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2.xml" ContentType="application/vnd.openxmlformats-officedocument.drawingml.chartshapes+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2.xml" ContentType="application/vnd.openxmlformats-officedocument.themeOverride+xml"/>
  <Override PartName="/xl/drawings/drawing3.xml" ContentType="application/vnd.openxmlformats-officedocument.drawingml.chartshapes+xml"/>
  <Override PartName="/xl/charts/chart3.xml" ContentType="application/vnd.openxmlformats-officedocument.drawingml.chart+xml"/>
  <Override PartName="/xl/theme/themeOverride3.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theme/themeOverride4.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charts/chart8.xml" ContentType="application/vnd.openxmlformats-officedocument.drawingml.chart+xml"/>
  <Override PartName="/xl/drawings/drawing12.xml" ContentType="application/vnd.openxmlformats-officedocument.drawingml.chartshap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theme/themeOverride5.xml" ContentType="application/vnd.openxmlformats-officedocument.themeOverride+xml"/>
  <Override PartName="/xl/drawings/drawing16.xml" ContentType="application/vnd.openxmlformats-officedocument.drawingml.chartshapes+xml"/>
  <Override PartName="/xl/charts/chart12.xml" ContentType="application/vnd.openxmlformats-officedocument.drawingml.chart+xml"/>
  <Override PartName="/xl/theme/themeOverride6.xml" ContentType="application/vnd.openxmlformats-officedocument.themeOverrid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theme/themeOverride7.xml" ContentType="application/vnd.openxmlformats-officedocument.themeOverride+xml"/>
  <Override PartName="/xl/drawings/drawing19.xml" ContentType="application/vnd.openxmlformats-officedocument.drawingml.chartshapes+xml"/>
  <Override PartName="/xl/charts/chart14.xml" ContentType="application/vnd.openxmlformats-officedocument.drawingml.chart+xml"/>
  <Override PartName="/xl/theme/themeOverride8.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theme/themeOverride9.xml" ContentType="application/vnd.openxmlformats-officedocument.themeOverride+xml"/>
  <Override PartName="/xl/drawings/drawing23.xml" ContentType="application/vnd.openxmlformats-officedocument.drawingml.chartshapes+xml"/>
  <Override PartName="/xl/charts/chart17.xml" ContentType="application/vnd.openxmlformats-officedocument.drawingml.chart+xml"/>
  <Override PartName="/xl/theme/themeOverride10.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ml.chartshapes+xml"/>
  <Override PartName="/xl/charts/chart19.xml" ContentType="application/vnd.openxmlformats-officedocument.drawingml.chart+xml"/>
  <Override PartName="/xl/theme/themeOverride11.xml" ContentType="application/vnd.openxmlformats-officedocument.themeOverride+xml"/>
  <Override PartName="/xl/drawings/drawing27.xml" ContentType="application/vnd.openxmlformats-officedocument.drawingml.chartshapes+xml"/>
  <Override PartName="/xl/charts/chart20.xml" ContentType="application/vnd.openxmlformats-officedocument.drawingml.chart+xml"/>
  <Override PartName="/xl/theme/themeOverride12.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drawings/drawing30.xml" ContentType="application/vnd.openxmlformats-officedocument.drawingml.chartshapes+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charts/chart25.xml" ContentType="application/vnd.openxmlformats-officedocument.drawingml.chart+xml"/>
  <Override PartName="/xl/drawings/drawing34.xml" ContentType="application/vnd.openxmlformats-officedocument.drawingml.chartshapes+xml"/>
  <Override PartName="/xl/charts/chart26.xml" ContentType="application/vnd.openxmlformats-officedocument.drawingml.chart+xml"/>
  <Override PartName="/xl/theme/themeOverride13.xml" ContentType="application/vnd.openxmlformats-officedocument.themeOverride+xml"/>
  <Override PartName="/xl/drawings/drawing35.xml" ContentType="application/vnd.openxmlformats-officedocument.drawingml.chartshapes+xml"/>
  <Override PartName="/xl/charts/chart27.xml" ContentType="application/vnd.openxmlformats-officedocument.drawingml.chart+xml"/>
  <Override PartName="/xl/theme/themeOverride14.xml" ContentType="application/vnd.openxmlformats-officedocument.themeOverride+xml"/>
  <Override PartName="/xl/drawings/drawing36.xml" ContentType="application/vnd.openxmlformats-officedocument.drawingml.chartshapes+xml"/>
  <Override PartName="/xl/charts/chart28.xml" ContentType="application/vnd.openxmlformats-officedocument.drawingml.chart+xml"/>
  <Override PartName="/xl/theme/themeOverride15.xml" ContentType="application/vnd.openxmlformats-officedocument.themeOverride+xml"/>
  <Override PartName="/xl/drawings/drawing37.xml" ContentType="application/vnd.openxmlformats-officedocument.drawingml.chartshapes+xml"/>
  <Override PartName="/xl/charts/chart29.xml" ContentType="application/vnd.openxmlformats-officedocument.drawingml.chart+xml"/>
  <Override PartName="/xl/theme/themeOverride16.xml" ContentType="application/vnd.openxmlformats-officedocument.themeOverride+xml"/>
  <Override PartName="/xl/drawings/drawing38.xml" ContentType="application/vnd.openxmlformats-officedocument.drawingml.chartshapes+xml"/>
  <Override PartName="/xl/charts/chart30.xml" ContentType="application/vnd.openxmlformats-officedocument.drawingml.chart+xml"/>
  <Override PartName="/xl/theme/themeOverride17.xml" ContentType="application/vnd.openxmlformats-officedocument.themeOverride+xml"/>
  <Override PartName="/xl/drawings/drawing39.xml" ContentType="application/vnd.openxmlformats-officedocument.drawingml.chartshapes+xml"/>
  <Override PartName="/xl/charts/chart31.xml" ContentType="application/vnd.openxmlformats-officedocument.drawingml.chart+xml"/>
  <Override PartName="/xl/theme/themeOverride18.xml" ContentType="application/vnd.openxmlformats-officedocument.themeOverride+xml"/>
  <Override PartName="/xl/drawings/drawing40.xml" ContentType="application/vnd.openxmlformats-officedocument.drawingml.chartshapes+xml"/>
  <Override PartName="/xl/charts/chart32.xml" ContentType="application/vnd.openxmlformats-officedocument.drawingml.chart+xml"/>
  <Override PartName="/xl/theme/themeOverride19.xml" ContentType="application/vnd.openxmlformats-officedocument.themeOverride+xml"/>
  <Override PartName="/xl/drawings/drawing41.xml" ContentType="application/vnd.openxmlformats-officedocument.drawingml.chartshapes+xml"/>
  <Override PartName="/xl/drawings/drawing42.xml" ContentType="application/vnd.openxmlformats-officedocument.drawing+xml"/>
  <Override PartName="/xl/charts/chart33.xml" ContentType="application/vnd.openxmlformats-officedocument.drawingml.chart+xml"/>
  <Override PartName="/xl/drawings/drawing43.xml" ContentType="application/vnd.openxmlformats-officedocument.drawingml.chartshapes+xml"/>
  <Override PartName="/xl/charts/chart34.xml" ContentType="application/vnd.openxmlformats-officedocument.drawingml.chart+xml"/>
  <Override PartName="/xl/drawings/drawing44.xml" ContentType="application/vnd.openxmlformats-officedocument.drawingml.chartshapes+xml"/>
  <Override PartName="/xl/charts/chart35.xml" ContentType="application/vnd.openxmlformats-officedocument.drawingml.chart+xml"/>
  <Override PartName="/xl/drawings/drawing45.xml" ContentType="application/vnd.openxmlformats-officedocument.drawingml.chartshapes+xml"/>
  <Override PartName="/xl/charts/chart36.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7.xml" ContentType="application/vnd.openxmlformats-officedocument.drawingml.chart+xml"/>
  <Override PartName="/xl/drawings/drawing48.xml" ContentType="application/vnd.openxmlformats-officedocument.drawingml.chartshapes+xml"/>
  <Override PartName="/xl/charts/chart38.xml" ContentType="application/vnd.openxmlformats-officedocument.drawingml.chart+xml"/>
  <Override PartName="/xl/drawings/drawing49.xml" ContentType="application/vnd.openxmlformats-officedocument.drawingml.chartshapes+xml"/>
  <Override PartName="/xl/charts/chart39.xml" ContentType="application/vnd.openxmlformats-officedocument.drawingml.chart+xml"/>
  <Override PartName="/xl/drawings/drawing50.xml" ContentType="application/vnd.openxmlformats-officedocument.drawingml.chartshapes+xml"/>
  <Override PartName="/xl/charts/chart40.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41.xml" ContentType="application/vnd.openxmlformats-officedocument.drawingml.chart+xml"/>
  <Override PartName="/xl/drawings/drawing5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codeName="ThisWorkbook"/>
  <mc:AlternateContent xmlns:mc="http://schemas.openxmlformats.org/markup-compatibility/2006">
    <mc:Choice Requires="x15">
      <x15ac:absPath xmlns:x15ac="http://schemas.microsoft.com/office/spreadsheetml/2010/11/ac" url="\\158.210.91.142\c16gio\00_Inventory\JNGI_2018\002_JNGI2018_確報値\"/>
    </mc:Choice>
  </mc:AlternateContent>
  <bookViews>
    <workbookView xWindow="0" yWindow="0" windowWidth="19260" windowHeight="10620" tabRatio="765"/>
  </bookViews>
  <sheets>
    <sheet name="0.Contents" sheetId="61" r:id="rId1"/>
    <sheet name="注意事項" sheetId="99" r:id="rId2"/>
    <sheet name="1.Total" sheetId="64" r:id="rId3"/>
    <sheet name="2.CO2-Sector" sheetId="65" r:id="rId4"/>
    <sheet name="3.Allocated_CO2-Sector" sheetId="66" r:id="rId5"/>
    <sheet name="4.Allocated_CO2-Sector (detail)" sheetId="67" r:id="rId6"/>
    <sheet name="5.CO2-Share" sheetId="112" r:id="rId7"/>
    <sheet name="6.CO2-capita" sheetId="68" r:id="rId8"/>
    <sheet name="7.CO2-GDP" sheetId="69" r:id="rId9"/>
    <sheet name="8.CO2-fuel" sheetId="70" r:id="rId10"/>
    <sheet name="9.CH4" sheetId="74" r:id="rId11"/>
    <sheet name="10.CH4_detail" sheetId="75" r:id="rId12"/>
    <sheet name="11.N2O" sheetId="76" r:id="rId13"/>
    <sheet name="12.N2O_detail" sheetId="77" r:id="rId14"/>
    <sheet name="13.F-gas" sheetId="100" r:id="rId15"/>
    <sheet name="14.家庭におけるCO2排出量（世帯あたり）" sheetId="97" r:id="rId16"/>
    <sheet name="15.家庭におけるCO2排出量（一人あたり）" sheetId="101" r:id="rId17"/>
    <sheet name="16.KP-LULUCF" sheetId="109" r:id="rId18"/>
    <sheet name="17.【参考】GHG-bunker" sheetId="73" r:id="rId19"/>
    <sheet name="18.【参考】CRF-CO2" sheetId="102" r:id="rId20"/>
    <sheet name="リンク切公表時非表示（グラフの添え物）" sheetId="113" state="hidden" r:id="rId21"/>
    <sheet name="リンク切公表時非表示 QC用" sheetId="114" state="hidden" r:id="rId22"/>
  </sheets>
  <externalReferences>
    <externalReference r:id="rId23"/>
  </externalReferences>
  <definedNames>
    <definedName name="_1__123Graph_Aグラフ_2A" localSheetId="17" hidden="1">#REF!</definedName>
    <definedName name="_1__123Graph_Aグラフ_2A" localSheetId="6" hidden="1">#REF!</definedName>
    <definedName name="_1__123Graph_Aグラフ_2A" localSheetId="21" hidden="1">#REF!</definedName>
    <definedName name="_1__123Graph_Aグラフ_2A" localSheetId="20" hidden="1">#REF!</definedName>
    <definedName name="_1__123Graph_Aグラフ_2A" hidden="1">#REF!</definedName>
    <definedName name="_2__123Graph_Bグラフ_2A" localSheetId="17" hidden="1">#REF!</definedName>
    <definedName name="_2__123Graph_Bグラフ_2A" localSheetId="6" hidden="1">#REF!</definedName>
    <definedName name="_2__123Graph_Bグラフ_2A" localSheetId="21" hidden="1">#REF!</definedName>
    <definedName name="_2__123Graph_Bグラフ_2A" localSheetId="20" hidden="1">#REF!</definedName>
    <definedName name="_2__123Graph_Bグラフ_2A" hidden="1">#REF!</definedName>
    <definedName name="_3__123Graph_Cグラフ_2A" localSheetId="17" hidden="1">#REF!</definedName>
    <definedName name="_3__123Graph_Cグラフ_2A" localSheetId="6" hidden="1">#REF!</definedName>
    <definedName name="_3__123Graph_Cグラフ_2A" localSheetId="21" hidden="1">#REF!</definedName>
    <definedName name="_3__123Graph_Cグラフ_2A" localSheetId="20" hidden="1">#REF!</definedName>
    <definedName name="_3__123Graph_Cグラフ_2A" hidden="1">#REF!</definedName>
    <definedName name="_4__123Graph_Dグラフ_2A" localSheetId="17" hidden="1">#REF!</definedName>
    <definedName name="_4__123Graph_Dグラフ_2A" localSheetId="6" hidden="1">#REF!</definedName>
    <definedName name="_4__123Graph_Dグラフ_2A" localSheetId="21" hidden="1">#REF!</definedName>
    <definedName name="_4__123Graph_Dグラフ_2A" localSheetId="20" hidden="1">#REF!</definedName>
    <definedName name="_4__123Graph_Dグラフ_2A" hidden="1">#REF!</definedName>
    <definedName name="_5__123Graph_Eグラフ_2A" localSheetId="17" hidden="1">#REF!</definedName>
    <definedName name="_5__123Graph_Eグラフ_2A" localSheetId="6" hidden="1">#REF!</definedName>
    <definedName name="_5__123Graph_Eグラフ_2A" localSheetId="21" hidden="1">#REF!</definedName>
    <definedName name="_5__123Graph_Eグラフ_2A" localSheetId="20" hidden="1">#REF!</definedName>
    <definedName name="_5__123Graph_Eグラフ_2A" hidden="1">#REF!</definedName>
    <definedName name="_6__123Graph_Xグラフ_2A" localSheetId="17" hidden="1">#REF!</definedName>
    <definedName name="_6__123Graph_Xグラフ_2A" localSheetId="6" hidden="1">#REF!</definedName>
    <definedName name="_6__123Graph_Xグラフ_2A" localSheetId="21" hidden="1">#REF!</definedName>
    <definedName name="_6__123Graph_Xグラフ_2A" localSheetId="20" hidden="1">#REF!</definedName>
    <definedName name="_6__123Graph_Xグラフ_2A" hidden="1">#REF!</definedName>
    <definedName name="_Fill" localSheetId="17" hidden="1">#REF!</definedName>
    <definedName name="_Fill" localSheetId="6" hidden="1">#REF!</definedName>
    <definedName name="_Fill" localSheetId="21" hidden="1">#REF!</definedName>
    <definedName name="_Fill" localSheetId="20" hidden="1">#REF!</definedName>
    <definedName name="_Fill" hidden="1">#REF!</definedName>
    <definedName name="_Regression_Out" localSheetId="17" hidden="1">#REF!</definedName>
    <definedName name="_Regression_Out" localSheetId="6" hidden="1">#REF!</definedName>
    <definedName name="_Regression_Out" localSheetId="21" hidden="1">#REF!</definedName>
    <definedName name="_Regression_Out" localSheetId="20" hidden="1">#REF!</definedName>
    <definedName name="_Regression_Out" hidden="1">#REF!</definedName>
    <definedName name="_Regression_X" localSheetId="17" hidden="1">#REF!</definedName>
    <definedName name="_Regression_X" localSheetId="6" hidden="1">#REF!</definedName>
    <definedName name="_Regression_X" localSheetId="21" hidden="1">#REF!</definedName>
    <definedName name="_Regression_X" localSheetId="20" hidden="1">#REF!</definedName>
    <definedName name="_Regression_X" hidden="1">#REF!</definedName>
    <definedName name="_Regression_Y" localSheetId="17" hidden="1">#REF!</definedName>
    <definedName name="_Regression_Y" localSheetId="6" hidden="1">#REF!</definedName>
    <definedName name="_Regression_Y" localSheetId="21" hidden="1">#REF!</definedName>
    <definedName name="_Regression_Y" localSheetId="20" hidden="1">#REF!</definedName>
    <definedName name="_Regression_Y" hidden="1">#REF!</definedName>
    <definedName name="CRF_CountryName">[1]Sheet1!$C$4</definedName>
    <definedName name="CRF_InventoryYear">[1]Sheet1!$C$6</definedName>
    <definedName name="CRF_Submission">[1]Sheet1!$C$30</definedName>
    <definedName name="CRF_Table1.A_a_s2_Main" localSheetId="17">#REF!</definedName>
    <definedName name="CRF_Table1.A_a_s2_Main" localSheetId="6">#REF!</definedName>
    <definedName name="CRF_Table1.A_a_s2_Main">#REF!</definedName>
    <definedName name="CRF_Table2_II_.Fs1_Dyn1A17" localSheetId="17">#REF!</definedName>
    <definedName name="CRF_Table2_II_.Fs1_Dyn1A17" localSheetId="6">#REF!</definedName>
    <definedName name="CRF_Table2_II_.Fs1_Dyn1A17">#REF!</definedName>
    <definedName name="CRF_Table2_II_.Fs1_Dyn1A19" localSheetId="17">#REF!</definedName>
    <definedName name="CRF_Table2_II_.Fs1_Dyn1A19" localSheetId="6">#REF!</definedName>
    <definedName name="CRF_Table2_II_.Fs1_Dyn1A19">#REF!</definedName>
    <definedName name="CRF_Table2_II_.Fs1_Dyn1A21" localSheetId="17">#REF!</definedName>
    <definedName name="CRF_Table2_II_.Fs1_Dyn1A21" localSheetId="6">#REF!</definedName>
    <definedName name="CRF_Table2_II_.Fs1_Dyn1A21">#REF!</definedName>
    <definedName name="CRF_Table2_II_.Fs1_Dyn1A23" localSheetId="17">#REF!</definedName>
    <definedName name="CRF_Table2_II_.Fs1_Dyn1A23" localSheetId="6">#REF!</definedName>
    <definedName name="CRF_Table2_II_.Fs1_Dyn1A23">#REF!</definedName>
    <definedName name="CRF_Table2_II_.Fs1_Dyn1A25" localSheetId="17">#REF!</definedName>
    <definedName name="CRF_Table2_II_.Fs1_Dyn1A25" localSheetId="6">#REF!</definedName>
    <definedName name="CRF_Table2_II_.Fs1_Dyn1A25">#REF!</definedName>
    <definedName name="CRF_Table2_II_.Fs1_Dyn1A27" localSheetId="17">#REF!</definedName>
    <definedName name="CRF_Table2_II_.Fs1_Dyn1A27" localSheetId="6">#REF!</definedName>
    <definedName name="CRF_Table2_II_.Fs1_Dyn1A27">#REF!</definedName>
    <definedName name="CRF_Table2_II_.Fs1_Dyn2A30" localSheetId="17">#REF!</definedName>
    <definedName name="CRF_Table2_II_.Fs1_Dyn2A30" localSheetId="6">#REF!</definedName>
    <definedName name="CRF_Table2_II_.Fs1_Dyn2A30">#REF!</definedName>
    <definedName name="CRF_Table2_II_.Fs1_Dyn2A32" localSheetId="17">#REF!</definedName>
    <definedName name="CRF_Table2_II_.Fs1_Dyn2A32" localSheetId="6">#REF!</definedName>
    <definedName name="CRF_Table2_II_.Fs1_Dyn2A32">#REF!</definedName>
    <definedName name="CRF_Table2_II_.Fs1_Main" localSheetId="17">#REF!</definedName>
    <definedName name="CRF_Table2_II_.Fs1_Main" localSheetId="6">#REF!</definedName>
    <definedName name="CRF_Table2_II_.Fs1_Main">#REF!</definedName>
    <definedName name="CRF_Table4s1_Dyn1" localSheetId="17">#REF!</definedName>
    <definedName name="CRF_Table4s1_Dyn1" localSheetId="6">#REF!</definedName>
    <definedName name="CRF_Table4s1_Dyn1">#REF!</definedName>
    <definedName name="CRF_Table4s1_DynA20" localSheetId="17">#REF!</definedName>
    <definedName name="CRF_Table4s1_DynA20" localSheetId="6">#REF!</definedName>
    <definedName name="CRF_Table4s1_DynA20">#REF!</definedName>
    <definedName name="CRF_Table4s1_Main" localSheetId="17">#REF!</definedName>
    <definedName name="CRF_Table4s1_Main" localSheetId="6">#REF!</definedName>
    <definedName name="CRF_Table4s1_Main">#REF!</definedName>
    <definedName name="menu" localSheetId="17">#REF!</definedName>
    <definedName name="menu" localSheetId="6">#REF!</definedName>
    <definedName name="menu">#REF!</definedName>
    <definedName name="_xlnm.Print_Area" localSheetId="0">'0.Contents'!$A$2:$C$28</definedName>
    <definedName name="_xlnm.Print_Area" localSheetId="2">'1.Total'!$A$1:$CA$116</definedName>
    <definedName name="_xlnm.Print_Area" localSheetId="17">'16.KP-LULUCF'!$A$1:$I$46</definedName>
    <definedName name="regression" localSheetId="6" hidden="1">#REF!</definedName>
    <definedName name="regression" localSheetId="21" hidden="1">#REF!</definedName>
    <definedName name="regression" localSheetId="20" hidden="1">#REF!</definedName>
    <definedName name="regression" hidden="1">#REF!</definedName>
    <definedName name="regressiona1" localSheetId="6" hidden="1">#REF!</definedName>
    <definedName name="regressiona1" localSheetId="21" hidden="1">#REF!</definedName>
    <definedName name="regressiona1" localSheetId="20" hidden="1">#REF!</definedName>
    <definedName name="regressiona1" hidden="1">#REF!</definedName>
  </definedNames>
  <calcPr calcId="171027"/>
</workbook>
</file>

<file path=xl/calcChain.xml><?xml version="1.0" encoding="utf-8"?>
<calcChain xmlns="http://schemas.openxmlformats.org/spreadsheetml/2006/main">
  <c r="BB75" i="65" l="1"/>
  <c r="BC75" i="65"/>
  <c r="BD75" i="65"/>
  <c r="BE75" i="65"/>
  <c r="BB35" i="65"/>
  <c r="BB73" i="65" s="1"/>
  <c r="BC35" i="65"/>
  <c r="BC73" i="65" s="1"/>
  <c r="BD35" i="65"/>
  <c r="BD73" i="65" s="1"/>
  <c r="BE35" i="65"/>
  <c r="BE73" i="65" s="1"/>
  <c r="BE123" i="65" l="1"/>
  <c r="BD121" i="65"/>
  <c r="BD123" i="65"/>
  <c r="BE121" i="65"/>
  <c r="BC121" i="65"/>
  <c r="BC123" i="65"/>
  <c r="BE29" i="65"/>
  <c r="BE74" i="65" s="1"/>
  <c r="BE19" i="65"/>
  <c r="BE15" i="65"/>
  <c r="BE14" i="65" s="1"/>
  <c r="BE72" i="65" s="1"/>
  <c r="BD29" i="65"/>
  <c r="BD74" i="65" s="1"/>
  <c r="BD19" i="65"/>
  <c r="BD15" i="65"/>
  <c r="BC29" i="65"/>
  <c r="BC74" i="65" s="1"/>
  <c r="BC19" i="65"/>
  <c r="BC14" i="65" s="1"/>
  <c r="BC72" i="65" s="1"/>
  <c r="BC15" i="65"/>
  <c r="BB29" i="65"/>
  <c r="BB74" i="65" s="1"/>
  <c r="BB19" i="65"/>
  <c r="BB15" i="65"/>
  <c r="BD14" i="65"/>
  <c r="BD72" i="65" s="1"/>
  <c r="BB14" i="65"/>
  <c r="BB72" i="65" s="1"/>
  <c r="BC120" i="65" l="1"/>
  <c r="BD122" i="65"/>
  <c r="BC122" i="65"/>
  <c r="BE120" i="65"/>
  <c r="BD120" i="65"/>
  <c r="BE122" i="65"/>
  <c r="BA35" i="65" l="1"/>
  <c r="BA15" i="65" l="1"/>
  <c r="BA29" i="65"/>
  <c r="BA19" i="65"/>
  <c r="BA14" i="65" l="1"/>
  <c r="BB38" i="75"/>
  <c r="BC38" i="75"/>
  <c r="BD38" i="75"/>
  <c r="BE38" i="75"/>
  <c r="BF38" i="75"/>
  <c r="BG38" i="75"/>
  <c r="BF73" i="66" l="1"/>
  <c r="BG73" i="66"/>
  <c r="BF70" i="66"/>
  <c r="BG70" i="66"/>
  <c r="BF69" i="66"/>
  <c r="BF78" i="66" s="1"/>
  <c r="BG69" i="66"/>
  <c r="BG78" i="66" s="1"/>
  <c r="AT124" i="100" l="1"/>
  <c r="AL195" i="100"/>
  <c r="AB198" i="100"/>
  <c r="AA100" i="100"/>
  <c r="AA99" i="100"/>
  <c r="AA98" i="100"/>
  <c r="AA96" i="100"/>
  <c r="AA95" i="100"/>
  <c r="AA94" i="100"/>
  <c r="AA93" i="100"/>
  <c r="AA92" i="100"/>
  <c r="AA91" i="100"/>
  <c r="AH55" i="100"/>
  <c r="BA89" i="100"/>
  <c r="AF55" i="100"/>
  <c r="AA89" i="100"/>
  <c r="AA87" i="100"/>
  <c r="AA86" i="100"/>
  <c r="AA85" i="100"/>
  <c r="AA84" i="100"/>
  <c r="AK174" i="100"/>
  <c r="AO174" i="100"/>
  <c r="AG176" i="100"/>
  <c r="AO176" i="100"/>
  <c r="AE177" i="100"/>
  <c r="AF177" i="100"/>
  <c r="AG177" i="100"/>
  <c r="AH177" i="100"/>
  <c r="AI177" i="100"/>
  <c r="AJ177" i="100"/>
  <c r="AK177" i="100"/>
  <c r="AL177" i="100"/>
  <c r="AM177" i="100"/>
  <c r="AN177" i="100"/>
  <c r="AO177" i="100"/>
  <c r="AE179" i="100"/>
  <c r="AF179" i="100"/>
  <c r="AG179" i="100"/>
  <c r="AK179" i="100"/>
  <c r="AO179" i="100"/>
  <c r="AG180" i="100"/>
  <c r="AK180" i="100"/>
  <c r="AO180" i="100"/>
  <c r="AD49" i="100"/>
  <c r="AE181" i="100"/>
  <c r="AF49" i="100"/>
  <c r="AG49" i="100"/>
  <c r="AH181" i="100"/>
  <c r="AI181" i="100"/>
  <c r="AJ49" i="100"/>
  <c r="AK49" i="100"/>
  <c r="AL181" i="100"/>
  <c r="AM181" i="100"/>
  <c r="AN49" i="100"/>
  <c r="AO49" i="100"/>
  <c r="AP181" i="100"/>
  <c r="AQ181" i="100"/>
  <c r="AR49" i="100"/>
  <c r="AS49" i="100"/>
  <c r="AT181" i="100"/>
  <c r="AU181" i="100"/>
  <c r="AY181" i="100"/>
  <c r="AA79" i="100"/>
  <c r="AN179" i="100" l="1"/>
  <c r="AJ179" i="100"/>
  <c r="AG174" i="100"/>
  <c r="AF174" i="100"/>
  <c r="AT100" i="100"/>
  <c r="BA108" i="100"/>
  <c r="AG87" i="100"/>
  <c r="AC87" i="100"/>
  <c r="AN174" i="100"/>
  <c r="AJ174" i="100"/>
  <c r="AM172" i="100"/>
  <c r="AI172" i="100"/>
  <c r="AE172" i="100"/>
  <c r="AD187" i="100"/>
  <c r="AB94" i="100"/>
  <c r="AK89" i="100"/>
  <c r="BA84" i="100"/>
  <c r="AV95" i="100"/>
  <c r="AP79" i="100"/>
  <c r="AP172" i="100"/>
  <c r="AL172" i="100"/>
  <c r="AH98" i="100"/>
  <c r="AJ187" i="100"/>
  <c r="AG45" i="100"/>
  <c r="AH172" i="100"/>
  <c r="AC92" i="100"/>
  <c r="AK91" i="100"/>
  <c r="AD47" i="100"/>
  <c r="AW87" i="100"/>
  <c r="BA86" i="100"/>
  <c r="AS86" i="100"/>
  <c r="AW85" i="100"/>
  <c r="AO85" i="100"/>
  <c r="AS84" i="100"/>
  <c r="AK84" i="100"/>
  <c r="AN99" i="100"/>
  <c r="AF95" i="100"/>
  <c r="AK45" i="100"/>
  <c r="AV180" i="100"/>
  <c r="AU114" i="100"/>
  <c r="AJ180" i="100"/>
  <c r="AF180" i="100"/>
  <c r="AV179" i="100"/>
  <c r="AU113" i="100"/>
  <c r="AR178" i="100"/>
  <c r="AQ112" i="100"/>
  <c r="AQ79" i="100"/>
  <c r="AJ176" i="100"/>
  <c r="AZ175" i="100"/>
  <c r="AY109" i="100"/>
  <c r="AN175" i="100"/>
  <c r="AZ174" i="100"/>
  <c r="AY108" i="100"/>
  <c r="AY173" i="100"/>
  <c r="AY107" i="100"/>
  <c r="AM173" i="100"/>
  <c r="AY172" i="100"/>
  <c r="AY106" i="100"/>
  <c r="AF188" i="100"/>
  <c r="AF89" i="100"/>
  <c r="AF186" i="100"/>
  <c r="AF87" i="100"/>
  <c r="AF184" i="100"/>
  <c r="AF85" i="100"/>
  <c r="AZ188" i="100"/>
  <c r="AZ122" i="100"/>
  <c r="AZ89" i="100"/>
  <c r="AZ56" i="100"/>
  <c r="AR188" i="100"/>
  <c r="AR122" i="100"/>
  <c r="AR89" i="100"/>
  <c r="AJ188" i="100"/>
  <c r="AJ89" i="100"/>
  <c r="AV187" i="100"/>
  <c r="AV121" i="100"/>
  <c r="AN187" i="100"/>
  <c r="AV186" i="100"/>
  <c r="AV120" i="100"/>
  <c r="AV87" i="100"/>
  <c r="AJ186" i="100"/>
  <c r="AJ87" i="100"/>
  <c r="AR185" i="100"/>
  <c r="AR119" i="100"/>
  <c r="AR86" i="100"/>
  <c r="AZ184" i="100"/>
  <c r="AZ118" i="100"/>
  <c r="AZ85" i="100"/>
  <c r="AJ184" i="100"/>
  <c r="AJ85" i="100"/>
  <c r="AR183" i="100"/>
  <c r="AR117" i="100"/>
  <c r="AR84" i="100"/>
  <c r="AC193" i="100"/>
  <c r="AC94" i="100"/>
  <c r="AY199" i="100"/>
  <c r="AY166" i="100"/>
  <c r="AY133" i="100"/>
  <c r="AY100" i="100"/>
  <c r="AM199" i="100"/>
  <c r="AM100" i="100"/>
  <c r="AY198" i="100"/>
  <c r="AY165" i="100"/>
  <c r="AY132" i="100"/>
  <c r="AY99" i="100"/>
  <c r="AM198" i="100"/>
  <c r="AM99" i="100"/>
  <c r="AY30" i="100"/>
  <c r="AY67" i="100" s="1"/>
  <c r="AY197" i="100"/>
  <c r="AY131" i="100"/>
  <c r="AY98" i="100"/>
  <c r="AY164" i="100"/>
  <c r="AM30" i="100"/>
  <c r="AM67" i="100" s="1"/>
  <c r="AM197" i="100"/>
  <c r="AM98" i="100"/>
  <c r="AY195" i="100"/>
  <c r="AY162" i="100"/>
  <c r="AY129" i="100"/>
  <c r="AY96" i="100"/>
  <c r="AM195" i="100"/>
  <c r="AM96" i="100"/>
  <c r="AY194" i="100"/>
  <c r="AY161" i="100"/>
  <c r="AY128" i="100"/>
  <c r="AY95" i="100"/>
  <c r="AM194" i="100"/>
  <c r="AM95" i="100"/>
  <c r="AE194" i="100"/>
  <c r="AE95" i="100"/>
  <c r="AQ193" i="100"/>
  <c r="AQ127" i="100"/>
  <c r="AQ94" i="100"/>
  <c r="AE193" i="100"/>
  <c r="AE94" i="100"/>
  <c r="AQ192" i="100"/>
  <c r="AQ126" i="100"/>
  <c r="AQ93" i="100"/>
  <c r="AE192" i="100"/>
  <c r="AE93" i="100"/>
  <c r="AQ191" i="100"/>
  <c r="AY190" i="100"/>
  <c r="AY157" i="100"/>
  <c r="AY124" i="100"/>
  <c r="AY91" i="100"/>
  <c r="AM190" i="100"/>
  <c r="AM91" i="100"/>
  <c r="AE190" i="100"/>
  <c r="AE91" i="100"/>
  <c r="AC45" i="100"/>
  <c r="AD180" i="100"/>
  <c r="AX181" i="100"/>
  <c r="AX148" i="100"/>
  <c r="AY180" i="100"/>
  <c r="AX114" i="100"/>
  <c r="AX147" i="100"/>
  <c r="AU180" i="100"/>
  <c r="AT114" i="100"/>
  <c r="AQ180" i="100"/>
  <c r="AP114" i="100"/>
  <c r="AM180" i="100"/>
  <c r="AI180" i="100"/>
  <c r="AE180" i="100"/>
  <c r="AY179" i="100"/>
  <c r="AX146" i="100"/>
  <c r="AX113" i="100"/>
  <c r="AU179" i="100"/>
  <c r="AT113" i="100"/>
  <c r="AQ179" i="100"/>
  <c r="AP113" i="100"/>
  <c r="AM179" i="100"/>
  <c r="AI179" i="100"/>
  <c r="AY178" i="100"/>
  <c r="AX145" i="100"/>
  <c r="AX112" i="100"/>
  <c r="AU178" i="100"/>
  <c r="AT112" i="100"/>
  <c r="AQ178" i="100"/>
  <c r="AP112" i="100"/>
  <c r="AM178" i="100"/>
  <c r="AI178" i="100"/>
  <c r="AH79" i="100"/>
  <c r="AE178" i="100"/>
  <c r="AY177" i="100"/>
  <c r="AX111" i="100"/>
  <c r="AX144" i="100"/>
  <c r="AU177" i="100"/>
  <c r="AT111" i="100"/>
  <c r="AQ177" i="100"/>
  <c r="AY176" i="100"/>
  <c r="AX110" i="100"/>
  <c r="AX143" i="100"/>
  <c r="AU176" i="100"/>
  <c r="AT110" i="100"/>
  <c r="AQ176" i="100"/>
  <c r="AM176" i="100"/>
  <c r="AI176" i="100"/>
  <c r="AE176" i="100"/>
  <c r="AY175" i="100"/>
  <c r="AX142" i="100"/>
  <c r="AX109" i="100"/>
  <c r="AU175" i="100"/>
  <c r="AT109" i="100"/>
  <c r="AQ175" i="100"/>
  <c r="AM175" i="100"/>
  <c r="AI175" i="100"/>
  <c r="AE175" i="100"/>
  <c r="AY174" i="100"/>
  <c r="AX141" i="100"/>
  <c r="AX108" i="100"/>
  <c r="AU174" i="100"/>
  <c r="AT108" i="100"/>
  <c r="AQ174" i="100"/>
  <c r="AM174" i="100"/>
  <c r="AI174" i="100"/>
  <c r="AE174" i="100"/>
  <c r="AX107" i="100"/>
  <c r="AX173" i="100"/>
  <c r="AX140" i="100"/>
  <c r="AT173" i="100"/>
  <c r="AT107" i="100"/>
  <c r="AP173" i="100"/>
  <c r="AL173" i="100"/>
  <c r="AH173" i="100"/>
  <c r="AD173" i="100"/>
  <c r="AX172" i="100"/>
  <c r="AX139" i="100"/>
  <c r="AX106" i="100"/>
  <c r="AT172" i="100"/>
  <c r="AT106" i="100"/>
  <c r="AD172" i="100"/>
  <c r="AE188" i="100"/>
  <c r="AE89" i="100"/>
  <c r="AG187" i="100"/>
  <c r="AG55" i="100"/>
  <c r="AC187" i="100"/>
  <c r="AC55" i="100"/>
  <c r="AE186" i="100"/>
  <c r="AE87" i="100"/>
  <c r="AG185" i="100"/>
  <c r="AG86" i="100"/>
  <c r="AC185" i="100"/>
  <c r="AC86" i="100"/>
  <c r="AE184" i="100"/>
  <c r="AE85" i="100"/>
  <c r="AG183" i="100"/>
  <c r="AG84" i="100"/>
  <c r="AC183" i="100"/>
  <c r="AC84" i="100"/>
  <c r="AY188" i="100"/>
  <c r="AY122" i="100"/>
  <c r="AY89" i="100"/>
  <c r="AU188" i="100"/>
  <c r="AU122" i="100"/>
  <c r="AU89" i="100"/>
  <c r="AQ188" i="100"/>
  <c r="AQ122" i="100"/>
  <c r="AQ89" i="100"/>
  <c r="AM89" i="100"/>
  <c r="AM188" i="100"/>
  <c r="AI188" i="100"/>
  <c r="AI89" i="100"/>
  <c r="AY187" i="100"/>
  <c r="AY121" i="100"/>
  <c r="AU187" i="100"/>
  <c r="AU121" i="100"/>
  <c r="AQ187" i="100"/>
  <c r="AQ121" i="100"/>
  <c r="AM187" i="100"/>
  <c r="AI187" i="100"/>
  <c r="AI55" i="100"/>
  <c r="AY186" i="100"/>
  <c r="AY120" i="100"/>
  <c r="AY87" i="100"/>
  <c r="AU186" i="100"/>
  <c r="AU120" i="100"/>
  <c r="AU87" i="100"/>
  <c r="AQ186" i="100"/>
  <c r="AQ120" i="100"/>
  <c r="AQ87" i="100"/>
  <c r="AM186" i="100"/>
  <c r="AM87" i="100"/>
  <c r="AI186" i="100"/>
  <c r="AI87" i="100"/>
  <c r="AY185" i="100"/>
  <c r="AY119" i="100"/>
  <c r="AY86" i="100"/>
  <c r="AU185" i="100"/>
  <c r="AU119" i="100"/>
  <c r="AU86" i="100"/>
  <c r="AQ185" i="100"/>
  <c r="AQ119" i="100"/>
  <c r="AQ86" i="100"/>
  <c r="AM185" i="100"/>
  <c r="AM86" i="100"/>
  <c r="AI185" i="100"/>
  <c r="AI86" i="100"/>
  <c r="AY184" i="100"/>
  <c r="AY118" i="100"/>
  <c r="AY85" i="100"/>
  <c r="AU184" i="100"/>
  <c r="AU118" i="100"/>
  <c r="AU85" i="100"/>
  <c r="AQ184" i="100"/>
  <c r="AQ118" i="100"/>
  <c r="AQ85" i="100"/>
  <c r="AM184" i="100"/>
  <c r="AM85" i="100"/>
  <c r="AI184" i="100"/>
  <c r="AI85" i="100"/>
  <c r="AY183" i="100"/>
  <c r="AY117" i="100"/>
  <c r="AY84" i="100"/>
  <c r="AU183" i="100"/>
  <c r="AU117" i="100"/>
  <c r="AU84" i="100"/>
  <c r="AQ183" i="100"/>
  <c r="AQ84" i="100"/>
  <c r="AQ117" i="100"/>
  <c r="AM183" i="100"/>
  <c r="AM84" i="100"/>
  <c r="AI183" i="100"/>
  <c r="AI84" i="100"/>
  <c r="AB194" i="100"/>
  <c r="AB95" i="100"/>
  <c r="AB190" i="100"/>
  <c r="AB91" i="100"/>
  <c r="AC192" i="100"/>
  <c r="AC93" i="100"/>
  <c r="AC197" i="100"/>
  <c r="AC98" i="100"/>
  <c r="AX199" i="100"/>
  <c r="AX166" i="100"/>
  <c r="AX133" i="100"/>
  <c r="AX100" i="100"/>
  <c r="AT199" i="100"/>
  <c r="AT133" i="100"/>
  <c r="AP199" i="100"/>
  <c r="AP133" i="100"/>
  <c r="AP100" i="100"/>
  <c r="AL199" i="100"/>
  <c r="AL100" i="100"/>
  <c r="AH199" i="100"/>
  <c r="AH100" i="100"/>
  <c r="AD199" i="100"/>
  <c r="AD100" i="100"/>
  <c r="AX198" i="100"/>
  <c r="AX165" i="100"/>
  <c r="AX132" i="100"/>
  <c r="AX99" i="100"/>
  <c r="AT198" i="100"/>
  <c r="AT99" i="100"/>
  <c r="AT132" i="100"/>
  <c r="AP198" i="100"/>
  <c r="AP132" i="100"/>
  <c r="AP99" i="100"/>
  <c r="AL198" i="100"/>
  <c r="AL99" i="100"/>
  <c r="AH198" i="100"/>
  <c r="AH99" i="100"/>
  <c r="AD198" i="100"/>
  <c r="AD99" i="100"/>
  <c r="AX30" i="100"/>
  <c r="AX197" i="100"/>
  <c r="AX164" i="100"/>
  <c r="AX131" i="100"/>
  <c r="AT30" i="100"/>
  <c r="AT67" i="100" s="1"/>
  <c r="AT197" i="100"/>
  <c r="AT131" i="100"/>
  <c r="AT98" i="100"/>
  <c r="AP30" i="100"/>
  <c r="AP197" i="100"/>
  <c r="AP131" i="100"/>
  <c r="AP98" i="100"/>
  <c r="AL30" i="100"/>
  <c r="AL67" i="100" s="1"/>
  <c r="AL197" i="100"/>
  <c r="AL98" i="100"/>
  <c r="AH30" i="100"/>
  <c r="AH67" i="100" s="1"/>
  <c r="AH197" i="100"/>
  <c r="AD30" i="100"/>
  <c r="AD67" i="100" s="1"/>
  <c r="AD197" i="100"/>
  <c r="AD98" i="100"/>
  <c r="AX195" i="100"/>
  <c r="AX162" i="100"/>
  <c r="AX129" i="100"/>
  <c r="AX96" i="100"/>
  <c r="AT195" i="100"/>
  <c r="AT129" i="100"/>
  <c r="AT96" i="100"/>
  <c r="AP195" i="100"/>
  <c r="AP96" i="100"/>
  <c r="AP129" i="100"/>
  <c r="AH195" i="100"/>
  <c r="AH96" i="100"/>
  <c r="AD195" i="100"/>
  <c r="AD96" i="100"/>
  <c r="AX194" i="100"/>
  <c r="AX161" i="100"/>
  <c r="AX128" i="100"/>
  <c r="AX95" i="100"/>
  <c r="AT194" i="100"/>
  <c r="AT128" i="100"/>
  <c r="AT95" i="100"/>
  <c r="AP194" i="100"/>
  <c r="AP128" i="100"/>
  <c r="AP95" i="100"/>
  <c r="AL194" i="100"/>
  <c r="AL95" i="100"/>
  <c r="AH194" i="100"/>
  <c r="AH95" i="100"/>
  <c r="AD194" i="100"/>
  <c r="AD95" i="100"/>
  <c r="AX193" i="100"/>
  <c r="AX127" i="100"/>
  <c r="AX160" i="100"/>
  <c r="AX94" i="100"/>
  <c r="AT193" i="100"/>
  <c r="AT127" i="100"/>
  <c r="AT94" i="100"/>
  <c r="AP193" i="100"/>
  <c r="AP127" i="100"/>
  <c r="AL193" i="100"/>
  <c r="AL94" i="100"/>
  <c r="AH193" i="100"/>
  <c r="AH94" i="100"/>
  <c r="AD193" i="100"/>
  <c r="AD94" i="100"/>
  <c r="AX192" i="100"/>
  <c r="AX126" i="100"/>
  <c r="AX159" i="100"/>
  <c r="AX93" i="100"/>
  <c r="AT192" i="100"/>
  <c r="AT93" i="100"/>
  <c r="AT126" i="100"/>
  <c r="AP192" i="100"/>
  <c r="AP126" i="100"/>
  <c r="AP93" i="100"/>
  <c r="AL192" i="100"/>
  <c r="AL93" i="100"/>
  <c r="AH192" i="100"/>
  <c r="AH93" i="100"/>
  <c r="AD192" i="100"/>
  <c r="AX191" i="100"/>
  <c r="AX92" i="100"/>
  <c r="AX158" i="100"/>
  <c r="AX125" i="100"/>
  <c r="AT191" i="100"/>
  <c r="AT125" i="100"/>
  <c r="AT92" i="100"/>
  <c r="AP191" i="100"/>
  <c r="AP92" i="100"/>
  <c r="AP125" i="100"/>
  <c r="AL191" i="100"/>
  <c r="AL92" i="100"/>
  <c r="AH191" i="100"/>
  <c r="AH92" i="100"/>
  <c r="AD191" i="100"/>
  <c r="AD92" i="100"/>
  <c r="AX190" i="100"/>
  <c r="AX124" i="100"/>
  <c r="AX157" i="100"/>
  <c r="AX91" i="100"/>
  <c r="AT190" i="100"/>
  <c r="AT91" i="100"/>
  <c r="AP190" i="100"/>
  <c r="AP124" i="100"/>
  <c r="AP91" i="100"/>
  <c r="AL190" i="100"/>
  <c r="AL91" i="100"/>
  <c r="AH190" i="100"/>
  <c r="AH91" i="100"/>
  <c r="AD190" i="100"/>
  <c r="AD91" i="100"/>
  <c r="AJ45" i="100"/>
  <c r="AF45" i="100"/>
  <c r="AL79" i="100"/>
  <c r="AU110" i="100"/>
  <c r="AR180" i="100"/>
  <c r="AQ114" i="100"/>
  <c r="AV178" i="100"/>
  <c r="AU112" i="100"/>
  <c r="AU79" i="100"/>
  <c r="AJ178" i="100"/>
  <c r="AI79" i="100"/>
  <c r="AY111" i="100"/>
  <c r="AZ177" i="100"/>
  <c r="AQ111" i="100"/>
  <c r="AR177" i="100"/>
  <c r="AR176" i="100"/>
  <c r="AQ110" i="100"/>
  <c r="AF176" i="100"/>
  <c r="AR175" i="100"/>
  <c r="AQ109" i="100"/>
  <c r="AJ175" i="100"/>
  <c r="AU108" i="100"/>
  <c r="AV174" i="100"/>
  <c r="AU173" i="100"/>
  <c r="AU107" i="100"/>
  <c r="AQ173" i="100"/>
  <c r="AQ107" i="100"/>
  <c r="AE173" i="100"/>
  <c r="AQ172" i="100"/>
  <c r="AQ106" i="100"/>
  <c r="AB188" i="100"/>
  <c r="AB89" i="100"/>
  <c r="AB186" i="100"/>
  <c r="AB87" i="100"/>
  <c r="AR120" i="100"/>
  <c r="AR186" i="100"/>
  <c r="AR87" i="100"/>
  <c r="AZ185" i="100"/>
  <c r="AZ86" i="100"/>
  <c r="AZ119" i="100"/>
  <c r="AV185" i="100"/>
  <c r="AV119" i="100"/>
  <c r="AV86" i="100"/>
  <c r="AJ185" i="100"/>
  <c r="AJ86" i="100"/>
  <c r="AR184" i="100"/>
  <c r="AR85" i="100"/>
  <c r="AR118" i="100"/>
  <c r="AZ183" i="100"/>
  <c r="AZ117" i="100"/>
  <c r="AZ84" i="100"/>
  <c r="AN183" i="100"/>
  <c r="AN84" i="100"/>
  <c r="AB191" i="100"/>
  <c r="AB92" i="100"/>
  <c r="AC198" i="100"/>
  <c r="AC99" i="100"/>
  <c r="AQ199" i="100"/>
  <c r="AQ100" i="100"/>
  <c r="AQ133" i="100"/>
  <c r="AE199" i="100"/>
  <c r="AE100" i="100"/>
  <c r="AQ198" i="100"/>
  <c r="AQ132" i="100"/>
  <c r="AQ99" i="100"/>
  <c r="AE198" i="100"/>
  <c r="AE99" i="100"/>
  <c r="AQ30" i="100"/>
  <c r="AQ197" i="100"/>
  <c r="AQ98" i="100"/>
  <c r="AQ131" i="100"/>
  <c r="AQ65" i="100"/>
  <c r="AI30" i="100"/>
  <c r="AI65" i="100" s="1"/>
  <c r="AI197" i="100"/>
  <c r="AI98" i="100"/>
  <c r="AU195" i="100"/>
  <c r="AU96" i="100"/>
  <c r="AU129" i="100"/>
  <c r="AI195" i="100"/>
  <c r="AI96" i="100"/>
  <c r="AU194" i="100"/>
  <c r="AU128" i="100"/>
  <c r="AU95" i="100"/>
  <c r="AI194" i="100"/>
  <c r="AI95" i="100"/>
  <c r="AU193" i="100"/>
  <c r="AU94" i="100"/>
  <c r="AU127" i="100"/>
  <c r="AI193" i="100"/>
  <c r="AI94" i="100"/>
  <c r="AU192" i="100"/>
  <c r="AU126" i="100"/>
  <c r="AU93" i="100"/>
  <c r="AI192" i="100"/>
  <c r="AI93" i="100"/>
  <c r="AU191" i="100"/>
  <c r="AU125" i="100"/>
  <c r="AU92" i="100"/>
  <c r="AM191" i="100"/>
  <c r="AM92" i="100"/>
  <c r="AE191" i="100"/>
  <c r="AE92" i="100"/>
  <c r="AU190" i="100"/>
  <c r="AU124" i="100"/>
  <c r="AU91" i="100"/>
  <c r="AI190" i="100"/>
  <c r="AI91" i="100"/>
  <c r="AC49" i="100"/>
  <c r="AQ92" i="100"/>
  <c r="AD176" i="100"/>
  <c r="AD175" i="100"/>
  <c r="BA181" i="100"/>
  <c r="AW181" i="100"/>
  <c r="AS181" i="100"/>
  <c r="AO181" i="100"/>
  <c r="AK181" i="100"/>
  <c r="AG181" i="100"/>
  <c r="BA114" i="100"/>
  <c r="AX180" i="100"/>
  <c r="AW114" i="100"/>
  <c r="AT180" i="100"/>
  <c r="AS114" i="100"/>
  <c r="AP180" i="100"/>
  <c r="AL180" i="100"/>
  <c r="AH180" i="100"/>
  <c r="BA113" i="100"/>
  <c r="AX179" i="100"/>
  <c r="AW113" i="100"/>
  <c r="AT179" i="100"/>
  <c r="AS113" i="100"/>
  <c r="AP179" i="100"/>
  <c r="AL179" i="100"/>
  <c r="AH179" i="100"/>
  <c r="BA112" i="100"/>
  <c r="BA79" i="100"/>
  <c r="AX178" i="100"/>
  <c r="AW112" i="100"/>
  <c r="AW79" i="100"/>
  <c r="AT178" i="100"/>
  <c r="AS112" i="100"/>
  <c r="AS79" i="100"/>
  <c r="AP178" i="100"/>
  <c r="AO79" i="100"/>
  <c r="AL178" i="100"/>
  <c r="AK79" i="100"/>
  <c r="AH178" i="100"/>
  <c r="AG79" i="100"/>
  <c r="BA111" i="100"/>
  <c r="AX177" i="100"/>
  <c r="AW111" i="100"/>
  <c r="AT177" i="100"/>
  <c r="AS111" i="100"/>
  <c r="AP177" i="100"/>
  <c r="BA110" i="100"/>
  <c r="AX176" i="100"/>
  <c r="AW110" i="100"/>
  <c r="AT176" i="100"/>
  <c r="AS110" i="100"/>
  <c r="AP176" i="100"/>
  <c r="AL176" i="100"/>
  <c r="AH176" i="100"/>
  <c r="BA109" i="100"/>
  <c r="AW109" i="100"/>
  <c r="AX175" i="100"/>
  <c r="AT175" i="100"/>
  <c r="AS109" i="100"/>
  <c r="AP175" i="100"/>
  <c r="AL175" i="100"/>
  <c r="AH175" i="100"/>
  <c r="AX174" i="100"/>
  <c r="AW108" i="100"/>
  <c r="AT174" i="100"/>
  <c r="AS108" i="100"/>
  <c r="AP174" i="100"/>
  <c r="AL174" i="100"/>
  <c r="AH174" i="100"/>
  <c r="BA173" i="100"/>
  <c r="BA107" i="100"/>
  <c r="AW173" i="100"/>
  <c r="AW107" i="100"/>
  <c r="AS173" i="100"/>
  <c r="AS107" i="100"/>
  <c r="AO173" i="100"/>
  <c r="AK173" i="100"/>
  <c r="AG173" i="100"/>
  <c r="BA172" i="100"/>
  <c r="BA106" i="100"/>
  <c r="AW172" i="100"/>
  <c r="AW106" i="100"/>
  <c r="AS172" i="100"/>
  <c r="AS106" i="100"/>
  <c r="AO172" i="100"/>
  <c r="AK172" i="100"/>
  <c r="AD188" i="100"/>
  <c r="AD89" i="100"/>
  <c r="AF187" i="100"/>
  <c r="AD186" i="100"/>
  <c r="AD87" i="100"/>
  <c r="AF185" i="100"/>
  <c r="AF86" i="100"/>
  <c r="AB185" i="100"/>
  <c r="AB86" i="100"/>
  <c r="AD184" i="100"/>
  <c r="AD85" i="100"/>
  <c r="AF183" i="100"/>
  <c r="AF84" i="100"/>
  <c r="AB183" i="100"/>
  <c r="AB84" i="100"/>
  <c r="AX188" i="100"/>
  <c r="AX122" i="100"/>
  <c r="AX89" i="100"/>
  <c r="AT188" i="100"/>
  <c r="AT122" i="100"/>
  <c r="AT89" i="100"/>
  <c r="AP188" i="100"/>
  <c r="AP122" i="100"/>
  <c r="AP89" i="100"/>
  <c r="AL188" i="100"/>
  <c r="AL89" i="100"/>
  <c r="AH188" i="100"/>
  <c r="AH89" i="100"/>
  <c r="AX187" i="100"/>
  <c r="AX121" i="100"/>
  <c r="AT187" i="100"/>
  <c r="AT121" i="100"/>
  <c r="AP187" i="100"/>
  <c r="AP121" i="100"/>
  <c r="AL187" i="100"/>
  <c r="AH187" i="100"/>
  <c r="AX120" i="100"/>
  <c r="AX186" i="100"/>
  <c r="AX87" i="100"/>
  <c r="AT186" i="100"/>
  <c r="AT120" i="100"/>
  <c r="AT87" i="100"/>
  <c r="AP186" i="100"/>
  <c r="AP120" i="100"/>
  <c r="AP87" i="100"/>
  <c r="AL186" i="100"/>
  <c r="AL87" i="100"/>
  <c r="AH186" i="100"/>
  <c r="AH87" i="100"/>
  <c r="AX185" i="100"/>
  <c r="AX119" i="100"/>
  <c r="AX86" i="100"/>
  <c r="AT185" i="100"/>
  <c r="AT119" i="100"/>
  <c r="AT86" i="100"/>
  <c r="AP185" i="100"/>
  <c r="AP119" i="100"/>
  <c r="AP86" i="100"/>
  <c r="AL185" i="100"/>
  <c r="AL86" i="100"/>
  <c r="AH185" i="100"/>
  <c r="AH86" i="100"/>
  <c r="AX184" i="100"/>
  <c r="AX118" i="100"/>
  <c r="AX85" i="100"/>
  <c r="AT118" i="100"/>
  <c r="AT184" i="100"/>
  <c r="AT85" i="100"/>
  <c r="AP184" i="100"/>
  <c r="AP118" i="100"/>
  <c r="AP85" i="100"/>
  <c r="AL184" i="100"/>
  <c r="AL85" i="100"/>
  <c r="AH184" i="100"/>
  <c r="AH85" i="100"/>
  <c r="AX183" i="100"/>
  <c r="AX117" i="100"/>
  <c r="AX84" i="100"/>
  <c r="AT183" i="100"/>
  <c r="AT117" i="100"/>
  <c r="AT84" i="100"/>
  <c r="AP183" i="100"/>
  <c r="AP117" i="100"/>
  <c r="AP84" i="100"/>
  <c r="AL183" i="100"/>
  <c r="AL84" i="100"/>
  <c r="AH183" i="100"/>
  <c r="AH84" i="100"/>
  <c r="AB193" i="100"/>
  <c r="AC195" i="100"/>
  <c r="AC96" i="100"/>
  <c r="AC191" i="100"/>
  <c r="AB197" i="100"/>
  <c r="AB98" i="100"/>
  <c r="BA199" i="100"/>
  <c r="BA166" i="100"/>
  <c r="BA133" i="100"/>
  <c r="BA100" i="100"/>
  <c r="AW199" i="100"/>
  <c r="AW133" i="100"/>
  <c r="AW100" i="100"/>
  <c r="AS199" i="100"/>
  <c r="AS133" i="100"/>
  <c r="AS100" i="100"/>
  <c r="AO199" i="100"/>
  <c r="AO100" i="100"/>
  <c r="AK199" i="100"/>
  <c r="AK100" i="100"/>
  <c r="AG199" i="100"/>
  <c r="AG100" i="100"/>
  <c r="BA198" i="100"/>
  <c r="BA165" i="100"/>
  <c r="BA132" i="100"/>
  <c r="BA99" i="100"/>
  <c r="AW198" i="100"/>
  <c r="AW132" i="100"/>
  <c r="AW99" i="100"/>
  <c r="AS198" i="100"/>
  <c r="AS132" i="100"/>
  <c r="AS99" i="100"/>
  <c r="AO198" i="100"/>
  <c r="AO99" i="100"/>
  <c r="AK198" i="100"/>
  <c r="AK99" i="100"/>
  <c r="AG198" i="100"/>
  <c r="AG99" i="100"/>
  <c r="BA30" i="100"/>
  <c r="BA65" i="100" s="1"/>
  <c r="BA197" i="100"/>
  <c r="BA164" i="100"/>
  <c r="BA131" i="100"/>
  <c r="BA98" i="100"/>
  <c r="AW30" i="100"/>
  <c r="AW67" i="100" s="1"/>
  <c r="AW197" i="100"/>
  <c r="AW131" i="100"/>
  <c r="AW98" i="100"/>
  <c r="AS30" i="100"/>
  <c r="AS65" i="100" s="1"/>
  <c r="AS197" i="100"/>
  <c r="AS98" i="100"/>
  <c r="AO30" i="100"/>
  <c r="AO67" i="100" s="1"/>
  <c r="AO197" i="100"/>
  <c r="AO98" i="100"/>
  <c r="AK30" i="100"/>
  <c r="AK67" i="100" s="1"/>
  <c r="AK197" i="100"/>
  <c r="AK98" i="100"/>
  <c r="AG30" i="100"/>
  <c r="AG65" i="100" s="1"/>
  <c r="AG197" i="100"/>
  <c r="AG98" i="100"/>
  <c r="BA195" i="100"/>
  <c r="BA162" i="100"/>
  <c r="BA129" i="100"/>
  <c r="BA96" i="100"/>
  <c r="AW195" i="100"/>
  <c r="AW129" i="100"/>
  <c r="AW96" i="100"/>
  <c r="AS195" i="100"/>
  <c r="AS129" i="100"/>
  <c r="AS96" i="100"/>
  <c r="AO195" i="100"/>
  <c r="AO96" i="100"/>
  <c r="AK195" i="100"/>
  <c r="AK96" i="100"/>
  <c r="AG195" i="100"/>
  <c r="AG96" i="100"/>
  <c r="BA194" i="100"/>
  <c r="BA161" i="100"/>
  <c r="BA128" i="100"/>
  <c r="BA95" i="100"/>
  <c r="AW194" i="100"/>
  <c r="AW128" i="100"/>
  <c r="AW95" i="100"/>
  <c r="AS194" i="100"/>
  <c r="AS128" i="100"/>
  <c r="AS95" i="100"/>
  <c r="AO194" i="100"/>
  <c r="AO95" i="100"/>
  <c r="AK194" i="100"/>
  <c r="AK95" i="100"/>
  <c r="AG194" i="100"/>
  <c r="AG95" i="100"/>
  <c r="BA193" i="100"/>
  <c r="BA160" i="100"/>
  <c r="BA127" i="100"/>
  <c r="BA94" i="100"/>
  <c r="AW193" i="100"/>
  <c r="AW127" i="100"/>
  <c r="AW94" i="100"/>
  <c r="AS193" i="100"/>
  <c r="AS127" i="100"/>
  <c r="AS94" i="100"/>
  <c r="AO193" i="100"/>
  <c r="AO94" i="100"/>
  <c r="AK193" i="100"/>
  <c r="AK94" i="100"/>
  <c r="AG193" i="100"/>
  <c r="AG94" i="100"/>
  <c r="BA192" i="100"/>
  <c r="BA159" i="100"/>
  <c r="BA126" i="100"/>
  <c r="BA93" i="100"/>
  <c r="AW192" i="100"/>
  <c r="AW126" i="100"/>
  <c r="AS192" i="100"/>
  <c r="AS126" i="100"/>
  <c r="AS93" i="100"/>
  <c r="AO192" i="100"/>
  <c r="AO93" i="100"/>
  <c r="AK192" i="100"/>
  <c r="AK93" i="100"/>
  <c r="AG192" i="100"/>
  <c r="AG93" i="100"/>
  <c r="BA191" i="100"/>
  <c r="BA92" i="100"/>
  <c r="BA158" i="100"/>
  <c r="BA125" i="100"/>
  <c r="AW191" i="100"/>
  <c r="AW125" i="100"/>
  <c r="AW92" i="100"/>
  <c r="AS191" i="100"/>
  <c r="AS125" i="100"/>
  <c r="AS92" i="100"/>
  <c r="AO191" i="100"/>
  <c r="AO92" i="100"/>
  <c r="AK191" i="100"/>
  <c r="AK92" i="100"/>
  <c r="AG191" i="100"/>
  <c r="AG92" i="100"/>
  <c r="BA190" i="100"/>
  <c r="BA157" i="100"/>
  <c r="BA124" i="100"/>
  <c r="BA91" i="100"/>
  <c r="AW190" i="100"/>
  <c r="AW124" i="100"/>
  <c r="AW91" i="100"/>
  <c r="AS190" i="100"/>
  <c r="AS124" i="100"/>
  <c r="AS91" i="100"/>
  <c r="AO190" i="100"/>
  <c r="AO91" i="100"/>
  <c r="AK190" i="100"/>
  <c r="AG190" i="100"/>
  <c r="AG91" i="100"/>
  <c r="AC47" i="100"/>
  <c r="AD45" i="100"/>
  <c r="AU49" i="100"/>
  <c r="AQ49" i="100"/>
  <c r="AM49" i="100"/>
  <c r="AI49" i="100"/>
  <c r="AE49" i="100"/>
  <c r="AM45" i="100"/>
  <c r="AI45" i="100"/>
  <c r="AE45" i="100"/>
  <c r="AD55" i="100"/>
  <c r="BA66" i="100"/>
  <c r="AT65" i="100"/>
  <c r="BA56" i="100"/>
  <c r="AL55" i="100"/>
  <c r="AD79" i="100"/>
  <c r="AX79" i="100"/>
  <c r="AB99" i="100"/>
  <c r="AP94" i="100"/>
  <c r="AQ125" i="100"/>
  <c r="AG172" i="100"/>
  <c r="AY114" i="100"/>
  <c r="AZ180" i="100"/>
  <c r="AN180" i="100"/>
  <c r="AY113" i="100"/>
  <c r="AZ179" i="100"/>
  <c r="AQ113" i="100"/>
  <c r="AR179" i="100"/>
  <c r="AY112" i="100"/>
  <c r="AZ178" i="100"/>
  <c r="AY79" i="100"/>
  <c r="AN178" i="100"/>
  <c r="AM79" i="100"/>
  <c r="AF178" i="100"/>
  <c r="AE79" i="100"/>
  <c r="AU111" i="100"/>
  <c r="AV177" i="100"/>
  <c r="AZ176" i="100"/>
  <c r="AY110" i="100"/>
  <c r="AN176" i="100"/>
  <c r="AV175" i="100"/>
  <c r="AU109" i="100"/>
  <c r="AF175" i="100"/>
  <c r="AR174" i="100"/>
  <c r="AQ108" i="100"/>
  <c r="AI173" i="100"/>
  <c r="AU172" i="100"/>
  <c r="AU106" i="100"/>
  <c r="AD185" i="100"/>
  <c r="AD86" i="100"/>
  <c r="AB184" i="100"/>
  <c r="AB85" i="100"/>
  <c r="AD183" i="100"/>
  <c r="AD84" i="100"/>
  <c r="AV188" i="100"/>
  <c r="AV122" i="100"/>
  <c r="AV89" i="100"/>
  <c r="AN188" i="100"/>
  <c r="AN89" i="100"/>
  <c r="AZ187" i="100"/>
  <c r="AZ121" i="100"/>
  <c r="AR187" i="100"/>
  <c r="AR121" i="100"/>
  <c r="AZ186" i="100"/>
  <c r="AZ120" i="100"/>
  <c r="AZ87" i="100"/>
  <c r="AN186" i="100"/>
  <c r="AN87" i="100"/>
  <c r="AN185" i="100"/>
  <c r="AN86" i="100"/>
  <c r="AV184" i="100"/>
  <c r="AV118" i="100"/>
  <c r="AV85" i="100"/>
  <c r="AN184" i="100"/>
  <c r="AN85" i="100"/>
  <c r="AV183" i="100"/>
  <c r="AV117" i="100"/>
  <c r="AV84" i="100"/>
  <c r="AJ183" i="100"/>
  <c r="AJ84" i="100"/>
  <c r="AB195" i="100"/>
  <c r="AB96" i="100"/>
  <c r="AB199" i="100"/>
  <c r="AB100" i="100"/>
  <c r="AU199" i="100"/>
  <c r="AU100" i="100"/>
  <c r="AU133" i="100"/>
  <c r="AI199" i="100"/>
  <c r="AI100" i="100"/>
  <c r="AU198" i="100"/>
  <c r="AU132" i="100"/>
  <c r="AU99" i="100"/>
  <c r="AI198" i="100"/>
  <c r="AI99" i="100"/>
  <c r="AU30" i="100"/>
  <c r="AU197" i="100"/>
  <c r="AU131" i="100"/>
  <c r="AU98" i="100"/>
  <c r="AU65" i="100"/>
  <c r="AE30" i="100"/>
  <c r="AE67" i="100" s="1"/>
  <c r="AE197" i="100"/>
  <c r="AE98" i="100"/>
  <c r="AQ195" i="100"/>
  <c r="AQ96" i="100"/>
  <c r="AQ129" i="100"/>
  <c r="AE195" i="100"/>
  <c r="AE96" i="100"/>
  <c r="AQ194" i="100"/>
  <c r="AQ128" i="100"/>
  <c r="AQ95" i="100"/>
  <c r="AY193" i="100"/>
  <c r="AY160" i="100"/>
  <c r="AY127" i="100"/>
  <c r="AY94" i="100"/>
  <c r="AM193" i="100"/>
  <c r="AM94" i="100"/>
  <c r="AY192" i="100"/>
  <c r="AY159" i="100"/>
  <c r="AY126" i="100"/>
  <c r="AY93" i="100"/>
  <c r="AM192" i="100"/>
  <c r="AM93" i="100"/>
  <c r="AY191" i="100"/>
  <c r="AY158" i="100"/>
  <c r="AY125" i="100"/>
  <c r="AY92" i="100"/>
  <c r="AI191" i="100"/>
  <c r="AI92" i="100"/>
  <c r="AQ190" i="100"/>
  <c r="AQ124" i="100"/>
  <c r="AQ91" i="100"/>
  <c r="AE47" i="100"/>
  <c r="AB178" i="100"/>
  <c r="AB79" i="100"/>
  <c r="AD178" i="100"/>
  <c r="AC178" i="100"/>
  <c r="AC79" i="100"/>
  <c r="AZ181" i="100"/>
  <c r="AV181" i="100"/>
  <c r="AR181" i="100"/>
  <c r="AN181" i="100"/>
  <c r="AJ181" i="100"/>
  <c r="AF181" i="100"/>
  <c r="BA180" i="100"/>
  <c r="AZ114" i="100"/>
  <c r="AV114" i="100"/>
  <c r="AW180" i="100"/>
  <c r="AS180" i="100"/>
  <c r="AR114" i="100"/>
  <c r="BA179" i="100"/>
  <c r="AZ113" i="100"/>
  <c r="AW179" i="100"/>
  <c r="AV113" i="100"/>
  <c r="AS179" i="100"/>
  <c r="AR113" i="100"/>
  <c r="BA178" i="100"/>
  <c r="AZ112" i="100"/>
  <c r="AZ79" i="100"/>
  <c r="AW178" i="100"/>
  <c r="AV112" i="100"/>
  <c r="AV79" i="100"/>
  <c r="AS178" i="100"/>
  <c r="AR112" i="100"/>
  <c r="AR79" i="100"/>
  <c r="AO178" i="100"/>
  <c r="AN79" i="100"/>
  <c r="AK178" i="100"/>
  <c r="AJ79" i="100"/>
  <c r="AG178" i="100"/>
  <c r="AF79" i="100"/>
  <c r="BA177" i="100"/>
  <c r="AZ111" i="100"/>
  <c r="AV111" i="100"/>
  <c r="AW177" i="100"/>
  <c r="AS177" i="100"/>
  <c r="AR111" i="100"/>
  <c r="BA176" i="100"/>
  <c r="AZ110" i="100"/>
  <c r="AW176" i="100"/>
  <c r="AV110" i="100"/>
  <c r="AS176" i="100"/>
  <c r="AR110" i="100"/>
  <c r="AK176" i="100"/>
  <c r="BA175" i="100"/>
  <c r="AZ109" i="100"/>
  <c r="AW175" i="100"/>
  <c r="AV109" i="100"/>
  <c r="AS175" i="100"/>
  <c r="AR109" i="100"/>
  <c r="AO175" i="100"/>
  <c r="AK175" i="100"/>
  <c r="AG175" i="100"/>
  <c r="BA174" i="100"/>
  <c r="AZ108" i="100"/>
  <c r="AW174" i="100"/>
  <c r="AV108" i="100"/>
  <c r="AS174" i="100"/>
  <c r="AR108" i="100"/>
  <c r="AZ173" i="100"/>
  <c r="AZ107" i="100"/>
  <c r="AV173" i="100"/>
  <c r="AV107" i="100"/>
  <c r="AR173" i="100"/>
  <c r="AR107" i="100"/>
  <c r="AN173" i="100"/>
  <c r="AJ173" i="100"/>
  <c r="AF173" i="100"/>
  <c r="AZ172" i="100"/>
  <c r="AV106" i="100"/>
  <c r="AV172" i="100"/>
  <c r="AR172" i="100"/>
  <c r="AR106" i="100"/>
  <c r="AN172" i="100"/>
  <c r="AJ172" i="100"/>
  <c r="AF172" i="100"/>
  <c r="AG188" i="100"/>
  <c r="AG89" i="100"/>
  <c r="AC188" i="100"/>
  <c r="AC89" i="100"/>
  <c r="AE187" i="100"/>
  <c r="AE55" i="100"/>
  <c r="AG186" i="100"/>
  <c r="AC186" i="100"/>
  <c r="AE185" i="100"/>
  <c r="AE86" i="100"/>
  <c r="AG184" i="100"/>
  <c r="AC184" i="100"/>
  <c r="AC85" i="100"/>
  <c r="AE183" i="100"/>
  <c r="AE84" i="100"/>
  <c r="BA188" i="100"/>
  <c r="BA122" i="100"/>
  <c r="AW122" i="100"/>
  <c r="AW188" i="100"/>
  <c r="AW89" i="100"/>
  <c r="AS188" i="100"/>
  <c r="AS122" i="100"/>
  <c r="AO188" i="100"/>
  <c r="AO89" i="100"/>
  <c r="AK188" i="100"/>
  <c r="BA187" i="100"/>
  <c r="BA121" i="100"/>
  <c r="AW187" i="100"/>
  <c r="AW121" i="100"/>
  <c r="AW55" i="100"/>
  <c r="AS187" i="100"/>
  <c r="AS121" i="100"/>
  <c r="AO187" i="100"/>
  <c r="AK187" i="100"/>
  <c r="AK55" i="100"/>
  <c r="BA186" i="100"/>
  <c r="BA120" i="100"/>
  <c r="BA87" i="100"/>
  <c r="AW186" i="100"/>
  <c r="AW120" i="100"/>
  <c r="AS186" i="100"/>
  <c r="AS120" i="100"/>
  <c r="AS87" i="100"/>
  <c r="AO186" i="100"/>
  <c r="AK186" i="100"/>
  <c r="AK87" i="100"/>
  <c r="BA185" i="100"/>
  <c r="BA119" i="100"/>
  <c r="AW185" i="100"/>
  <c r="AW119" i="100"/>
  <c r="AW86" i="100"/>
  <c r="AS119" i="100"/>
  <c r="AS185" i="100"/>
  <c r="AO185" i="100"/>
  <c r="AO86" i="100"/>
  <c r="AK185" i="100"/>
  <c r="BA184" i="100"/>
  <c r="BA118" i="100"/>
  <c r="BA85" i="100"/>
  <c r="AW184" i="100"/>
  <c r="AW118" i="100"/>
  <c r="AS184" i="100"/>
  <c r="AS118" i="100"/>
  <c r="AS85" i="100"/>
  <c r="AO184" i="100"/>
  <c r="AK184" i="100"/>
  <c r="AK85" i="100"/>
  <c r="BA183" i="100"/>
  <c r="BA117" i="100"/>
  <c r="AW183" i="100"/>
  <c r="AW117" i="100"/>
  <c r="AW84" i="100"/>
  <c r="AS183" i="100"/>
  <c r="AS117" i="100"/>
  <c r="AO183" i="100"/>
  <c r="AO84" i="100"/>
  <c r="AK183" i="100"/>
  <c r="AB192" i="100"/>
  <c r="AB93" i="100"/>
  <c r="AC194" i="100"/>
  <c r="AC95" i="100"/>
  <c r="AC190" i="100"/>
  <c r="AC91" i="100"/>
  <c r="AC199" i="100"/>
  <c r="AC100" i="100"/>
  <c r="AZ199" i="100"/>
  <c r="AZ166" i="100"/>
  <c r="AZ133" i="100"/>
  <c r="AZ100" i="100"/>
  <c r="AV199" i="100"/>
  <c r="AV133" i="100"/>
  <c r="AV100" i="100"/>
  <c r="AR199" i="100"/>
  <c r="AR133" i="100"/>
  <c r="AR100" i="100"/>
  <c r="AN199" i="100"/>
  <c r="AN100" i="100"/>
  <c r="AJ199" i="100"/>
  <c r="AJ100" i="100"/>
  <c r="AF199" i="100"/>
  <c r="AF100" i="100"/>
  <c r="AZ198" i="100"/>
  <c r="AZ165" i="100"/>
  <c r="AZ132" i="100"/>
  <c r="AZ99" i="100"/>
  <c r="AV198" i="100"/>
  <c r="AV132" i="100"/>
  <c r="AV99" i="100"/>
  <c r="AR198" i="100"/>
  <c r="AR132" i="100"/>
  <c r="AR99" i="100"/>
  <c r="AN198" i="100"/>
  <c r="AJ198" i="100"/>
  <c r="AJ99" i="100"/>
  <c r="AF198" i="100"/>
  <c r="AF99" i="100"/>
  <c r="AZ30" i="100"/>
  <c r="AZ67" i="100" s="1"/>
  <c r="AZ197" i="100"/>
  <c r="AZ164" i="100"/>
  <c r="AZ98" i="100"/>
  <c r="AZ131" i="100"/>
  <c r="AV30" i="100"/>
  <c r="AV65" i="100" s="1"/>
  <c r="AV197" i="100"/>
  <c r="AV131" i="100"/>
  <c r="AV98" i="100"/>
  <c r="AR30" i="100"/>
  <c r="AR67" i="100" s="1"/>
  <c r="AR197" i="100"/>
  <c r="AR131" i="100"/>
  <c r="AR98" i="100"/>
  <c r="AN30" i="100"/>
  <c r="AN66" i="100" s="1"/>
  <c r="AN197" i="100"/>
  <c r="AN98" i="100"/>
  <c r="AJ30" i="100"/>
  <c r="AJ197" i="100"/>
  <c r="AJ98" i="100"/>
  <c r="AF30" i="100"/>
  <c r="AF197" i="100"/>
  <c r="AF98" i="100"/>
  <c r="AZ195" i="100"/>
  <c r="AZ162" i="100"/>
  <c r="AZ129" i="100"/>
  <c r="AZ96" i="100"/>
  <c r="AV195" i="100"/>
  <c r="AV129" i="100"/>
  <c r="AV96" i="100"/>
  <c r="AR195" i="100"/>
  <c r="AR129" i="100"/>
  <c r="AR96" i="100"/>
  <c r="AN195" i="100"/>
  <c r="AN96" i="100"/>
  <c r="AJ195" i="100"/>
  <c r="AJ96" i="100"/>
  <c r="AF195" i="100"/>
  <c r="AF96" i="100"/>
  <c r="AZ194" i="100"/>
  <c r="AZ128" i="100"/>
  <c r="AZ161" i="100"/>
  <c r="AZ95" i="100"/>
  <c r="AV194" i="100"/>
  <c r="AV128" i="100"/>
  <c r="AR194" i="100"/>
  <c r="AR128" i="100"/>
  <c r="AR95" i="100"/>
  <c r="AN194" i="100"/>
  <c r="AN95" i="100"/>
  <c r="AJ194" i="100"/>
  <c r="AJ95" i="100"/>
  <c r="AF194" i="100"/>
  <c r="AZ193" i="100"/>
  <c r="AZ160" i="100"/>
  <c r="AZ94" i="100"/>
  <c r="AZ127" i="100"/>
  <c r="AV193" i="100"/>
  <c r="AV127" i="100"/>
  <c r="AV94" i="100"/>
  <c r="AR193" i="100"/>
  <c r="AR127" i="100"/>
  <c r="AR94" i="100"/>
  <c r="AN193" i="100"/>
  <c r="AN94" i="100"/>
  <c r="AJ193" i="100"/>
  <c r="AJ94" i="100"/>
  <c r="AF193" i="100"/>
  <c r="AF94" i="100"/>
  <c r="AZ192" i="100"/>
  <c r="AZ159" i="100"/>
  <c r="AZ93" i="100"/>
  <c r="AZ126" i="100"/>
  <c r="AV192" i="100"/>
  <c r="AV93" i="100"/>
  <c r="AV126" i="100"/>
  <c r="AR192" i="100"/>
  <c r="AR93" i="100"/>
  <c r="AR126" i="100"/>
  <c r="AN192" i="100"/>
  <c r="AN93" i="100"/>
  <c r="AJ192" i="100"/>
  <c r="AJ93" i="100"/>
  <c r="AF192" i="100"/>
  <c r="AF93" i="100"/>
  <c r="AZ191" i="100"/>
  <c r="AZ158" i="100"/>
  <c r="AZ92" i="100"/>
  <c r="AZ125" i="100"/>
  <c r="AV191" i="100"/>
  <c r="AV125" i="100"/>
  <c r="AV92" i="100"/>
  <c r="AR191" i="100"/>
  <c r="AR125" i="100"/>
  <c r="AR92" i="100"/>
  <c r="AN191" i="100"/>
  <c r="AN92" i="100"/>
  <c r="AJ191" i="100"/>
  <c r="AJ92" i="100"/>
  <c r="AF191" i="100"/>
  <c r="AF92" i="100"/>
  <c r="AZ190" i="100"/>
  <c r="AZ91" i="100"/>
  <c r="AZ157" i="100"/>
  <c r="AZ124" i="100"/>
  <c r="AV190" i="100"/>
  <c r="AV91" i="100"/>
  <c r="AV124" i="100"/>
  <c r="AR190" i="100"/>
  <c r="AR91" i="100"/>
  <c r="AR124" i="100"/>
  <c r="AN190" i="100"/>
  <c r="AN91" i="100"/>
  <c r="AJ190" i="100"/>
  <c r="AJ91" i="100"/>
  <c r="AF190" i="100"/>
  <c r="AF91" i="100"/>
  <c r="AT49" i="100"/>
  <c r="AP49" i="100"/>
  <c r="AL49" i="100"/>
  <c r="AH49" i="100"/>
  <c r="AF47" i="100"/>
  <c r="AL45" i="100"/>
  <c r="AH45" i="100"/>
  <c r="AD66" i="100"/>
  <c r="AJ55" i="100"/>
  <c r="AB55" i="100"/>
  <c r="AX67" i="100"/>
  <c r="AP67" i="100"/>
  <c r="AY66" i="100"/>
  <c r="AQ66" i="100"/>
  <c r="AR65" i="100"/>
  <c r="AT79" i="100"/>
  <c r="AS89" i="100"/>
  <c r="AO87" i="100"/>
  <c r="AK86" i="100"/>
  <c r="AG85" i="100"/>
  <c r="AD93" i="100"/>
  <c r="AX98" i="100"/>
  <c r="AL96" i="100"/>
  <c r="AW93" i="100"/>
  <c r="AS131" i="100"/>
  <c r="AZ106" i="100"/>
  <c r="AV176" i="100"/>
  <c r="AY151" i="100"/>
  <c r="AZ151" i="100"/>
  <c r="BA151" i="100"/>
  <c r="AY152" i="100"/>
  <c r="AZ152" i="100"/>
  <c r="BA152" i="100"/>
  <c r="AY153" i="100"/>
  <c r="AZ153" i="100"/>
  <c r="BA153" i="100"/>
  <c r="AY154" i="100"/>
  <c r="AZ154" i="100"/>
  <c r="BA154" i="100"/>
  <c r="AY155" i="100"/>
  <c r="AZ155" i="100"/>
  <c r="BA155" i="100"/>
  <c r="AZ150" i="100"/>
  <c r="BA150" i="100"/>
  <c r="AY150" i="100"/>
  <c r="AX152" i="100"/>
  <c r="AX153" i="100"/>
  <c r="AX154" i="100"/>
  <c r="AX155" i="100"/>
  <c r="AX151" i="100"/>
  <c r="AX150" i="100"/>
  <c r="AW65" i="100" l="1"/>
  <c r="AH66" i="100"/>
  <c r="AE65" i="100"/>
  <c r="AM66" i="100"/>
  <c r="AZ65" i="100"/>
  <c r="AL65" i="100"/>
  <c r="AY65" i="100"/>
  <c r="BA67" i="100"/>
  <c r="AM65" i="100"/>
  <c r="AN65" i="100"/>
  <c r="AV66" i="100"/>
  <c r="AZ66" i="100"/>
  <c r="AF196" i="100"/>
  <c r="AF64" i="100"/>
  <c r="AF67" i="100"/>
  <c r="AE196" i="100"/>
  <c r="AE64" i="100"/>
  <c r="AE66" i="100"/>
  <c r="AK65" i="100"/>
  <c r="AO65" i="100"/>
  <c r="AW196" i="100"/>
  <c r="AW130" i="100"/>
  <c r="AW66" i="100"/>
  <c r="AW64" i="100"/>
  <c r="AI196" i="100"/>
  <c r="AI64" i="100"/>
  <c r="AL196" i="100"/>
  <c r="AL64" i="100"/>
  <c r="AP196" i="100"/>
  <c r="AP64" i="100"/>
  <c r="AP65" i="100"/>
  <c r="AT196" i="100"/>
  <c r="AT130" i="100"/>
  <c r="AT64" i="100"/>
  <c r="AX196" i="100"/>
  <c r="AX130" i="100"/>
  <c r="AX64" i="100"/>
  <c r="AX65" i="100"/>
  <c r="AP66" i="100"/>
  <c r="AT66" i="100"/>
  <c r="AX66" i="100"/>
  <c r="AY196" i="100"/>
  <c r="AY163" i="100"/>
  <c r="AY130" i="100"/>
  <c r="AY64" i="100"/>
  <c r="AI67" i="100"/>
  <c r="AJ196" i="100"/>
  <c r="AJ64" i="100"/>
  <c r="AJ67" i="100"/>
  <c r="AZ196" i="100"/>
  <c r="AZ163" i="100"/>
  <c r="AZ130" i="100"/>
  <c r="AZ64" i="100"/>
  <c r="AG196" i="100"/>
  <c r="AG64" i="100"/>
  <c r="AG66" i="100"/>
  <c r="AO196" i="100"/>
  <c r="AO64" i="100"/>
  <c r="AO66" i="100"/>
  <c r="AU196" i="100"/>
  <c r="AU130" i="100"/>
  <c r="AU64" i="100"/>
  <c r="AU67" i="100"/>
  <c r="AK66" i="100"/>
  <c r="AQ196" i="100"/>
  <c r="AQ130" i="100"/>
  <c r="AQ64" i="100"/>
  <c r="AQ67" i="100"/>
  <c r="AH196" i="100"/>
  <c r="AH64" i="100"/>
  <c r="AH65" i="100"/>
  <c r="AL66" i="100"/>
  <c r="AF65" i="100"/>
  <c r="AF66" i="100"/>
  <c r="AI66" i="100"/>
  <c r="AK196" i="100"/>
  <c r="AK64" i="100"/>
  <c r="AS196" i="100"/>
  <c r="AS130" i="100"/>
  <c r="AS64" i="100"/>
  <c r="AS67" i="100"/>
  <c r="AD65" i="100"/>
  <c r="AD64" i="100"/>
  <c r="AG67" i="100"/>
  <c r="AN196" i="100"/>
  <c r="AN64" i="100"/>
  <c r="AN67" i="100"/>
  <c r="AR196" i="100"/>
  <c r="AR130" i="100"/>
  <c r="AR64" i="100"/>
  <c r="AV196" i="100"/>
  <c r="AV130" i="100"/>
  <c r="AV64" i="100"/>
  <c r="AV67" i="100"/>
  <c r="AR66" i="100"/>
  <c r="AS66" i="100"/>
  <c r="BA196" i="100"/>
  <c r="BA163" i="100"/>
  <c r="BA130" i="100"/>
  <c r="BA64" i="100"/>
  <c r="AM196" i="100"/>
  <c r="AM64" i="100"/>
  <c r="AJ65" i="100"/>
  <c r="AJ66" i="100"/>
  <c r="AU66" i="100"/>
  <c r="BB58" i="113"/>
  <c r="BC58" i="113"/>
  <c r="BD58" i="113"/>
  <c r="BE58" i="113"/>
  <c r="BF58" i="113"/>
  <c r="BG58" i="113"/>
  <c r="BB181" i="100"/>
  <c r="BE113" i="100"/>
  <c r="BE108" i="100"/>
  <c r="BE111" i="100"/>
  <c r="BC181" i="100" l="1"/>
  <c r="BC198" i="100"/>
  <c r="BC132" i="100"/>
  <c r="BC99" i="100"/>
  <c r="BC187" i="100"/>
  <c r="BC121" i="100"/>
  <c r="BC184" i="100"/>
  <c r="BC118" i="100"/>
  <c r="BC85" i="100"/>
  <c r="BC186" i="100"/>
  <c r="BC120" i="100"/>
  <c r="BC87" i="100"/>
  <c r="BC183" i="100"/>
  <c r="BC117" i="100"/>
  <c r="BC84" i="100"/>
  <c r="BC122" i="100"/>
  <c r="BC89" i="100"/>
  <c r="BC188" i="100"/>
  <c r="BC185" i="100"/>
  <c r="BC119" i="100"/>
  <c r="BC86" i="100"/>
  <c r="BC111" i="100"/>
  <c r="BD177" i="100"/>
  <c r="BD174" i="100"/>
  <c r="BC108" i="100"/>
  <c r="BD179" i="100"/>
  <c r="BC113" i="100"/>
  <c r="BC173" i="100"/>
  <c r="BC107" i="100"/>
  <c r="BC172" i="100"/>
  <c r="BC106" i="100"/>
  <c r="BD180" i="100"/>
  <c r="BC114" i="100"/>
  <c r="BD176" i="100"/>
  <c r="BC110" i="100"/>
  <c r="BC109" i="100"/>
  <c r="BD175" i="100"/>
  <c r="BD178" i="100"/>
  <c r="BC112" i="100"/>
  <c r="BC79" i="100"/>
  <c r="BB199" i="100"/>
  <c r="BB133" i="100"/>
  <c r="BB100" i="100"/>
  <c r="BB198" i="100"/>
  <c r="BB132" i="100"/>
  <c r="BB99" i="100"/>
  <c r="BB197" i="100"/>
  <c r="BB131" i="100"/>
  <c r="BB98" i="100"/>
  <c r="BB190" i="100"/>
  <c r="BB91" i="100"/>
  <c r="BB124" i="100"/>
  <c r="BB191" i="100"/>
  <c r="BB125" i="100"/>
  <c r="BB92" i="100"/>
  <c r="BB194" i="100"/>
  <c r="BB95" i="100"/>
  <c r="BB128" i="100"/>
  <c r="BB193" i="100"/>
  <c r="BB127" i="100"/>
  <c r="BB94" i="100"/>
  <c r="BB192" i="100"/>
  <c r="BB126" i="100"/>
  <c r="BB93" i="100"/>
  <c r="BB195" i="100"/>
  <c r="BB129" i="100"/>
  <c r="BB96" i="100"/>
  <c r="BB187" i="100"/>
  <c r="BB121" i="100"/>
  <c r="BB184" i="100"/>
  <c r="BB118" i="100"/>
  <c r="BB85" i="100"/>
  <c r="BB186" i="100"/>
  <c r="BB120" i="100"/>
  <c r="BB87" i="100"/>
  <c r="BB183" i="100"/>
  <c r="BB117" i="100"/>
  <c r="BB84" i="100"/>
  <c r="BB188" i="100"/>
  <c r="BB122" i="100"/>
  <c r="BB89" i="100"/>
  <c r="BB185" i="100"/>
  <c r="BB119" i="100"/>
  <c r="BB86" i="100"/>
  <c r="BC177" i="100"/>
  <c r="BB111" i="100"/>
  <c r="BB177" i="100"/>
  <c r="BC174" i="100"/>
  <c r="BB108" i="100"/>
  <c r="BB174" i="100"/>
  <c r="BC179" i="100"/>
  <c r="BB113" i="100"/>
  <c r="BB179" i="100"/>
  <c r="BB173" i="100"/>
  <c r="BB107" i="100"/>
  <c r="BB172" i="100"/>
  <c r="BB106" i="100"/>
  <c r="BC180" i="100"/>
  <c r="BB114" i="100"/>
  <c r="BB180" i="100"/>
  <c r="BC176" i="100"/>
  <c r="BB110" i="100"/>
  <c r="BB176" i="100"/>
  <c r="BC175" i="100"/>
  <c r="BB109" i="100"/>
  <c r="BB175" i="100"/>
  <c r="BC178" i="100"/>
  <c r="BB112" i="100"/>
  <c r="BB79" i="100"/>
  <c r="BB178" i="100"/>
  <c r="BE173" i="100"/>
  <c r="BE107" i="100"/>
  <c r="BE172" i="100"/>
  <c r="BE106" i="100"/>
  <c r="BE114" i="100"/>
  <c r="BE110" i="100"/>
  <c r="BE181" i="100"/>
  <c r="BE109" i="100"/>
  <c r="BE112" i="100"/>
  <c r="BE79" i="100"/>
  <c r="BC199" i="100"/>
  <c r="BC133" i="100"/>
  <c r="BC100" i="100"/>
  <c r="BC197" i="100"/>
  <c r="BC98" i="100"/>
  <c r="BC131" i="100"/>
  <c r="BC23" i="100"/>
  <c r="BC190" i="100"/>
  <c r="BC124" i="100"/>
  <c r="BC91" i="100"/>
  <c r="BC191" i="100"/>
  <c r="BC125" i="100"/>
  <c r="BC92" i="100"/>
  <c r="BC128" i="100"/>
  <c r="BC194" i="100"/>
  <c r="BC95" i="100"/>
  <c r="BC193" i="100"/>
  <c r="BC94" i="100"/>
  <c r="BC127" i="100"/>
  <c r="BC192" i="100"/>
  <c r="BC126" i="100"/>
  <c r="BC93" i="100"/>
  <c r="BC195" i="100"/>
  <c r="BC129" i="100"/>
  <c r="BC96" i="100"/>
  <c r="BE199" i="100"/>
  <c r="BE133" i="100"/>
  <c r="BE100" i="100"/>
  <c r="BE198" i="100"/>
  <c r="BE132" i="100"/>
  <c r="BE99" i="100"/>
  <c r="BE197" i="100"/>
  <c r="BE131" i="100"/>
  <c r="BE98" i="100"/>
  <c r="BE23" i="100"/>
  <c r="BE190" i="100"/>
  <c r="BE124" i="100"/>
  <c r="BE91" i="100"/>
  <c r="BE191" i="100"/>
  <c r="BE125" i="100"/>
  <c r="BE92" i="100"/>
  <c r="BE194" i="100"/>
  <c r="BE128" i="100"/>
  <c r="BE95" i="100"/>
  <c r="BE193" i="100"/>
  <c r="BE127" i="100"/>
  <c r="BE94" i="100"/>
  <c r="BE192" i="100"/>
  <c r="BE126" i="100"/>
  <c r="BE93" i="100"/>
  <c r="BE195" i="100"/>
  <c r="BE129" i="100"/>
  <c r="BE96" i="100"/>
  <c r="BE187" i="100"/>
  <c r="BE121" i="100"/>
  <c r="BE184" i="100"/>
  <c r="BE118" i="100"/>
  <c r="BE85" i="100"/>
  <c r="BE186" i="100"/>
  <c r="BE120" i="100"/>
  <c r="BE87" i="100"/>
  <c r="BE183" i="100"/>
  <c r="BE117" i="100"/>
  <c r="BE84" i="100"/>
  <c r="BE188" i="100"/>
  <c r="BE122" i="100"/>
  <c r="BE89" i="100"/>
  <c r="BE185" i="100"/>
  <c r="BE119" i="100"/>
  <c r="BE86" i="100"/>
  <c r="BD199" i="100"/>
  <c r="BD133" i="100"/>
  <c r="BD100" i="100"/>
  <c r="BD198" i="100"/>
  <c r="BD132" i="100"/>
  <c r="BD99" i="100"/>
  <c r="BD197" i="100"/>
  <c r="BD131" i="100"/>
  <c r="BD98" i="100"/>
  <c r="BD190" i="100"/>
  <c r="BD91" i="100"/>
  <c r="BD124" i="100"/>
  <c r="BD191" i="100"/>
  <c r="BD125" i="100"/>
  <c r="BD92" i="100"/>
  <c r="BD194" i="100"/>
  <c r="BD128" i="100"/>
  <c r="BD95" i="100"/>
  <c r="BD193" i="100"/>
  <c r="BD127" i="100"/>
  <c r="BD94" i="100"/>
  <c r="BD192" i="100"/>
  <c r="BD126" i="100"/>
  <c r="BD93" i="100"/>
  <c r="BD195" i="100"/>
  <c r="BD129" i="100"/>
  <c r="BD96" i="100"/>
  <c r="BD187" i="100"/>
  <c r="BD121" i="100"/>
  <c r="BD184" i="100"/>
  <c r="BD85" i="100"/>
  <c r="BD118" i="100"/>
  <c r="BD186" i="100"/>
  <c r="BD120" i="100"/>
  <c r="BD87" i="100"/>
  <c r="BD183" i="100"/>
  <c r="BD117" i="100"/>
  <c r="BD84" i="100"/>
  <c r="BD188" i="100"/>
  <c r="BD122" i="100"/>
  <c r="BD89" i="100"/>
  <c r="BD185" i="100"/>
  <c r="BD119" i="100"/>
  <c r="BD86" i="100"/>
  <c r="BD111" i="100"/>
  <c r="BE177" i="100"/>
  <c r="BE174" i="100"/>
  <c r="BD108" i="100"/>
  <c r="BE179" i="100"/>
  <c r="BD113" i="100"/>
  <c r="BD107" i="100"/>
  <c r="BD173" i="100"/>
  <c r="BD106" i="100"/>
  <c r="BD172" i="100"/>
  <c r="BD114" i="100"/>
  <c r="BE180" i="100"/>
  <c r="BD110" i="100"/>
  <c r="BE176" i="100"/>
  <c r="BD181" i="100"/>
  <c r="BE175" i="100"/>
  <c r="BD109" i="100"/>
  <c r="BE178" i="100"/>
  <c r="BD112" i="100"/>
  <c r="BD79" i="100"/>
  <c r="BD23" i="100"/>
  <c r="BB23" i="100"/>
  <c r="BD16" i="100"/>
  <c r="BC16" i="100"/>
  <c r="BB16" i="100"/>
  <c r="BE16" i="100"/>
  <c r="BD5" i="100"/>
  <c r="BC5" i="100"/>
  <c r="BB5" i="100"/>
  <c r="BE5" i="100"/>
  <c r="BB30" i="100"/>
  <c r="BE30" i="100"/>
  <c r="BD30" i="100"/>
  <c r="BC30" i="100"/>
  <c r="BC196" i="100" l="1"/>
  <c r="BC130" i="100"/>
  <c r="BD196" i="100"/>
  <c r="BD130" i="100"/>
  <c r="BB196" i="100"/>
  <c r="BB130" i="100"/>
  <c r="BE196" i="100"/>
  <c r="BE130" i="100"/>
  <c r="BB34" i="100"/>
  <c r="BE34" i="100"/>
  <c r="BC34" i="100"/>
  <c r="BD171" i="100"/>
  <c r="BE189" i="100"/>
  <c r="BD34" i="100"/>
  <c r="BE200" i="100" s="1"/>
  <c r="BE182" i="100"/>
  <c r="BC182" i="100"/>
  <c r="BD182" i="100"/>
  <c r="BD189" i="100"/>
  <c r="BC171" i="100"/>
  <c r="BE171" i="100"/>
  <c r="BC189" i="100"/>
  <c r="BB36" i="113"/>
  <c r="BC36" i="113"/>
  <c r="BD36" i="113"/>
  <c r="BE36" i="113"/>
  <c r="BF36" i="113"/>
  <c r="BG36" i="113"/>
  <c r="AA10" i="102"/>
  <c r="AY27" i="67"/>
  <c r="AX27" i="67"/>
  <c r="AU27" i="67"/>
  <c r="AT27" i="67"/>
  <c r="AS27" i="67"/>
  <c r="AQ27" i="67"/>
  <c r="AP27" i="67"/>
  <c r="AO27" i="67"/>
  <c r="AM27" i="67"/>
  <c r="AL27" i="67"/>
  <c r="AI27" i="67"/>
  <c r="AG27" i="67"/>
  <c r="AE27" i="67"/>
  <c r="AD27" i="67"/>
  <c r="AA27" i="67"/>
  <c r="BE69" i="66"/>
  <c r="BD69" i="66"/>
  <c r="BC69" i="66"/>
  <c r="BB69" i="66"/>
  <c r="BA69" i="66"/>
  <c r="AZ69" i="66"/>
  <c r="AY69" i="66"/>
  <c r="AX69" i="66"/>
  <c r="AW69" i="66"/>
  <c r="AV69" i="66"/>
  <c r="AU69" i="66"/>
  <c r="AT69" i="66"/>
  <c r="AS69" i="66"/>
  <c r="AR69" i="66"/>
  <c r="AQ69" i="66"/>
  <c r="AP69" i="66"/>
  <c r="AO69" i="66"/>
  <c r="AN69" i="66"/>
  <c r="AM69" i="66"/>
  <c r="AL69" i="66"/>
  <c r="AK69" i="66"/>
  <c r="AJ69" i="66"/>
  <c r="AI69" i="66"/>
  <c r="AH69" i="66"/>
  <c r="AG69" i="66"/>
  <c r="AF69" i="66"/>
  <c r="AE69" i="66"/>
  <c r="AD69" i="66"/>
  <c r="AC69" i="66"/>
  <c r="AB69" i="66"/>
  <c r="AA69" i="66"/>
  <c r="AP29" i="65"/>
  <c r="AW19" i="65"/>
  <c r="AG19" i="65"/>
  <c r="AX15" i="65"/>
  <c r="AT15" i="65"/>
  <c r="AP15" i="65"/>
  <c r="AL15" i="65"/>
  <c r="AH15" i="65"/>
  <c r="AD15" i="65"/>
  <c r="BE7" i="65"/>
  <c r="BE71" i="65" s="1"/>
  <c r="BA7" i="65"/>
  <c r="BA71" i="65" s="1"/>
  <c r="AW7" i="65"/>
  <c r="AW71" i="65" s="1"/>
  <c r="AS7" i="65"/>
  <c r="AS71" i="65" s="1"/>
  <c r="AO7" i="65"/>
  <c r="AO71" i="65" s="1"/>
  <c r="AK7" i="65"/>
  <c r="AK71" i="65" s="1"/>
  <c r="AG7" i="65"/>
  <c r="AG71" i="65" s="1"/>
  <c r="AC7" i="65"/>
  <c r="AC71" i="65" s="1"/>
  <c r="AB187" i="100"/>
  <c r="AC179" i="100"/>
  <c r="AB74" i="100"/>
  <c r="AB77" i="100"/>
  <c r="AC181" i="100"/>
  <c r="AB76" i="100"/>
  <c r="BA29" i="77"/>
  <c r="BA38" i="75"/>
  <c r="AX38" i="75"/>
  <c r="AW38" i="75"/>
  <c r="AT38" i="75"/>
  <c r="AS38" i="75"/>
  <c r="AP38" i="75"/>
  <c r="AO38" i="75"/>
  <c r="AL38" i="75"/>
  <c r="AK38" i="75"/>
  <c r="AH38" i="75"/>
  <c r="AG38" i="75"/>
  <c r="AD38" i="75"/>
  <c r="AC38" i="75"/>
  <c r="AF27" i="67"/>
  <c r="AJ27" i="67"/>
  <c r="AN27" i="67"/>
  <c r="AR27" i="67"/>
  <c r="AV27" i="67"/>
  <c r="AZ27" i="67"/>
  <c r="AB27" i="67"/>
  <c r="AO15" i="65"/>
  <c r="AA79" i="67" l="1"/>
  <c r="AR19" i="65"/>
  <c r="AE29" i="65"/>
  <c r="AZ29" i="65"/>
  <c r="AA38" i="67"/>
  <c r="AA38" i="75"/>
  <c r="AE38" i="75"/>
  <c r="AI38" i="75"/>
  <c r="AM38" i="75"/>
  <c r="AQ38" i="75"/>
  <c r="AU38" i="75"/>
  <c r="AY38" i="75"/>
  <c r="AB38" i="75"/>
  <c r="AF38" i="75"/>
  <c r="AJ38" i="75"/>
  <c r="AN38" i="75"/>
  <c r="AR38" i="75"/>
  <c r="AV38" i="75"/>
  <c r="AZ38" i="75"/>
  <c r="BA28" i="77"/>
  <c r="BA27" i="67"/>
  <c r="AE15" i="65"/>
  <c r="AU15" i="65"/>
  <c r="AJ15" i="65"/>
  <c r="AZ15" i="65"/>
  <c r="AW27" i="67"/>
  <c r="AH19" i="65"/>
  <c r="AX19" i="65"/>
  <c r="AM19" i="65"/>
  <c r="AB19" i="65"/>
  <c r="AU29" i="65"/>
  <c r="AJ29" i="65"/>
  <c r="AO29" i="65"/>
  <c r="AH27" i="67"/>
  <c r="BC6" i="102"/>
  <c r="AY6" i="102"/>
  <c r="AA81" i="100"/>
  <c r="AV81" i="100"/>
  <c r="AF81" i="100"/>
  <c r="AX81" i="100"/>
  <c r="AL81" i="100"/>
  <c r="BA81" i="100"/>
  <c r="AO81" i="100"/>
  <c r="AG81" i="100"/>
  <c r="AY81" i="100"/>
  <c r="AJ81" i="100"/>
  <c r="AN81" i="100"/>
  <c r="AR81" i="100"/>
  <c r="AU81" i="100"/>
  <c r="AE81" i="100"/>
  <c r="AP81" i="100"/>
  <c r="AD81" i="100"/>
  <c r="AQ81" i="100"/>
  <c r="AI81" i="100"/>
  <c r="AT81" i="100"/>
  <c r="AC81" i="100"/>
  <c r="AH81" i="100"/>
  <c r="AS81" i="100"/>
  <c r="AK81" i="100"/>
  <c r="AM81" i="100"/>
  <c r="AW81" i="100"/>
  <c r="AZ81" i="100"/>
  <c r="BB81" i="100"/>
  <c r="BC81" i="100"/>
  <c r="BE81" i="100"/>
  <c r="BD81" i="100"/>
  <c r="AA74" i="100"/>
  <c r="AZ74" i="100"/>
  <c r="AP74" i="100"/>
  <c r="AH74" i="100"/>
  <c r="AQ74" i="100"/>
  <c r="BA74" i="100"/>
  <c r="AO74" i="100"/>
  <c r="AG74" i="100"/>
  <c r="AJ74" i="100"/>
  <c r="AM74" i="100"/>
  <c r="AT74" i="100"/>
  <c r="AU74" i="100"/>
  <c r="AI74" i="100"/>
  <c r="AF74" i="100"/>
  <c r="AY74" i="100"/>
  <c r="AR74" i="100"/>
  <c r="AC74" i="100"/>
  <c r="AX74" i="100"/>
  <c r="AL74" i="100"/>
  <c r="AD74" i="100"/>
  <c r="AE74" i="100"/>
  <c r="AS74" i="100"/>
  <c r="AK74" i="100"/>
  <c r="AV74" i="100"/>
  <c r="AN74" i="100"/>
  <c r="AW74" i="100"/>
  <c r="BC74" i="100"/>
  <c r="BD74" i="100"/>
  <c r="BE74" i="100"/>
  <c r="BB74" i="100"/>
  <c r="AB81" i="100"/>
  <c r="AC180" i="100"/>
  <c r="AB174" i="100"/>
  <c r="AC174" i="100"/>
  <c r="AD7" i="65"/>
  <c r="AD71" i="65" s="1"/>
  <c r="AH7" i="65"/>
  <c r="AH71" i="65" s="1"/>
  <c r="AL7" i="65"/>
  <c r="AL71" i="65" s="1"/>
  <c r="AP7" i="65"/>
  <c r="AP71" i="65" s="1"/>
  <c r="AT7" i="65"/>
  <c r="AT71" i="65" s="1"/>
  <c r="AX7" i="65"/>
  <c r="AX71" i="65" s="1"/>
  <c r="BE107" i="65" s="1"/>
  <c r="BB7" i="65"/>
  <c r="BB71" i="65" s="1"/>
  <c r="AI15" i="65"/>
  <c r="AM15" i="65"/>
  <c r="AQ15" i="65"/>
  <c r="AY15" i="65"/>
  <c r="AB15" i="65"/>
  <c r="AF15" i="65"/>
  <c r="AN15" i="65"/>
  <c r="AR15" i="65"/>
  <c r="AR14" i="65" s="1"/>
  <c r="AV15" i="65"/>
  <c r="AV14" i="65" s="1"/>
  <c r="AC15" i="65"/>
  <c r="AG15" i="65"/>
  <c r="AK15" i="65"/>
  <c r="AS15" i="65"/>
  <c r="AW15" i="65"/>
  <c r="AD19" i="65"/>
  <c r="AD14" i="65" s="1"/>
  <c r="AL19" i="65"/>
  <c r="AP19" i="65"/>
  <c r="AP14" i="65" s="1"/>
  <c r="AT19" i="65"/>
  <c r="AI29" i="65"/>
  <c r="AM29" i="65"/>
  <c r="AQ29" i="65"/>
  <c r="AY29" i="65"/>
  <c r="AA48" i="67"/>
  <c r="AA76" i="100"/>
  <c r="AH76" i="100"/>
  <c r="AD76" i="100"/>
  <c r="AY76" i="100"/>
  <c r="AL76" i="100"/>
  <c r="AI76" i="100"/>
  <c r="AW76" i="100"/>
  <c r="AK76" i="100"/>
  <c r="AU76" i="100"/>
  <c r="AF76" i="100"/>
  <c r="AP76" i="100"/>
  <c r="AT76" i="100"/>
  <c r="BA76" i="100"/>
  <c r="AO76" i="100"/>
  <c r="AG76" i="100"/>
  <c r="AX76" i="100"/>
  <c r="AE76" i="100"/>
  <c r="AV76" i="100"/>
  <c r="AR76" i="100"/>
  <c r="AJ76" i="100"/>
  <c r="AC76" i="100"/>
  <c r="AN76" i="100"/>
  <c r="AM76" i="100"/>
  <c r="AQ76" i="100"/>
  <c r="AZ76" i="100"/>
  <c r="AS76" i="100"/>
  <c r="BE76" i="100"/>
  <c r="BB76" i="100"/>
  <c r="BD76" i="100"/>
  <c r="BC76" i="100"/>
  <c r="AN77" i="100"/>
  <c r="AA77" i="100"/>
  <c r="AT77" i="100"/>
  <c r="AL77" i="100"/>
  <c r="AF77" i="100"/>
  <c r="AC77" i="100"/>
  <c r="AS77" i="100"/>
  <c r="AK77" i="100"/>
  <c r="AM77" i="100"/>
  <c r="AJ77" i="100"/>
  <c r="AI77" i="100"/>
  <c r="AX77" i="100"/>
  <c r="AQ77" i="100"/>
  <c r="AW77" i="100"/>
  <c r="AZ77" i="100"/>
  <c r="AD77" i="100"/>
  <c r="AP77" i="100"/>
  <c r="AH77" i="100"/>
  <c r="BA77" i="100"/>
  <c r="AO77" i="100"/>
  <c r="AG77" i="100"/>
  <c r="AY77" i="100"/>
  <c r="AR77" i="100"/>
  <c r="AV77" i="100"/>
  <c r="AU77" i="100"/>
  <c r="AE77" i="100"/>
  <c r="BC77" i="100"/>
  <c r="BE77" i="100"/>
  <c r="BD77" i="100"/>
  <c r="BB77" i="100"/>
  <c r="AA7" i="65"/>
  <c r="AA71" i="65" s="1"/>
  <c r="BE83" i="65" s="1"/>
  <c r="AE7" i="65"/>
  <c r="AE71" i="65" s="1"/>
  <c r="AI7" i="65"/>
  <c r="AI71" i="65" s="1"/>
  <c r="AM7" i="65"/>
  <c r="AM71" i="65" s="1"/>
  <c r="AQ7" i="65"/>
  <c r="AQ71" i="65" s="1"/>
  <c r="AU7" i="65"/>
  <c r="AU71" i="65" s="1"/>
  <c r="AY7" i="65"/>
  <c r="AY71" i="65" s="1"/>
  <c r="BC7" i="65"/>
  <c r="BC71" i="65" s="1"/>
  <c r="AB177" i="100"/>
  <c r="AC177" i="100"/>
  <c r="AB7" i="65"/>
  <c r="AB71" i="65" s="1"/>
  <c r="AF7" i="65"/>
  <c r="AF71" i="65" s="1"/>
  <c r="AJ7" i="65"/>
  <c r="AJ71" i="65" s="1"/>
  <c r="AN7" i="65"/>
  <c r="AN71" i="65" s="1"/>
  <c r="AR7" i="65"/>
  <c r="AR71" i="65" s="1"/>
  <c r="AV7" i="65"/>
  <c r="AV71" i="65" s="1"/>
  <c r="AZ7" i="65"/>
  <c r="AZ71" i="65" s="1"/>
  <c r="BD7" i="65"/>
  <c r="BD71" i="65" s="1"/>
  <c r="AU6" i="102"/>
  <c r="AQ6" i="102"/>
  <c r="AM6" i="102"/>
  <c r="AI6" i="102"/>
  <c r="AE6" i="102"/>
  <c r="AD16" i="100"/>
  <c r="AH16" i="100"/>
  <c r="AL16" i="100"/>
  <c r="AP16" i="100"/>
  <c r="AT16" i="100"/>
  <c r="AX16" i="100"/>
  <c r="AA23" i="100"/>
  <c r="AE23" i="100"/>
  <c r="AI23" i="100"/>
  <c r="AM23" i="100"/>
  <c r="AQ23" i="100"/>
  <c r="AU23" i="100"/>
  <c r="AY23" i="100"/>
  <c r="AA16" i="100"/>
  <c r="AE16" i="100"/>
  <c r="AI16" i="100"/>
  <c r="AM16" i="100"/>
  <c r="AQ16" i="100"/>
  <c r="AU16" i="100"/>
  <c r="AY16" i="100"/>
  <c r="AB23" i="100"/>
  <c r="AF23" i="100"/>
  <c r="AJ23" i="100"/>
  <c r="AN23" i="100"/>
  <c r="AR23" i="100"/>
  <c r="AV23" i="100"/>
  <c r="AZ23" i="100"/>
  <c r="AB16" i="100"/>
  <c r="AF16" i="100"/>
  <c r="AJ16" i="100"/>
  <c r="AN16" i="100"/>
  <c r="AR16" i="100"/>
  <c r="AV16" i="100"/>
  <c r="AZ16" i="100"/>
  <c r="AC23" i="100"/>
  <c r="AG23" i="100"/>
  <c r="AK23" i="100"/>
  <c r="AO23" i="100"/>
  <c r="AS23" i="100"/>
  <c r="AW23" i="100"/>
  <c r="BA23" i="100"/>
  <c r="AC16" i="100"/>
  <c r="AG16" i="100"/>
  <c r="AK16" i="100"/>
  <c r="AO16" i="100"/>
  <c r="AS16" i="100"/>
  <c r="AW16" i="100"/>
  <c r="BA16" i="100"/>
  <c r="AD23" i="100"/>
  <c r="AH23" i="100"/>
  <c r="AL23" i="100"/>
  <c r="AP23" i="100"/>
  <c r="AT23" i="100"/>
  <c r="AX23" i="100"/>
  <c r="BC200" i="100"/>
  <c r="AM5" i="100"/>
  <c r="AU5" i="100"/>
  <c r="AB5" i="100"/>
  <c r="AB46" i="100" s="1"/>
  <c r="AF5" i="100"/>
  <c r="AJ5" i="100"/>
  <c r="AN5" i="100"/>
  <c r="AR5" i="100"/>
  <c r="AV5" i="100"/>
  <c r="AZ5" i="100"/>
  <c r="AA5" i="100"/>
  <c r="AA46" i="100" s="1"/>
  <c r="AI5" i="100"/>
  <c r="AY5" i="100"/>
  <c r="AS5" i="100"/>
  <c r="AE5" i="100"/>
  <c r="AQ5" i="100"/>
  <c r="AC5" i="100"/>
  <c r="AG5" i="100"/>
  <c r="AK5" i="100"/>
  <c r="AO5" i="100"/>
  <c r="AW5" i="100"/>
  <c r="BA5" i="100"/>
  <c r="AD5" i="100"/>
  <c r="AH5" i="100"/>
  <c r="AL5" i="100"/>
  <c r="AP5" i="100"/>
  <c r="AT5" i="100"/>
  <c r="AX5" i="100"/>
  <c r="BB142" i="100"/>
  <c r="BE142" i="100"/>
  <c r="BC142" i="100"/>
  <c r="BD142" i="100"/>
  <c r="BC139" i="100"/>
  <c r="BB139" i="100"/>
  <c r="BD139" i="100"/>
  <c r="BE139" i="100"/>
  <c r="BC144" i="100"/>
  <c r="BB144" i="100"/>
  <c r="BE144" i="100"/>
  <c r="BD144" i="100"/>
  <c r="BB153" i="100"/>
  <c r="BD153" i="100"/>
  <c r="BE153" i="100"/>
  <c r="BC153" i="100"/>
  <c r="BB159" i="100"/>
  <c r="BD159" i="100"/>
  <c r="BC159" i="100"/>
  <c r="BE159" i="100"/>
  <c r="BB157" i="100"/>
  <c r="BD157" i="100"/>
  <c r="BC157" i="100"/>
  <c r="BE157" i="100"/>
  <c r="BE17" i="102"/>
  <c r="BA17" i="102"/>
  <c r="AW17" i="102"/>
  <c r="AS17" i="102"/>
  <c r="AO17" i="102"/>
  <c r="AK17" i="102"/>
  <c r="AG17" i="102"/>
  <c r="AC17" i="102"/>
  <c r="BC17" i="102"/>
  <c r="AY17" i="102"/>
  <c r="AU17" i="102"/>
  <c r="AQ17" i="102"/>
  <c r="AM17" i="102"/>
  <c r="AI17" i="102"/>
  <c r="AE17" i="102"/>
  <c r="BE6" i="102"/>
  <c r="BA6" i="102"/>
  <c r="AW6" i="102"/>
  <c r="AS6" i="102"/>
  <c r="AO6" i="102"/>
  <c r="AK6" i="102"/>
  <c r="AG6" i="102"/>
  <c r="AC6" i="102"/>
  <c r="BB145" i="100"/>
  <c r="BE145" i="100"/>
  <c r="BC145" i="100"/>
  <c r="BD145" i="100"/>
  <c r="BE147" i="100"/>
  <c r="BC147" i="100"/>
  <c r="BD147" i="100"/>
  <c r="BB147" i="100"/>
  <c r="BE141" i="100"/>
  <c r="BC141" i="100"/>
  <c r="BD141" i="100"/>
  <c r="BB141" i="100"/>
  <c r="BE150" i="100"/>
  <c r="BD150" i="100"/>
  <c r="BC150" i="100"/>
  <c r="BB150" i="100"/>
  <c r="BE162" i="100"/>
  <c r="BC162" i="100"/>
  <c r="BB162" i="100"/>
  <c r="BD162" i="100"/>
  <c r="BE158" i="100"/>
  <c r="BC158" i="100"/>
  <c r="BB158" i="100"/>
  <c r="BD158" i="100"/>
  <c r="BC166" i="100"/>
  <c r="BB166" i="100"/>
  <c r="BE166" i="100"/>
  <c r="BD166" i="100"/>
  <c r="BB22" i="102"/>
  <c r="AX22" i="102"/>
  <c r="AT22" i="102"/>
  <c r="AP22" i="102"/>
  <c r="AL22" i="102"/>
  <c r="AH22" i="102"/>
  <c r="AD22" i="102"/>
  <c r="BB17" i="102"/>
  <c r="AX17" i="102"/>
  <c r="AT17" i="102"/>
  <c r="AP17" i="102"/>
  <c r="AL17" i="102"/>
  <c r="AH17" i="102"/>
  <c r="AD17" i="102"/>
  <c r="BB10" i="102"/>
  <c r="AX10" i="102"/>
  <c r="AT10" i="102"/>
  <c r="AP10" i="102"/>
  <c r="AL10" i="102"/>
  <c r="AH10" i="102"/>
  <c r="AD10" i="102"/>
  <c r="BD6" i="102"/>
  <c r="AZ6" i="102"/>
  <c r="AV6" i="102"/>
  <c r="AR6" i="102"/>
  <c r="AN6" i="102"/>
  <c r="AJ6" i="102"/>
  <c r="AF6" i="102"/>
  <c r="AB6" i="102"/>
  <c r="BB143" i="100"/>
  <c r="BE143" i="100"/>
  <c r="BD143" i="100"/>
  <c r="BC143" i="100"/>
  <c r="BB146" i="100"/>
  <c r="BE146" i="100"/>
  <c r="BD146" i="100"/>
  <c r="BC146" i="100"/>
  <c r="BB155" i="100"/>
  <c r="BE155" i="100"/>
  <c r="BC155" i="100"/>
  <c r="BD155" i="100"/>
  <c r="BC154" i="100"/>
  <c r="BD154" i="100"/>
  <c r="BB154" i="100"/>
  <c r="BE154" i="100"/>
  <c r="BC161" i="100"/>
  <c r="BD161" i="100"/>
  <c r="BB161" i="100"/>
  <c r="BE161" i="100"/>
  <c r="BE165" i="100"/>
  <c r="BC165" i="100"/>
  <c r="BB165" i="100"/>
  <c r="BD165" i="100"/>
  <c r="AM14" i="65"/>
  <c r="AG14" i="65"/>
  <c r="AW14" i="65"/>
  <c r="AE19" i="65"/>
  <c r="AI19" i="65"/>
  <c r="AI14" i="65" s="1"/>
  <c r="AQ19" i="65"/>
  <c r="AQ14" i="65" s="1"/>
  <c r="AU19" i="65"/>
  <c r="AY19" i="65"/>
  <c r="AF19" i="65"/>
  <c r="AF14" i="65" s="1"/>
  <c r="AJ19" i="65"/>
  <c r="AN19" i="65"/>
  <c r="AN14" i="65" s="1"/>
  <c r="AV19" i="65"/>
  <c r="AZ19" i="65"/>
  <c r="AZ14" i="65" s="1"/>
  <c r="AC19" i="65"/>
  <c r="AC14" i="65" s="1"/>
  <c r="AK19" i="65"/>
  <c r="AO19" i="65"/>
  <c r="AS19" i="65"/>
  <c r="AS14" i="65" s="1"/>
  <c r="AB29" i="65"/>
  <c r="AF29" i="65"/>
  <c r="AN29" i="65"/>
  <c r="AR29" i="65"/>
  <c r="AV29" i="65"/>
  <c r="AC29" i="65"/>
  <c r="AG29" i="65"/>
  <c r="AK29" i="65"/>
  <c r="AS29" i="65"/>
  <c r="AW29" i="65"/>
  <c r="AD29" i="65"/>
  <c r="AH29" i="65"/>
  <c r="AL29" i="65"/>
  <c r="AT29" i="65"/>
  <c r="AX29" i="65"/>
  <c r="AC27" i="67"/>
  <c r="AK27" i="67"/>
  <c r="AA32" i="67"/>
  <c r="BC22" i="102"/>
  <c r="AY22" i="102"/>
  <c r="AU22" i="102"/>
  <c r="AQ22" i="102"/>
  <c r="AM22" i="102"/>
  <c r="AI22" i="102"/>
  <c r="AE22" i="102"/>
  <c r="BE22" i="102"/>
  <c r="BA22" i="102"/>
  <c r="AW22" i="102"/>
  <c r="AS22" i="102"/>
  <c r="AO22" i="102"/>
  <c r="AK22" i="102"/>
  <c r="AG22" i="102"/>
  <c r="AC22" i="102"/>
  <c r="BC10" i="102"/>
  <c r="AY10" i="102"/>
  <c r="AU10" i="102"/>
  <c r="AQ10" i="102"/>
  <c r="AM10" i="102"/>
  <c r="AI10" i="102"/>
  <c r="AE10" i="102"/>
  <c r="BE10" i="102"/>
  <c r="BA10" i="102"/>
  <c r="AW10" i="102"/>
  <c r="AS10" i="102"/>
  <c r="AO10" i="102"/>
  <c r="AK10" i="102"/>
  <c r="AG10" i="102"/>
  <c r="AC10" i="102"/>
  <c r="BE148" i="100"/>
  <c r="BC148" i="100"/>
  <c r="BD148" i="100"/>
  <c r="BB148" i="100"/>
  <c r="BE140" i="100"/>
  <c r="BC140" i="100"/>
  <c r="BB140" i="100"/>
  <c r="BD140" i="100"/>
  <c r="BE152" i="100"/>
  <c r="BC152" i="100"/>
  <c r="BD152" i="100"/>
  <c r="BB152" i="100"/>
  <c r="BC151" i="100"/>
  <c r="BE151" i="100"/>
  <c r="BB151" i="100"/>
  <c r="BD151" i="100"/>
  <c r="BE160" i="100"/>
  <c r="BC160" i="100"/>
  <c r="BB160" i="100"/>
  <c r="BD160" i="100"/>
  <c r="BE164" i="100"/>
  <c r="BD164" i="100"/>
  <c r="BB164" i="100"/>
  <c r="BC164" i="100"/>
  <c r="BD22" i="102"/>
  <c r="AZ22" i="102"/>
  <c r="AV22" i="102"/>
  <c r="AR22" i="102"/>
  <c r="AN22" i="102"/>
  <c r="AJ22" i="102"/>
  <c r="AF22" i="102"/>
  <c r="AB22" i="102"/>
  <c r="BD17" i="102"/>
  <c r="AZ17" i="102"/>
  <c r="AV17" i="102"/>
  <c r="AR17" i="102"/>
  <c r="AN17" i="102"/>
  <c r="AJ17" i="102"/>
  <c r="AF17" i="102"/>
  <c r="AB17" i="102"/>
  <c r="BD10" i="102"/>
  <c r="AZ10" i="102"/>
  <c r="AV10" i="102"/>
  <c r="AR10" i="102"/>
  <c r="AN10" i="102"/>
  <c r="AJ10" i="102"/>
  <c r="AF10" i="102"/>
  <c r="AB10" i="102"/>
  <c r="BB6" i="102"/>
  <c r="AX6" i="102"/>
  <c r="AT6" i="102"/>
  <c r="AP6" i="102"/>
  <c r="AL6" i="102"/>
  <c r="AH6" i="102"/>
  <c r="AD6" i="102"/>
  <c r="BD200" i="100"/>
  <c r="AE14" i="65"/>
  <c r="AT14" i="65"/>
  <c r="AU14" i="65"/>
  <c r="AX14" i="65"/>
  <c r="AO14" i="65"/>
  <c r="AL14" i="65"/>
  <c r="AH14" i="65"/>
  <c r="AB14" i="65"/>
  <c r="AA29" i="65"/>
  <c r="AA19" i="65"/>
  <c r="AA15" i="65"/>
  <c r="AB16" i="67"/>
  <c r="AC16" i="67"/>
  <c r="AD16" i="67"/>
  <c r="AE16" i="67"/>
  <c r="AF16" i="67"/>
  <c r="AG16" i="67"/>
  <c r="AH16" i="67"/>
  <c r="AI16" i="67"/>
  <c r="AJ16" i="67"/>
  <c r="AK16" i="67"/>
  <c r="AL16" i="67"/>
  <c r="AM16" i="67"/>
  <c r="AN16" i="67"/>
  <c r="AO16" i="67"/>
  <c r="AP16" i="67"/>
  <c r="AQ16" i="67"/>
  <c r="AR16" i="67"/>
  <c r="AS16" i="67"/>
  <c r="AT16" i="67"/>
  <c r="AU16" i="67"/>
  <c r="AV16" i="67"/>
  <c r="AW16" i="67"/>
  <c r="AX16" i="67"/>
  <c r="AY16" i="67"/>
  <c r="AZ16" i="67"/>
  <c r="BA16" i="67"/>
  <c r="AA16" i="67"/>
  <c r="AB22" i="67"/>
  <c r="AC22" i="67"/>
  <c r="AD22" i="67"/>
  <c r="AE22" i="67"/>
  <c r="AF22" i="67"/>
  <c r="AG22" i="67"/>
  <c r="AH22" i="67"/>
  <c r="AI22" i="67"/>
  <c r="AJ22" i="67"/>
  <c r="AK22" i="67"/>
  <c r="AL22" i="67"/>
  <c r="AM22" i="67"/>
  <c r="AN22" i="67"/>
  <c r="AO22" i="67"/>
  <c r="AP22" i="67"/>
  <c r="AQ22" i="67"/>
  <c r="AR22" i="67"/>
  <c r="AS22" i="67"/>
  <c r="AT22" i="67"/>
  <c r="AU22" i="67"/>
  <c r="AV22" i="67"/>
  <c r="AW22" i="67"/>
  <c r="AX22" i="67"/>
  <c r="AY22" i="67"/>
  <c r="AZ22" i="67"/>
  <c r="BA22" i="67"/>
  <c r="AA22" i="67"/>
  <c r="AB38" i="67"/>
  <c r="AC38" i="67"/>
  <c r="AD38" i="67"/>
  <c r="AE38" i="67"/>
  <c r="AF38" i="67"/>
  <c r="AG38" i="67"/>
  <c r="AH38" i="67"/>
  <c r="AI38" i="67"/>
  <c r="AJ38" i="67"/>
  <c r="AK38" i="67"/>
  <c r="AL38" i="67"/>
  <c r="AM38" i="67"/>
  <c r="AN38" i="67"/>
  <c r="AO38" i="67"/>
  <c r="AP38" i="67"/>
  <c r="AQ38" i="67"/>
  <c r="AR38" i="67"/>
  <c r="AS38" i="67"/>
  <c r="AT38" i="67"/>
  <c r="AU38" i="67"/>
  <c r="AV38" i="67"/>
  <c r="AW38" i="67"/>
  <c r="AX38" i="67"/>
  <c r="AY38" i="67"/>
  <c r="AZ38" i="67"/>
  <c r="BA38" i="67"/>
  <c r="AB32" i="67"/>
  <c r="AC32" i="67"/>
  <c r="AD32" i="67"/>
  <c r="AE32" i="67"/>
  <c r="AF32" i="67"/>
  <c r="AG32" i="67"/>
  <c r="AH32" i="67"/>
  <c r="AI32" i="67"/>
  <c r="AJ32" i="67"/>
  <c r="AK32" i="67"/>
  <c r="AL32" i="67"/>
  <c r="AM32" i="67"/>
  <c r="AN32" i="67"/>
  <c r="AO32" i="67"/>
  <c r="AP32" i="67"/>
  <c r="AQ32" i="67"/>
  <c r="AR32" i="67"/>
  <c r="AS32" i="67"/>
  <c r="AT32" i="67"/>
  <c r="AU32" i="67"/>
  <c r="AV32" i="67"/>
  <c r="AW32" i="67"/>
  <c r="AX32" i="67"/>
  <c r="AY32" i="67"/>
  <c r="AZ32" i="67"/>
  <c r="BA32" i="67"/>
  <c r="AB7" i="66"/>
  <c r="AB70" i="66" s="1"/>
  <c r="AD7" i="66"/>
  <c r="AD70" i="66" s="1"/>
  <c r="AE7" i="66"/>
  <c r="AE70" i="66" s="1"/>
  <c r="AF7" i="66"/>
  <c r="AF70" i="66" s="1"/>
  <c r="AH7" i="66"/>
  <c r="AH70" i="66" s="1"/>
  <c r="AI7" i="66"/>
  <c r="AI70" i="66" s="1"/>
  <c r="AJ7" i="66"/>
  <c r="AJ70" i="66" s="1"/>
  <c r="AL7" i="66"/>
  <c r="AL70" i="66" s="1"/>
  <c r="AM7" i="66"/>
  <c r="AM70" i="66" s="1"/>
  <c r="AN7" i="66"/>
  <c r="AN70" i="66" s="1"/>
  <c r="AP7" i="66"/>
  <c r="AP70" i="66" s="1"/>
  <c r="E19" i="112" s="1"/>
  <c r="AQ7" i="66"/>
  <c r="AQ70" i="66" s="1"/>
  <c r="AR7" i="66"/>
  <c r="AR70" i="66" s="1"/>
  <c r="AT7" i="66"/>
  <c r="AT70" i="66" s="1"/>
  <c r="AU7" i="66"/>
  <c r="AU70" i="66" s="1"/>
  <c r="AV7" i="66"/>
  <c r="AV70" i="66" s="1"/>
  <c r="AX7" i="66"/>
  <c r="AX70" i="66" s="1"/>
  <c r="G19" i="112" s="1"/>
  <c r="AY7" i="66"/>
  <c r="AY70" i="66" s="1"/>
  <c r="AZ7" i="66"/>
  <c r="AZ70" i="66" s="1"/>
  <c r="AC7" i="66"/>
  <c r="AC70" i="66" s="1"/>
  <c r="AG7" i="66"/>
  <c r="AG70" i="66" s="1"/>
  <c r="AK7" i="66"/>
  <c r="AK70" i="66" s="1"/>
  <c r="AO7" i="66"/>
  <c r="AO70" i="66" s="1"/>
  <c r="AS7" i="66"/>
  <c r="AS70" i="66" s="1"/>
  <c r="AW7" i="66"/>
  <c r="AW70" i="66" s="1"/>
  <c r="BA7" i="66"/>
  <c r="BA70" i="66" s="1"/>
  <c r="I19" i="112" s="1"/>
  <c r="AB15" i="66"/>
  <c r="AD15" i="66"/>
  <c r="AE15" i="66"/>
  <c r="AF15" i="66"/>
  <c r="AH15" i="66"/>
  <c r="AI15" i="66"/>
  <c r="AJ15" i="66"/>
  <c r="AL15" i="66"/>
  <c r="AM15" i="66"/>
  <c r="AN15" i="66"/>
  <c r="AP15" i="66"/>
  <c r="AQ15" i="66"/>
  <c r="AR15" i="66"/>
  <c r="AT15" i="66"/>
  <c r="AU15" i="66"/>
  <c r="AV15" i="66"/>
  <c r="AX15" i="66"/>
  <c r="AY15" i="66"/>
  <c r="AZ15" i="66"/>
  <c r="AC15" i="66"/>
  <c r="AG15" i="66"/>
  <c r="AK15" i="66"/>
  <c r="AO15" i="66"/>
  <c r="AS15" i="66"/>
  <c r="AW15" i="66"/>
  <c r="BA15" i="66"/>
  <c r="AB19" i="66"/>
  <c r="AD19" i="66"/>
  <c r="AE19" i="66"/>
  <c r="AF19" i="66"/>
  <c r="AH19" i="66"/>
  <c r="AI19" i="66"/>
  <c r="AJ19" i="66"/>
  <c r="AL19" i="66"/>
  <c r="AM19" i="66"/>
  <c r="AN19" i="66"/>
  <c r="AP19" i="66"/>
  <c r="AQ19" i="66"/>
  <c r="AR19" i="66"/>
  <c r="AT19" i="66"/>
  <c r="AU19" i="66"/>
  <c r="AV19" i="66"/>
  <c r="AX19" i="66"/>
  <c r="AY19" i="66"/>
  <c r="AZ19" i="66"/>
  <c r="AC19" i="66"/>
  <c r="AG19" i="66"/>
  <c r="AK19" i="66"/>
  <c r="AO19" i="66"/>
  <c r="AS19" i="66"/>
  <c r="AW19" i="66"/>
  <c r="BA19" i="66"/>
  <c r="AB29" i="66"/>
  <c r="AB73" i="66" s="1"/>
  <c r="AD29" i="66"/>
  <c r="AD73" i="66" s="1"/>
  <c r="AE29" i="66"/>
  <c r="AE73" i="66" s="1"/>
  <c r="AF29" i="66"/>
  <c r="AF73" i="66" s="1"/>
  <c r="AH29" i="66"/>
  <c r="AH73" i="66" s="1"/>
  <c r="AI29" i="66"/>
  <c r="AI73" i="66" s="1"/>
  <c r="AJ29" i="66"/>
  <c r="AJ73" i="66" s="1"/>
  <c r="AL29" i="66"/>
  <c r="AL73" i="66" s="1"/>
  <c r="AM29" i="66"/>
  <c r="AM73" i="66" s="1"/>
  <c r="AN29" i="66"/>
  <c r="AN73" i="66" s="1"/>
  <c r="AP29" i="66"/>
  <c r="AP73" i="66" s="1"/>
  <c r="AQ29" i="66"/>
  <c r="AQ73" i="66" s="1"/>
  <c r="AR29" i="66"/>
  <c r="AR73" i="66" s="1"/>
  <c r="AT29" i="66"/>
  <c r="AT73" i="66" s="1"/>
  <c r="AU29" i="66"/>
  <c r="AU73" i="66" s="1"/>
  <c r="AV29" i="66"/>
  <c r="AV73" i="66" s="1"/>
  <c r="AX29" i="66"/>
  <c r="AX73" i="66" s="1"/>
  <c r="AY29" i="66"/>
  <c r="AY73" i="66" s="1"/>
  <c r="AZ29" i="66"/>
  <c r="AZ73" i="66" s="1"/>
  <c r="AC29" i="66"/>
  <c r="AC73" i="66" s="1"/>
  <c r="AG29" i="66"/>
  <c r="AG73" i="66" s="1"/>
  <c r="AK29" i="66"/>
  <c r="AK73" i="66" s="1"/>
  <c r="AO29" i="66"/>
  <c r="AO73" i="66" s="1"/>
  <c r="AS29" i="66"/>
  <c r="AS73" i="66" s="1"/>
  <c r="AW29" i="66"/>
  <c r="AW73" i="66" s="1"/>
  <c r="BA29" i="66"/>
  <c r="AB35" i="66"/>
  <c r="AD35" i="66"/>
  <c r="AE35" i="66"/>
  <c r="AF35" i="66"/>
  <c r="AH35" i="66"/>
  <c r="AI35" i="66"/>
  <c r="AJ35" i="66"/>
  <c r="AL35" i="66"/>
  <c r="AM35" i="66"/>
  <c r="AN35" i="66"/>
  <c r="AP35" i="66"/>
  <c r="AQ35" i="66"/>
  <c r="AR35" i="66"/>
  <c r="AT35" i="66"/>
  <c r="AU35" i="66"/>
  <c r="AV35" i="66"/>
  <c r="AX35" i="66"/>
  <c r="AY35" i="66"/>
  <c r="AZ35" i="66"/>
  <c r="AC35" i="66"/>
  <c r="AG35" i="66"/>
  <c r="AK35" i="66"/>
  <c r="AO35" i="66"/>
  <c r="AS35" i="66"/>
  <c r="AW35" i="66"/>
  <c r="BA35" i="66"/>
  <c r="BB35" i="66"/>
  <c r="BD35" i="66"/>
  <c r="BE35" i="66"/>
  <c r="BC35" i="66"/>
  <c r="AA35" i="66"/>
  <c r="BB7" i="66"/>
  <c r="BB70" i="66" s="1"/>
  <c r="BC7" i="66"/>
  <c r="BC70" i="66" s="1"/>
  <c r="BD7" i="66"/>
  <c r="BD70" i="66" s="1"/>
  <c r="BE7" i="66"/>
  <c r="BE70" i="66" s="1"/>
  <c r="AA7" i="66"/>
  <c r="AA70" i="66" s="1"/>
  <c r="C19" i="112" s="1"/>
  <c r="BA44" i="65"/>
  <c r="BA114" i="67" s="1"/>
  <c r="AB35" i="65"/>
  <c r="AC35" i="65"/>
  <c r="AD35" i="65"/>
  <c r="AE35" i="65"/>
  <c r="AF35" i="65"/>
  <c r="AG35" i="65"/>
  <c r="AH35" i="65"/>
  <c r="AI35" i="65"/>
  <c r="AJ35" i="65"/>
  <c r="AK35" i="65"/>
  <c r="AL35" i="65"/>
  <c r="AM35" i="65"/>
  <c r="AN35" i="65"/>
  <c r="AO35" i="65"/>
  <c r="AP35" i="65"/>
  <c r="AQ35" i="65"/>
  <c r="AR35" i="65"/>
  <c r="AS35" i="65"/>
  <c r="AT35" i="65"/>
  <c r="AU35" i="65"/>
  <c r="AV35" i="65"/>
  <c r="AW35" i="65"/>
  <c r="AX35" i="65"/>
  <c r="AY35" i="65"/>
  <c r="AZ35" i="65"/>
  <c r="AA35" i="65"/>
  <c r="BB119" i="65" l="1"/>
  <c r="BB107" i="65"/>
  <c r="BB83" i="65"/>
  <c r="BC119" i="65"/>
  <c r="BC107" i="65"/>
  <c r="BC83" i="65"/>
  <c r="BD119" i="65"/>
  <c r="BD107" i="65"/>
  <c r="BD83" i="65"/>
  <c r="AJ14" i="65"/>
  <c r="BE119" i="65"/>
  <c r="AY15" i="67"/>
  <c r="AU15" i="67"/>
  <c r="AQ15" i="67"/>
  <c r="AM15" i="67"/>
  <c r="AI15" i="67"/>
  <c r="AE15" i="67"/>
  <c r="AA44" i="100"/>
  <c r="AA43" i="100"/>
  <c r="AA26" i="67"/>
  <c r="AK14" i="65"/>
  <c r="AC44" i="100"/>
  <c r="AC41" i="100"/>
  <c r="AC40" i="100"/>
  <c r="AC46" i="100"/>
  <c r="AC42" i="100"/>
  <c r="AC43" i="100"/>
  <c r="AC48" i="100"/>
  <c r="AF40" i="100"/>
  <c r="AF48" i="100"/>
  <c r="AF44" i="100"/>
  <c r="AF43" i="100"/>
  <c r="AF46" i="100"/>
  <c r="AF41" i="100"/>
  <c r="AF42" i="100"/>
  <c r="AL57" i="100"/>
  <c r="AL63" i="100"/>
  <c r="AL62" i="100"/>
  <c r="AL61" i="100"/>
  <c r="AL59" i="100"/>
  <c r="AL60" i="100"/>
  <c r="AL58" i="100"/>
  <c r="AS123" i="100"/>
  <c r="AS57" i="100"/>
  <c r="AS61" i="100"/>
  <c r="AS59" i="100"/>
  <c r="AS60" i="100"/>
  <c r="AS62" i="100"/>
  <c r="AS63" i="100"/>
  <c r="AS58" i="100"/>
  <c r="AZ123" i="100"/>
  <c r="AZ57" i="100"/>
  <c r="AZ63" i="100"/>
  <c r="AZ62" i="100"/>
  <c r="AZ60" i="100"/>
  <c r="AZ59" i="100"/>
  <c r="AZ58" i="100"/>
  <c r="AZ61" i="100"/>
  <c r="AE54" i="100"/>
  <c r="AE53" i="100"/>
  <c r="AE52" i="100"/>
  <c r="AE56" i="100"/>
  <c r="AE51" i="100"/>
  <c r="AA60" i="100"/>
  <c r="AA63" i="100"/>
  <c r="AA58" i="100"/>
  <c r="AA61" i="100"/>
  <c r="AA59" i="100"/>
  <c r="AA62" i="100"/>
  <c r="AX42" i="100"/>
  <c r="AX46" i="100"/>
  <c r="AX47" i="100"/>
  <c r="AX48" i="100"/>
  <c r="AX44" i="100"/>
  <c r="AX45" i="100"/>
  <c r="AX40" i="100"/>
  <c r="AX41" i="100"/>
  <c r="AX49" i="100"/>
  <c r="AX43" i="100"/>
  <c r="AH42" i="100"/>
  <c r="AH46" i="100"/>
  <c r="AH47" i="100"/>
  <c r="AH48" i="100"/>
  <c r="AH44" i="100"/>
  <c r="AH41" i="100"/>
  <c r="AH43" i="100"/>
  <c r="AH40" i="100"/>
  <c r="AO41" i="100"/>
  <c r="AO45" i="100"/>
  <c r="AO47" i="100"/>
  <c r="AO43" i="100"/>
  <c r="AO44" i="100"/>
  <c r="AO48" i="100"/>
  <c r="AO40" i="100"/>
  <c r="AO46" i="100"/>
  <c r="AO42" i="100"/>
  <c r="AQ48" i="100"/>
  <c r="AQ40" i="100"/>
  <c r="AQ45" i="100"/>
  <c r="AQ41" i="100"/>
  <c r="AQ46" i="100"/>
  <c r="AQ47" i="100"/>
  <c r="AQ43" i="100"/>
  <c r="AQ42" i="100"/>
  <c r="AQ44" i="100"/>
  <c r="AI40" i="100"/>
  <c r="AI44" i="100"/>
  <c r="AI47" i="100"/>
  <c r="AI43" i="100"/>
  <c r="AI42" i="100"/>
  <c r="AI41" i="100"/>
  <c r="AI48" i="100"/>
  <c r="AI46" i="100"/>
  <c r="AR40" i="100"/>
  <c r="AR48" i="100"/>
  <c r="AR44" i="100"/>
  <c r="AR45" i="100"/>
  <c r="AR41" i="100"/>
  <c r="AR43" i="100"/>
  <c r="AR46" i="100"/>
  <c r="AR47" i="100"/>
  <c r="AR42" i="100"/>
  <c r="AX123" i="100"/>
  <c r="AX57" i="100"/>
  <c r="AX62" i="100"/>
  <c r="AX61" i="100"/>
  <c r="AX58" i="100"/>
  <c r="AX59" i="100"/>
  <c r="AX60" i="100"/>
  <c r="AX63" i="100"/>
  <c r="AH57" i="100"/>
  <c r="AH61" i="100"/>
  <c r="AH63" i="100"/>
  <c r="AH62" i="100"/>
  <c r="AH60" i="100"/>
  <c r="AH58" i="100"/>
  <c r="AH59" i="100"/>
  <c r="AS116" i="100"/>
  <c r="AS56" i="100"/>
  <c r="AS52" i="100"/>
  <c r="AS54" i="100"/>
  <c r="AS55" i="100"/>
  <c r="AS51" i="100"/>
  <c r="AS53" i="100"/>
  <c r="AC52" i="100"/>
  <c r="AC51" i="100"/>
  <c r="AC53" i="100"/>
  <c r="AC54" i="100"/>
  <c r="AC56" i="100"/>
  <c r="AO57" i="100"/>
  <c r="AO60" i="100"/>
  <c r="AO61" i="100"/>
  <c r="AO63" i="100"/>
  <c r="AO58" i="100"/>
  <c r="AO59" i="100"/>
  <c r="AO62" i="100"/>
  <c r="AZ116" i="100"/>
  <c r="AZ55" i="100"/>
  <c r="AZ54" i="100"/>
  <c r="AZ52" i="100"/>
  <c r="AZ51" i="100"/>
  <c r="AZ53" i="100"/>
  <c r="AJ52" i="100"/>
  <c r="AJ53" i="100"/>
  <c r="AJ54" i="100"/>
  <c r="AJ51" i="100"/>
  <c r="AJ56" i="100"/>
  <c r="AV123" i="100"/>
  <c r="AV57" i="100"/>
  <c r="AV61" i="100"/>
  <c r="AV63" i="100"/>
  <c r="AV62" i="100"/>
  <c r="AV60" i="100"/>
  <c r="AV59" i="100"/>
  <c r="AV58" i="100"/>
  <c r="AF57" i="100"/>
  <c r="AF63" i="100"/>
  <c r="AF60" i="100"/>
  <c r="AF61" i="100"/>
  <c r="AF59" i="100"/>
  <c r="AF62" i="100"/>
  <c r="AF58" i="100"/>
  <c r="AQ116" i="100"/>
  <c r="AQ53" i="100"/>
  <c r="AQ54" i="100"/>
  <c r="AQ56" i="100"/>
  <c r="AQ52" i="100"/>
  <c r="AQ51" i="100"/>
  <c r="AQ55" i="100"/>
  <c r="AA53" i="100"/>
  <c r="AA51" i="100"/>
  <c r="AA56" i="100"/>
  <c r="AA52" i="100"/>
  <c r="AA54" i="100"/>
  <c r="AM57" i="100"/>
  <c r="AM61" i="100"/>
  <c r="AM60" i="100"/>
  <c r="AM62" i="100"/>
  <c r="AM58" i="100"/>
  <c r="AM59" i="100"/>
  <c r="AM63" i="100"/>
  <c r="AX116" i="100"/>
  <c r="AX51" i="100"/>
  <c r="AX52" i="100"/>
  <c r="AX55" i="100"/>
  <c r="AX54" i="100"/>
  <c r="AX56" i="100"/>
  <c r="AX53" i="100"/>
  <c r="AH53" i="100"/>
  <c r="AH56" i="100"/>
  <c r="AH54" i="100"/>
  <c r="AH52" i="100"/>
  <c r="AH51" i="100"/>
  <c r="AA48" i="100"/>
  <c r="AL46" i="100"/>
  <c r="AL42" i="100"/>
  <c r="AL47" i="100"/>
  <c r="AL44" i="100"/>
  <c r="AL43" i="100"/>
  <c r="AL48" i="100"/>
  <c r="AL40" i="100"/>
  <c r="AL41" i="100"/>
  <c r="AY44" i="100"/>
  <c r="AY42" i="100"/>
  <c r="AY48" i="100"/>
  <c r="AY45" i="100"/>
  <c r="AY47" i="100"/>
  <c r="AY40" i="100"/>
  <c r="AY43" i="100"/>
  <c r="AY49" i="100"/>
  <c r="AY41" i="100"/>
  <c r="AY46" i="100"/>
  <c r="AG56" i="100"/>
  <c r="AG54" i="100"/>
  <c r="AG52" i="100"/>
  <c r="AG51" i="100"/>
  <c r="AG53" i="100"/>
  <c r="AC57" i="100"/>
  <c r="AC60" i="100"/>
  <c r="AC62" i="100"/>
  <c r="AC59" i="100"/>
  <c r="AC58" i="100"/>
  <c r="AC61" i="100"/>
  <c r="AC63" i="100"/>
  <c r="AN55" i="100"/>
  <c r="AN51" i="100"/>
  <c r="AN56" i="100"/>
  <c r="AN52" i="100"/>
  <c r="AN53" i="100"/>
  <c r="AN54" i="100"/>
  <c r="AU116" i="100"/>
  <c r="AU54" i="100"/>
  <c r="AU55" i="100"/>
  <c r="AU53" i="100"/>
  <c r="AU56" i="100"/>
  <c r="AU51" i="100"/>
  <c r="AU52" i="100"/>
  <c r="AQ123" i="100"/>
  <c r="AQ57" i="100"/>
  <c r="AQ63" i="100"/>
  <c r="AQ60" i="100"/>
  <c r="AQ59" i="100"/>
  <c r="AQ61" i="100"/>
  <c r="AQ58" i="100"/>
  <c r="AQ62" i="100"/>
  <c r="AL54" i="100"/>
  <c r="AL51" i="100"/>
  <c r="AL56" i="100"/>
  <c r="AL53" i="100"/>
  <c r="AL52" i="100"/>
  <c r="AT42" i="100"/>
  <c r="AT46" i="100"/>
  <c r="AT40" i="100"/>
  <c r="AT41" i="100"/>
  <c r="AT47" i="100"/>
  <c r="AT48" i="100"/>
  <c r="AT44" i="100"/>
  <c r="AT45" i="100"/>
  <c r="AT43" i="100"/>
  <c r="AD43" i="100"/>
  <c r="AD42" i="100"/>
  <c r="AD40" i="100"/>
  <c r="AD46" i="100"/>
  <c r="AD41" i="100"/>
  <c r="AD44" i="100"/>
  <c r="AD48" i="100"/>
  <c r="AK41" i="100"/>
  <c r="AK40" i="100"/>
  <c r="AK46" i="100"/>
  <c r="AK47" i="100"/>
  <c r="AK43" i="100"/>
  <c r="AK44" i="100"/>
  <c r="AK48" i="100"/>
  <c r="AK42" i="100"/>
  <c r="AE44" i="100"/>
  <c r="AE43" i="100"/>
  <c r="AE40" i="100"/>
  <c r="AE42" i="100"/>
  <c r="AE46" i="100"/>
  <c r="AE41" i="100"/>
  <c r="AE48" i="100"/>
  <c r="AN40" i="100"/>
  <c r="AN44" i="100"/>
  <c r="AN48" i="100"/>
  <c r="AN42" i="100"/>
  <c r="AN45" i="100"/>
  <c r="AN41" i="100"/>
  <c r="AN43" i="100"/>
  <c r="AN46" i="100"/>
  <c r="AN47" i="100"/>
  <c r="AU45" i="100"/>
  <c r="AU44" i="100"/>
  <c r="AU43" i="100"/>
  <c r="AU48" i="100"/>
  <c r="AU47" i="100"/>
  <c r="AU40" i="100"/>
  <c r="AU41" i="100"/>
  <c r="AU46" i="100"/>
  <c r="AU42" i="100"/>
  <c r="AT123" i="100"/>
  <c r="AT57" i="100"/>
  <c r="AT62" i="100"/>
  <c r="AT61" i="100"/>
  <c r="AT63" i="100"/>
  <c r="AT59" i="100"/>
  <c r="AT58" i="100"/>
  <c r="AT60" i="100"/>
  <c r="AD59" i="100"/>
  <c r="AD57" i="100"/>
  <c r="AD61" i="100"/>
  <c r="AD63" i="100"/>
  <c r="AD62" i="100"/>
  <c r="AD60" i="100"/>
  <c r="AD58" i="100"/>
  <c r="AO52" i="100"/>
  <c r="AO51" i="100"/>
  <c r="AO53" i="100"/>
  <c r="AO56" i="100"/>
  <c r="AO54" i="100"/>
  <c r="AO55" i="100"/>
  <c r="BA123" i="100"/>
  <c r="BA57" i="100"/>
  <c r="BA60" i="100"/>
  <c r="BA61" i="100"/>
  <c r="BA59" i="100"/>
  <c r="BA62" i="100"/>
  <c r="BA63" i="100"/>
  <c r="BA58" i="100"/>
  <c r="AK57" i="100"/>
  <c r="AK63" i="100"/>
  <c r="AK60" i="100"/>
  <c r="AK62" i="100"/>
  <c r="AK58" i="100"/>
  <c r="AK61" i="100"/>
  <c r="AK59" i="100"/>
  <c r="AV116" i="100"/>
  <c r="AV54" i="100"/>
  <c r="AV52" i="100"/>
  <c r="AV53" i="100"/>
  <c r="AV55" i="100"/>
  <c r="AV56" i="100"/>
  <c r="AV51" i="100"/>
  <c r="AF52" i="100"/>
  <c r="AF54" i="100"/>
  <c r="AF53" i="100"/>
  <c r="AF56" i="100"/>
  <c r="AF51" i="100"/>
  <c r="AR123" i="100"/>
  <c r="AR57" i="100"/>
  <c r="AR63" i="100"/>
  <c r="AR62" i="100"/>
  <c r="AR61" i="100"/>
  <c r="AR60" i="100"/>
  <c r="AR59" i="100"/>
  <c r="AR58" i="100"/>
  <c r="AB57" i="100"/>
  <c r="AB59" i="100"/>
  <c r="AB62" i="100"/>
  <c r="AB61" i="100"/>
  <c r="AB63" i="100"/>
  <c r="AB60" i="100"/>
  <c r="AB58" i="100"/>
  <c r="AM56" i="100"/>
  <c r="AM53" i="100"/>
  <c r="AM55" i="100"/>
  <c r="AM52" i="100"/>
  <c r="AM51" i="100"/>
  <c r="AM54" i="100"/>
  <c r="AY123" i="100"/>
  <c r="AY57" i="100"/>
  <c r="AY63" i="100"/>
  <c r="AY62" i="100"/>
  <c r="AY58" i="100"/>
  <c r="AY61" i="100"/>
  <c r="AY60" i="100"/>
  <c r="AY59" i="100"/>
  <c r="AI57" i="100"/>
  <c r="AI60" i="100"/>
  <c r="AI59" i="100"/>
  <c r="AI61" i="100"/>
  <c r="AI63" i="100"/>
  <c r="AI62" i="100"/>
  <c r="AI58" i="100"/>
  <c r="AT116" i="100"/>
  <c r="AT55" i="100"/>
  <c r="AT56" i="100"/>
  <c r="AT53" i="100"/>
  <c r="AT51" i="100"/>
  <c r="AT54" i="100"/>
  <c r="AT52" i="100"/>
  <c r="AD53" i="100"/>
  <c r="AD56" i="100"/>
  <c r="AD51" i="100"/>
  <c r="AD52" i="100"/>
  <c r="AD54" i="100"/>
  <c r="AW49" i="100"/>
  <c r="AW45" i="100"/>
  <c r="AW41" i="100"/>
  <c r="AW46" i="100"/>
  <c r="AW40" i="100"/>
  <c r="AW42" i="100"/>
  <c r="AW47" i="100"/>
  <c r="AW43" i="100"/>
  <c r="AW44" i="100"/>
  <c r="AW48" i="100"/>
  <c r="AV44" i="100"/>
  <c r="AV48" i="100"/>
  <c r="AV40" i="100"/>
  <c r="AV49" i="100"/>
  <c r="AV43" i="100"/>
  <c r="AV46" i="100"/>
  <c r="AV41" i="100"/>
  <c r="AV47" i="100"/>
  <c r="AV45" i="100"/>
  <c r="AV42" i="100"/>
  <c r="AW116" i="100"/>
  <c r="AW52" i="100"/>
  <c r="AW54" i="100"/>
  <c r="AW53" i="100"/>
  <c r="AW56" i="100"/>
  <c r="AW51" i="100"/>
  <c r="AJ57" i="100"/>
  <c r="AJ63" i="100"/>
  <c r="AJ59" i="100"/>
  <c r="AJ58" i="100"/>
  <c r="AJ60" i="100"/>
  <c r="AJ61" i="100"/>
  <c r="AJ62" i="100"/>
  <c r="AY14" i="65"/>
  <c r="AP46" i="100"/>
  <c r="AP42" i="100"/>
  <c r="AP43" i="100"/>
  <c r="AP40" i="100"/>
  <c r="AP41" i="100"/>
  <c r="AP47" i="100"/>
  <c r="AP48" i="100"/>
  <c r="AP44" i="100"/>
  <c r="AP45" i="100"/>
  <c r="BA49" i="100"/>
  <c r="BA41" i="100"/>
  <c r="BA45" i="100"/>
  <c r="BA40" i="100"/>
  <c r="BA42" i="100"/>
  <c r="BA47" i="100"/>
  <c r="BA43" i="100"/>
  <c r="BA44" i="100"/>
  <c r="BA46" i="100"/>
  <c r="BA48" i="100"/>
  <c r="AG41" i="100"/>
  <c r="AG42" i="100"/>
  <c r="AG46" i="100"/>
  <c r="AG40" i="100"/>
  <c r="AG44" i="100"/>
  <c r="AG48" i="100"/>
  <c r="AG47" i="100"/>
  <c r="AG43" i="100"/>
  <c r="AS41" i="100"/>
  <c r="AS45" i="100"/>
  <c r="AS46" i="100"/>
  <c r="AS48" i="100"/>
  <c r="AS40" i="100"/>
  <c r="AS42" i="100"/>
  <c r="AS47" i="100"/>
  <c r="AS44" i="100"/>
  <c r="AS43" i="100"/>
  <c r="AZ40" i="100"/>
  <c r="AZ44" i="100"/>
  <c r="AZ48" i="100"/>
  <c r="AZ49" i="100"/>
  <c r="AZ41" i="100"/>
  <c r="AZ47" i="100"/>
  <c r="AZ43" i="100"/>
  <c r="AZ42" i="100"/>
  <c r="AZ46" i="100"/>
  <c r="AZ45" i="100"/>
  <c r="AJ44" i="100"/>
  <c r="AJ48" i="100"/>
  <c r="AJ40" i="100"/>
  <c r="AJ46" i="100"/>
  <c r="AJ41" i="100"/>
  <c r="AJ42" i="100"/>
  <c r="AJ47" i="100"/>
  <c r="AJ43" i="100"/>
  <c r="AM42" i="100"/>
  <c r="AM48" i="100"/>
  <c r="AM41" i="100"/>
  <c r="AM46" i="100"/>
  <c r="AM47" i="100"/>
  <c r="AM44" i="100"/>
  <c r="AM43" i="100"/>
  <c r="AM40" i="100"/>
  <c r="AP57" i="100"/>
  <c r="AP59" i="100"/>
  <c r="AP62" i="100"/>
  <c r="AP58" i="100"/>
  <c r="AP63" i="100"/>
  <c r="AP61" i="100"/>
  <c r="AP60" i="100"/>
  <c r="BB123" i="100"/>
  <c r="BC123" i="100"/>
  <c r="BE123" i="100"/>
  <c r="BD123" i="100"/>
  <c r="BA116" i="100"/>
  <c r="BA53" i="100"/>
  <c r="BA54" i="100"/>
  <c r="BA55" i="100"/>
  <c r="BA52" i="100"/>
  <c r="BA51" i="100"/>
  <c r="AK53" i="100"/>
  <c r="AK52" i="100"/>
  <c r="AK54" i="100"/>
  <c r="AK56" i="100"/>
  <c r="AK51" i="100"/>
  <c r="AW123" i="100"/>
  <c r="AW57" i="100"/>
  <c r="AW61" i="100"/>
  <c r="AW59" i="100"/>
  <c r="AW63" i="100"/>
  <c r="AW58" i="100"/>
  <c r="AW60" i="100"/>
  <c r="AW62" i="100"/>
  <c r="AG57" i="100"/>
  <c r="AG62" i="100"/>
  <c r="AG59" i="100"/>
  <c r="AG58" i="100"/>
  <c r="AG60" i="100"/>
  <c r="AG63" i="100"/>
  <c r="AG61" i="100"/>
  <c r="AR116" i="100"/>
  <c r="AR56" i="100"/>
  <c r="AR53" i="100"/>
  <c r="AR55" i="100"/>
  <c r="AR51" i="100"/>
  <c r="AR54" i="100"/>
  <c r="AR52" i="100"/>
  <c r="AB53" i="100"/>
  <c r="AB52" i="100"/>
  <c r="AB56" i="100"/>
  <c r="AB51" i="100"/>
  <c r="AB54" i="100"/>
  <c r="AN61" i="100"/>
  <c r="AN57" i="100"/>
  <c r="AN62" i="100"/>
  <c r="AN60" i="100"/>
  <c r="AN59" i="100"/>
  <c r="AN58" i="100"/>
  <c r="AN63" i="100"/>
  <c r="AY116" i="100"/>
  <c r="AY53" i="100"/>
  <c r="AY51" i="100"/>
  <c r="AY56" i="100"/>
  <c r="AY55" i="100"/>
  <c r="AY54" i="100"/>
  <c r="AY52" i="100"/>
  <c r="AI54" i="100"/>
  <c r="AI56" i="100"/>
  <c r="AI52" i="100"/>
  <c r="AI51" i="100"/>
  <c r="AI53" i="100"/>
  <c r="AU123" i="100"/>
  <c r="AU57" i="100"/>
  <c r="AU61" i="100"/>
  <c r="AU59" i="100"/>
  <c r="AU60" i="100"/>
  <c r="AU62" i="100"/>
  <c r="AU58" i="100"/>
  <c r="AU63" i="100"/>
  <c r="AE57" i="100"/>
  <c r="AE61" i="100"/>
  <c r="AE59" i="100"/>
  <c r="AE60" i="100"/>
  <c r="AE58" i="100"/>
  <c r="AE63" i="100"/>
  <c r="AE62" i="100"/>
  <c r="AP46" i="113"/>
  <c r="AP52" i="100"/>
  <c r="AP54" i="100"/>
  <c r="AP51" i="100"/>
  <c r="AP56" i="100"/>
  <c r="AP53" i="100"/>
  <c r="AP55" i="100"/>
  <c r="BD116" i="100"/>
  <c r="BB116" i="100"/>
  <c r="BE116" i="100"/>
  <c r="BC116" i="100"/>
  <c r="AA41" i="100"/>
  <c r="BA73" i="66"/>
  <c r="I22" i="112" s="1"/>
  <c r="BE6" i="66"/>
  <c r="BB6" i="66"/>
  <c r="BD6" i="66"/>
  <c r="BC6" i="66"/>
  <c r="AA6" i="66"/>
  <c r="AZ6" i="66"/>
  <c r="AJ6" i="66"/>
  <c r="BA6" i="66"/>
  <c r="AK6" i="66"/>
  <c r="AY6" i="66"/>
  <c r="AT6" i="66"/>
  <c r="AN6" i="66"/>
  <c r="AI6" i="66"/>
  <c r="AD6" i="66"/>
  <c r="AU6" i="66"/>
  <c r="AE6" i="66"/>
  <c r="AW6" i="66"/>
  <c r="AG6" i="66"/>
  <c r="AX6" i="66"/>
  <c r="AR6" i="66"/>
  <c r="AM6" i="66"/>
  <c r="AH6" i="66"/>
  <c r="AB6" i="66"/>
  <c r="AO6" i="66"/>
  <c r="AP6" i="66"/>
  <c r="AS6" i="66"/>
  <c r="AC6" i="66"/>
  <c r="AV6" i="66"/>
  <c r="AQ6" i="66"/>
  <c r="AL6" i="66"/>
  <c r="AF6" i="66"/>
  <c r="AO14" i="66"/>
  <c r="AU14" i="66"/>
  <c r="AE14" i="66"/>
  <c r="AA15" i="67"/>
  <c r="AA14" i="67" s="1"/>
  <c r="AX15" i="67"/>
  <c r="AT15" i="67"/>
  <c r="AP15" i="67"/>
  <c r="AL15" i="67"/>
  <c r="AH15" i="67"/>
  <c r="AD15" i="67"/>
  <c r="BA14" i="66"/>
  <c r="AK14" i="66"/>
  <c r="AY14" i="66"/>
  <c r="AI14" i="66"/>
  <c r="AZ15" i="67"/>
  <c r="AV15" i="67"/>
  <c r="AR15" i="67"/>
  <c r="AN15" i="67"/>
  <c r="AJ15" i="67"/>
  <c r="AF15" i="67"/>
  <c r="AB15" i="67"/>
  <c r="AW14" i="66"/>
  <c r="AG14" i="66"/>
  <c r="AM14" i="66"/>
  <c r="AS14" i="66"/>
  <c r="AC14" i="66"/>
  <c r="AQ14" i="66"/>
  <c r="BA15" i="67"/>
  <c r="AW15" i="67"/>
  <c r="AS15" i="67"/>
  <c r="AO15" i="67"/>
  <c r="AK15" i="67"/>
  <c r="AG15" i="67"/>
  <c r="AC15" i="67"/>
  <c r="AA14" i="65"/>
  <c r="AA72" i="65" s="1"/>
  <c r="AX14" i="66"/>
  <c r="AT14" i="66"/>
  <c r="AP14" i="66"/>
  <c r="AL14" i="66"/>
  <c r="AH14" i="66"/>
  <c r="AD14" i="66"/>
  <c r="AZ14" i="66"/>
  <c r="AV14" i="66"/>
  <c r="AR14" i="66"/>
  <c r="AN14" i="66"/>
  <c r="AJ14" i="66"/>
  <c r="AF14" i="66"/>
  <c r="AB14" i="66"/>
  <c r="BB84" i="65" l="1"/>
  <c r="BD84" i="65"/>
  <c r="BE84" i="65"/>
  <c r="BC84" i="65"/>
  <c r="AB5" i="66"/>
  <c r="AR5" i="64"/>
  <c r="AQ5" i="64"/>
  <c r="AP5" i="64"/>
  <c r="AO5" i="64"/>
  <c r="AN5" i="64"/>
  <c r="AM5" i="64"/>
  <c r="AL5" i="64"/>
  <c r="AK5" i="64"/>
  <c r="AJ5" i="64"/>
  <c r="AI5" i="64"/>
  <c r="AH5" i="64"/>
  <c r="AG5" i="64"/>
  <c r="AF5" i="64"/>
  <c r="AE5" i="64"/>
  <c r="AD5" i="64"/>
  <c r="AC5" i="64"/>
  <c r="AB5" i="64"/>
  <c r="AA5" i="64"/>
  <c r="BA5" i="64"/>
  <c r="AZ5" i="64"/>
  <c r="AY5" i="64"/>
  <c r="AX5" i="64"/>
  <c r="AW5" i="64"/>
  <c r="AV5" i="64"/>
  <c r="AU5" i="64"/>
  <c r="AT5" i="64"/>
  <c r="AS5" i="64"/>
  <c r="AB10" i="64"/>
  <c r="AD10" i="64"/>
  <c r="AE10" i="64"/>
  <c r="AF10" i="64"/>
  <c r="AH10" i="64"/>
  <c r="AI10" i="64"/>
  <c r="AJ10" i="64"/>
  <c r="AL10" i="64"/>
  <c r="AM10" i="64"/>
  <c r="AN10" i="64"/>
  <c r="AP10" i="64"/>
  <c r="AQ10" i="64"/>
  <c r="AR10" i="64"/>
  <c r="AT10" i="64"/>
  <c r="AU10" i="64"/>
  <c r="AV10" i="64"/>
  <c r="AX10" i="64"/>
  <c r="AY10" i="64"/>
  <c r="AZ10" i="64"/>
  <c r="AC10" i="64"/>
  <c r="AG10" i="64"/>
  <c r="AK10" i="64"/>
  <c r="AO10" i="64"/>
  <c r="AS10" i="64"/>
  <c r="AW10" i="64"/>
  <c r="BA10" i="64"/>
  <c r="AS15" i="64" l="1"/>
  <c r="AZ15" i="64"/>
  <c r="BA15" i="64"/>
  <c r="AT15" i="64"/>
  <c r="AU15" i="64"/>
  <c r="AI51" i="65" l="1"/>
  <c r="AJ51" i="65"/>
  <c r="AM51" i="65"/>
  <c r="AQ51" i="65"/>
  <c r="AR51" i="65"/>
  <c r="AU51" i="65"/>
  <c r="AY51" i="65"/>
  <c r="AZ51" i="65"/>
  <c r="BC51" i="65"/>
  <c r="AE51" i="65"/>
  <c r="AB55" i="65"/>
  <c r="AB51" i="65" l="1"/>
  <c r="AB44" i="65"/>
  <c r="AB43" i="65" s="1"/>
  <c r="BE60" i="65"/>
  <c r="BE59" i="65" s="1"/>
  <c r="BE78" i="65" s="1"/>
  <c r="BA60" i="65"/>
  <c r="BA59" i="65" s="1"/>
  <c r="AW60" i="65"/>
  <c r="AW59" i="65" s="1"/>
  <c r="AS60" i="65"/>
  <c r="AS59" i="65" s="1"/>
  <c r="AO60" i="65"/>
  <c r="AO59" i="65" s="1"/>
  <c r="AK60" i="65"/>
  <c r="AK59" i="65" s="1"/>
  <c r="AG60" i="65"/>
  <c r="AG59" i="65" s="1"/>
  <c r="AC60" i="65"/>
  <c r="AC59" i="65" s="1"/>
  <c r="BC60" i="65"/>
  <c r="BC59" i="65" s="1"/>
  <c r="BC78" i="65" s="1"/>
  <c r="AY60" i="65"/>
  <c r="AY59" i="65" s="1"/>
  <c r="AU60" i="65"/>
  <c r="AU59" i="65" s="1"/>
  <c r="AQ60" i="65"/>
  <c r="AQ59" i="65" s="1"/>
  <c r="AM60" i="65"/>
  <c r="AM59" i="65" s="1"/>
  <c r="AI60" i="65"/>
  <c r="AI59" i="65" s="1"/>
  <c r="AE60" i="65"/>
  <c r="AE59" i="65" s="1"/>
  <c r="BC55" i="65"/>
  <c r="BC77" i="65" s="1"/>
  <c r="AM55" i="65"/>
  <c r="AV6" i="65"/>
  <c r="AF6" i="65"/>
  <c r="AR6" i="65"/>
  <c r="AY55" i="65"/>
  <c r="AQ55" i="65"/>
  <c r="AE55" i="65"/>
  <c r="AS44" i="65"/>
  <c r="AS43" i="65" s="1"/>
  <c r="AK44" i="65"/>
  <c r="AK43" i="65" s="1"/>
  <c r="AC44" i="65"/>
  <c r="AC43" i="65" s="1"/>
  <c r="AU55" i="65"/>
  <c r="AI55" i="65"/>
  <c r="BE44" i="65"/>
  <c r="AW44" i="65"/>
  <c r="AW43" i="65" s="1"/>
  <c r="AO44" i="65"/>
  <c r="AO43" i="65" s="1"/>
  <c r="AG44" i="65"/>
  <c r="AG43" i="65" s="1"/>
  <c r="AB60" i="65"/>
  <c r="AB59" i="65" s="1"/>
  <c r="BB60" i="65"/>
  <c r="BB59" i="65" s="1"/>
  <c r="BB78" i="65" s="1"/>
  <c r="AX60" i="65"/>
  <c r="AX59" i="65" s="1"/>
  <c r="AT60" i="65"/>
  <c r="AT59" i="65" s="1"/>
  <c r="AB6" i="65"/>
  <c r="AZ55" i="65"/>
  <c r="AJ55" i="65"/>
  <c r="AP60" i="65"/>
  <c r="AP59" i="65" s="1"/>
  <c r="AL60" i="65"/>
  <c r="AL59" i="65" s="1"/>
  <c r="AH60" i="65"/>
  <c r="AH59" i="65" s="1"/>
  <c r="AD60" i="65"/>
  <c r="AD59" i="65" s="1"/>
  <c r="BD60" i="65"/>
  <c r="BD59" i="65" s="1"/>
  <c r="BD78" i="65" s="1"/>
  <c r="AZ60" i="65"/>
  <c r="AZ59" i="65" s="1"/>
  <c r="AV60" i="65"/>
  <c r="AV59" i="65" s="1"/>
  <c r="AR60" i="65"/>
  <c r="AR59" i="65" s="1"/>
  <c r="AN60" i="65"/>
  <c r="AN59" i="65" s="1"/>
  <c r="AJ60" i="65"/>
  <c r="AJ59" i="65" s="1"/>
  <c r="AF60" i="65"/>
  <c r="AF59" i="65" s="1"/>
  <c r="BD55" i="65"/>
  <c r="BD77" i="65" s="1"/>
  <c r="AV55" i="65"/>
  <c r="AR55" i="65"/>
  <c r="AN55" i="65"/>
  <c r="AF55" i="65"/>
  <c r="BB55" i="65"/>
  <c r="BB77" i="65" s="1"/>
  <c r="AX55" i="65"/>
  <c r="AT55" i="65"/>
  <c r="AP55" i="65"/>
  <c r="AL55" i="65"/>
  <c r="AH55" i="65"/>
  <c r="AD55" i="65"/>
  <c r="BB51" i="65"/>
  <c r="AX51" i="65"/>
  <c r="AT51" i="65"/>
  <c r="AP51" i="65"/>
  <c r="AL51" i="65"/>
  <c r="AH51" i="65"/>
  <c r="AD51" i="65"/>
  <c r="BD51" i="65"/>
  <c r="AV51" i="65"/>
  <c r="AN51" i="65"/>
  <c r="AF51" i="65"/>
  <c r="BB44" i="65"/>
  <c r="BB43" i="65" s="1"/>
  <c r="BB76" i="65" s="1"/>
  <c r="AX44" i="65"/>
  <c r="AX43" i="65" s="1"/>
  <c r="AT44" i="65"/>
  <c r="AT43" i="65" s="1"/>
  <c r="AP44" i="65"/>
  <c r="AP43" i="65" s="1"/>
  <c r="AL44" i="65"/>
  <c r="AL43" i="65" s="1"/>
  <c r="AH44" i="65"/>
  <c r="AH43" i="65" s="1"/>
  <c r="AD44" i="65"/>
  <c r="AD43" i="65" s="1"/>
  <c r="BB6" i="65"/>
  <c r="BB5" i="65" s="1"/>
  <c r="AX6" i="65"/>
  <c r="AT6" i="65"/>
  <c r="AP6" i="65"/>
  <c r="AL6" i="65"/>
  <c r="AH6" i="65"/>
  <c r="AD6" i="65"/>
  <c r="BE51" i="65"/>
  <c r="BA51" i="65"/>
  <c r="AW51" i="65"/>
  <c r="AS51" i="65"/>
  <c r="AO51" i="65"/>
  <c r="AK51" i="65"/>
  <c r="AG51" i="65"/>
  <c r="AC51" i="65"/>
  <c r="BC44" i="65"/>
  <c r="BC43" i="65" s="1"/>
  <c r="BC76" i="65" s="1"/>
  <c r="AY44" i="65"/>
  <c r="AY43" i="65" s="1"/>
  <c r="AU44" i="65"/>
  <c r="AU43" i="65" s="1"/>
  <c r="AQ44" i="65"/>
  <c r="AQ43" i="65" s="1"/>
  <c r="AM44" i="65"/>
  <c r="AM43" i="65" s="1"/>
  <c r="AI44" i="65"/>
  <c r="AI43" i="65" s="1"/>
  <c r="AE44" i="65"/>
  <c r="AE43" i="65" s="1"/>
  <c r="BE6" i="65"/>
  <c r="BE5" i="65" s="1"/>
  <c r="BA6" i="65"/>
  <c r="AW6" i="65"/>
  <c r="AS6" i="65"/>
  <c r="AO6" i="65"/>
  <c r="AK6" i="65"/>
  <c r="AG6" i="65"/>
  <c r="AC6" i="65"/>
  <c r="AV44" i="65"/>
  <c r="AV43" i="65" s="1"/>
  <c r="AJ44" i="65"/>
  <c r="AJ43" i="65" s="1"/>
  <c r="BE55" i="65"/>
  <c r="BE77" i="65" s="1"/>
  <c r="AW55" i="65"/>
  <c r="AO55" i="65"/>
  <c r="AG55" i="65"/>
  <c r="BD6" i="65"/>
  <c r="BD5" i="65" s="1"/>
  <c r="AN6" i="65"/>
  <c r="BD44" i="65"/>
  <c r="BD43" i="65" s="1"/>
  <c r="BD76" i="65" s="1"/>
  <c r="AR44" i="65"/>
  <c r="AR43" i="65" s="1"/>
  <c r="AF44" i="65"/>
  <c r="AF43" i="65" s="1"/>
  <c r="BA55" i="65"/>
  <c r="AS55" i="65"/>
  <c r="AK55" i="65"/>
  <c r="AC55" i="65"/>
  <c r="AZ6" i="65"/>
  <c r="AJ6" i="65"/>
  <c r="AZ44" i="65"/>
  <c r="AZ43" i="65" s="1"/>
  <c r="AN44" i="65"/>
  <c r="AN43" i="65" s="1"/>
  <c r="BE43" i="65"/>
  <c r="BE76" i="65" s="1"/>
  <c r="BA43" i="65"/>
  <c r="BC6" i="65"/>
  <c r="BC5" i="65" s="1"/>
  <c r="AY6" i="65"/>
  <c r="AU6" i="65"/>
  <c r="AQ6" i="65"/>
  <c r="AM6" i="65"/>
  <c r="AI6" i="65"/>
  <c r="AE6" i="65"/>
  <c r="BE124" i="65" l="1"/>
  <c r="BE79" i="65"/>
  <c r="BE125" i="65"/>
  <c r="BC126" i="65"/>
  <c r="BE126" i="65"/>
  <c r="BB79" i="65"/>
  <c r="BC124" i="65"/>
  <c r="BC79" i="65"/>
  <c r="BD126" i="65"/>
  <c r="BC125" i="65"/>
  <c r="BD124" i="65"/>
  <c r="BD79" i="65"/>
  <c r="BD125" i="65"/>
  <c r="BD15" i="66"/>
  <c r="BB45" i="66"/>
  <c r="BC45" i="66"/>
  <c r="BD45" i="66"/>
  <c r="BE45" i="66"/>
  <c r="BB46" i="66"/>
  <c r="BC46" i="66"/>
  <c r="BD46" i="66"/>
  <c r="BE46" i="66"/>
  <c r="BB47" i="66"/>
  <c r="BC47" i="66"/>
  <c r="BD47" i="66"/>
  <c r="BE47" i="66"/>
  <c r="BB49" i="66"/>
  <c r="BC49" i="66"/>
  <c r="BD49" i="66"/>
  <c r="BE49" i="66"/>
  <c r="BB50" i="66"/>
  <c r="BC50" i="66"/>
  <c r="BD50" i="66"/>
  <c r="BE50" i="66"/>
  <c r="BB51" i="66"/>
  <c r="BC51" i="66"/>
  <c r="BD51" i="66"/>
  <c r="BE51" i="66"/>
  <c r="BB56" i="66"/>
  <c r="BC56" i="66"/>
  <c r="BD56" i="66"/>
  <c r="BE56" i="66"/>
  <c r="BB57" i="66"/>
  <c r="BC57" i="66"/>
  <c r="BD57" i="66"/>
  <c r="BE57" i="66"/>
  <c r="BB58" i="66"/>
  <c r="BC58" i="66"/>
  <c r="BD58" i="66"/>
  <c r="BE58" i="66"/>
  <c r="AV57" i="67"/>
  <c r="AE57" i="67"/>
  <c r="AI57" i="67"/>
  <c r="AJ57" i="67"/>
  <c r="AM57" i="67"/>
  <c r="AQ57" i="67"/>
  <c r="AU57" i="67"/>
  <c r="AY57" i="67"/>
  <c r="AZ57" i="67"/>
  <c r="AD57" i="67"/>
  <c r="AH57" i="67"/>
  <c r="AL57" i="67"/>
  <c r="AP57" i="67"/>
  <c r="AX57" i="67"/>
  <c r="AO57" i="67"/>
  <c r="BA57" i="67"/>
  <c r="AS61" i="67"/>
  <c r="AX61" i="67"/>
  <c r="AG65" i="67"/>
  <c r="AK65" i="67"/>
  <c r="AT65" i="67"/>
  <c r="AW65" i="67"/>
  <c r="BA65" i="67"/>
  <c r="AJ65" i="67"/>
  <c r="AP65" i="67"/>
  <c r="AJ74" i="67"/>
  <c r="AC74" i="67"/>
  <c r="AN74" i="67"/>
  <c r="AZ74" i="67"/>
  <c r="AG74" i="67"/>
  <c r="AK74" i="67"/>
  <c r="AO74" i="67"/>
  <c r="AS74" i="67"/>
  <c r="AW74" i="67"/>
  <c r="BA74" i="67"/>
  <c r="AQ79" i="67"/>
  <c r="AH92" i="67"/>
  <c r="AL92" i="67"/>
  <c r="AX92" i="67"/>
  <c r="AC92" i="67"/>
  <c r="AM92" i="67"/>
  <c r="AB48" i="67"/>
  <c r="AB26" i="67" s="1"/>
  <c r="AB14" i="67" s="1"/>
  <c r="AB61" i="67"/>
  <c r="AB74" i="67"/>
  <c r="AB92" i="67"/>
  <c r="AA78" i="67"/>
  <c r="AA101" i="67"/>
  <c r="BC127" i="65" l="1"/>
  <c r="BE127" i="65"/>
  <c r="BD127" i="65"/>
  <c r="AJ101" i="67"/>
  <c r="AT101" i="67"/>
  <c r="AH101" i="67"/>
  <c r="AD101" i="67"/>
  <c r="AY79" i="67"/>
  <c r="AY78" i="67" s="1"/>
  <c r="AU79" i="67"/>
  <c r="AM79" i="67"/>
  <c r="AI79" i="67"/>
  <c r="AI78" i="67" s="1"/>
  <c r="AE79" i="67"/>
  <c r="AE78" i="67" s="1"/>
  <c r="AL61" i="67"/>
  <c r="AH61" i="67"/>
  <c r="AT57" i="67"/>
  <c r="AX101" i="67"/>
  <c r="AA92" i="67"/>
  <c r="AB79" i="67"/>
  <c r="AB78" i="67" s="1"/>
  <c r="AB77" i="67" s="1"/>
  <c r="AB69" i="67"/>
  <c r="AW92" i="67"/>
  <c r="AP79" i="67"/>
  <c r="AL79" i="67"/>
  <c r="AK57" i="67"/>
  <c r="AB101" i="67"/>
  <c r="AB57" i="67"/>
  <c r="AY101" i="67"/>
  <c r="AN101" i="67"/>
  <c r="AS101" i="67"/>
  <c r="AO101" i="67"/>
  <c r="AC101" i="67"/>
  <c r="AQ92" i="67"/>
  <c r="BA92" i="67"/>
  <c r="AS92" i="67"/>
  <c r="AO92" i="67"/>
  <c r="AK92" i="67"/>
  <c r="AG92" i="67"/>
  <c r="AX79" i="67"/>
  <c r="AT79" i="67"/>
  <c r="AH79" i="67"/>
  <c r="AH78" i="67" s="1"/>
  <c r="AH77" i="67" s="1"/>
  <c r="AD79" i="67"/>
  <c r="AX69" i="67"/>
  <c r="AL69" i="67"/>
  <c r="AH69" i="67"/>
  <c r="AR69" i="67"/>
  <c r="AN69" i="67"/>
  <c r="BA69" i="67"/>
  <c r="AW69" i="67"/>
  <c r="AS69" i="67"/>
  <c r="AO69" i="67"/>
  <c r="AK69" i="67"/>
  <c r="AG69" i="67"/>
  <c r="AC69" i="67"/>
  <c r="AZ65" i="67"/>
  <c r="AV65" i="67"/>
  <c r="AR65" i="67"/>
  <c r="AN65" i="67"/>
  <c r="AF65" i="67"/>
  <c r="AT61" i="67"/>
  <c r="AP61" i="67"/>
  <c r="AD61" i="67"/>
  <c r="BC15" i="66"/>
  <c r="AY92" i="67"/>
  <c r="AU92" i="67"/>
  <c r="AI92" i="67"/>
  <c r="AE92" i="67"/>
  <c r="AU78" i="67"/>
  <c r="AZ79" i="67"/>
  <c r="AZ78" i="67" s="1"/>
  <c r="AV79" i="67"/>
  <c r="AV78" i="67" s="1"/>
  <c r="AR79" i="67"/>
  <c r="AR78" i="67" s="1"/>
  <c r="AN79" i="67"/>
  <c r="AN78" i="67" s="1"/>
  <c r="AJ79" i="67"/>
  <c r="AJ78" i="67" s="1"/>
  <c r="AF79" i="67"/>
  <c r="AF78" i="67" s="1"/>
  <c r="AV74" i="67"/>
  <c r="AR74" i="67"/>
  <c r="AF74" i="67"/>
  <c r="AS65" i="67"/>
  <c r="AO65" i="67"/>
  <c r="AC65" i="67"/>
  <c r="AD65" i="67"/>
  <c r="AW57" i="67"/>
  <c r="AS57" i="67"/>
  <c r="AG57" i="67"/>
  <c r="AC57" i="67"/>
  <c r="AQ48" i="67"/>
  <c r="AQ26" i="67" s="1"/>
  <c r="AQ14" i="67" s="1"/>
  <c r="BA48" i="67"/>
  <c r="AW48" i="67"/>
  <c r="AW26" i="67" s="1"/>
  <c r="AW14" i="67" s="1"/>
  <c r="AK48" i="67"/>
  <c r="AK26" i="67" s="1"/>
  <c r="AK14" i="67" s="1"/>
  <c r="AG48" i="67"/>
  <c r="AG26" i="67" s="1"/>
  <c r="AG14" i="67" s="1"/>
  <c r="BB15" i="66"/>
  <c r="AB65" i="67"/>
  <c r="AY74" i="67"/>
  <c r="AU74" i="67"/>
  <c r="AQ74" i="67"/>
  <c r="AM74" i="67"/>
  <c r="AI74" i="67"/>
  <c r="AE74" i="67"/>
  <c r="AR61" i="67"/>
  <c r="AN61" i="67"/>
  <c r="BA61" i="67"/>
  <c r="AW61" i="67"/>
  <c r="AO61" i="67"/>
  <c r="AO56" i="67" s="1"/>
  <c r="AK61" i="67"/>
  <c r="AG61" i="67"/>
  <c r="AC61" i="67"/>
  <c r="AR57" i="67"/>
  <c r="AN57" i="67"/>
  <c r="AF57" i="67"/>
  <c r="AP48" i="67"/>
  <c r="AP26" i="67" s="1"/>
  <c r="AP14" i="67" s="1"/>
  <c r="AL48" i="67"/>
  <c r="AL26" i="67" s="1"/>
  <c r="AL14" i="67" s="1"/>
  <c r="AU48" i="67"/>
  <c r="AU26" i="67" s="1"/>
  <c r="AU14" i="67" s="1"/>
  <c r="AE48" i="67"/>
  <c r="AE26" i="67" s="1"/>
  <c r="AE14" i="67" s="1"/>
  <c r="BE15" i="66"/>
  <c r="BD55" i="66"/>
  <c r="BD29" i="66"/>
  <c r="BD73" i="66" s="1"/>
  <c r="BD78" i="66" s="1"/>
  <c r="BD19" i="66"/>
  <c r="BD14" i="66" s="1"/>
  <c r="BC55" i="66"/>
  <c r="BC29" i="66"/>
  <c r="BC73" i="66" s="1"/>
  <c r="BC78" i="66" s="1"/>
  <c r="BC19" i="66"/>
  <c r="BB55" i="66"/>
  <c r="BB29" i="66"/>
  <c r="BB73" i="66" s="1"/>
  <c r="BB78" i="66" s="1"/>
  <c r="BB19" i="66"/>
  <c r="BB14" i="66" s="1"/>
  <c r="BE55" i="66"/>
  <c r="BE29" i="66"/>
  <c r="BE73" i="66" s="1"/>
  <c r="BE78" i="66" s="1"/>
  <c r="BE19" i="66"/>
  <c r="BE14" i="66" s="1"/>
  <c r="AP101" i="67"/>
  <c r="AL101" i="67"/>
  <c r="BA79" i="67"/>
  <c r="BA78" i="67" s="1"/>
  <c r="AW79" i="67"/>
  <c r="AW78" i="67" s="1"/>
  <c r="AW77" i="67" s="1"/>
  <c r="AS79" i="67"/>
  <c r="AS78" i="67" s="1"/>
  <c r="AO79" i="67"/>
  <c r="AO78" i="67" s="1"/>
  <c r="AO77" i="67" s="1"/>
  <c r="AK79" i="67"/>
  <c r="AK78" i="67" s="1"/>
  <c r="AG79" i="67"/>
  <c r="AG78" i="67" s="1"/>
  <c r="AG77" i="67" s="1"/>
  <c r="AC79" i="67"/>
  <c r="AC78" i="67" s="1"/>
  <c r="AC77" i="67" s="1"/>
  <c r="AQ78" i="67"/>
  <c r="AS48" i="67"/>
  <c r="AS26" i="67" s="1"/>
  <c r="AS14" i="67" s="1"/>
  <c r="AO48" i="67"/>
  <c r="AO26" i="67" s="1"/>
  <c r="AO14" i="67" s="1"/>
  <c r="AC48" i="67"/>
  <c r="AC26" i="67" s="1"/>
  <c r="AC14" i="67" s="1"/>
  <c r="BA101" i="67"/>
  <c r="AG101" i="67"/>
  <c r="AP78" i="67"/>
  <c r="AX74" i="67"/>
  <c r="AP74" i="67"/>
  <c r="AD74" i="67"/>
  <c r="AZ69" i="67"/>
  <c r="AJ69" i="67"/>
  <c r="AM48" i="67"/>
  <c r="AM26" i="67" s="1"/>
  <c r="AM14" i="67" s="1"/>
  <c r="AZ48" i="67"/>
  <c r="AZ26" i="67" s="1"/>
  <c r="AZ14" i="67" s="1"/>
  <c r="AV48" i="67"/>
  <c r="AV26" i="67" s="1"/>
  <c r="AV14" i="67" s="1"/>
  <c r="AN48" i="67"/>
  <c r="AN26" i="67" s="1"/>
  <c r="AN14" i="67" s="1"/>
  <c r="AF48" i="67"/>
  <c r="AF26" i="67" s="1"/>
  <c r="AF14" i="67" s="1"/>
  <c r="AZ101" i="67"/>
  <c r="AV101" i="67"/>
  <c r="AR101" i="67"/>
  <c r="AF101" i="67"/>
  <c r="AT92" i="67"/>
  <c r="AP92" i="67"/>
  <c r="AD92" i="67"/>
  <c r="AM78" i="67"/>
  <c r="AM77" i="67" s="1"/>
  <c r="AL78" i="67"/>
  <c r="AL77" i="67" s="1"/>
  <c r="AT69" i="67"/>
  <c r="AP69" i="67"/>
  <c r="AD69" i="67"/>
  <c r="AX65" i="67"/>
  <c r="AL65" i="67"/>
  <c r="AH65" i="67"/>
  <c r="AY65" i="67"/>
  <c r="AU65" i="67"/>
  <c r="AQ65" i="67"/>
  <c r="AM65" i="67"/>
  <c r="AI65" i="67"/>
  <c r="AE65" i="67"/>
  <c r="AZ61" i="67"/>
  <c r="AZ56" i="67" s="1"/>
  <c r="AV61" i="67"/>
  <c r="AJ61" i="67"/>
  <c r="AF61" i="67"/>
  <c r="AW101" i="67"/>
  <c r="AK101" i="67"/>
  <c r="AT74" i="67"/>
  <c r="AL74" i="67"/>
  <c r="AH74" i="67"/>
  <c r="AV69" i="67"/>
  <c r="AF69" i="67"/>
  <c r="AY48" i="67"/>
  <c r="AY26" i="67" s="1"/>
  <c r="AY14" i="67" s="1"/>
  <c r="AI48" i="67"/>
  <c r="AI26" i="67" s="1"/>
  <c r="AI14" i="67" s="1"/>
  <c r="AR48" i="67"/>
  <c r="AR26" i="67" s="1"/>
  <c r="AR14" i="67" s="1"/>
  <c r="AJ48" i="67"/>
  <c r="AJ26" i="67" s="1"/>
  <c r="AJ14" i="67" s="1"/>
  <c r="AX78" i="67"/>
  <c r="AX77" i="67" s="1"/>
  <c r="AT78" i="67"/>
  <c r="AD78" i="67"/>
  <c r="AD77" i="67" s="1"/>
  <c r="AX48" i="67"/>
  <c r="AX26" i="67" s="1"/>
  <c r="AX14" i="67" s="1"/>
  <c r="AT48" i="67"/>
  <c r="AT26" i="67" s="1"/>
  <c r="AT14" i="67" s="1"/>
  <c r="AH48" i="67"/>
  <c r="AH26" i="67" s="1"/>
  <c r="AH14" i="67" s="1"/>
  <c r="AD48" i="67"/>
  <c r="AD26" i="67" s="1"/>
  <c r="AD14" i="67" s="1"/>
  <c r="AZ92" i="67"/>
  <c r="AV92" i="67"/>
  <c r="AR92" i="67"/>
  <c r="AN92" i="67"/>
  <c r="AJ92" i="67"/>
  <c r="AF92" i="67"/>
  <c r="AU101" i="67"/>
  <c r="AQ101" i="67"/>
  <c r="AM101" i="67"/>
  <c r="AI101" i="67"/>
  <c r="AE101" i="67"/>
  <c r="AY69" i="67"/>
  <c r="AU69" i="67"/>
  <c r="AQ69" i="67"/>
  <c r="AM69" i="67"/>
  <c r="AI69" i="67"/>
  <c r="AE69" i="67"/>
  <c r="AY61" i="67"/>
  <c r="AU61" i="67"/>
  <c r="AQ61" i="67"/>
  <c r="AM61" i="67"/>
  <c r="AI61" i="67"/>
  <c r="AE61" i="67"/>
  <c r="AA77" i="67"/>
  <c r="AJ77" i="67" l="1"/>
  <c r="AU77" i="67"/>
  <c r="AZ77" i="67"/>
  <c r="BA26" i="67"/>
  <c r="BA14" i="67" s="1"/>
  <c r="AY77" i="67"/>
  <c r="BA56" i="67"/>
  <c r="BA77" i="67"/>
  <c r="AC56" i="67"/>
  <c r="AI77" i="67"/>
  <c r="AK56" i="67"/>
  <c r="AL56" i="67"/>
  <c r="AX56" i="67"/>
  <c r="AJ56" i="67"/>
  <c r="BC14" i="66"/>
  <c r="BC5" i="66" s="1"/>
  <c r="AG56" i="67"/>
  <c r="AN77" i="67"/>
  <c r="AW56" i="67"/>
  <c r="AF77" i="67"/>
  <c r="AV56" i="67"/>
  <c r="AP56" i="67"/>
  <c r="AK77" i="67"/>
  <c r="AR56" i="67"/>
  <c r="AH56" i="67"/>
  <c r="AQ77" i="67"/>
  <c r="AN56" i="67"/>
  <c r="AB56" i="67"/>
  <c r="AD56" i="67"/>
  <c r="AV77" i="67"/>
  <c r="AF56" i="67"/>
  <c r="AS56" i="67"/>
  <c r="AE77" i="67"/>
  <c r="AQ56" i="67"/>
  <c r="AI56" i="67"/>
  <c r="AE56" i="67"/>
  <c r="AU56" i="67"/>
  <c r="AT56" i="67"/>
  <c r="AS77" i="67"/>
  <c r="BE5" i="66"/>
  <c r="BB5" i="66"/>
  <c r="BD5" i="66"/>
  <c r="AP77" i="67"/>
  <c r="AY56" i="67"/>
  <c r="AM56" i="67"/>
  <c r="AT77" i="67"/>
  <c r="AR77" i="67"/>
  <c r="AB115" i="67" l="1"/>
  <c r="AC115" i="67"/>
  <c r="AD115" i="67"/>
  <c r="AE115" i="67"/>
  <c r="AF115" i="67"/>
  <c r="AG115" i="67"/>
  <c r="AH115" i="67"/>
  <c r="AI115" i="67"/>
  <c r="AJ115" i="67"/>
  <c r="AK115" i="67"/>
  <c r="AL115" i="67"/>
  <c r="AM115" i="67"/>
  <c r="AN115" i="67"/>
  <c r="AO115" i="67"/>
  <c r="AP115" i="67"/>
  <c r="AQ115" i="67"/>
  <c r="AR115" i="67"/>
  <c r="AS115" i="67"/>
  <c r="AT115" i="67"/>
  <c r="AU115" i="67"/>
  <c r="AV115" i="67"/>
  <c r="AW115" i="67"/>
  <c r="AX115" i="67"/>
  <c r="AY115" i="67"/>
  <c r="AZ115" i="67"/>
  <c r="BA115" i="67"/>
  <c r="AB116" i="67"/>
  <c r="AC116" i="67"/>
  <c r="AD116" i="67"/>
  <c r="AE116" i="67"/>
  <c r="AF116" i="67"/>
  <c r="AG116" i="67"/>
  <c r="AH116" i="67"/>
  <c r="AI116" i="67"/>
  <c r="AJ116" i="67"/>
  <c r="AK116" i="67"/>
  <c r="AL116" i="67"/>
  <c r="AM116" i="67"/>
  <c r="AN116" i="67"/>
  <c r="AO116" i="67"/>
  <c r="AP116" i="67"/>
  <c r="AQ116" i="67"/>
  <c r="AR116" i="67"/>
  <c r="AS116" i="67"/>
  <c r="AT116" i="67"/>
  <c r="AU116" i="67"/>
  <c r="AV116" i="67"/>
  <c r="AW116" i="67"/>
  <c r="AX116" i="67"/>
  <c r="AY116" i="67"/>
  <c r="AZ116" i="67"/>
  <c r="AB117" i="67"/>
  <c r="AC117" i="67"/>
  <c r="AD117" i="67"/>
  <c r="AE117" i="67"/>
  <c r="AF117" i="67"/>
  <c r="AG117" i="67"/>
  <c r="AH117" i="67"/>
  <c r="AI117" i="67"/>
  <c r="AJ117" i="67"/>
  <c r="AK117" i="67"/>
  <c r="AL117" i="67"/>
  <c r="AM117" i="67"/>
  <c r="AN117" i="67"/>
  <c r="AO117" i="67"/>
  <c r="AP117" i="67"/>
  <c r="AQ117" i="67"/>
  <c r="AR117" i="67"/>
  <c r="AS117" i="67"/>
  <c r="AT117" i="67"/>
  <c r="AU117" i="67"/>
  <c r="AV117" i="67"/>
  <c r="AW117" i="67"/>
  <c r="AX117" i="67"/>
  <c r="AY117" i="67"/>
  <c r="AZ117" i="67"/>
  <c r="BA117" i="67"/>
  <c r="AB118" i="67"/>
  <c r="AC118" i="67"/>
  <c r="AD118" i="67"/>
  <c r="AE118" i="67"/>
  <c r="AF118" i="67"/>
  <c r="AG118" i="67"/>
  <c r="AH118" i="67"/>
  <c r="AI118" i="67"/>
  <c r="AJ118" i="67"/>
  <c r="AK118" i="67"/>
  <c r="AL118" i="67"/>
  <c r="AM118" i="67"/>
  <c r="AN118" i="67"/>
  <c r="AO118" i="67"/>
  <c r="AP118" i="67"/>
  <c r="AQ118" i="67"/>
  <c r="AR118" i="67"/>
  <c r="AS118" i="67"/>
  <c r="AT118" i="67"/>
  <c r="AU118" i="67"/>
  <c r="AV118" i="67"/>
  <c r="AW118" i="67"/>
  <c r="AX118" i="67"/>
  <c r="AY118" i="67"/>
  <c r="AZ118" i="67"/>
  <c r="AB119" i="67"/>
  <c r="AC119" i="67"/>
  <c r="AD119" i="67"/>
  <c r="AE119" i="67"/>
  <c r="AF119" i="67"/>
  <c r="AG119" i="67"/>
  <c r="AH119" i="67"/>
  <c r="AI119" i="67"/>
  <c r="AJ119" i="67"/>
  <c r="AK119" i="67"/>
  <c r="AL119" i="67"/>
  <c r="AM119" i="67"/>
  <c r="AN119" i="67"/>
  <c r="AO119" i="67"/>
  <c r="AP119" i="67"/>
  <c r="AQ119" i="67"/>
  <c r="AR119" i="67"/>
  <c r="AS119" i="67"/>
  <c r="AT119" i="67"/>
  <c r="AU119" i="67"/>
  <c r="AV119" i="67"/>
  <c r="AW119" i="67"/>
  <c r="AX119" i="67"/>
  <c r="AY119" i="67"/>
  <c r="AZ119" i="67"/>
  <c r="BA119" i="67"/>
  <c r="AB120" i="67"/>
  <c r="AD120" i="67"/>
  <c r="AE120" i="67"/>
  <c r="AF120" i="67"/>
  <c r="AH120" i="67"/>
  <c r="AI120" i="67"/>
  <c r="AJ120" i="67"/>
  <c r="AL120" i="67"/>
  <c r="AM120" i="67"/>
  <c r="AN120" i="67"/>
  <c r="AP120" i="67"/>
  <c r="AQ120" i="67"/>
  <c r="AR120" i="67"/>
  <c r="AT120" i="67"/>
  <c r="AU120" i="67"/>
  <c r="AV120" i="67"/>
  <c r="AX120" i="67"/>
  <c r="AY120" i="67"/>
  <c r="AZ120" i="67"/>
  <c r="AX121" i="67"/>
  <c r="AB122" i="67"/>
  <c r="AC122" i="67"/>
  <c r="AD122" i="67"/>
  <c r="AE122" i="67"/>
  <c r="AF122" i="67"/>
  <c r="AG122" i="67"/>
  <c r="AH122" i="67"/>
  <c r="AI122" i="67"/>
  <c r="AJ122" i="67"/>
  <c r="AK122" i="67"/>
  <c r="AL122" i="67"/>
  <c r="AM122" i="67"/>
  <c r="AN122" i="67"/>
  <c r="AO122" i="67"/>
  <c r="AP122" i="67"/>
  <c r="AQ122" i="67"/>
  <c r="AR122" i="67"/>
  <c r="AS122" i="67"/>
  <c r="AT122" i="67"/>
  <c r="AU122" i="67"/>
  <c r="AV122" i="67"/>
  <c r="AW122" i="67"/>
  <c r="AX122" i="67"/>
  <c r="AY122" i="67"/>
  <c r="AZ122" i="67"/>
  <c r="AB123" i="67"/>
  <c r="AC123" i="67"/>
  <c r="AD123" i="67"/>
  <c r="AE123" i="67"/>
  <c r="AF123" i="67"/>
  <c r="AG123" i="67"/>
  <c r="AH123" i="67"/>
  <c r="AI123" i="67"/>
  <c r="AJ123" i="67"/>
  <c r="AK123" i="67"/>
  <c r="AL123" i="67"/>
  <c r="AM123" i="67"/>
  <c r="AN123" i="67"/>
  <c r="AO123" i="67"/>
  <c r="AP123" i="67"/>
  <c r="AQ123" i="67"/>
  <c r="AR123" i="67"/>
  <c r="AS123" i="67"/>
  <c r="AT123" i="67"/>
  <c r="AU123" i="67"/>
  <c r="AV123" i="67"/>
  <c r="AW123" i="67"/>
  <c r="AX123" i="67"/>
  <c r="AY123" i="67"/>
  <c r="AZ123" i="67"/>
  <c r="BA123" i="67"/>
  <c r="AB124" i="67"/>
  <c r="AC124" i="67"/>
  <c r="AD124" i="67"/>
  <c r="AE124" i="67"/>
  <c r="AF124" i="67"/>
  <c r="AG124" i="67"/>
  <c r="AH124" i="67"/>
  <c r="AI124" i="67"/>
  <c r="AJ124" i="67"/>
  <c r="AK124" i="67"/>
  <c r="AL124" i="67"/>
  <c r="AM124" i="67"/>
  <c r="AN124" i="67"/>
  <c r="AO124" i="67"/>
  <c r="AP124" i="67"/>
  <c r="AQ124" i="67"/>
  <c r="AR124" i="67"/>
  <c r="AS124" i="67"/>
  <c r="AT124" i="67"/>
  <c r="AU124" i="67"/>
  <c r="AV124" i="67"/>
  <c r="AW124" i="67"/>
  <c r="AX124" i="67"/>
  <c r="AY124" i="67"/>
  <c r="AZ124" i="67"/>
  <c r="AE126" i="67"/>
  <c r="AI126" i="67"/>
  <c r="AM126" i="67"/>
  <c r="AQ126" i="67"/>
  <c r="AU126" i="67"/>
  <c r="AY126" i="67"/>
  <c r="AB127" i="67"/>
  <c r="AC127" i="67"/>
  <c r="AD127" i="67"/>
  <c r="AF127" i="67"/>
  <c r="AG127" i="67"/>
  <c r="AH127" i="67"/>
  <c r="AJ127" i="67"/>
  <c r="AK127" i="67"/>
  <c r="AL127" i="67"/>
  <c r="AN127" i="67"/>
  <c r="AO127" i="67"/>
  <c r="AP127" i="67"/>
  <c r="AR127" i="67"/>
  <c r="AS127" i="67"/>
  <c r="AT127" i="67"/>
  <c r="AV127" i="67"/>
  <c r="AW127" i="67"/>
  <c r="AX127" i="67"/>
  <c r="AZ127" i="67"/>
  <c r="BA127" i="67"/>
  <c r="AB128" i="67"/>
  <c r="AC128" i="67"/>
  <c r="AD128" i="67"/>
  <c r="AE128" i="67"/>
  <c r="AF128" i="67"/>
  <c r="AG128" i="67"/>
  <c r="AH128" i="67"/>
  <c r="AI128" i="67"/>
  <c r="AJ128" i="67"/>
  <c r="AK128" i="67"/>
  <c r="AL128" i="67"/>
  <c r="AM128" i="67"/>
  <c r="AN128" i="67"/>
  <c r="AO128" i="67"/>
  <c r="AP128" i="67"/>
  <c r="AQ128" i="67"/>
  <c r="AR128" i="67"/>
  <c r="AS128" i="67"/>
  <c r="AT128" i="67"/>
  <c r="AU128" i="67"/>
  <c r="AV128" i="67"/>
  <c r="AW128" i="67"/>
  <c r="AX128" i="67"/>
  <c r="AY128" i="67"/>
  <c r="AZ128" i="67"/>
  <c r="BA128" i="67"/>
  <c r="AC131" i="67"/>
  <c r="AG131" i="67"/>
  <c r="AK131" i="67"/>
  <c r="AO131" i="67"/>
  <c r="AS131" i="67"/>
  <c r="AW131" i="67"/>
  <c r="BA131" i="67"/>
  <c r="AB132" i="67"/>
  <c r="AD132" i="67"/>
  <c r="AE132" i="67"/>
  <c r="AF132" i="67"/>
  <c r="AH132" i="67"/>
  <c r="AI132" i="67"/>
  <c r="AJ132" i="67"/>
  <c r="AL132" i="67"/>
  <c r="AM132" i="67"/>
  <c r="AN132" i="67"/>
  <c r="AP132" i="67"/>
  <c r="AQ132" i="67"/>
  <c r="AR132" i="67"/>
  <c r="AT132" i="67"/>
  <c r="AU132" i="67"/>
  <c r="AV132" i="67"/>
  <c r="AX132" i="67"/>
  <c r="AY132" i="67"/>
  <c r="AZ132" i="67"/>
  <c r="AB133" i="67"/>
  <c r="AC133" i="67"/>
  <c r="AD133" i="67"/>
  <c r="AE133" i="67"/>
  <c r="AF133" i="67"/>
  <c r="AG133" i="67"/>
  <c r="AH133" i="67"/>
  <c r="AI133" i="67"/>
  <c r="AJ133" i="67"/>
  <c r="AK133" i="67"/>
  <c r="AL133" i="67"/>
  <c r="AM133" i="67"/>
  <c r="AN133" i="67"/>
  <c r="AO133" i="67"/>
  <c r="AP133" i="67"/>
  <c r="AQ133" i="67"/>
  <c r="AR133" i="67"/>
  <c r="AS133" i="67"/>
  <c r="AT133" i="67"/>
  <c r="AU133" i="67"/>
  <c r="AV133" i="67"/>
  <c r="AW133" i="67"/>
  <c r="AX133" i="67"/>
  <c r="AY133" i="67"/>
  <c r="AZ133" i="67"/>
  <c r="BA133" i="67"/>
  <c r="AB134" i="67"/>
  <c r="AC134" i="67"/>
  <c r="AD134" i="67"/>
  <c r="AE134" i="67"/>
  <c r="AF134" i="67"/>
  <c r="AG134" i="67"/>
  <c r="AH134" i="67"/>
  <c r="AI134" i="67"/>
  <c r="AJ134" i="67"/>
  <c r="AK134" i="67"/>
  <c r="AL134" i="67"/>
  <c r="AM134" i="67"/>
  <c r="AN134" i="67"/>
  <c r="AO134" i="67"/>
  <c r="AP134" i="67"/>
  <c r="AQ134" i="67"/>
  <c r="AR134" i="67"/>
  <c r="AS134" i="67"/>
  <c r="AT134" i="67"/>
  <c r="AU134" i="67"/>
  <c r="AV134" i="67"/>
  <c r="AW134" i="67"/>
  <c r="AX134" i="67"/>
  <c r="AY134" i="67"/>
  <c r="AZ134" i="67"/>
  <c r="BA134" i="67"/>
  <c r="AA133" i="67"/>
  <c r="AA132" i="67"/>
  <c r="AA131" i="67"/>
  <c r="AA128" i="67"/>
  <c r="AA127" i="67"/>
  <c r="AA126" i="67"/>
  <c r="BA45" i="66"/>
  <c r="BA47" i="66"/>
  <c r="BA58" i="66"/>
  <c r="AC8" i="67"/>
  <c r="AD8" i="67"/>
  <c r="AE8" i="67"/>
  <c r="AF8" i="67"/>
  <c r="AG8" i="67"/>
  <c r="AH8" i="67"/>
  <c r="AI8" i="67"/>
  <c r="AJ8" i="67"/>
  <c r="AK8" i="67"/>
  <c r="AL8" i="67"/>
  <c r="AM8" i="67"/>
  <c r="AN8" i="67"/>
  <c r="AO8" i="67"/>
  <c r="AP8" i="67"/>
  <c r="AQ8" i="67"/>
  <c r="AR8" i="67"/>
  <c r="AS8" i="67"/>
  <c r="AT8" i="67"/>
  <c r="AU8" i="67"/>
  <c r="AV8" i="67"/>
  <c r="AW8" i="67"/>
  <c r="AX8" i="67"/>
  <c r="AY8" i="67"/>
  <c r="AZ8" i="67"/>
  <c r="BA8" i="67"/>
  <c r="AC9" i="67"/>
  <c r="AD9" i="67"/>
  <c r="AE9" i="67"/>
  <c r="AF9" i="67"/>
  <c r="AG9" i="67"/>
  <c r="AH9" i="67"/>
  <c r="AI9" i="67"/>
  <c r="AJ9" i="67"/>
  <c r="AK9" i="67"/>
  <c r="AL9" i="67"/>
  <c r="AM9" i="67"/>
  <c r="AN9" i="67"/>
  <c r="AO9" i="67"/>
  <c r="AP9" i="67"/>
  <c r="AQ9" i="67"/>
  <c r="AR9" i="67"/>
  <c r="AS9" i="67"/>
  <c r="AT9" i="67"/>
  <c r="AU9" i="67"/>
  <c r="AV9" i="67"/>
  <c r="AW9" i="67"/>
  <c r="AX9" i="67"/>
  <c r="AY9" i="67"/>
  <c r="AZ9" i="67"/>
  <c r="BA9" i="67"/>
  <c r="AC10" i="67"/>
  <c r="AD10" i="67"/>
  <c r="AE10" i="67"/>
  <c r="AF10" i="67"/>
  <c r="AG10" i="67"/>
  <c r="AH10" i="67"/>
  <c r="AI10" i="67"/>
  <c r="AJ10" i="67"/>
  <c r="AK10" i="67"/>
  <c r="AL10" i="67"/>
  <c r="AM10" i="67"/>
  <c r="AN10" i="67"/>
  <c r="AO10" i="67"/>
  <c r="AP10" i="67"/>
  <c r="AQ10" i="67"/>
  <c r="AR10" i="67"/>
  <c r="AS10" i="67"/>
  <c r="AT10" i="67"/>
  <c r="AU10" i="67"/>
  <c r="AV10" i="67"/>
  <c r="AW10" i="67"/>
  <c r="AX10" i="67"/>
  <c r="AY10" i="67"/>
  <c r="AZ10" i="67"/>
  <c r="BA10" i="67"/>
  <c r="AC11" i="67"/>
  <c r="AD11" i="67"/>
  <c r="AE11" i="67"/>
  <c r="AF11" i="67"/>
  <c r="AG11" i="67"/>
  <c r="AH11" i="67"/>
  <c r="AI11" i="67"/>
  <c r="AJ11" i="67"/>
  <c r="AK11" i="67"/>
  <c r="AL11" i="67"/>
  <c r="AM11" i="67"/>
  <c r="AN11" i="67"/>
  <c r="AO11" i="67"/>
  <c r="AP11" i="67"/>
  <c r="AQ11" i="67"/>
  <c r="AR11" i="67"/>
  <c r="AS11" i="67"/>
  <c r="AT11" i="67"/>
  <c r="AU11" i="67"/>
  <c r="AV11" i="67"/>
  <c r="AW11" i="67"/>
  <c r="AX11" i="67"/>
  <c r="AY11" i="67"/>
  <c r="AZ11" i="67"/>
  <c r="BA11" i="67"/>
  <c r="AC12" i="67"/>
  <c r="AD12" i="67"/>
  <c r="AE12" i="67"/>
  <c r="AF12" i="67"/>
  <c r="AG12" i="67"/>
  <c r="AH12" i="67"/>
  <c r="AI12" i="67"/>
  <c r="AJ12" i="67"/>
  <c r="AK12" i="67"/>
  <c r="AL12" i="67"/>
  <c r="AM12" i="67"/>
  <c r="AN12" i="67"/>
  <c r="AO12" i="67"/>
  <c r="AP12" i="67"/>
  <c r="AQ12" i="67"/>
  <c r="AR12" i="67"/>
  <c r="AS12" i="67"/>
  <c r="AT12" i="67"/>
  <c r="AU12" i="67"/>
  <c r="AV12" i="67"/>
  <c r="AW12" i="67"/>
  <c r="AX12" i="67"/>
  <c r="AY12" i="67"/>
  <c r="AZ12" i="67"/>
  <c r="BA12" i="67"/>
  <c r="AC13" i="67"/>
  <c r="AD13" i="67"/>
  <c r="AE13" i="67"/>
  <c r="AF13" i="67"/>
  <c r="AG13" i="67"/>
  <c r="AH13" i="67"/>
  <c r="AI13" i="67"/>
  <c r="AJ13" i="67"/>
  <c r="AK13" i="67"/>
  <c r="AL13" i="67"/>
  <c r="AM13" i="67"/>
  <c r="AN13" i="67"/>
  <c r="AO13" i="67"/>
  <c r="AP13" i="67"/>
  <c r="AQ13" i="67"/>
  <c r="AR13" i="67"/>
  <c r="AS13" i="67"/>
  <c r="AT13" i="67"/>
  <c r="AU13" i="67"/>
  <c r="AV13" i="67"/>
  <c r="AW13" i="67"/>
  <c r="AX13" i="67"/>
  <c r="AY13" i="67"/>
  <c r="AZ13" i="67"/>
  <c r="BA13" i="67"/>
  <c r="AB8" i="67"/>
  <c r="AB9" i="67"/>
  <c r="AB10" i="67"/>
  <c r="AB11" i="67"/>
  <c r="AB12" i="67"/>
  <c r="AB13" i="67"/>
  <c r="AC7" i="67" l="1"/>
  <c r="AC6" i="67" s="1"/>
  <c r="AY7" i="67"/>
  <c r="AU7" i="67"/>
  <c r="AI7" i="67"/>
  <c r="AE7" i="67"/>
  <c r="AB7" i="67"/>
  <c r="AR7" i="67"/>
  <c r="AX7" i="67"/>
  <c r="AT7" i="67"/>
  <c r="AP7" i="67"/>
  <c r="AL7" i="67"/>
  <c r="AH7" i="67"/>
  <c r="AD7" i="67"/>
  <c r="AQ7" i="67"/>
  <c r="AM7" i="67"/>
  <c r="AV7" i="67"/>
  <c r="BA7" i="67"/>
  <c r="AW7" i="67"/>
  <c r="AS7" i="67"/>
  <c r="AO7" i="67"/>
  <c r="AK7" i="67"/>
  <c r="AG7" i="67"/>
  <c r="AZ7" i="67"/>
  <c r="AN7" i="67"/>
  <c r="AJ7" i="67"/>
  <c r="AF7" i="67"/>
  <c r="BA63" i="66"/>
  <c r="BA61" i="66"/>
  <c r="AQ121" i="67"/>
  <c r="AF121" i="67"/>
  <c r="BA64" i="66"/>
  <c r="BA53" i="66"/>
  <c r="AV121" i="67"/>
  <c r="AN121" i="67"/>
  <c r="AD121" i="67"/>
  <c r="BA49" i="66"/>
  <c r="AT121" i="67"/>
  <c r="AL121" i="67"/>
  <c r="AB121" i="67"/>
  <c r="AR121" i="67"/>
  <c r="AH121" i="67"/>
  <c r="AR131" i="67"/>
  <c r="AR130" i="67" s="1"/>
  <c r="AR129" i="67" s="1"/>
  <c r="AF131" i="67"/>
  <c r="AF130" i="67" s="1"/>
  <c r="AF129" i="67" s="1"/>
  <c r="AX126" i="67"/>
  <c r="AX125" i="67" s="1"/>
  <c r="AH126" i="67"/>
  <c r="AH125" i="67" s="1"/>
  <c r="BA50" i="66"/>
  <c r="BA120" i="67"/>
  <c r="AO121" i="67"/>
  <c r="AO120" i="67"/>
  <c r="BA48" i="66"/>
  <c r="BA118" i="67"/>
  <c r="AA19" i="66"/>
  <c r="BA57" i="66"/>
  <c r="BA62" i="66"/>
  <c r="BA132" i="67"/>
  <c r="BA130" i="67" s="1"/>
  <c r="BA129" i="67" s="1"/>
  <c r="AW132" i="67"/>
  <c r="AW130" i="67" s="1"/>
  <c r="AW129" i="67" s="1"/>
  <c r="AS132" i="67"/>
  <c r="AS130" i="67" s="1"/>
  <c r="AS129" i="67" s="1"/>
  <c r="AO132" i="67"/>
  <c r="AO130" i="67" s="1"/>
  <c r="AO129" i="67" s="1"/>
  <c r="AK132" i="67"/>
  <c r="AK130" i="67" s="1"/>
  <c r="AK129" i="67" s="1"/>
  <c r="AG132" i="67"/>
  <c r="AG130" i="67" s="1"/>
  <c r="AG129" i="67" s="1"/>
  <c r="AC132" i="67"/>
  <c r="AC130" i="67" s="1"/>
  <c r="AC129" i="67" s="1"/>
  <c r="AY131" i="67"/>
  <c r="AY130" i="67" s="1"/>
  <c r="AY129" i="67" s="1"/>
  <c r="AU131" i="67"/>
  <c r="AU130" i="67" s="1"/>
  <c r="AU129" i="67" s="1"/>
  <c r="AQ131" i="67"/>
  <c r="AQ130" i="67" s="1"/>
  <c r="AQ129" i="67" s="1"/>
  <c r="AM131" i="67"/>
  <c r="AM130" i="67" s="1"/>
  <c r="AM129" i="67" s="1"/>
  <c r="AI131" i="67"/>
  <c r="AI130" i="67" s="1"/>
  <c r="AI129" i="67" s="1"/>
  <c r="AE131" i="67"/>
  <c r="AY127" i="67"/>
  <c r="AY125" i="67" s="1"/>
  <c r="AU127" i="67"/>
  <c r="AU125" i="67" s="1"/>
  <c r="AQ127" i="67"/>
  <c r="AQ125" i="67" s="1"/>
  <c r="AM127" i="67"/>
  <c r="AM125" i="67" s="1"/>
  <c r="AI127" i="67"/>
  <c r="AI125" i="67" s="1"/>
  <c r="AE127" i="67"/>
  <c r="AE125" i="67" s="1"/>
  <c r="BA126" i="67"/>
  <c r="BA125" i="67" s="1"/>
  <c r="AW126" i="67"/>
  <c r="AW125" i="67" s="1"/>
  <c r="AS126" i="67"/>
  <c r="AS125" i="67" s="1"/>
  <c r="AO126" i="67"/>
  <c r="AO125" i="67" s="1"/>
  <c r="AK126" i="67"/>
  <c r="AK125" i="67" s="1"/>
  <c r="AG126" i="67"/>
  <c r="AG125" i="67" s="1"/>
  <c r="AC126" i="67"/>
  <c r="AC125" i="67" s="1"/>
  <c r="AZ121" i="67"/>
  <c r="AU121" i="67"/>
  <c r="AP121" i="67"/>
  <c r="AJ121" i="67"/>
  <c r="AE121" i="67"/>
  <c r="AZ131" i="67"/>
  <c r="AZ130" i="67" s="1"/>
  <c r="AZ129" i="67" s="1"/>
  <c r="AN131" i="67"/>
  <c r="AN130" i="67" s="1"/>
  <c r="AN129" i="67" s="1"/>
  <c r="AP126" i="67"/>
  <c r="AP125" i="67" s="1"/>
  <c r="AD126" i="67"/>
  <c r="AD125" i="67" s="1"/>
  <c r="AS121" i="67"/>
  <c r="AS120" i="67"/>
  <c r="AG121" i="67"/>
  <c r="AG120" i="67"/>
  <c r="BA46" i="66"/>
  <c r="BA116" i="67"/>
  <c r="AX131" i="67"/>
  <c r="AX130" i="67" s="1"/>
  <c r="AX129" i="67" s="1"/>
  <c r="AT131" i="67"/>
  <c r="AT130" i="67" s="1"/>
  <c r="AT129" i="67" s="1"/>
  <c r="AP131" i="67"/>
  <c r="AP130" i="67" s="1"/>
  <c r="AP129" i="67" s="1"/>
  <c r="AL131" i="67"/>
  <c r="AL130" i="67" s="1"/>
  <c r="AL129" i="67" s="1"/>
  <c r="AH131" i="67"/>
  <c r="AH130" i="67" s="1"/>
  <c r="AH129" i="67" s="1"/>
  <c r="AD131" i="67"/>
  <c r="AD130" i="67" s="1"/>
  <c r="AD129" i="67" s="1"/>
  <c r="AZ126" i="67"/>
  <c r="AZ125" i="67" s="1"/>
  <c r="AV126" i="67"/>
  <c r="AV125" i="67" s="1"/>
  <c r="AR126" i="67"/>
  <c r="AR125" i="67" s="1"/>
  <c r="AN126" i="67"/>
  <c r="AN125" i="67" s="1"/>
  <c r="AJ126" i="67"/>
  <c r="AJ125" i="67" s="1"/>
  <c r="AF126" i="67"/>
  <c r="AF125" i="67" s="1"/>
  <c r="AB126" i="67"/>
  <c r="AB125" i="67" s="1"/>
  <c r="AY121" i="67"/>
  <c r="AI121" i="67"/>
  <c r="AV131" i="67"/>
  <c r="AV130" i="67" s="1"/>
  <c r="AV129" i="67" s="1"/>
  <c r="AJ131" i="67"/>
  <c r="AJ130" i="67" s="1"/>
  <c r="AJ129" i="67" s="1"/>
  <c r="AB131" i="67"/>
  <c r="AB130" i="67" s="1"/>
  <c r="AB129" i="67" s="1"/>
  <c r="AT126" i="67"/>
  <c r="AT125" i="67" s="1"/>
  <c r="AL126" i="67"/>
  <c r="AL125" i="67" s="1"/>
  <c r="AW121" i="67"/>
  <c r="AW120" i="67"/>
  <c r="AK121" i="67"/>
  <c r="AK120" i="67"/>
  <c r="AC121" i="67"/>
  <c r="AC120" i="67"/>
  <c r="AE130" i="67"/>
  <c r="AE129" i="67" s="1"/>
  <c r="BA54" i="66"/>
  <c r="BA124" i="67"/>
  <c r="BA52" i="66"/>
  <c r="BA122" i="67"/>
  <c r="AM121" i="67"/>
  <c r="BA56" i="66"/>
  <c r="BA55" i="66" s="1"/>
  <c r="BA44" i="66" l="1"/>
  <c r="BA43" i="66" s="1"/>
  <c r="BA60" i="66"/>
  <c r="BA59" i="66" s="1"/>
  <c r="BA51" i="66"/>
  <c r="BA121" i="67"/>
  <c r="BB8" i="67"/>
  <c r="BC8" i="67"/>
  <c r="BD8" i="67"/>
  <c r="BE8" i="67"/>
  <c r="BB9" i="67"/>
  <c r="BC9" i="67"/>
  <c r="BD9" i="67"/>
  <c r="BE9" i="67"/>
  <c r="BB10" i="67"/>
  <c r="BC10" i="67"/>
  <c r="BD10" i="67"/>
  <c r="BE10" i="67"/>
  <c r="BB11" i="67"/>
  <c r="BC11" i="67"/>
  <c r="BD11" i="67"/>
  <c r="BE11" i="67"/>
  <c r="BB12" i="67"/>
  <c r="BC12" i="67"/>
  <c r="BD12" i="67"/>
  <c r="BE12" i="67"/>
  <c r="BB13" i="67"/>
  <c r="BC13" i="67"/>
  <c r="BD13" i="67"/>
  <c r="BE13" i="67"/>
  <c r="BB15" i="67"/>
  <c r="BC15" i="67"/>
  <c r="BD15" i="67"/>
  <c r="BE15" i="67"/>
  <c r="BE14" i="67" s="1"/>
  <c r="BE79" i="67"/>
  <c r="BB115" i="67"/>
  <c r="BC115" i="67"/>
  <c r="BD115" i="67"/>
  <c r="BE115" i="67"/>
  <c r="BB116" i="67"/>
  <c r="BC116" i="67"/>
  <c r="BD116" i="67"/>
  <c r="BE116" i="67"/>
  <c r="BB117" i="67"/>
  <c r="BC117" i="67"/>
  <c r="BD117" i="67"/>
  <c r="BE117" i="67"/>
  <c r="BB119" i="67"/>
  <c r="BC119" i="67"/>
  <c r="BD119" i="67"/>
  <c r="BE119" i="67"/>
  <c r="BB120" i="67"/>
  <c r="BC120" i="67"/>
  <c r="BD120" i="67"/>
  <c r="BE120" i="67"/>
  <c r="BB121" i="67"/>
  <c r="BC121" i="67"/>
  <c r="BD121" i="67"/>
  <c r="BE121" i="67"/>
  <c r="BB126" i="67"/>
  <c r="BC126" i="67"/>
  <c r="BD126" i="67"/>
  <c r="BE126" i="67"/>
  <c r="BB127" i="67"/>
  <c r="BC127" i="67"/>
  <c r="BD127" i="67"/>
  <c r="BE127" i="67"/>
  <c r="BB128" i="67"/>
  <c r="BC128" i="67"/>
  <c r="BD128" i="67"/>
  <c r="BE128" i="67"/>
  <c r="BB22" i="67" l="1"/>
  <c r="BB16" i="67"/>
  <c r="BE22" i="67"/>
  <c r="BE16" i="67"/>
  <c r="BD22" i="67"/>
  <c r="BD16" i="67"/>
  <c r="BC22" i="67"/>
  <c r="BC16" i="67"/>
  <c r="BE78" i="67"/>
  <c r="BE92" i="67"/>
  <c r="BE125" i="67"/>
  <c r="BE6" i="67"/>
  <c r="BD125" i="67"/>
  <c r="BD92" i="67"/>
  <c r="BD79" i="67"/>
  <c r="BD78" i="67" s="1"/>
  <c r="BD56" i="67"/>
  <c r="BD14" i="67"/>
  <c r="BD6" i="67"/>
  <c r="BC125" i="67"/>
  <c r="BC92" i="67"/>
  <c r="BC79" i="67"/>
  <c r="BC78" i="67" s="1"/>
  <c r="BC56" i="67"/>
  <c r="BC14" i="67"/>
  <c r="BC6" i="67"/>
  <c r="BE56" i="67"/>
  <c r="BB125" i="67"/>
  <c r="BB92" i="67"/>
  <c r="BB79" i="67"/>
  <c r="BB78" i="67" s="1"/>
  <c r="BB56" i="67"/>
  <c r="BB14" i="67"/>
  <c r="BB6" i="67"/>
  <c r="BE77" i="67" l="1"/>
  <c r="BE5" i="67" s="1"/>
  <c r="BB77" i="67"/>
  <c r="BB5" i="67" s="1"/>
  <c r="BD77" i="67"/>
  <c r="BD5" i="67" s="1"/>
  <c r="BC77" i="67"/>
  <c r="BC5" i="67" s="1"/>
  <c r="BB54" i="113" l="1"/>
  <c r="BC54" i="113"/>
  <c r="BD54" i="113"/>
  <c r="BE54" i="113"/>
  <c r="BF54" i="113"/>
  <c r="BG54" i="113"/>
  <c r="BF5" i="113" l="1"/>
  <c r="BG5" i="113"/>
  <c r="BB23" i="114" l="1"/>
  <c r="BC23" i="114"/>
  <c r="BD23" i="114"/>
  <c r="BE23" i="114"/>
  <c r="BB17" i="114"/>
  <c r="BC17" i="114"/>
  <c r="BD17" i="114"/>
  <c r="BE17" i="114"/>
  <c r="BE25" i="114" l="1"/>
  <c r="BD25" i="114"/>
  <c r="BC25" i="114"/>
  <c r="BE19" i="114"/>
  <c r="BC19" i="114"/>
  <c r="BB19" i="114"/>
  <c r="AL2" i="114"/>
  <c r="AM2" i="114" s="1"/>
  <c r="AN2" i="114" s="1"/>
  <c r="AO2" i="114" s="1"/>
  <c r="AP2" i="114" s="1"/>
  <c r="AQ2" i="114" s="1"/>
  <c r="AR2" i="114" s="1"/>
  <c r="BD19" i="114" l="1"/>
  <c r="BB25" i="114"/>
  <c r="BG16" i="113"/>
  <c r="BB28" i="113" l="1"/>
  <c r="BC28" i="113"/>
  <c r="BD28" i="113"/>
  <c r="BE28" i="113"/>
  <c r="BF28" i="113"/>
  <c r="BG28" i="113"/>
  <c r="BB16" i="113"/>
  <c r="BC16" i="113"/>
  <c r="BD16" i="113"/>
  <c r="BE16" i="113"/>
  <c r="BF16" i="113"/>
  <c r="BF44" i="113"/>
  <c r="BG44" i="113"/>
  <c r="BF46" i="113"/>
  <c r="BG46" i="113"/>
  <c r="BF48" i="113"/>
  <c r="BG48" i="113"/>
  <c r="BF50" i="113"/>
  <c r="BG50" i="113"/>
  <c r="AA134" i="67" l="1"/>
  <c r="BA71" i="102" l="1"/>
  <c r="BA42" i="102"/>
  <c r="BA4" i="73"/>
  <c r="BA7" i="73"/>
  <c r="BA49" i="101"/>
  <c r="BA37" i="101"/>
  <c r="BA23" i="101"/>
  <c r="BA9" i="101"/>
  <c r="BA4" i="101"/>
  <c r="BA49" i="97"/>
  <c r="BA37" i="97"/>
  <c r="BA23" i="97"/>
  <c r="BA9" i="97"/>
  <c r="BA4" i="97"/>
  <c r="BA33" i="102" l="1"/>
  <c r="BA69" i="102"/>
  <c r="BA68" i="102"/>
  <c r="BA28" i="102"/>
  <c r="BA70" i="102"/>
  <c r="BA39" i="102"/>
  <c r="BA73" i="102" s="1"/>
  <c r="BA10" i="101"/>
  <c r="BA10" i="97"/>
  <c r="BA58" i="97" s="1"/>
  <c r="BA38" i="101"/>
  <c r="BA38" i="97"/>
  <c r="BA50" i="102"/>
  <c r="BA74" i="102" s="1"/>
  <c r="BA30" i="77"/>
  <c r="BA32" i="77"/>
  <c r="BA33" i="77"/>
  <c r="BA34" i="77"/>
  <c r="BA35" i="77"/>
  <c r="BA36" i="77"/>
  <c r="BA37" i="77"/>
  <c r="BA38" i="77"/>
  <c r="BA44" i="76"/>
  <c r="BB44" i="76"/>
  <c r="BC44" i="76" s="1"/>
  <c r="BD44" i="76" s="1"/>
  <c r="BE44" i="76" s="1"/>
  <c r="BA36" i="76"/>
  <c r="BB36" i="76"/>
  <c r="BC36" i="76" s="1"/>
  <c r="BD36" i="76" s="1"/>
  <c r="BE36" i="76" s="1"/>
  <c r="BA28" i="76"/>
  <c r="BB28" i="76"/>
  <c r="BC28" i="76" s="1"/>
  <c r="BD28" i="76" s="1"/>
  <c r="BE28" i="76" s="1"/>
  <c r="BA20" i="76"/>
  <c r="BB20" i="76"/>
  <c r="BC20" i="76" s="1"/>
  <c r="BD20" i="76" s="1"/>
  <c r="BE20" i="76" s="1"/>
  <c r="BA12" i="76"/>
  <c r="BB12" i="76"/>
  <c r="BC12" i="76" s="1"/>
  <c r="BD12" i="76" s="1"/>
  <c r="BE12" i="76" s="1"/>
  <c r="BA95" i="75"/>
  <c r="BA79" i="75"/>
  <c r="BA63" i="75"/>
  <c r="BA47" i="75"/>
  <c r="BA31" i="75"/>
  <c r="BA33" i="75"/>
  <c r="BA36" i="75"/>
  <c r="BA37" i="75"/>
  <c r="BA39" i="75"/>
  <c r="BA41" i="75"/>
  <c r="BA42" i="75"/>
  <c r="BA43" i="75"/>
  <c r="BA49" i="74"/>
  <c r="BB49" i="74" s="1"/>
  <c r="BC49" i="74" s="1"/>
  <c r="BD49" i="74" s="1"/>
  <c r="BE49" i="74" s="1"/>
  <c r="BA40" i="74"/>
  <c r="BB40" i="74"/>
  <c r="BC40" i="74" s="1"/>
  <c r="BD40" i="74" s="1"/>
  <c r="BE40" i="74" s="1"/>
  <c r="BA31" i="74"/>
  <c r="BB31" i="74"/>
  <c r="BC31" i="74" s="1"/>
  <c r="BD31" i="74" s="1"/>
  <c r="BE31" i="74" s="1"/>
  <c r="BA22" i="74"/>
  <c r="BB22" i="74"/>
  <c r="BC22" i="74" s="1"/>
  <c r="BD22" i="74" s="1"/>
  <c r="BE22" i="74" s="1"/>
  <c r="BA13" i="74"/>
  <c r="BB13" i="74"/>
  <c r="BC13" i="74" s="1"/>
  <c r="BD13" i="74" s="1"/>
  <c r="BE13" i="74" s="1"/>
  <c r="BA4" i="74"/>
  <c r="BA14" i="70"/>
  <c r="BA74" i="66"/>
  <c r="I23" i="112" s="1"/>
  <c r="BA75" i="65"/>
  <c r="BA75" i="64"/>
  <c r="BB75" i="64"/>
  <c r="BC75" i="64" s="1"/>
  <c r="BD75" i="64" s="1"/>
  <c r="BE75" i="64" s="1"/>
  <c r="AZ4" i="64"/>
  <c r="BA4" i="64"/>
  <c r="BB4" i="64" s="1"/>
  <c r="BC4" i="64" s="1"/>
  <c r="BD4" i="64" s="1"/>
  <c r="BA61" i="64"/>
  <c r="BB61" i="64"/>
  <c r="BC61" i="64" s="1"/>
  <c r="BD61" i="64" s="1"/>
  <c r="BE61" i="64" s="1"/>
  <c r="I10" i="112" l="1"/>
  <c r="BB123" i="65"/>
  <c r="BA29" i="101"/>
  <c r="BA58" i="113"/>
  <c r="BA27" i="102"/>
  <c r="BA72" i="102" s="1"/>
  <c r="BA32" i="75"/>
  <c r="BA14" i="75"/>
  <c r="BA9" i="74" s="1"/>
  <c r="BA5" i="102"/>
  <c r="BA22" i="75"/>
  <c r="BA6" i="74" s="1"/>
  <c r="BA26" i="97"/>
  <c r="BA28" i="97"/>
  <c r="BA54" i="113"/>
  <c r="BA72" i="66"/>
  <c r="I21" i="112" s="1"/>
  <c r="BA67" i="102"/>
  <c r="BA52" i="97"/>
  <c r="BA53" i="97"/>
  <c r="BA11" i="75"/>
  <c r="BA8" i="74" s="1"/>
  <c r="BA5" i="77"/>
  <c r="BA53" i="101"/>
  <c r="BA26" i="101"/>
  <c r="BA30" i="97"/>
  <c r="BA55" i="101"/>
  <c r="BA56" i="97"/>
  <c r="BA56" i="101"/>
  <c r="BA57" i="97"/>
  <c r="BA57" i="101"/>
  <c r="BA33" i="97"/>
  <c r="BA51" i="101"/>
  <c r="BA25" i="97"/>
  <c r="BA30" i="101"/>
  <c r="BA34" i="97"/>
  <c r="BA27" i="101"/>
  <c r="BA27" i="97"/>
  <c r="BA28" i="101"/>
  <c r="BA25" i="101"/>
  <c r="BA54" i="101"/>
  <c r="BA58" i="101"/>
  <c r="BA52" i="101"/>
  <c r="BA51" i="97"/>
  <c r="BA55" i="97"/>
  <c r="BA34" i="101"/>
  <c r="BA54" i="97"/>
  <c r="BA31" i="101"/>
  <c r="BA31" i="97"/>
  <c r="BA32" i="101"/>
  <c r="BA32" i="97"/>
  <c r="BA33" i="101"/>
  <c r="BA29" i="97"/>
  <c r="BA77" i="66"/>
  <c r="I26" i="112" s="1"/>
  <c r="BA6" i="67"/>
  <c r="BA78" i="65"/>
  <c r="BA11" i="70"/>
  <c r="BA17" i="70" s="1"/>
  <c r="BA40" i="75"/>
  <c r="BA17" i="75"/>
  <c r="BA5" i="74" s="1"/>
  <c r="BA74" i="65"/>
  <c r="BA77" i="65"/>
  <c r="BA73" i="65"/>
  <c r="BA5" i="75"/>
  <c r="BA7" i="74" s="1"/>
  <c r="BA12" i="77"/>
  <c r="BA19" i="77"/>
  <c r="BA7" i="76" s="1"/>
  <c r="BA15" i="77"/>
  <c r="BA5" i="76" s="1"/>
  <c r="BA6" i="76"/>
  <c r="I9" i="112" l="1"/>
  <c r="BB122" i="65"/>
  <c r="I13" i="112"/>
  <c r="BB126" i="65"/>
  <c r="I12" i="112"/>
  <c r="BB125" i="65"/>
  <c r="I8" i="112"/>
  <c r="BB121" i="65"/>
  <c r="BA24" i="77"/>
  <c r="BA34" i="75"/>
  <c r="BA57" i="102"/>
  <c r="BA75" i="102"/>
  <c r="BA55" i="102"/>
  <c r="BA56" i="102"/>
  <c r="BA54" i="102"/>
  <c r="BA35" i="75"/>
  <c r="BA28" i="75"/>
  <c r="BA10" i="74"/>
  <c r="BA17" i="74" s="1"/>
  <c r="BA50" i="97"/>
  <c r="BA24" i="101"/>
  <c r="BA50" i="101"/>
  <c r="BA24" i="97"/>
  <c r="BA72" i="65"/>
  <c r="BA76" i="65"/>
  <c r="BA113" i="67"/>
  <c r="BA71" i="66"/>
  <c r="BA76" i="66"/>
  <c r="I25" i="112" s="1"/>
  <c r="BA15" i="70"/>
  <c r="BA19" i="70"/>
  <c r="BA16" i="70"/>
  <c r="BA20" i="70"/>
  <c r="BA21" i="70"/>
  <c r="BA5" i="65"/>
  <c r="I6" i="112"/>
  <c r="BA8" i="76"/>
  <c r="BA9" i="76" s="1"/>
  <c r="BA31" i="77"/>
  <c r="BA75" i="66"/>
  <c r="I24" i="112" s="1"/>
  <c r="BA18" i="70"/>
  <c r="I7" i="112" l="1"/>
  <c r="BB120" i="65"/>
  <c r="I11" i="112"/>
  <c r="BB124" i="65"/>
  <c r="BA44" i="75"/>
  <c r="BA39" i="77"/>
  <c r="BB99" i="77" s="1"/>
  <c r="BA16" i="74"/>
  <c r="BA28" i="113"/>
  <c r="BA78" i="66"/>
  <c r="I27" i="112" s="1"/>
  <c r="I20" i="112"/>
  <c r="BA23" i="114"/>
  <c r="BA25" i="114" s="1"/>
  <c r="BA36" i="113"/>
  <c r="BA18" i="74"/>
  <c r="BA14" i="74"/>
  <c r="BA19" i="74"/>
  <c r="BA15" i="74"/>
  <c r="BA17" i="114"/>
  <c r="BA19" i="114" s="1"/>
  <c r="BA5" i="66"/>
  <c r="BA65" i="66" s="1"/>
  <c r="BA10" i="114" s="1"/>
  <c r="BA5" i="67"/>
  <c r="BA135" i="67" s="1"/>
  <c r="BA14" i="76"/>
  <c r="BA79" i="65"/>
  <c r="BB127" i="65" s="1"/>
  <c r="BA65" i="65"/>
  <c r="BA5" i="114" s="1"/>
  <c r="BA7" i="114" s="1"/>
  <c r="BA6" i="69"/>
  <c r="BA6" i="68"/>
  <c r="BA13" i="76"/>
  <c r="BA17" i="76"/>
  <c r="BA16" i="76"/>
  <c r="BA15" i="76"/>
  <c r="AB90" i="102"/>
  <c r="AC90" i="102" s="1"/>
  <c r="AD90" i="102" s="1"/>
  <c r="AE90" i="102" s="1"/>
  <c r="AF90" i="102" s="1"/>
  <c r="AG90" i="102" s="1"/>
  <c r="AH90" i="102" s="1"/>
  <c r="AI90" i="102" s="1"/>
  <c r="AJ90" i="102" s="1"/>
  <c r="AK90" i="102" s="1"/>
  <c r="AL90" i="102" s="1"/>
  <c r="AM90" i="102" s="1"/>
  <c r="AN90" i="102" s="1"/>
  <c r="AO90" i="102" s="1"/>
  <c r="AP90" i="102" s="1"/>
  <c r="AQ90" i="102" s="1"/>
  <c r="AR90" i="102" s="1"/>
  <c r="AS90" i="102" s="1"/>
  <c r="AT90" i="102" s="1"/>
  <c r="AU90" i="102" s="1"/>
  <c r="AV90" i="102" s="1"/>
  <c r="AW90" i="102" s="1"/>
  <c r="AX90" i="102" s="1"/>
  <c r="AY90" i="102" s="1"/>
  <c r="AZ90" i="102" s="1"/>
  <c r="BA90" i="102" s="1"/>
  <c r="BB90" i="102" s="1"/>
  <c r="BC90" i="102" s="1"/>
  <c r="BD90" i="102" s="1"/>
  <c r="BE90" i="102" s="1"/>
  <c r="AC78" i="102"/>
  <c r="AD78" i="102" s="1"/>
  <c r="AE78" i="102" s="1"/>
  <c r="AF78" i="102" s="1"/>
  <c r="AG78" i="102" s="1"/>
  <c r="AH78" i="102" s="1"/>
  <c r="AI78" i="102" s="1"/>
  <c r="AJ78" i="102" s="1"/>
  <c r="AK78" i="102" s="1"/>
  <c r="AL78" i="102" s="1"/>
  <c r="AM78" i="102" s="1"/>
  <c r="AN78" i="102" s="1"/>
  <c r="AO78" i="102" s="1"/>
  <c r="AP78" i="102" s="1"/>
  <c r="AQ78" i="102" s="1"/>
  <c r="AR78" i="102" s="1"/>
  <c r="AS78" i="102" s="1"/>
  <c r="AT78" i="102" s="1"/>
  <c r="AU78" i="102" s="1"/>
  <c r="AV78" i="102" s="1"/>
  <c r="AW78" i="102" s="1"/>
  <c r="AX78" i="102" s="1"/>
  <c r="AY78" i="102" s="1"/>
  <c r="AZ78" i="102" s="1"/>
  <c r="BA78" i="102" s="1"/>
  <c r="BB78" i="102" s="1"/>
  <c r="BC78" i="102" s="1"/>
  <c r="BD78" i="102" s="1"/>
  <c r="BE78" i="102" s="1"/>
  <c r="AB78" i="102"/>
  <c r="AB66" i="102"/>
  <c r="AC66" i="102" s="1"/>
  <c r="AD66" i="102" s="1"/>
  <c r="AE66" i="102" s="1"/>
  <c r="AF66" i="102" s="1"/>
  <c r="AG66" i="102" s="1"/>
  <c r="AH66" i="102" s="1"/>
  <c r="AI66" i="102" s="1"/>
  <c r="AJ66" i="102" s="1"/>
  <c r="AK66" i="102" s="1"/>
  <c r="AL66" i="102" s="1"/>
  <c r="AM66" i="102" s="1"/>
  <c r="AN66" i="102" s="1"/>
  <c r="AO66" i="102" s="1"/>
  <c r="AP66" i="102" s="1"/>
  <c r="AQ66" i="102" s="1"/>
  <c r="AR66" i="102" s="1"/>
  <c r="AS66" i="102" s="1"/>
  <c r="AT66" i="102" s="1"/>
  <c r="AU66" i="102" s="1"/>
  <c r="AV66" i="102" s="1"/>
  <c r="AW66" i="102" s="1"/>
  <c r="AX66" i="102" s="1"/>
  <c r="AY66" i="102" s="1"/>
  <c r="AZ66" i="102" s="1"/>
  <c r="BA66" i="102" s="1"/>
  <c r="BB66" i="102" s="1"/>
  <c r="BC66" i="102" s="1"/>
  <c r="BD66" i="102" s="1"/>
  <c r="BE66" i="102" s="1"/>
  <c r="BD27" i="102"/>
  <c r="BD54" i="102" s="1"/>
  <c r="BE28" i="102"/>
  <c r="BD28" i="102"/>
  <c r="BC28" i="102"/>
  <c r="BB28" i="102"/>
  <c r="AZ71" i="102"/>
  <c r="BA95" i="102" s="1"/>
  <c r="AY71" i="102"/>
  <c r="AX71" i="102"/>
  <c r="AW71" i="102"/>
  <c r="AV71" i="102"/>
  <c r="AU71" i="102"/>
  <c r="AT71" i="102"/>
  <c r="AS71" i="102"/>
  <c r="AR71" i="102"/>
  <c r="AQ71" i="102"/>
  <c r="AP71" i="102"/>
  <c r="AO71" i="102"/>
  <c r="AN71" i="102"/>
  <c r="AM71" i="102"/>
  <c r="AL71" i="102"/>
  <c r="AK71" i="102"/>
  <c r="AJ71" i="102"/>
  <c r="AI71" i="102"/>
  <c r="AH71" i="102"/>
  <c r="AG71" i="102"/>
  <c r="AF71" i="102"/>
  <c r="AE71" i="102"/>
  <c r="AD71" i="102"/>
  <c r="AC71" i="102"/>
  <c r="AB71" i="102"/>
  <c r="AA71" i="102"/>
  <c r="BA83" i="102" s="1"/>
  <c r="AB4" i="102"/>
  <c r="AC4" i="102" s="1"/>
  <c r="AD4" i="102" s="1"/>
  <c r="AE4" i="102" s="1"/>
  <c r="AF4" i="102" s="1"/>
  <c r="AG4" i="102" s="1"/>
  <c r="AH4" i="102" s="1"/>
  <c r="AI4" i="102" s="1"/>
  <c r="AJ4" i="102" s="1"/>
  <c r="AK4" i="102" s="1"/>
  <c r="AL4" i="102" s="1"/>
  <c r="AM4" i="102" s="1"/>
  <c r="AN4" i="102" s="1"/>
  <c r="AO4" i="102" s="1"/>
  <c r="AP4" i="102" s="1"/>
  <c r="AQ4" i="102" s="1"/>
  <c r="AR4" i="102" s="1"/>
  <c r="AS4" i="102" s="1"/>
  <c r="AT4" i="102" s="1"/>
  <c r="AU4" i="102" s="1"/>
  <c r="AV4" i="102" s="1"/>
  <c r="AW4" i="102" s="1"/>
  <c r="AX4" i="102" s="1"/>
  <c r="AY4" i="102" s="1"/>
  <c r="AZ4" i="102" s="1"/>
  <c r="BA4" i="102" s="1"/>
  <c r="BB4" i="102" s="1"/>
  <c r="BC4" i="102" s="1"/>
  <c r="BD4" i="102" s="1"/>
  <c r="BE4" i="102" s="1"/>
  <c r="AZ4" i="73"/>
  <c r="AY4" i="73"/>
  <c r="AX4" i="73"/>
  <c r="AW4" i="73"/>
  <c r="AV4" i="73"/>
  <c r="AU4" i="73"/>
  <c r="AT4" i="73"/>
  <c r="AS4" i="73"/>
  <c r="AR4" i="73"/>
  <c r="AQ4" i="73"/>
  <c r="AP4" i="73"/>
  <c r="AO4" i="73"/>
  <c r="AN4" i="73"/>
  <c r="AM4" i="73"/>
  <c r="AL4" i="73"/>
  <c r="AK4" i="73"/>
  <c r="AJ4" i="73"/>
  <c r="AI4" i="73"/>
  <c r="AH4" i="73"/>
  <c r="AG4" i="73"/>
  <c r="AF4" i="73"/>
  <c r="AE4" i="73"/>
  <c r="AD4" i="73"/>
  <c r="AC4" i="73"/>
  <c r="AB4" i="73"/>
  <c r="E11" i="109"/>
  <c r="E9" i="109"/>
  <c r="AZ49" i="101"/>
  <c r="AY49" i="101"/>
  <c r="AX49" i="101"/>
  <c r="AW49" i="101"/>
  <c r="AV49" i="101"/>
  <c r="AU49" i="101"/>
  <c r="AT49" i="101"/>
  <c r="AS49" i="101"/>
  <c r="AR49" i="101"/>
  <c r="AQ49" i="101"/>
  <c r="AZ37" i="101"/>
  <c r="AY37" i="101"/>
  <c r="AX37" i="101"/>
  <c r="AW37" i="101"/>
  <c r="AV37" i="101"/>
  <c r="AU37" i="101"/>
  <c r="AT37" i="101"/>
  <c r="AS37" i="101"/>
  <c r="AR37" i="101"/>
  <c r="AQ37" i="101"/>
  <c r="AZ23" i="101"/>
  <c r="AY23" i="101"/>
  <c r="AX23" i="101"/>
  <c r="AW23" i="101"/>
  <c r="AV23" i="101"/>
  <c r="AU23" i="101"/>
  <c r="AT23" i="101"/>
  <c r="AS23" i="101"/>
  <c r="AR23" i="101"/>
  <c r="AQ23" i="101"/>
  <c r="AZ9" i="101"/>
  <c r="AY9" i="101"/>
  <c r="AX9" i="101"/>
  <c r="AW9" i="101"/>
  <c r="AV9" i="101"/>
  <c r="AU9" i="101"/>
  <c r="AT9" i="101"/>
  <c r="AS9" i="101"/>
  <c r="AR9" i="101"/>
  <c r="AQ9" i="101"/>
  <c r="AZ4" i="101"/>
  <c r="AY4" i="101"/>
  <c r="AX4" i="101"/>
  <c r="AW4" i="101"/>
  <c r="AV4" i="101"/>
  <c r="AU4" i="101"/>
  <c r="AT4" i="101"/>
  <c r="AS4" i="101"/>
  <c r="AR4" i="101"/>
  <c r="AQ4" i="101"/>
  <c r="AZ49" i="97"/>
  <c r="AY49" i="97"/>
  <c r="AX49" i="97"/>
  <c r="AW49" i="97"/>
  <c r="AV49" i="97"/>
  <c r="AU49" i="97"/>
  <c r="AZ37" i="97"/>
  <c r="AY37" i="97"/>
  <c r="AX37" i="97"/>
  <c r="AW37" i="97"/>
  <c r="AV37" i="97"/>
  <c r="AU37" i="97"/>
  <c r="AZ23" i="97"/>
  <c r="AY23" i="97"/>
  <c r="AX23" i="97"/>
  <c r="AW23" i="97"/>
  <c r="AV23" i="97"/>
  <c r="AU23" i="97"/>
  <c r="AZ9" i="97"/>
  <c r="AY9" i="97"/>
  <c r="AX9" i="97"/>
  <c r="AW9" i="97"/>
  <c r="AV9" i="97"/>
  <c r="AU9" i="97"/>
  <c r="AZ4" i="97"/>
  <c r="AY4" i="97"/>
  <c r="AX4" i="97"/>
  <c r="AW4" i="97"/>
  <c r="AV4" i="97"/>
  <c r="AU4" i="97"/>
  <c r="AG170" i="100"/>
  <c r="AH170" i="100" s="1"/>
  <c r="AI170" i="100" s="1"/>
  <c r="AJ170" i="100" s="1"/>
  <c r="AK170" i="100" s="1"/>
  <c r="AL170" i="100" s="1"/>
  <c r="AM170" i="100" s="1"/>
  <c r="AN170" i="100" s="1"/>
  <c r="AO170" i="100" s="1"/>
  <c r="AP170" i="100" s="1"/>
  <c r="AQ170" i="100" s="1"/>
  <c r="AR170" i="100" s="1"/>
  <c r="AS170" i="100" s="1"/>
  <c r="AT170" i="100" s="1"/>
  <c r="AU170" i="100" s="1"/>
  <c r="AV170" i="100" s="1"/>
  <c r="AW170" i="100" s="1"/>
  <c r="AX170" i="100" s="1"/>
  <c r="AY170" i="100" s="1"/>
  <c r="AZ170" i="100" s="1"/>
  <c r="BA170" i="100" s="1"/>
  <c r="BB170" i="100" s="1"/>
  <c r="BC170" i="100" s="1"/>
  <c r="BD170" i="100" s="1"/>
  <c r="BE170" i="100" s="1"/>
  <c r="AB170" i="100"/>
  <c r="AC170" i="100" s="1"/>
  <c r="AD170" i="100" s="1"/>
  <c r="AE170" i="100" s="1"/>
  <c r="AG137" i="100"/>
  <c r="AH137" i="100" s="1"/>
  <c r="AI137" i="100" s="1"/>
  <c r="AJ137" i="100" s="1"/>
  <c r="AK137" i="100" s="1"/>
  <c r="AL137" i="100" s="1"/>
  <c r="AM137" i="100" s="1"/>
  <c r="AN137" i="100" s="1"/>
  <c r="AO137" i="100" s="1"/>
  <c r="AP137" i="100" s="1"/>
  <c r="AQ137" i="100" s="1"/>
  <c r="AR137" i="100" s="1"/>
  <c r="AS137" i="100" s="1"/>
  <c r="AT137" i="100" s="1"/>
  <c r="AU137" i="100" s="1"/>
  <c r="AV137" i="100" s="1"/>
  <c r="AW137" i="100" s="1"/>
  <c r="AX137" i="100" s="1"/>
  <c r="AY137" i="100" s="1"/>
  <c r="AZ137" i="100" s="1"/>
  <c r="BA137" i="100" s="1"/>
  <c r="BB137" i="100" s="1"/>
  <c r="BC137" i="100" s="1"/>
  <c r="BD137" i="100" s="1"/>
  <c r="BE137" i="100" s="1"/>
  <c r="AB137" i="100"/>
  <c r="AC137" i="100" s="1"/>
  <c r="AD137" i="100" s="1"/>
  <c r="AE137" i="100" s="1"/>
  <c r="AG104" i="100"/>
  <c r="AH104" i="100" s="1"/>
  <c r="AI104" i="100" s="1"/>
  <c r="AJ104" i="100" s="1"/>
  <c r="AK104" i="100" s="1"/>
  <c r="AL104" i="100" s="1"/>
  <c r="AM104" i="100" s="1"/>
  <c r="AN104" i="100" s="1"/>
  <c r="AO104" i="100" s="1"/>
  <c r="AP104" i="100" s="1"/>
  <c r="AQ104" i="100" s="1"/>
  <c r="AR104" i="100" s="1"/>
  <c r="AS104" i="100" s="1"/>
  <c r="AT104" i="100" s="1"/>
  <c r="AU104" i="100" s="1"/>
  <c r="AV104" i="100" s="1"/>
  <c r="AW104" i="100" s="1"/>
  <c r="AX104" i="100" s="1"/>
  <c r="AY104" i="100" s="1"/>
  <c r="AZ104" i="100" s="1"/>
  <c r="BA104" i="100" s="1"/>
  <c r="BB104" i="100" s="1"/>
  <c r="BC104" i="100" s="1"/>
  <c r="BD104" i="100" s="1"/>
  <c r="BE104" i="100" s="1"/>
  <c r="AB104" i="100"/>
  <c r="AC104" i="100" s="1"/>
  <c r="AD104" i="100" s="1"/>
  <c r="AE104" i="100" s="1"/>
  <c r="AG71" i="100"/>
  <c r="AH71" i="100" s="1"/>
  <c r="AI71" i="100" s="1"/>
  <c r="AJ71" i="100" s="1"/>
  <c r="AK71" i="100" s="1"/>
  <c r="AL71" i="100" s="1"/>
  <c r="AM71" i="100" s="1"/>
  <c r="AN71" i="100" s="1"/>
  <c r="AO71" i="100" s="1"/>
  <c r="AP71" i="100" s="1"/>
  <c r="AQ71" i="100" s="1"/>
  <c r="AR71" i="100" s="1"/>
  <c r="AS71" i="100" s="1"/>
  <c r="AT71" i="100" s="1"/>
  <c r="AU71" i="100" s="1"/>
  <c r="AV71" i="100" s="1"/>
  <c r="AW71" i="100" s="1"/>
  <c r="AX71" i="100" s="1"/>
  <c r="AY71" i="100" s="1"/>
  <c r="AZ71" i="100" s="1"/>
  <c r="BA71" i="100" s="1"/>
  <c r="BB71" i="100" s="1"/>
  <c r="BC71" i="100" s="1"/>
  <c r="BD71" i="100" s="1"/>
  <c r="BE71" i="100" s="1"/>
  <c r="AB71" i="100"/>
  <c r="AC71" i="100" s="1"/>
  <c r="AD71" i="100" s="1"/>
  <c r="AE71" i="100" s="1"/>
  <c r="AG38" i="100"/>
  <c r="AH38" i="100" s="1"/>
  <c r="AI38" i="100" s="1"/>
  <c r="AJ38" i="100" s="1"/>
  <c r="AK38" i="100" s="1"/>
  <c r="AL38" i="100" s="1"/>
  <c r="AM38" i="100" s="1"/>
  <c r="AN38" i="100" s="1"/>
  <c r="AO38" i="100" s="1"/>
  <c r="AP38" i="100" s="1"/>
  <c r="AQ38" i="100" s="1"/>
  <c r="AR38" i="100" s="1"/>
  <c r="AS38" i="100" s="1"/>
  <c r="AT38" i="100" s="1"/>
  <c r="AU38" i="100" s="1"/>
  <c r="AV38" i="100" s="1"/>
  <c r="AW38" i="100" s="1"/>
  <c r="AX38" i="100" s="1"/>
  <c r="AY38" i="100" s="1"/>
  <c r="AZ38" i="100" s="1"/>
  <c r="BA38" i="100" s="1"/>
  <c r="BB38" i="100" s="1"/>
  <c r="BC38" i="100" s="1"/>
  <c r="BD38" i="100" s="1"/>
  <c r="BE38" i="100" s="1"/>
  <c r="AB38" i="100"/>
  <c r="AC38" i="100" s="1"/>
  <c r="AD38" i="100" s="1"/>
  <c r="AE38" i="100" s="1"/>
  <c r="AA55" i="100"/>
  <c r="AA40" i="100"/>
  <c r="AA49" i="100"/>
  <c r="AB4" i="100"/>
  <c r="AC4" i="100" s="1"/>
  <c r="AD4" i="100" s="1"/>
  <c r="AE4" i="100" s="1"/>
  <c r="AF4" i="100" s="1"/>
  <c r="AG4" i="100" s="1"/>
  <c r="AH4" i="100" s="1"/>
  <c r="AI4" i="100" s="1"/>
  <c r="AJ4" i="100" s="1"/>
  <c r="AK4" i="100" s="1"/>
  <c r="AL4" i="100" s="1"/>
  <c r="AM4" i="100" s="1"/>
  <c r="AN4" i="100" s="1"/>
  <c r="AO4" i="100" s="1"/>
  <c r="AP4" i="100" s="1"/>
  <c r="AQ4" i="100" s="1"/>
  <c r="AR4" i="100" s="1"/>
  <c r="AS4" i="100" s="1"/>
  <c r="AT4" i="100" s="1"/>
  <c r="AU4" i="100" s="1"/>
  <c r="AV4" i="100" s="1"/>
  <c r="AW4" i="100" s="1"/>
  <c r="AX4" i="100" s="1"/>
  <c r="AY4" i="100" s="1"/>
  <c r="AZ4" i="100" s="1"/>
  <c r="BA4" i="100" s="1"/>
  <c r="BB4" i="100" s="1"/>
  <c r="BC4" i="100" s="1"/>
  <c r="BD4" i="100" s="1"/>
  <c r="BE4" i="100" s="1"/>
  <c r="BE99" i="77"/>
  <c r="BD99" i="77"/>
  <c r="BC99" i="77"/>
  <c r="BE98" i="77"/>
  <c r="BD98" i="77"/>
  <c r="BC98" i="77"/>
  <c r="BB98" i="77"/>
  <c r="BE97" i="77"/>
  <c r="BD97" i="77"/>
  <c r="BC97" i="77"/>
  <c r="BB97" i="77"/>
  <c r="BE96" i="77"/>
  <c r="BD96" i="77"/>
  <c r="BC96" i="77"/>
  <c r="BB96" i="77"/>
  <c r="BE95" i="77"/>
  <c r="BD95" i="77"/>
  <c r="BC95" i="77"/>
  <c r="BB95" i="77"/>
  <c r="BE94" i="77"/>
  <c r="BD94" i="77"/>
  <c r="BC94" i="77"/>
  <c r="BB94" i="77"/>
  <c r="BE93" i="77"/>
  <c r="BD93" i="77"/>
  <c r="BC93" i="77"/>
  <c r="BB93" i="77"/>
  <c r="BE92" i="77"/>
  <c r="BD92" i="77"/>
  <c r="BC92" i="77"/>
  <c r="BB92" i="77"/>
  <c r="BE91" i="77"/>
  <c r="BD91" i="77"/>
  <c r="BC91" i="77"/>
  <c r="BB91" i="77"/>
  <c r="BE90" i="77"/>
  <c r="BD90" i="77"/>
  <c r="BC90" i="77"/>
  <c r="BB90" i="77"/>
  <c r="BE89" i="77"/>
  <c r="BD89" i="77"/>
  <c r="BC89" i="77"/>
  <c r="BB89" i="77"/>
  <c r="BE88" i="77"/>
  <c r="BD88" i="77"/>
  <c r="BC88" i="77"/>
  <c r="BB88" i="77"/>
  <c r="BE87" i="77"/>
  <c r="BD87" i="77"/>
  <c r="BC87" i="77"/>
  <c r="BB87" i="77"/>
  <c r="BA87" i="77"/>
  <c r="AZ87" i="77"/>
  <c r="AY87" i="77"/>
  <c r="AX87" i="77"/>
  <c r="AW87" i="77"/>
  <c r="AV87" i="77"/>
  <c r="AU87" i="77"/>
  <c r="AT87" i="77"/>
  <c r="AS87" i="77"/>
  <c r="AR87" i="77"/>
  <c r="AQ87" i="77"/>
  <c r="AP87" i="77"/>
  <c r="AO87" i="77"/>
  <c r="AN87" i="77"/>
  <c r="AM87" i="77"/>
  <c r="AL87" i="77"/>
  <c r="AK87" i="77"/>
  <c r="AJ87" i="77"/>
  <c r="AI87" i="77"/>
  <c r="AH87" i="77"/>
  <c r="AG87" i="77"/>
  <c r="AF87" i="77"/>
  <c r="AE87" i="77"/>
  <c r="AD87" i="77"/>
  <c r="AC87" i="77"/>
  <c r="AB87" i="77"/>
  <c r="BE72" i="77"/>
  <c r="BD72" i="77"/>
  <c r="BC72" i="77"/>
  <c r="BB72" i="77"/>
  <c r="BA72" i="77"/>
  <c r="AZ72" i="77"/>
  <c r="AY72" i="77"/>
  <c r="AX72" i="77"/>
  <c r="AW72" i="77"/>
  <c r="AV72" i="77"/>
  <c r="AU72" i="77"/>
  <c r="AT72" i="77"/>
  <c r="AS72" i="77"/>
  <c r="AR72" i="77"/>
  <c r="AQ72" i="77"/>
  <c r="AP72" i="77"/>
  <c r="AO72" i="77"/>
  <c r="AN72" i="77"/>
  <c r="AM72" i="77"/>
  <c r="AL72" i="77"/>
  <c r="AK72" i="77"/>
  <c r="AJ72" i="77"/>
  <c r="AI72" i="77"/>
  <c r="AH72" i="77"/>
  <c r="AG72" i="77"/>
  <c r="AF72" i="77"/>
  <c r="AE72" i="77"/>
  <c r="AD72" i="77"/>
  <c r="AC72" i="77"/>
  <c r="AB72" i="77"/>
  <c r="BE57" i="77"/>
  <c r="BD57" i="77"/>
  <c r="BC57" i="77"/>
  <c r="BB57" i="77"/>
  <c r="BA57" i="77"/>
  <c r="AZ57" i="77"/>
  <c r="AY57" i="77"/>
  <c r="AX57" i="77"/>
  <c r="AW57" i="77"/>
  <c r="AV57" i="77"/>
  <c r="AU57" i="77"/>
  <c r="AT57" i="77"/>
  <c r="AS57" i="77"/>
  <c r="AR57" i="77"/>
  <c r="AQ57" i="77"/>
  <c r="AP57" i="77"/>
  <c r="AO57" i="77"/>
  <c r="AN57" i="77"/>
  <c r="AM57" i="77"/>
  <c r="AL57" i="77"/>
  <c r="AK57" i="77"/>
  <c r="AJ57" i="77"/>
  <c r="AI57" i="77"/>
  <c r="AH57" i="77"/>
  <c r="AG57" i="77"/>
  <c r="AF57" i="77"/>
  <c r="AE57" i="77"/>
  <c r="AD57" i="77"/>
  <c r="AC57" i="77"/>
  <c r="AB57" i="77"/>
  <c r="BE42" i="77"/>
  <c r="BD42" i="77"/>
  <c r="BC42" i="77"/>
  <c r="BB42" i="77"/>
  <c r="BA42" i="77"/>
  <c r="AZ42" i="77"/>
  <c r="AY42" i="77"/>
  <c r="AX42" i="77"/>
  <c r="AW42" i="77"/>
  <c r="AV42" i="77"/>
  <c r="AU42" i="77"/>
  <c r="AT42" i="77"/>
  <c r="AS42" i="77"/>
  <c r="AR42" i="77"/>
  <c r="AQ42" i="77"/>
  <c r="AP42" i="77"/>
  <c r="AO42" i="77"/>
  <c r="AN42" i="77"/>
  <c r="AM42" i="77"/>
  <c r="AL42" i="77"/>
  <c r="AK42" i="77"/>
  <c r="AJ42" i="77"/>
  <c r="AI42" i="77"/>
  <c r="AH42" i="77"/>
  <c r="AG42" i="77"/>
  <c r="AF42" i="77"/>
  <c r="AE42" i="77"/>
  <c r="AD42" i="77"/>
  <c r="AC42" i="77"/>
  <c r="AB42" i="77"/>
  <c r="BE27" i="77"/>
  <c r="BD27" i="77"/>
  <c r="BC27" i="77"/>
  <c r="BB27" i="77"/>
  <c r="BA27" i="77"/>
  <c r="AZ27" i="77"/>
  <c r="AY27" i="77"/>
  <c r="AX27" i="77"/>
  <c r="AW27" i="77"/>
  <c r="AV27" i="77"/>
  <c r="AU27" i="77"/>
  <c r="AT27" i="77"/>
  <c r="AS27" i="77"/>
  <c r="AR27" i="77"/>
  <c r="AQ27" i="77"/>
  <c r="AP27" i="77"/>
  <c r="AO27" i="77"/>
  <c r="AN27" i="77"/>
  <c r="AM27" i="77"/>
  <c r="AL27" i="77"/>
  <c r="AK27" i="77"/>
  <c r="AJ27" i="77"/>
  <c r="AI27" i="77"/>
  <c r="AH27" i="77"/>
  <c r="AG27" i="77"/>
  <c r="AF27" i="77"/>
  <c r="AE27" i="77"/>
  <c r="AD27" i="77"/>
  <c r="AC27" i="77"/>
  <c r="AB27" i="77"/>
  <c r="AZ38" i="77"/>
  <c r="AY38" i="77"/>
  <c r="AX38" i="77"/>
  <c r="AW38" i="77"/>
  <c r="AV38" i="77"/>
  <c r="AU38" i="77"/>
  <c r="AT38" i="77"/>
  <c r="AS38" i="77"/>
  <c r="AR38" i="77"/>
  <c r="AQ38" i="77"/>
  <c r="AP38" i="77"/>
  <c r="AO38" i="77"/>
  <c r="AN38" i="77"/>
  <c r="AM38" i="77"/>
  <c r="AL38" i="77"/>
  <c r="AK38" i="77"/>
  <c r="AJ38" i="77"/>
  <c r="AI38" i="77"/>
  <c r="AH38" i="77"/>
  <c r="AG38" i="77"/>
  <c r="AF38" i="77"/>
  <c r="AE38" i="77"/>
  <c r="AD38" i="77"/>
  <c r="AC38" i="77"/>
  <c r="AB38" i="77"/>
  <c r="AA38" i="77"/>
  <c r="AY37" i="77"/>
  <c r="AX37" i="77"/>
  <c r="AW37" i="77"/>
  <c r="AV37" i="77"/>
  <c r="AU37" i="77"/>
  <c r="AT37" i="77"/>
  <c r="AS37" i="77"/>
  <c r="AQ37" i="77"/>
  <c r="AP37" i="77"/>
  <c r="AO37" i="77"/>
  <c r="AN37" i="77"/>
  <c r="AM37" i="77"/>
  <c r="AL37" i="77"/>
  <c r="AK37" i="77"/>
  <c r="AI37" i="77"/>
  <c r="AH37" i="77"/>
  <c r="AG37" i="77"/>
  <c r="AF37" i="77"/>
  <c r="AE37" i="77"/>
  <c r="AD37" i="77"/>
  <c r="AC37" i="77"/>
  <c r="AA37" i="77"/>
  <c r="AZ36" i="77"/>
  <c r="AY36" i="77"/>
  <c r="AX36" i="77"/>
  <c r="AW36" i="77"/>
  <c r="AV36" i="77"/>
  <c r="AU36" i="77"/>
  <c r="AS36" i="77"/>
  <c r="AR36" i="77"/>
  <c r="AQ36" i="77"/>
  <c r="AP36" i="77"/>
  <c r="AO36" i="77"/>
  <c r="AN36" i="77"/>
  <c r="AM36" i="77"/>
  <c r="AK36" i="77"/>
  <c r="AJ36" i="77"/>
  <c r="AI36" i="77"/>
  <c r="AH36" i="77"/>
  <c r="AG36" i="77"/>
  <c r="AF36" i="77"/>
  <c r="AE36" i="77"/>
  <c r="AC36" i="77"/>
  <c r="AB36" i="77"/>
  <c r="AA36" i="77"/>
  <c r="AZ35" i="77"/>
  <c r="AY35" i="77"/>
  <c r="AX35" i="77"/>
  <c r="AW35" i="77"/>
  <c r="AU35" i="77"/>
  <c r="AT35" i="77"/>
  <c r="AS35" i="77"/>
  <c r="AR35" i="77"/>
  <c r="AQ35" i="77"/>
  <c r="AP35" i="77"/>
  <c r="AO35" i="77"/>
  <c r="AM35" i="77"/>
  <c r="AL35" i="77"/>
  <c r="AK35" i="77"/>
  <c r="AJ35" i="77"/>
  <c r="AI35" i="77"/>
  <c r="AH35" i="77"/>
  <c r="AG35" i="77"/>
  <c r="AE35" i="77"/>
  <c r="AD35" i="77"/>
  <c r="AC35" i="77"/>
  <c r="AB35" i="77"/>
  <c r="AA35" i="77"/>
  <c r="AY34" i="77"/>
  <c r="AX34" i="77"/>
  <c r="AW34" i="77"/>
  <c r="AV34" i="77"/>
  <c r="AU34" i="77"/>
  <c r="AT34" i="77"/>
  <c r="AS34" i="77"/>
  <c r="AQ34" i="77"/>
  <c r="AP34" i="77"/>
  <c r="AO34" i="77"/>
  <c r="AN34" i="77"/>
  <c r="AM34" i="77"/>
  <c r="AL34" i="77"/>
  <c r="AK34" i="77"/>
  <c r="AI34" i="77"/>
  <c r="AH34" i="77"/>
  <c r="AG34" i="77"/>
  <c r="AF34" i="77"/>
  <c r="AE34" i="77"/>
  <c r="AD34" i="77"/>
  <c r="AC34" i="77"/>
  <c r="AA34" i="77"/>
  <c r="AZ33" i="77"/>
  <c r="AY33" i="77"/>
  <c r="AX33" i="77"/>
  <c r="AW33" i="77"/>
  <c r="AV33" i="77"/>
  <c r="AU33" i="77"/>
  <c r="AS33" i="77"/>
  <c r="AR33" i="77"/>
  <c r="AQ33" i="77"/>
  <c r="AP33" i="77"/>
  <c r="AO33" i="77"/>
  <c r="AN33" i="77"/>
  <c r="AM33" i="77"/>
  <c r="AK33" i="77"/>
  <c r="AJ33" i="77"/>
  <c r="AI33" i="77"/>
  <c r="AH33" i="77"/>
  <c r="AG33" i="77"/>
  <c r="AF33" i="77"/>
  <c r="AE33" i="77"/>
  <c r="AC33" i="77"/>
  <c r="AB33" i="77"/>
  <c r="AA33" i="77"/>
  <c r="AZ32" i="77"/>
  <c r="AY32" i="77"/>
  <c r="AX32" i="77"/>
  <c r="AW32" i="77"/>
  <c r="AU32" i="77"/>
  <c r="AT32" i="77"/>
  <c r="AS32" i="77"/>
  <c r="AR32" i="77"/>
  <c r="AQ32" i="77"/>
  <c r="AP32" i="77"/>
  <c r="AO32" i="77"/>
  <c r="AM32" i="77"/>
  <c r="AL32" i="77"/>
  <c r="AK32" i="77"/>
  <c r="AJ32" i="77"/>
  <c r="AI32" i="77"/>
  <c r="AH32" i="77"/>
  <c r="AG32" i="77"/>
  <c r="AE32" i="77"/>
  <c r="AD32" i="77"/>
  <c r="AC32" i="77"/>
  <c r="AB32" i="77"/>
  <c r="AA32" i="77"/>
  <c r="AZ30" i="77"/>
  <c r="AY30" i="77"/>
  <c r="AX30" i="77"/>
  <c r="AW30" i="77"/>
  <c r="AV30" i="77"/>
  <c r="AU30" i="77"/>
  <c r="AT30" i="77"/>
  <c r="AS30" i="77"/>
  <c r="AR30" i="77"/>
  <c r="AQ30" i="77"/>
  <c r="AP30" i="77"/>
  <c r="AO30" i="77"/>
  <c r="AN30" i="77"/>
  <c r="AM30" i="77"/>
  <c r="AL30" i="77"/>
  <c r="AK30" i="77"/>
  <c r="AJ30" i="77"/>
  <c r="AI30" i="77"/>
  <c r="AH30" i="77"/>
  <c r="AG30" i="77"/>
  <c r="AF30" i="77"/>
  <c r="AE30" i="77"/>
  <c r="AD30" i="77"/>
  <c r="AC30" i="77"/>
  <c r="AB30" i="77"/>
  <c r="AA30" i="77"/>
  <c r="AZ29" i="77"/>
  <c r="AY29" i="77"/>
  <c r="AX29" i="77"/>
  <c r="AW29" i="77"/>
  <c r="AU29" i="77"/>
  <c r="AT29" i="77"/>
  <c r="AS29" i="77"/>
  <c r="AR29" i="77"/>
  <c r="AQ29" i="77"/>
  <c r="AP29" i="77"/>
  <c r="AO29" i="77"/>
  <c r="AM29" i="77"/>
  <c r="AL29" i="77"/>
  <c r="AK29" i="77"/>
  <c r="AJ29" i="77"/>
  <c r="AI29" i="77"/>
  <c r="AH29" i="77"/>
  <c r="AG29" i="77"/>
  <c r="AE29" i="77"/>
  <c r="AD29" i="77"/>
  <c r="AC29" i="77"/>
  <c r="AB29" i="77"/>
  <c r="AA29" i="77"/>
  <c r="BE4" i="77"/>
  <c r="BD4" i="77"/>
  <c r="BC4" i="77"/>
  <c r="BB4" i="77"/>
  <c r="BA4" i="77"/>
  <c r="AZ4" i="77"/>
  <c r="AY4" i="77"/>
  <c r="AX4" i="77"/>
  <c r="AW4" i="77"/>
  <c r="AV4" i="77"/>
  <c r="AU4" i="77"/>
  <c r="AT4" i="77"/>
  <c r="AS4" i="77"/>
  <c r="AR4" i="77"/>
  <c r="AQ4" i="77"/>
  <c r="AP4" i="77"/>
  <c r="AO4" i="77"/>
  <c r="AN4" i="77"/>
  <c r="AM4" i="77"/>
  <c r="AL4" i="77"/>
  <c r="AK4" i="77"/>
  <c r="AJ4" i="77"/>
  <c r="AI4" i="77"/>
  <c r="AH4" i="77"/>
  <c r="AG4" i="77"/>
  <c r="AF4" i="77"/>
  <c r="AE4" i="77"/>
  <c r="AD4" i="77"/>
  <c r="AC4" i="77"/>
  <c r="AB4" i="77"/>
  <c r="AZ44" i="76"/>
  <c r="AY44" i="76"/>
  <c r="AX44" i="76"/>
  <c r="AW44" i="76"/>
  <c r="AV44" i="76"/>
  <c r="AU44" i="76"/>
  <c r="AT44" i="76"/>
  <c r="AS44" i="76"/>
  <c r="AR44" i="76"/>
  <c r="AQ44" i="76"/>
  <c r="AP44" i="76"/>
  <c r="AO44" i="76"/>
  <c r="AN44" i="76"/>
  <c r="AM44" i="76"/>
  <c r="AL44" i="76"/>
  <c r="AK44" i="76"/>
  <c r="AJ44" i="76"/>
  <c r="AI44" i="76"/>
  <c r="AH44" i="76"/>
  <c r="AG44" i="76"/>
  <c r="AF44" i="76"/>
  <c r="AE44" i="76"/>
  <c r="AD44" i="76"/>
  <c r="AC44" i="76"/>
  <c r="AB44" i="76"/>
  <c r="AZ36" i="76"/>
  <c r="AY36" i="76"/>
  <c r="AX36" i="76"/>
  <c r="AW36" i="76"/>
  <c r="AV36" i="76"/>
  <c r="AU36" i="76"/>
  <c r="AT36" i="76"/>
  <c r="AS36" i="76"/>
  <c r="AR36" i="76"/>
  <c r="AQ36" i="76"/>
  <c r="AP36" i="76"/>
  <c r="AO36" i="76"/>
  <c r="AN36" i="76"/>
  <c r="AM36" i="76"/>
  <c r="AL36" i="76"/>
  <c r="AK36" i="76"/>
  <c r="AJ36" i="76"/>
  <c r="AI36" i="76"/>
  <c r="AH36" i="76"/>
  <c r="AG36" i="76"/>
  <c r="AF36" i="76"/>
  <c r="AE36" i="76"/>
  <c r="AD36" i="76"/>
  <c r="AC36" i="76"/>
  <c r="AB36" i="76"/>
  <c r="AZ28" i="76"/>
  <c r="AY28" i="76"/>
  <c r="AX28" i="76"/>
  <c r="AW28" i="76"/>
  <c r="AV28" i="76"/>
  <c r="AU28" i="76"/>
  <c r="AT28" i="76"/>
  <c r="AS28" i="76"/>
  <c r="AR28" i="76"/>
  <c r="AQ28" i="76"/>
  <c r="AP28" i="76"/>
  <c r="AO28" i="76"/>
  <c r="AN28" i="76"/>
  <c r="AM28" i="76"/>
  <c r="AL28" i="76"/>
  <c r="AK28" i="76"/>
  <c r="AJ28" i="76"/>
  <c r="AI28" i="76"/>
  <c r="AH28" i="76"/>
  <c r="AG28" i="76"/>
  <c r="AF28" i="76"/>
  <c r="AE28" i="76"/>
  <c r="AD28" i="76"/>
  <c r="AC28" i="76"/>
  <c r="AB28" i="76"/>
  <c r="AZ20" i="76"/>
  <c r="AY20" i="76"/>
  <c r="AX20" i="76"/>
  <c r="AW20" i="76"/>
  <c r="AV20" i="76"/>
  <c r="AU20" i="76"/>
  <c r="AT20" i="76"/>
  <c r="AS20" i="76"/>
  <c r="AR20" i="76"/>
  <c r="AQ20" i="76"/>
  <c r="AP20" i="76"/>
  <c r="AO20" i="76"/>
  <c r="AN20" i="76"/>
  <c r="AM20" i="76"/>
  <c r="AL20" i="76"/>
  <c r="AK20" i="76"/>
  <c r="AJ20" i="76"/>
  <c r="AI20" i="76"/>
  <c r="AH20" i="76"/>
  <c r="AG20" i="76"/>
  <c r="AF20" i="76"/>
  <c r="AE20" i="76"/>
  <c r="AD20" i="76"/>
  <c r="AC20" i="76"/>
  <c r="AB20" i="76"/>
  <c r="AZ12" i="76"/>
  <c r="AY12" i="76"/>
  <c r="AX12" i="76"/>
  <c r="AW12" i="76"/>
  <c r="AV12" i="76"/>
  <c r="AU12" i="76"/>
  <c r="AT12" i="76"/>
  <c r="AS12" i="76"/>
  <c r="AR12" i="76"/>
  <c r="AQ12" i="76"/>
  <c r="AP12" i="76"/>
  <c r="AO12" i="76"/>
  <c r="AN12" i="76"/>
  <c r="AM12" i="76"/>
  <c r="AL12" i="76"/>
  <c r="AK12" i="76"/>
  <c r="AJ12" i="76"/>
  <c r="AI12" i="76"/>
  <c r="AH12" i="76"/>
  <c r="AG12" i="76"/>
  <c r="AF12" i="76"/>
  <c r="AE12" i="76"/>
  <c r="AD12" i="76"/>
  <c r="AC12" i="76"/>
  <c r="AB12" i="76"/>
  <c r="BE4" i="76"/>
  <c r="BD4" i="76"/>
  <c r="BC4" i="76"/>
  <c r="BB4" i="76"/>
  <c r="BA4" i="76"/>
  <c r="AZ4" i="76"/>
  <c r="AY4" i="76"/>
  <c r="AX4" i="76"/>
  <c r="AW4" i="76"/>
  <c r="AV4" i="76"/>
  <c r="AU4" i="76"/>
  <c r="AT4" i="76"/>
  <c r="AS4" i="76"/>
  <c r="AR4" i="76"/>
  <c r="AQ4" i="76"/>
  <c r="AP4" i="76"/>
  <c r="AO4" i="76"/>
  <c r="AN4" i="76"/>
  <c r="AM4" i="76"/>
  <c r="AL4" i="76"/>
  <c r="AK4" i="76"/>
  <c r="AJ4" i="76"/>
  <c r="AI4" i="76"/>
  <c r="AH4" i="76"/>
  <c r="AG4" i="76"/>
  <c r="AF4" i="76"/>
  <c r="AE4" i="76"/>
  <c r="AD4" i="76"/>
  <c r="AC4" i="76"/>
  <c r="AB4" i="76"/>
  <c r="AZ95" i="75"/>
  <c r="AY95" i="75"/>
  <c r="AX95" i="75"/>
  <c r="AW95" i="75"/>
  <c r="AV95" i="75"/>
  <c r="AU95" i="75"/>
  <c r="AT95" i="75"/>
  <c r="AS95" i="75"/>
  <c r="AR95" i="75"/>
  <c r="AQ95" i="75"/>
  <c r="AP95" i="75"/>
  <c r="AO95" i="75"/>
  <c r="AN95" i="75"/>
  <c r="AM95" i="75"/>
  <c r="AL95" i="75"/>
  <c r="AK95" i="75"/>
  <c r="AJ95" i="75"/>
  <c r="AI95" i="75"/>
  <c r="AH95" i="75"/>
  <c r="AG95" i="75"/>
  <c r="AF95" i="75"/>
  <c r="AE95" i="75"/>
  <c r="AD95" i="75"/>
  <c r="AC95" i="75"/>
  <c r="AB95"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Z63" i="75"/>
  <c r="AY63" i="75"/>
  <c r="AX63" i="75"/>
  <c r="AW63" i="75"/>
  <c r="AV63" i="75"/>
  <c r="AU63" i="75"/>
  <c r="AT63" i="75"/>
  <c r="AS63" i="75"/>
  <c r="AR63" i="75"/>
  <c r="AQ63" i="75"/>
  <c r="AP63" i="75"/>
  <c r="AO63" i="75"/>
  <c r="AN63" i="75"/>
  <c r="AM63" i="75"/>
  <c r="AL63" i="75"/>
  <c r="AK63" i="75"/>
  <c r="AJ63" i="75"/>
  <c r="AI63" i="75"/>
  <c r="AH63" i="75"/>
  <c r="AG63" i="75"/>
  <c r="AF63" i="75"/>
  <c r="AE63" i="75"/>
  <c r="AD63" i="75"/>
  <c r="AC63" i="75"/>
  <c r="AB63"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Z43" i="75"/>
  <c r="BA107" i="75" s="1"/>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AZ42" i="75"/>
  <c r="BA106" i="75" s="1"/>
  <c r="AY42" i="75"/>
  <c r="AX42" i="75"/>
  <c r="AW42" i="75"/>
  <c r="AV42" i="75"/>
  <c r="AU42" i="75"/>
  <c r="AT42" i="75"/>
  <c r="AR42" i="75"/>
  <c r="AQ42" i="75"/>
  <c r="AP42" i="75"/>
  <c r="AO42" i="75"/>
  <c r="AN42" i="75"/>
  <c r="AM42" i="75"/>
  <c r="AL42" i="75"/>
  <c r="AJ42" i="75"/>
  <c r="AI42" i="75"/>
  <c r="AH42" i="75"/>
  <c r="AG42" i="75"/>
  <c r="AF42" i="75"/>
  <c r="AE42" i="75"/>
  <c r="AD42" i="75"/>
  <c r="AC42" i="75"/>
  <c r="AB42" i="75"/>
  <c r="AA42" i="75"/>
  <c r="AZ41" i="75"/>
  <c r="BA105" i="75" s="1"/>
  <c r="AY41" i="75"/>
  <c r="AX41" i="75"/>
  <c r="AW41" i="75"/>
  <c r="AV41" i="75"/>
  <c r="AT41" i="75"/>
  <c r="AS41" i="75"/>
  <c r="AR41" i="75"/>
  <c r="AQ41" i="75"/>
  <c r="AP41" i="75"/>
  <c r="AO41" i="75"/>
  <c r="AN41" i="75"/>
  <c r="AM41" i="75"/>
  <c r="AL41" i="75"/>
  <c r="AK41" i="75"/>
  <c r="AJ41" i="75"/>
  <c r="AI41" i="75"/>
  <c r="AH41" i="75"/>
  <c r="AG41" i="75"/>
  <c r="AF41" i="75"/>
  <c r="AE41" i="75"/>
  <c r="AD41" i="75"/>
  <c r="AC41" i="75"/>
  <c r="AB41" i="75"/>
  <c r="AA41" i="75"/>
  <c r="AZ40" i="75"/>
  <c r="BA104" i="75" s="1"/>
  <c r="AY40" i="75"/>
  <c r="AX40" i="75"/>
  <c r="AW40" i="75"/>
  <c r="AV40" i="75"/>
  <c r="AU40" i="75"/>
  <c r="AT40" i="75"/>
  <c r="AS40" i="75"/>
  <c r="AR40" i="75"/>
  <c r="AQ40" i="75"/>
  <c r="AP40" i="75"/>
  <c r="AO40" i="75"/>
  <c r="AN40" i="75"/>
  <c r="AM40" i="75"/>
  <c r="AK40" i="75"/>
  <c r="AJ40" i="75"/>
  <c r="AI40" i="75"/>
  <c r="AH40" i="75"/>
  <c r="AG40" i="75"/>
  <c r="AF40" i="75"/>
  <c r="AE40" i="75"/>
  <c r="AC40" i="75"/>
  <c r="AB40" i="75"/>
  <c r="AA40" i="75"/>
  <c r="AZ39" i="75"/>
  <c r="BA103" i="75" s="1"/>
  <c r="AX39" i="75"/>
  <c r="AU39" i="75"/>
  <c r="AT39" i="75"/>
  <c r="AS39" i="75"/>
  <c r="AR39" i="75"/>
  <c r="AP39" i="75"/>
  <c r="AN39" i="75"/>
  <c r="AM39" i="75"/>
  <c r="AL39" i="75"/>
  <c r="AK39" i="75"/>
  <c r="AJ39" i="75"/>
  <c r="AH39" i="75"/>
  <c r="AE39" i="75"/>
  <c r="AD39" i="75"/>
  <c r="AC39" i="75"/>
  <c r="AB39" i="75"/>
  <c r="AA39" i="75"/>
  <c r="AZ37" i="75"/>
  <c r="BA101" i="75" s="1"/>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AW36" i="75"/>
  <c r="AV36" i="75"/>
  <c r="AU36" i="75"/>
  <c r="AT36" i="75"/>
  <c r="AS36" i="75"/>
  <c r="AO36" i="75"/>
  <c r="AN36" i="75"/>
  <c r="AM36" i="75"/>
  <c r="AL36" i="75"/>
  <c r="AK36" i="75"/>
  <c r="AG36" i="75"/>
  <c r="AF36" i="75"/>
  <c r="AE36" i="75"/>
  <c r="AD36" i="75"/>
  <c r="AC36" i="75"/>
  <c r="AB36" i="75"/>
  <c r="AZ33" i="75"/>
  <c r="BA97" i="75" s="1"/>
  <c r="AY33" i="75"/>
  <c r="AX33" i="75"/>
  <c r="AW33" i="75"/>
  <c r="AV33" i="75"/>
  <c r="AU33" i="75"/>
  <c r="AT33" i="75"/>
  <c r="AR33" i="75"/>
  <c r="AQ33" i="75"/>
  <c r="AP33" i="75"/>
  <c r="AO33" i="75"/>
  <c r="AN33" i="75"/>
  <c r="AM33" i="75"/>
  <c r="AL33" i="75"/>
  <c r="AJ33" i="75"/>
  <c r="AI33" i="75"/>
  <c r="AH33" i="75"/>
  <c r="AG33" i="75"/>
  <c r="AF33" i="75"/>
  <c r="AE33" i="75"/>
  <c r="AD33" i="75"/>
  <c r="AB33" i="75"/>
  <c r="AA33" i="75"/>
  <c r="BE4" i="75"/>
  <c r="BD4" i="75"/>
  <c r="BC4" i="75"/>
  <c r="BB4" i="75"/>
  <c r="BA4" i="75"/>
  <c r="AZ4" i="75"/>
  <c r="AY4" i="75"/>
  <c r="AX4" i="75"/>
  <c r="AW4" i="75"/>
  <c r="AV4" i="75"/>
  <c r="AU4" i="75"/>
  <c r="AT4" i="75"/>
  <c r="AS4" i="75"/>
  <c r="AR4" i="75"/>
  <c r="AQ4" i="75"/>
  <c r="AP4" i="75"/>
  <c r="AO4" i="75"/>
  <c r="AN4" i="75"/>
  <c r="AM4" i="75"/>
  <c r="AL4" i="75"/>
  <c r="AK4" i="75"/>
  <c r="AJ4" i="75"/>
  <c r="AI4" i="75"/>
  <c r="AH4" i="75"/>
  <c r="AG4" i="75"/>
  <c r="AF4" i="75"/>
  <c r="AE4" i="75"/>
  <c r="AD4" i="75"/>
  <c r="AC4" i="75"/>
  <c r="AB4" i="75"/>
  <c r="AZ49" i="74"/>
  <c r="AY49" i="74"/>
  <c r="AX49" i="74"/>
  <c r="AW49" i="74"/>
  <c r="AV49" i="74"/>
  <c r="AU49" i="74"/>
  <c r="AT49" i="74"/>
  <c r="AS49" i="74"/>
  <c r="AR49" i="74"/>
  <c r="AQ49" i="74"/>
  <c r="AP49" i="74"/>
  <c r="AO49" i="74"/>
  <c r="AN49" i="74"/>
  <c r="AM49" i="74"/>
  <c r="AL49" i="74"/>
  <c r="AK49" i="74"/>
  <c r="AJ49" i="74"/>
  <c r="AI49" i="74"/>
  <c r="AH49" i="74"/>
  <c r="AG49" i="74"/>
  <c r="AF49" i="74"/>
  <c r="AE49" i="74"/>
  <c r="AD49" i="74"/>
  <c r="AC49" i="74"/>
  <c r="AB49" i="74"/>
  <c r="AZ40" i="74"/>
  <c r="AY40" i="74"/>
  <c r="AX40" i="74"/>
  <c r="AW40" i="74"/>
  <c r="AV40" i="74"/>
  <c r="AU40" i="74"/>
  <c r="AT40" i="74"/>
  <c r="AS40" i="74"/>
  <c r="AR40" i="74"/>
  <c r="AQ40" i="74"/>
  <c r="AP40" i="74"/>
  <c r="AO40" i="74"/>
  <c r="AN40" i="74"/>
  <c r="AM40" i="74"/>
  <c r="AL40" i="74"/>
  <c r="AK40" i="74"/>
  <c r="AJ40" i="74"/>
  <c r="AI40" i="74"/>
  <c r="AH40" i="74"/>
  <c r="AG40" i="74"/>
  <c r="AF40" i="74"/>
  <c r="AE40" i="74"/>
  <c r="AD40" i="74"/>
  <c r="AC40" i="74"/>
  <c r="AB40" i="74"/>
  <c r="AZ31" i="74"/>
  <c r="AY31" i="74"/>
  <c r="AX31" i="74"/>
  <c r="AW31" i="74"/>
  <c r="AV31" i="74"/>
  <c r="AU31" i="74"/>
  <c r="AT31" i="74"/>
  <c r="AS31" i="74"/>
  <c r="AR31" i="74"/>
  <c r="AQ31" i="74"/>
  <c r="AP31" i="74"/>
  <c r="AO31" i="74"/>
  <c r="AN31" i="74"/>
  <c r="AM31" i="74"/>
  <c r="AL31" i="74"/>
  <c r="AK31" i="74"/>
  <c r="AJ31" i="74"/>
  <c r="AI31" i="74"/>
  <c r="AH31" i="74"/>
  <c r="AG31" i="74"/>
  <c r="AF31" i="74"/>
  <c r="AE31" i="74"/>
  <c r="AD31" i="74"/>
  <c r="AC31" i="74"/>
  <c r="AB31" i="74"/>
  <c r="AZ22" i="74"/>
  <c r="AY22" i="74"/>
  <c r="AX22" i="74"/>
  <c r="AW22" i="74"/>
  <c r="AV22" i="74"/>
  <c r="AU22" i="74"/>
  <c r="AT22" i="74"/>
  <c r="AS22" i="74"/>
  <c r="AR22" i="74"/>
  <c r="AQ22" i="74"/>
  <c r="AP22" i="74"/>
  <c r="AO22" i="74"/>
  <c r="AN22" i="74"/>
  <c r="AM22" i="74"/>
  <c r="AL22" i="74"/>
  <c r="AK22" i="74"/>
  <c r="AJ22" i="74"/>
  <c r="AI22" i="74"/>
  <c r="AH22" i="74"/>
  <c r="AG22" i="74"/>
  <c r="AF22" i="74"/>
  <c r="AE22" i="74"/>
  <c r="AD22" i="74"/>
  <c r="AC22" i="74"/>
  <c r="AB22" i="74"/>
  <c r="AZ13" i="74"/>
  <c r="AY13" i="74"/>
  <c r="AX13" i="74"/>
  <c r="AW13" i="74"/>
  <c r="AV13" i="74"/>
  <c r="AU13" i="74"/>
  <c r="AT13" i="74"/>
  <c r="AS13" i="74"/>
  <c r="AR13" i="74"/>
  <c r="AQ13" i="74"/>
  <c r="AP13" i="74"/>
  <c r="AO13" i="74"/>
  <c r="AN13" i="74"/>
  <c r="AM13" i="74"/>
  <c r="AL13" i="74"/>
  <c r="AK13" i="74"/>
  <c r="AJ13" i="74"/>
  <c r="AI13" i="74"/>
  <c r="AH13" i="74"/>
  <c r="AG13" i="74"/>
  <c r="AF13" i="74"/>
  <c r="AE13" i="74"/>
  <c r="AD13" i="74"/>
  <c r="AC13" i="74"/>
  <c r="AB13" i="74"/>
  <c r="BB4" i="74"/>
  <c r="BC4" i="74" s="1"/>
  <c r="BD4" i="74" s="1"/>
  <c r="BE4" i="74" s="1"/>
  <c r="AZ4" i="74"/>
  <c r="AY4" i="74"/>
  <c r="AX4" i="74"/>
  <c r="AW4" i="74"/>
  <c r="AV4" i="74"/>
  <c r="AU4" i="74"/>
  <c r="AT4" i="74"/>
  <c r="AS4" i="74"/>
  <c r="AR4" i="74"/>
  <c r="AQ4" i="74"/>
  <c r="AP4" i="74"/>
  <c r="AO4" i="74"/>
  <c r="AN4" i="74"/>
  <c r="AM4" i="74"/>
  <c r="AL4" i="74"/>
  <c r="AK4" i="74"/>
  <c r="AJ4" i="74"/>
  <c r="AI4" i="74"/>
  <c r="AH4" i="74"/>
  <c r="AG4" i="74"/>
  <c r="AF4" i="74"/>
  <c r="AE4" i="74"/>
  <c r="AD4" i="74"/>
  <c r="AC4" i="74"/>
  <c r="AB4" i="74"/>
  <c r="AZ14" i="70"/>
  <c r="AY14" i="70"/>
  <c r="AX14" i="70"/>
  <c r="AW14" i="70"/>
  <c r="AV14" i="70"/>
  <c r="AU14" i="70"/>
  <c r="AT14" i="70"/>
  <c r="AS14" i="70"/>
  <c r="AR14" i="70"/>
  <c r="AQ14" i="70"/>
  <c r="AP14" i="70"/>
  <c r="AO14" i="70"/>
  <c r="AN14" i="70"/>
  <c r="AM14" i="70"/>
  <c r="AL14" i="70"/>
  <c r="AK14" i="70"/>
  <c r="AJ14" i="70"/>
  <c r="AI14" i="70"/>
  <c r="AH14" i="70"/>
  <c r="AG14" i="70"/>
  <c r="AF14" i="70"/>
  <c r="AE14" i="70"/>
  <c r="AD14" i="70"/>
  <c r="AC14" i="70"/>
  <c r="AB14" i="70"/>
  <c r="BE4" i="70"/>
  <c r="BD4" i="70"/>
  <c r="BC4" i="70"/>
  <c r="BB4" i="70"/>
  <c r="BA4" i="70"/>
  <c r="AZ4" i="70"/>
  <c r="AY4" i="70"/>
  <c r="AX4" i="70"/>
  <c r="AW4" i="70"/>
  <c r="AV4" i="70"/>
  <c r="AU4" i="70"/>
  <c r="AT4" i="70"/>
  <c r="AS4" i="70"/>
  <c r="AR4" i="70"/>
  <c r="AQ4" i="70"/>
  <c r="AP4" i="70"/>
  <c r="AO4" i="70"/>
  <c r="AN4" i="70"/>
  <c r="AM4" i="70"/>
  <c r="AL4" i="70"/>
  <c r="AK4" i="70"/>
  <c r="AJ4" i="70"/>
  <c r="AI4" i="70"/>
  <c r="AH4" i="70"/>
  <c r="AG4" i="70"/>
  <c r="AF4" i="70"/>
  <c r="AE4" i="70"/>
  <c r="AD4" i="70"/>
  <c r="AC4" i="70"/>
  <c r="AB4" i="70"/>
  <c r="BE36" i="69"/>
  <c r="BD36" i="69"/>
  <c r="BC36" i="69"/>
  <c r="BB36" i="69"/>
  <c r="BA36" i="69"/>
  <c r="AZ36" i="69"/>
  <c r="AY36" i="69"/>
  <c r="AX36" i="69"/>
  <c r="AW36" i="69"/>
  <c r="AV36" i="69"/>
  <c r="AU36" i="69"/>
  <c r="AT36" i="69"/>
  <c r="AS36" i="69"/>
  <c r="AR36" i="69"/>
  <c r="AQ36" i="69"/>
  <c r="AP36" i="69"/>
  <c r="AO36" i="69"/>
  <c r="AN36" i="69"/>
  <c r="AM36" i="69"/>
  <c r="AL36" i="69"/>
  <c r="AK36" i="69"/>
  <c r="AJ36" i="69"/>
  <c r="AI36" i="69"/>
  <c r="AH36" i="69"/>
  <c r="AG36" i="69"/>
  <c r="AF36" i="69"/>
  <c r="AE36" i="69"/>
  <c r="AD36" i="69"/>
  <c r="AC36" i="69"/>
  <c r="AB36" i="69"/>
  <c r="BE28" i="69"/>
  <c r="BD28" i="69"/>
  <c r="BC28" i="69"/>
  <c r="BB28" i="69"/>
  <c r="BA28" i="69"/>
  <c r="AZ28" i="69"/>
  <c r="AY28" i="69"/>
  <c r="AX28" i="69"/>
  <c r="AW28" i="69"/>
  <c r="AV28" i="69"/>
  <c r="AU28" i="69"/>
  <c r="AT28" i="69"/>
  <c r="AS28" i="69"/>
  <c r="AR28" i="69"/>
  <c r="AQ28" i="69"/>
  <c r="AP28" i="69"/>
  <c r="AO28" i="69"/>
  <c r="AN28" i="69"/>
  <c r="AM28" i="69"/>
  <c r="AL28" i="69"/>
  <c r="AK28" i="69"/>
  <c r="AJ28" i="69"/>
  <c r="AI28" i="69"/>
  <c r="AH28" i="69"/>
  <c r="AG28" i="69"/>
  <c r="AF28" i="69"/>
  <c r="AE28" i="69"/>
  <c r="AD28" i="69"/>
  <c r="AC28" i="69"/>
  <c r="AB28" i="69"/>
  <c r="BE20" i="69"/>
  <c r="BD20" i="69"/>
  <c r="BC20" i="69"/>
  <c r="BB20" i="69"/>
  <c r="BA20" i="69"/>
  <c r="AZ20" i="69"/>
  <c r="AY20" i="69"/>
  <c r="AX20" i="69"/>
  <c r="AW20" i="69"/>
  <c r="AV20" i="69"/>
  <c r="AU20" i="69"/>
  <c r="AT20" i="69"/>
  <c r="AS20" i="69"/>
  <c r="AR20" i="69"/>
  <c r="AQ20" i="69"/>
  <c r="AP20" i="69"/>
  <c r="AO20" i="69"/>
  <c r="AN20" i="69"/>
  <c r="AM20" i="69"/>
  <c r="AL20" i="69"/>
  <c r="AK20" i="69"/>
  <c r="AJ20" i="69"/>
  <c r="AI20" i="69"/>
  <c r="AH20" i="69"/>
  <c r="AG20" i="69"/>
  <c r="AF20" i="69"/>
  <c r="AE20" i="69"/>
  <c r="AD20" i="69"/>
  <c r="AC20" i="69"/>
  <c r="AB20" i="69"/>
  <c r="BE12" i="69"/>
  <c r="BD12" i="69"/>
  <c r="BC12" i="69"/>
  <c r="BB12" i="69"/>
  <c r="BA12" i="69"/>
  <c r="AZ12" i="69"/>
  <c r="AY12" i="69"/>
  <c r="AX12" i="69"/>
  <c r="AW12" i="69"/>
  <c r="AV12" i="69"/>
  <c r="AU12" i="69"/>
  <c r="AT12" i="69"/>
  <c r="AS12" i="69"/>
  <c r="AR12" i="69"/>
  <c r="AQ12" i="69"/>
  <c r="AP12" i="69"/>
  <c r="AO12" i="69"/>
  <c r="AN12" i="69"/>
  <c r="AM12" i="69"/>
  <c r="AL12" i="69"/>
  <c r="AK12" i="69"/>
  <c r="AJ12" i="69"/>
  <c r="AI12" i="69"/>
  <c r="AH12" i="69"/>
  <c r="AG12" i="69"/>
  <c r="AF12" i="69"/>
  <c r="AE12" i="69"/>
  <c r="AD12" i="69"/>
  <c r="AC12" i="69"/>
  <c r="AB12" i="69"/>
  <c r="BA41" i="69"/>
  <c r="Z25" i="69"/>
  <c r="BA25" i="69" s="1"/>
  <c r="BE4" i="69"/>
  <c r="BD4" i="69"/>
  <c r="BC4" i="69"/>
  <c r="BB4" i="69"/>
  <c r="BA4" i="69"/>
  <c r="AZ4" i="69"/>
  <c r="AY4" i="69"/>
  <c r="AX4" i="69"/>
  <c r="AW4" i="69"/>
  <c r="AV4" i="69"/>
  <c r="AU4" i="69"/>
  <c r="AT4" i="69"/>
  <c r="AS4" i="69"/>
  <c r="AR4" i="69"/>
  <c r="AQ4" i="69"/>
  <c r="AP4" i="69"/>
  <c r="AO4" i="69"/>
  <c r="AN4" i="69"/>
  <c r="AM4" i="69"/>
  <c r="AL4" i="69"/>
  <c r="AK4" i="69"/>
  <c r="AJ4" i="69"/>
  <c r="AI4" i="69"/>
  <c r="AH4" i="69"/>
  <c r="AG4" i="69"/>
  <c r="AF4" i="69"/>
  <c r="AE4" i="69"/>
  <c r="AD4" i="69"/>
  <c r="AC4" i="69"/>
  <c r="AB4" i="69"/>
  <c r="BE36" i="68"/>
  <c r="BD36" i="68"/>
  <c r="BC36" i="68"/>
  <c r="BB36" i="68"/>
  <c r="BA36" i="68"/>
  <c r="AZ36" i="68"/>
  <c r="AY36" i="68"/>
  <c r="AX36" i="68"/>
  <c r="AW36" i="68"/>
  <c r="AV36" i="68"/>
  <c r="AU36" i="68"/>
  <c r="AT36" i="68"/>
  <c r="AS36" i="68"/>
  <c r="AR36" i="68"/>
  <c r="AQ36" i="68"/>
  <c r="AP36" i="68"/>
  <c r="AO36" i="68"/>
  <c r="AN36" i="68"/>
  <c r="AM36" i="68"/>
  <c r="AL36" i="68"/>
  <c r="AK36" i="68"/>
  <c r="AJ36" i="68"/>
  <c r="AI36" i="68"/>
  <c r="AH36" i="68"/>
  <c r="AG36" i="68"/>
  <c r="AF36" i="68"/>
  <c r="AE36" i="68"/>
  <c r="AD36" i="68"/>
  <c r="AC36" i="68"/>
  <c r="AB36" i="68"/>
  <c r="BE28" i="68"/>
  <c r="BD28" i="68"/>
  <c r="BC28" i="68"/>
  <c r="BB28" i="68"/>
  <c r="BA28" i="68"/>
  <c r="AZ28" i="68"/>
  <c r="AY28" i="68"/>
  <c r="AX28" i="68"/>
  <c r="AW28" i="68"/>
  <c r="AV28" i="68"/>
  <c r="AU28" i="68"/>
  <c r="AT28" i="68"/>
  <c r="AS28" i="68"/>
  <c r="AR28" i="68"/>
  <c r="AQ28" i="68"/>
  <c r="AP28" i="68"/>
  <c r="AO28" i="68"/>
  <c r="AN28" i="68"/>
  <c r="AM28" i="68"/>
  <c r="AL28" i="68"/>
  <c r="AK28" i="68"/>
  <c r="AJ28" i="68"/>
  <c r="AI28" i="68"/>
  <c r="AH28" i="68"/>
  <c r="AG28" i="68"/>
  <c r="AF28" i="68"/>
  <c r="AE28" i="68"/>
  <c r="AD28" i="68"/>
  <c r="AC28" i="68"/>
  <c r="AB28" i="68"/>
  <c r="BE20" i="68"/>
  <c r="BD20" i="68"/>
  <c r="BC20" i="68"/>
  <c r="BB20" i="68"/>
  <c r="BA20" i="68"/>
  <c r="AZ20" i="68"/>
  <c r="AY20" i="68"/>
  <c r="AX20" i="68"/>
  <c r="AW20" i="68"/>
  <c r="AV20" i="68"/>
  <c r="AU20" i="68"/>
  <c r="AT20" i="68"/>
  <c r="AS20" i="68"/>
  <c r="AR20" i="68"/>
  <c r="AQ20" i="68"/>
  <c r="AP20" i="68"/>
  <c r="AO20" i="68"/>
  <c r="AN20" i="68"/>
  <c r="AM20" i="68"/>
  <c r="AL20" i="68"/>
  <c r="AK20" i="68"/>
  <c r="AJ20" i="68"/>
  <c r="AI20" i="68"/>
  <c r="AH20" i="68"/>
  <c r="AG20" i="68"/>
  <c r="AF20" i="68"/>
  <c r="AE20" i="68"/>
  <c r="AD20" i="68"/>
  <c r="AC20" i="68"/>
  <c r="AB20" i="68"/>
  <c r="BE12" i="68"/>
  <c r="BD12" i="68"/>
  <c r="BC12" i="68"/>
  <c r="BB12" i="68"/>
  <c r="BA12" i="68"/>
  <c r="AZ12" i="68"/>
  <c r="AY12" i="68"/>
  <c r="AX12" i="68"/>
  <c r="AW12" i="68"/>
  <c r="AV12" i="68"/>
  <c r="AU12" i="68"/>
  <c r="AT12" i="68"/>
  <c r="AS12" i="68"/>
  <c r="AR12" i="68"/>
  <c r="AQ12" i="68"/>
  <c r="AP12" i="68"/>
  <c r="AO12" i="68"/>
  <c r="AN12" i="68"/>
  <c r="AM12" i="68"/>
  <c r="AL12" i="68"/>
  <c r="AK12" i="68"/>
  <c r="AJ12" i="68"/>
  <c r="AI12" i="68"/>
  <c r="AH12" i="68"/>
  <c r="AG12" i="68"/>
  <c r="AF12" i="68"/>
  <c r="AE12" i="68"/>
  <c r="AD12" i="68"/>
  <c r="AC12" i="68"/>
  <c r="AB12" i="68"/>
  <c r="BA41" i="68"/>
  <c r="Z17" i="68"/>
  <c r="BE4" i="68"/>
  <c r="BD4" i="68"/>
  <c r="BC4" i="68"/>
  <c r="BB4" i="68"/>
  <c r="BA4" i="68"/>
  <c r="AZ4" i="68"/>
  <c r="AY4" i="68"/>
  <c r="AX4" i="68"/>
  <c r="AW4" i="68"/>
  <c r="AV4" i="68"/>
  <c r="AU4" i="68"/>
  <c r="AT4" i="68"/>
  <c r="AS4" i="68"/>
  <c r="AR4" i="68"/>
  <c r="AQ4" i="68"/>
  <c r="AP4" i="68"/>
  <c r="AO4" i="68"/>
  <c r="AN4" i="68"/>
  <c r="AM4" i="68"/>
  <c r="AL4" i="68"/>
  <c r="AK4" i="68"/>
  <c r="AJ4" i="68"/>
  <c r="AI4" i="68"/>
  <c r="AH4" i="68"/>
  <c r="AG4" i="68"/>
  <c r="AF4" i="68"/>
  <c r="AE4" i="68"/>
  <c r="AD4" i="68"/>
  <c r="AC4" i="68"/>
  <c r="AB4" i="68"/>
  <c r="AA74" i="67"/>
  <c r="AA69" i="67"/>
  <c r="AB4" i="67"/>
  <c r="AC4" i="67" s="1"/>
  <c r="AD4" i="67" s="1"/>
  <c r="AE4" i="67" s="1"/>
  <c r="AF4" i="67" s="1"/>
  <c r="AG4" i="67" s="1"/>
  <c r="AH4" i="67" s="1"/>
  <c r="AI4" i="67" s="1"/>
  <c r="AJ4" i="67" s="1"/>
  <c r="AK4" i="67" s="1"/>
  <c r="AL4" i="67" s="1"/>
  <c r="AM4" i="67" s="1"/>
  <c r="AN4" i="67" s="1"/>
  <c r="AO4" i="67" s="1"/>
  <c r="AP4" i="67" s="1"/>
  <c r="AQ4" i="67" s="1"/>
  <c r="AR4" i="67" s="1"/>
  <c r="AS4" i="67" s="1"/>
  <c r="AT4" i="67" s="1"/>
  <c r="AU4" i="67" s="1"/>
  <c r="AV4" i="67" s="1"/>
  <c r="AW4" i="67" s="1"/>
  <c r="AX4" i="67" s="1"/>
  <c r="AY4" i="67" s="1"/>
  <c r="AZ4" i="67" s="1"/>
  <c r="BA4" i="67" s="1"/>
  <c r="BB4" i="67" s="1"/>
  <c r="BC4" i="67" s="1"/>
  <c r="BD4" i="67" s="1"/>
  <c r="BE4" i="67" s="1"/>
  <c r="AB120" i="66"/>
  <c r="AC120" i="66" s="1"/>
  <c r="AD120" i="66" s="1"/>
  <c r="AE120" i="66" s="1"/>
  <c r="AF120" i="66" s="1"/>
  <c r="AG120" i="66" s="1"/>
  <c r="AH120" i="66" s="1"/>
  <c r="AI120" i="66" s="1"/>
  <c r="AJ120" i="66" s="1"/>
  <c r="AK120" i="66" s="1"/>
  <c r="AL120" i="66" s="1"/>
  <c r="AM120" i="66" s="1"/>
  <c r="AN120" i="66" s="1"/>
  <c r="AO120" i="66" s="1"/>
  <c r="AP120" i="66" s="1"/>
  <c r="AQ120" i="66" s="1"/>
  <c r="AR120" i="66" s="1"/>
  <c r="AS120" i="66" s="1"/>
  <c r="AT120" i="66" s="1"/>
  <c r="AU120" i="66" s="1"/>
  <c r="AV120" i="66" s="1"/>
  <c r="AW120" i="66" s="1"/>
  <c r="AX120" i="66" s="1"/>
  <c r="AY120" i="66" s="1"/>
  <c r="AZ120" i="66" s="1"/>
  <c r="BA120" i="66" s="1"/>
  <c r="BB120" i="66" s="1"/>
  <c r="BC120" i="66" s="1"/>
  <c r="BD120" i="66" s="1"/>
  <c r="BE120" i="66" s="1"/>
  <c r="AB107" i="66"/>
  <c r="AC107" i="66" s="1"/>
  <c r="AD107" i="66" s="1"/>
  <c r="AE107" i="66" s="1"/>
  <c r="AF107" i="66" s="1"/>
  <c r="AG107" i="66" s="1"/>
  <c r="AH107" i="66" s="1"/>
  <c r="AI107" i="66" s="1"/>
  <c r="AJ107" i="66" s="1"/>
  <c r="AK107" i="66" s="1"/>
  <c r="AL107" i="66" s="1"/>
  <c r="AM107" i="66" s="1"/>
  <c r="AN107" i="66" s="1"/>
  <c r="AO107" i="66" s="1"/>
  <c r="AP107" i="66" s="1"/>
  <c r="AQ107" i="66" s="1"/>
  <c r="AR107" i="66" s="1"/>
  <c r="AS107" i="66" s="1"/>
  <c r="AT107" i="66" s="1"/>
  <c r="AU107" i="66" s="1"/>
  <c r="AV107" i="66" s="1"/>
  <c r="AW107" i="66" s="1"/>
  <c r="AX107" i="66" s="1"/>
  <c r="AY107" i="66" s="1"/>
  <c r="AZ107" i="66" s="1"/>
  <c r="BA107" i="66" s="1"/>
  <c r="BB107" i="66" s="1"/>
  <c r="BC107" i="66" s="1"/>
  <c r="BD107" i="66" s="1"/>
  <c r="BE107" i="66" s="1"/>
  <c r="AB94" i="66"/>
  <c r="AC94" i="66" s="1"/>
  <c r="AD94" i="66" s="1"/>
  <c r="AE94" i="66" s="1"/>
  <c r="AF94" i="66" s="1"/>
  <c r="AG94" i="66" s="1"/>
  <c r="AH94" i="66" s="1"/>
  <c r="AI94" i="66" s="1"/>
  <c r="AJ94" i="66" s="1"/>
  <c r="AK94" i="66" s="1"/>
  <c r="AL94" i="66" s="1"/>
  <c r="AM94" i="66" s="1"/>
  <c r="AN94" i="66" s="1"/>
  <c r="AO94" i="66" s="1"/>
  <c r="AP94" i="66" s="1"/>
  <c r="AQ94" i="66" s="1"/>
  <c r="AR94" i="66" s="1"/>
  <c r="AS94" i="66" s="1"/>
  <c r="AT94" i="66" s="1"/>
  <c r="AU94" i="66" s="1"/>
  <c r="AV94" i="66" s="1"/>
  <c r="AW94" i="66" s="1"/>
  <c r="AX94" i="66" s="1"/>
  <c r="AY94" i="66" s="1"/>
  <c r="AZ94" i="66" s="1"/>
  <c r="BA94" i="66" s="1"/>
  <c r="BB94" i="66" s="1"/>
  <c r="BC94" i="66" s="1"/>
  <c r="BD94" i="66" s="1"/>
  <c r="BE94" i="66" s="1"/>
  <c r="BE90" i="66"/>
  <c r="BD90" i="66"/>
  <c r="BC90" i="66"/>
  <c r="BB90" i="66"/>
  <c r="AB81" i="66"/>
  <c r="AC81" i="66" s="1"/>
  <c r="AD81" i="66" s="1"/>
  <c r="AE81" i="66" s="1"/>
  <c r="AF81" i="66" s="1"/>
  <c r="AG81" i="66" s="1"/>
  <c r="AH81" i="66" s="1"/>
  <c r="AI81" i="66" s="1"/>
  <c r="AJ81" i="66" s="1"/>
  <c r="AK81" i="66" s="1"/>
  <c r="AL81" i="66" s="1"/>
  <c r="AM81" i="66" s="1"/>
  <c r="AN81" i="66" s="1"/>
  <c r="AO81" i="66" s="1"/>
  <c r="AP81" i="66" s="1"/>
  <c r="AQ81" i="66" s="1"/>
  <c r="AR81" i="66" s="1"/>
  <c r="AS81" i="66" s="1"/>
  <c r="AT81" i="66" s="1"/>
  <c r="AU81" i="66" s="1"/>
  <c r="AV81" i="66" s="1"/>
  <c r="AW81" i="66" s="1"/>
  <c r="AX81" i="66" s="1"/>
  <c r="AY81" i="66" s="1"/>
  <c r="AZ81" i="66" s="1"/>
  <c r="BA81" i="66" s="1"/>
  <c r="BB81" i="66" s="1"/>
  <c r="BC81" i="66" s="1"/>
  <c r="BD81" i="66" s="1"/>
  <c r="BE81" i="66" s="1"/>
  <c r="AB68" i="66"/>
  <c r="AC68" i="66" s="1"/>
  <c r="AD68" i="66" s="1"/>
  <c r="AE68" i="66" s="1"/>
  <c r="AF68" i="66" s="1"/>
  <c r="AG68" i="66" s="1"/>
  <c r="AH68" i="66" s="1"/>
  <c r="AI68" i="66" s="1"/>
  <c r="AJ68" i="66" s="1"/>
  <c r="AK68" i="66" s="1"/>
  <c r="AL68" i="66" s="1"/>
  <c r="AM68" i="66" s="1"/>
  <c r="AN68" i="66" s="1"/>
  <c r="AO68" i="66" s="1"/>
  <c r="AP68" i="66" s="1"/>
  <c r="AQ68" i="66" s="1"/>
  <c r="AR68" i="66" s="1"/>
  <c r="AS68" i="66" s="1"/>
  <c r="AT68" i="66" s="1"/>
  <c r="AU68" i="66" s="1"/>
  <c r="AV68" i="66" s="1"/>
  <c r="AW68" i="66" s="1"/>
  <c r="AX68" i="66" s="1"/>
  <c r="AY68" i="66" s="1"/>
  <c r="AZ68" i="66" s="1"/>
  <c r="BA68" i="66" s="1"/>
  <c r="BB68" i="66" s="1"/>
  <c r="BC68" i="66" s="1"/>
  <c r="BD68" i="66" s="1"/>
  <c r="BE68" i="66" s="1"/>
  <c r="AZ74" i="66"/>
  <c r="BA126" i="66" s="1"/>
  <c r="AY74" i="66"/>
  <c r="AX74" i="66"/>
  <c r="BA113" i="66" s="1"/>
  <c r="AW74" i="66"/>
  <c r="AV74" i="66"/>
  <c r="AU74" i="66"/>
  <c r="AT74" i="66"/>
  <c r="AS74" i="66"/>
  <c r="AR74" i="66"/>
  <c r="AQ74" i="66"/>
  <c r="AP74" i="66"/>
  <c r="AO74" i="66"/>
  <c r="AN74" i="66"/>
  <c r="AM74" i="66"/>
  <c r="AL74" i="66"/>
  <c r="AK74" i="66"/>
  <c r="AJ74" i="66"/>
  <c r="AI74" i="66"/>
  <c r="AH74" i="66"/>
  <c r="AG74" i="66"/>
  <c r="AF74" i="66"/>
  <c r="AE74" i="66"/>
  <c r="AD74" i="66"/>
  <c r="AC74" i="66"/>
  <c r="AB74" i="66"/>
  <c r="AA74" i="66"/>
  <c r="BA87" i="66" s="1"/>
  <c r="AB4" i="66"/>
  <c r="AC4" i="66" s="1"/>
  <c r="AD4" i="66" s="1"/>
  <c r="AE4" i="66" s="1"/>
  <c r="AF4" i="66" s="1"/>
  <c r="AG4" i="66" s="1"/>
  <c r="AH4" i="66" s="1"/>
  <c r="AI4" i="66" s="1"/>
  <c r="AJ4" i="66" s="1"/>
  <c r="AK4" i="66" s="1"/>
  <c r="AL4" i="66" s="1"/>
  <c r="AM4" i="66" s="1"/>
  <c r="AN4" i="66" s="1"/>
  <c r="AO4" i="66" s="1"/>
  <c r="AP4" i="66" s="1"/>
  <c r="AQ4" i="66" s="1"/>
  <c r="AR4" i="66" s="1"/>
  <c r="AS4" i="66" s="1"/>
  <c r="AT4" i="66" s="1"/>
  <c r="AU4" i="66" s="1"/>
  <c r="AV4" i="66" s="1"/>
  <c r="AW4" i="66" s="1"/>
  <c r="AX4" i="66" s="1"/>
  <c r="AY4" i="66" s="1"/>
  <c r="AZ4" i="66" s="1"/>
  <c r="BA4" i="66" s="1"/>
  <c r="BB4" i="66" s="1"/>
  <c r="BC4" i="66" s="1"/>
  <c r="BD4" i="66" s="1"/>
  <c r="BE4" i="66" s="1"/>
  <c r="AB118" i="65"/>
  <c r="AC118" i="65" s="1"/>
  <c r="AD118" i="65" s="1"/>
  <c r="AE118" i="65" s="1"/>
  <c r="AF118" i="65" s="1"/>
  <c r="AG118" i="65" s="1"/>
  <c r="AH118" i="65" s="1"/>
  <c r="AI118" i="65" s="1"/>
  <c r="AJ118" i="65" s="1"/>
  <c r="AK118" i="65" s="1"/>
  <c r="AL118" i="65" s="1"/>
  <c r="AM118" i="65" s="1"/>
  <c r="AN118" i="65" s="1"/>
  <c r="AO118" i="65" s="1"/>
  <c r="AP118" i="65" s="1"/>
  <c r="AQ118" i="65" s="1"/>
  <c r="AR118" i="65" s="1"/>
  <c r="AS118" i="65" s="1"/>
  <c r="AT118" i="65" s="1"/>
  <c r="AU118" i="65" s="1"/>
  <c r="AV118" i="65" s="1"/>
  <c r="AW118" i="65" s="1"/>
  <c r="AX118" i="65" s="1"/>
  <c r="AY118" i="65" s="1"/>
  <c r="AZ118" i="65" s="1"/>
  <c r="BA118" i="65" s="1"/>
  <c r="BB118" i="65" s="1"/>
  <c r="BC118" i="65" s="1"/>
  <c r="BD118" i="65" s="1"/>
  <c r="BE118" i="65" s="1"/>
  <c r="AB106" i="65"/>
  <c r="AC106" i="65" s="1"/>
  <c r="AD106" i="65" s="1"/>
  <c r="AE106" i="65" s="1"/>
  <c r="AF106" i="65" s="1"/>
  <c r="AG106" i="65" s="1"/>
  <c r="AH106" i="65" s="1"/>
  <c r="AI106" i="65" s="1"/>
  <c r="AJ106" i="65" s="1"/>
  <c r="AK106" i="65" s="1"/>
  <c r="AL106" i="65" s="1"/>
  <c r="AM106" i="65" s="1"/>
  <c r="AN106" i="65" s="1"/>
  <c r="AO106" i="65" s="1"/>
  <c r="AP106" i="65" s="1"/>
  <c r="AQ106" i="65" s="1"/>
  <c r="AR106" i="65" s="1"/>
  <c r="AS106" i="65" s="1"/>
  <c r="AT106" i="65" s="1"/>
  <c r="AU106" i="65" s="1"/>
  <c r="AV106" i="65" s="1"/>
  <c r="AW106" i="65" s="1"/>
  <c r="AX106" i="65" s="1"/>
  <c r="AY106" i="65" s="1"/>
  <c r="AZ106" i="65" s="1"/>
  <c r="BA106" i="65" s="1"/>
  <c r="BB106" i="65" s="1"/>
  <c r="BC106" i="65" s="1"/>
  <c r="BD106" i="65" s="1"/>
  <c r="BE106" i="65" s="1"/>
  <c r="AB94" i="65"/>
  <c r="AC94" i="65" s="1"/>
  <c r="AD94" i="65" s="1"/>
  <c r="AE94" i="65" s="1"/>
  <c r="AF94" i="65" s="1"/>
  <c r="AG94" i="65" s="1"/>
  <c r="AH94" i="65" s="1"/>
  <c r="AI94" i="65" s="1"/>
  <c r="AJ94" i="65" s="1"/>
  <c r="AK94" i="65" s="1"/>
  <c r="AL94" i="65" s="1"/>
  <c r="AM94" i="65" s="1"/>
  <c r="AN94" i="65" s="1"/>
  <c r="AO94" i="65" s="1"/>
  <c r="AP94" i="65" s="1"/>
  <c r="AQ94" i="65" s="1"/>
  <c r="AR94" i="65" s="1"/>
  <c r="AS94" i="65" s="1"/>
  <c r="AT94" i="65" s="1"/>
  <c r="AU94" i="65" s="1"/>
  <c r="AV94" i="65" s="1"/>
  <c r="AW94" i="65" s="1"/>
  <c r="AX94" i="65" s="1"/>
  <c r="AY94" i="65" s="1"/>
  <c r="AZ94" i="65" s="1"/>
  <c r="BA94" i="65" s="1"/>
  <c r="BB94" i="65" s="1"/>
  <c r="BC94" i="65" s="1"/>
  <c r="BD94" i="65" s="1"/>
  <c r="BE94" i="65" s="1"/>
  <c r="AB82" i="65"/>
  <c r="AC82" i="65" s="1"/>
  <c r="AD82" i="65" s="1"/>
  <c r="AE82" i="65" s="1"/>
  <c r="AF82" i="65" s="1"/>
  <c r="AG82" i="65" s="1"/>
  <c r="AH82" i="65" s="1"/>
  <c r="AI82" i="65" s="1"/>
  <c r="AJ82" i="65" s="1"/>
  <c r="AK82" i="65" s="1"/>
  <c r="AL82" i="65" s="1"/>
  <c r="AM82" i="65" s="1"/>
  <c r="AN82" i="65" s="1"/>
  <c r="AO82" i="65" s="1"/>
  <c r="AP82" i="65" s="1"/>
  <c r="AQ82" i="65" s="1"/>
  <c r="AR82" i="65" s="1"/>
  <c r="AS82" i="65" s="1"/>
  <c r="AT82" i="65" s="1"/>
  <c r="AU82" i="65" s="1"/>
  <c r="AV82" i="65" s="1"/>
  <c r="AW82" i="65" s="1"/>
  <c r="AX82" i="65" s="1"/>
  <c r="AY82" i="65" s="1"/>
  <c r="AZ82" i="65" s="1"/>
  <c r="BA82" i="65" s="1"/>
  <c r="BB82" i="65" s="1"/>
  <c r="BC82" i="65" s="1"/>
  <c r="BD82" i="65" s="1"/>
  <c r="BE82" i="65" s="1"/>
  <c r="AB70" i="65"/>
  <c r="AC70" i="65" s="1"/>
  <c r="AD70" i="65" s="1"/>
  <c r="AE70" i="65" s="1"/>
  <c r="AF70" i="65" s="1"/>
  <c r="AG70" i="65" s="1"/>
  <c r="AH70" i="65" s="1"/>
  <c r="AI70" i="65" s="1"/>
  <c r="AJ70" i="65" s="1"/>
  <c r="AK70" i="65" s="1"/>
  <c r="AL70" i="65" s="1"/>
  <c r="AM70" i="65" s="1"/>
  <c r="AN70" i="65" s="1"/>
  <c r="AO70" i="65" s="1"/>
  <c r="AP70" i="65" s="1"/>
  <c r="AQ70" i="65" s="1"/>
  <c r="AR70" i="65" s="1"/>
  <c r="AS70" i="65" s="1"/>
  <c r="AT70" i="65" s="1"/>
  <c r="AU70" i="65" s="1"/>
  <c r="AV70" i="65" s="1"/>
  <c r="AW70" i="65" s="1"/>
  <c r="AX70" i="65" s="1"/>
  <c r="AY70" i="65" s="1"/>
  <c r="AZ70" i="65" s="1"/>
  <c r="BA70" i="65" s="1"/>
  <c r="BB70" i="65" s="1"/>
  <c r="BC70" i="65" s="1"/>
  <c r="BD70" i="65" s="1"/>
  <c r="BE70" i="65" s="1"/>
  <c r="AZ64" i="66"/>
  <c r="AY64" i="66"/>
  <c r="AX64" i="66"/>
  <c r="AW64" i="66"/>
  <c r="AV64" i="66"/>
  <c r="AU64" i="66"/>
  <c r="AT64" i="66"/>
  <c r="AS64" i="66"/>
  <c r="AR64" i="66"/>
  <c r="AQ64" i="66"/>
  <c r="AP64" i="66"/>
  <c r="AO64" i="66"/>
  <c r="AN64" i="66"/>
  <c r="AM64" i="66"/>
  <c r="AL64" i="66"/>
  <c r="AK64" i="66"/>
  <c r="AJ64" i="66"/>
  <c r="AI64" i="66"/>
  <c r="AH64" i="66"/>
  <c r="AG64" i="66"/>
  <c r="AF64" i="66"/>
  <c r="AE64" i="66"/>
  <c r="AD64" i="66"/>
  <c r="AC64" i="66"/>
  <c r="AB64" i="66"/>
  <c r="AA64" i="66"/>
  <c r="BE63" i="66"/>
  <c r="BE133" i="67" s="1"/>
  <c r="BD63" i="66"/>
  <c r="BD133" i="67" s="1"/>
  <c r="BC63" i="66"/>
  <c r="BC133" i="67" s="1"/>
  <c r="BB63" i="66"/>
  <c r="BB133" i="67" s="1"/>
  <c r="AZ63" i="66"/>
  <c r="AY63" i="66"/>
  <c r="AX63" i="66"/>
  <c r="AW63" i="66"/>
  <c r="AV63" i="66"/>
  <c r="AU63" i="66"/>
  <c r="AT63" i="66"/>
  <c r="AS63" i="66"/>
  <c r="AR63" i="66"/>
  <c r="AQ63" i="66"/>
  <c r="AP63" i="66"/>
  <c r="AO63" i="66"/>
  <c r="AN63" i="66"/>
  <c r="AM63" i="66"/>
  <c r="AL63" i="66"/>
  <c r="AK63" i="66"/>
  <c r="AJ63" i="66"/>
  <c r="AI63" i="66"/>
  <c r="AH63" i="66"/>
  <c r="AG63" i="66"/>
  <c r="AF63" i="66"/>
  <c r="AE63" i="66"/>
  <c r="AD63" i="66"/>
  <c r="AC63" i="66"/>
  <c r="AB63" i="66"/>
  <c r="AA63" i="66"/>
  <c r="BE62" i="66"/>
  <c r="BD62" i="66"/>
  <c r="BD132" i="67" s="1"/>
  <c r="BC62" i="66"/>
  <c r="BC132" i="67" s="1"/>
  <c r="BB62" i="66"/>
  <c r="BB132" i="67" s="1"/>
  <c r="AZ62" i="66"/>
  <c r="AY62" i="66"/>
  <c r="AX62" i="66"/>
  <c r="AW62" i="66"/>
  <c r="AV62" i="66"/>
  <c r="AU62" i="66"/>
  <c r="AT62" i="66"/>
  <c r="AS62" i="66"/>
  <c r="AR62" i="66"/>
  <c r="AQ62" i="66"/>
  <c r="AP62" i="66"/>
  <c r="AO62" i="66"/>
  <c r="AN62" i="66"/>
  <c r="AM62" i="66"/>
  <c r="AL62" i="66"/>
  <c r="AK62" i="66"/>
  <c r="AJ62" i="66"/>
  <c r="AI62" i="66"/>
  <c r="AH62" i="66"/>
  <c r="AG62" i="66"/>
  <c r="AF62" i="66"/>
  <c r="AE62" i="66"/>
  <c r="AD62" i="66"/>
  <c r="AC62" i="66"/>
  <c r="AB62" i="66"/>
  <c r="AA62" i="66"/>
  <c r="BE61" i="66"/>
  <c r="BE131" i="67" s="1"/>
  <c r="BD61" i="66"/>
  <c r="BC61" i="66"/>
  <c r="BB61" i="66"/>
  <c r="AZ61" i="66"/>
  <c r="AY61" i="66"/>
  <c r="AX61" i="66"/>
  <c r="AW61" i="66"/>
  <c r="AV61" i="66"/>
  <c r="AU61" i="66"/>
  <c r="AR61" i="66"/>
  <c r="AQ61" i="66"/>
  <c r="AP61" i="66"/>
  <c r="AO61" i="66"/>
  <c r="AN61" i="66"/>
  <c r="AM61" i="66"/>
  <c r="AJ61" i="66"/>
  <c r="AI61" i="66"/>
  <c r="AH61" i="66"/>
  <c r="AG61" i="66"/>
  <c r="AF61" i="66"/>
  <c r="AE61" i="66"/>
  <c r="AB61" i="66"/>
  <c r="AA61" i="66"/>
  <c r="BD65" i="65"/>
  <c r="BD5" i="114" s="1"/>
  <c r="BD7" i="114" s="1"/>
  <c r="BC65" i="65"/>
  <c r="BC5" i="114" s="1"/>
  <c r="BC7" i="114" s="1"/>
  <c r="AZ58" i="66"/>
  <c r="AY58" i="66"/>
  <c r="AX58" i="66"/>
  <c r="AW58" i="66"/>
  <c r="AU58" i="66"/>
  <c r="AT58" i="66"/>
  <c r="AS58" i="66"/>
  <c r="AR58" i="66"/>
  <c r="AQ58" i="66"/>
  <c r="AP58" i="66"/>
  <c r="AO58" i="66"/>
  <c r="AM58" i="66"/>
  <c r="AL58" i="66"/>
  <c r="AK58" i="66"/>
  <c r="AJ58" i="66"/>
  <c r="AI58" i="66"/>
  <c r="AH58" i="66"/>
  <c r="AG58" i="66"/>
  <c r="AE58" i="66"/>
  <c r="AD58" i="66"/>
  <c r="AC58" i="66"/>
  <c r="AB58" i="66"/>
  <c r="AA58" i="66"/>
  <c r="AZ57" i="66"/>
  <c r="AY57" i="66"/>
  <c r="AX57" i="66"/>
  <c r="AW57" i="66"/>
  <c r="AV57" i="66"/>
  <c r="AU57" i="66"/>
  <c r="AT57" i="66"/>
  <c r="AS57" i="66"/>
  <c r="AR57" i="66"/>
  <c r="AQ57" i="66"/>
  <c r="AP57" i="66"/>
  <c r="AO57" i="66"/>
  <c r="AN57" i="66"/>
  <c r="AM57" i="66"/>
  <c r="AL57" i="66"/>
  <c r="AK57" i="66"/>
  <c r="AJ57" i="66"/>
  <c r="AI57" i="66"/>
  <c r="AH57" i="66"/>
  <c r="AG57" i="66"/>
  <c r="AF57" i="66"/>
  <c r="AE57" i="66"/>
  <c r="AD57" i="66"/>
  <c r="AC57" i="66"/>
  <c r="AB57" i="66"/>
  <c r="AA57" i="66"/>
  <c r="AY56" i="66"/>
  <c r="AX56" i="66"/>
  <c r="AW56" i="66"/>
  <c r="AV56" i="66"/>
  <c r="AU56" i="66"/>
  <c r="AT56" i="66"/>
  <c r="AS56" i="66"/>
  <c r="AQ56" i="66"/>
  <c r="AP56" i="66"/>
  <c r="AO56" i="66"/>
  <c r="AN56" i="66"/>
  <c r="AM56" i="66"/>
  <c r="AL56" i="66"/>
  <c r="AK56" i="66"/>
  <c r="AI56" i="66"/>
  <c r="AH56" i="66"/>
  <c r="AG56" i="66"/>
  <c r="AF56" i="66"/>
  <c r="AE56" i="66"/>
  <c r="AD56" i="66"/>
  <c r="AC56" i="66"/>
  <c r="AA56" i="66"/>
  <c r="BE54" i="66"/>
  <c r="BE124" i="67" s="1"/>
  <c r="BD54" i="66"/>
  <c r="BD124" i="67" s="1"/>
  <c r="BC54" i="66"/>
  <c r="BC124" i="67" s="1"/>
  <c r="BB54" i="66"/>
  <c r="BB124" i="67" s="1"/>
  <c r="AZ54" i="66"/>
  <c r="AY54" i="66"/>
  <c r="AX54" i="66"/>
  <c r="AW54" i="66"/>
  <c r="AV54" i="66"/>
  <c r="AU54" i="66"/>
  <c r="AT54" i="66"/>
  <c r="AS54" i="66"/>
  <c r="AR54" i="66"/>
  <c r="AQ54" i="66"/>
  <c r="AP54" i="66"/>
  <c r="AO54" i="66"/>
  <c r="AN54" i="66"/>
  <c r="AM54" i="66"/>
  <c r="AL54" i="66"/>
  <c r="AK54" i="66"/>
  <c r="AJ54" i="66"/>
  <c r="AI54" i="66"/>
  <c r="AH54" i="66"/>
  <c r="AG54" i="66"/>
  <c r="AF54" i="66"/>
  <c r="AE54" i="66"/>
  <c r="AD54" i="66"/>
  <c r="AC54" i="66"/>
  <c r="AB54" i="66"/>
  <c r="BE53" i="66"/>
  <c r="BE123" i="67" s="1"/>
  <c r="BD53" i="66"/>
  <c r="BD123" i="67" s="1"/>
  <c r="BC53" i="66"/>
  <c r="BC123" i="67" s="1"/>
  <c r="BB53" i="66"/>
  <c r="BB123" i="67" s="1"/>
  <c r="AZ53" i="66"/>
  <c r="AY53" i="66"/>
  <c r="AX53" i="66"/>
  <c r="AW53" i="66"/>
  <c r="AV53" i="66"/>
  <c r="AU53" i="66"/>
  <c r="AT53" i="66"/>
  <c r="AS53" i="66"/>
  <c r="AR53" i="66"/>
  <c r="AQ53" i="66"/>
  <c r="AP53" i="66"/>
  <c r="AO53" i="66"/>
  <c r="AN53" i="66"/>
  <c r="AM53" i="66"/>
  <c r="AL53" i="66"/>
  <c r="AK53" i="66"/>
  <c r="AJ53" i="66"/>
  <c r="AI53" i="66"/>
  <c r="AH53" i="66"/>
  <c r="AG53" i="66"/>
  <c r="AF53" i="66"/>
  <c r="AE53" i="66"/>
  <c r="AD53" i="66"/>
  <c r="AC53" i="66"/>
  <c r="AB53" i="66"/>
  <c r="BE52" i="66"/>
  <c r="BE122" i="67" s="1"/>
  <c r="BD52" i="66"/>
  <c r="BD122" i="67" s="1"/>
  <c r="BC52" i="66"/>
  <c r="BC122" i="67" s="1"/>
  <c r="BB52" i="66"/>
  <c r="BB122" i="67" s="1"/>
  <c r="AZ52" i="66"/>
  <c r="AY52" i="66"/>
  <c r="AX52" i="66"/>
  <c r="AW52" i="66"/>
  <c r="AV52" i="66"/>
  <c r="AU52" i="66"/>
  <c r="AT52" i="66"/>
  <c r="AS52" i="66"/>
  <c r="AR52" i="66"/>
  <c r="AQ52" i="66"/>
  <c r="AP52" i="66"/>
  <c r="AO52" i="66"/>
  <c r="AN52" i="66"/>
  <c r="AM52" i="66"/>
  <c r="AL52" i="66"/>
  <c r="AK52" i="66"/>
  <c r="AJ52" i="66"/>
  <c r="AI52" i="66"/>
  <c r="AH52" i="66"/>
  <c r="AG52" i="66"/>
  <c r="AF52" i="66"/>
  <c r="AE52" i="66"/>
  <c r="AD52" i="66"/>
  <c r="AC52" i="66"/>
  <c r="AB52" i="66"/>
  <c r="AZ50" i="66"/>
  <c r="AY50" i="66"/>
  <c r="AX50" i="66"/>
  <c r="AW50" i="66"/>
  <c r="AV50" i="66"/>
  <c r="AU50" i="66"/>
  <c r="AT50" i="66"/>
  <c r="AR50" i="66"/>
  <c r="AQ50" i="66"/>
  <c r="AP50" i="66"/>
  <c r="AO50" i="66"/>
  <c r="AN50" i="66"/>
  <c r="AM50" i="66"/>
  <c r="AL50" i="66"/>
  <c r="AJ50" i="66"/>
  <c r="AI50" i="66"/>
  <c r="AH50" i="66"/>
  <c r="AG50" i="66"/>
  <c r="AF50" i="66"/>
  <c r="AE50" i="66"/>
  <c r="AD50" i="66"/>
  <c r="AB50" i="66"/>
  <c r="AZ49" i="66"/>
  <c r="AY49" i="66"/>
  <c r="AX49" i="66"/>
  <c r="AW49" i="66"/>
  <c r="AT49" i="66"/>
  <c r="AS49" i="66"/>
  <c r="AR49" i="66"/>
  <c r="AQ49" i="66"/>
  <c r="AP49" i="66"/>
  <c r="AO49" i="66"/>
  <c r="AK49" i="66"/>
  <c r="AJ49" i="66"/>
  <c r="AI49" i="66"/>
  <c r="AH49" i="66"/>
  <c r="AG49" i="66"/>
  <c r="AD49" i="66"/>
  <c r="AC49" i="66"/>
  <c r="AB49" i="66"/>
  <c r="BE48" i="66"/>
  <c r="BD48" i="66"/>
  <c r="BC48" i="66"/>
  <c r="BB48" i="66"/>
  <c r="AZ48" i="66"/>
  <c r="AY48" i="66"/>
  <c r="AX48" i="66"/>
  <c r="AW48" i="66"/>
  <c r="AV48" i="66"/>
  <c r="AU48" i="66"/>
  <c r="AT48" i="66"/>
  <c r="AS48" i="66"/>
  <c r="AR48" i="66"/>
  <c r="AQ48" i="66"/>
  <c r="AP48" i="66"/>
  <c r="AO48" i="66"/>
  <c r="AN48" i="66"/>
  <c r="AM48" i="66"/>
  <c r="AL48" i="66"/>
  <c r="AK48" i="66"/>
  <c r="AJ48" i="66"/>
  <c r="AI48" i="66"/>
  <c r="AH48" i="66"/>
  <c r="AG48" i="66"/>
  <c r="AF48" i="66"/>
  <c r="AE48" i="66"/>
  <c r="AD48" i="66"/>
  <c r="AC48" i="66"/>
  <c r="AB48" i="66"/>
  <c r="AZ47" i="66"/>
  <c r="AW47" i="66"/>
  <c r="AV47" i="66"/>
  <c r="AU47" i="66"/>
  <c r="AT47" i="66"/>
  <c r="AS47" i="66"/>
  <c r="AR47" i="66"/>
  <c r="AO47" i="66"/>
  <c r="AN47" i="66"/>
  <c r="AM47" i="66"/>
  <c r="AL47" i="66"/>
  <c r="AK47" i="66"/>
  <c r="AJ47" i="66"/>
  <c r="AG47" i="66"/>
  <c r="AF47" i="66"/>
  <c r="AE47" i="66"/>
  <c r="AD47" i="66"/>
  <c r="AC47" i="66"/>
  <c r="AB47" i="66"/>
  <c r="AA117" i="67"/>
  <c r="AZ46" i="66"/>
  <c r="AY46" i="66"/>
  <c r="AX46" i="66"/>
  <c r="AW46" i="66"/>
  <c r="AV46" i="66"/>
  <c r="AU46" i="66"/>
  <c r="AT46" i="66"/>
  <c r="AR46" i="66"/>
  <c r="AQ46" i="66"/>
  <c r="AP46" i="66"/>
  <c r="AO46" i="66"/>
  <c r="AN46" i="66"/>
  <c r="AM46" i="66"/>
  <c r="AL46" i="66"/>
  <c r="AJ46" i="66"/>
  <c r="AI46" i="66"/>
  <c r="AH46" i="66"/>
  <c r="AG46" i="66"/>
  <c r="AF46" i="66"/>
  <c r="AE46" i="66"/>
  <c r="AD46" i="66"/>
  <c r="AB46" i="66"/>
  <c r="AZ45" i="66"/>
  <c r="AY45" i="66"/>
  <c r="AX45" i="66"/>
  <c r="AW45" i="66"/>
  <c r="AV45" i="66"/>
  <c r="AS45" i="66"/>
  <c r="AR45" i="66"/>
  <c r="AQ45" i="66"/>
  <c r="AP45" i="66"/>
  <c r="AO45" i="66"/>
  <c r="AN45" i="66"/>
  <c r="AK45" i="66"/>
  <c r="AJ45" i="66"/>
  <c r="AI45" i="66"/>
  <c r="AH45" i="66"/>
  <c r="AG45" i="66"/>
  <c r="AF45" i="66"/>
  <c r="AC45" i="66"/>
  <c r="AB45" i="66"/>
  <c r="AZ75" i="65"/>
  <c r="BA123" i="65" s="1"/>
  <c r="AY75" i="65"/>
  <c r="AX75" i="65"/>
  <c r="AW75" i="65"/>
  <c r="AV75" i="65"/>
  <c r="AU75" i="65"/>
  <c r="AT75" i="65"/>
  <c r="AS75" i="65"/>
  <c r="AR75" i="65"/>
  <c r="AQ75" i="65"/>
  <c r="AP75" i="65"/>
  <c r="AO75" i="65"/>
  <c r="AN75" i="65"/>
  <c r="AM75" i="65"/>
  <c r="AL75" i="65"/>
  <c r="AK75" i="65"/>
  <c r="AJ75" i="65"/>
  <c r="AI75" i="65"/>
  <c r="AH75" i="65"/>
  <c r="AG75" i="65"/>
  <c r="AF75" i="65"/>
  <c r="AE75" i="65"/>
  <c r="AD75" i="65"/>
  <c r="AC75" i="65"/>
  <c r="AB75" i="65"/>
  <c r="AA75" i="65"/>
  <c r="AB4" i="65"/>
  <c r="AC4" i="65" s="1"/>
  <c r="AD4" i="65" s="1"/>
  <c r="AE4" i="65" s="1"/>
  <c r="AF4" i="65" s="1"/>
  <c r="AG4" i="65" s="1"/>
  <c r="AH4" i="65" s="1"/>
  <c r="AI4" i="65" s="1"/>
  <c r="AJ4" i="65" s="1"/>
  <c r="AK4" i="65" s="1"/>
  <c r="AL4" i="65" s="1"/>
  <c r="AM4" i="65" s="1"/>
  <c r="AN4" i="65" s="1"/>
  <c r="AO4" i="65" s="1"/>
  <c r="AP4" i="65" s="1"/>
  <c r="AQ4" i="65" s="1"/>
  <c r="AR4" i="65" s="1"/>
  <c r="AS4" i="65" s="1"/>
  <c r="AT4" i="65" s="1"/>
  <c r="AU4" i="65" s="1"/>
  <c r="AV4" i="65" s="1"/>
  <c r="AW4" i="65" s="1"/>
  <c r="AX4" i="65" s="1"/>
  <c r="AY4" i="65" s="1"/>
  <c r="AZ4" i="65" s="1"/>
  <c r="BA4" i="65" s="1"/>
  <c r="BB4" i="65" s="1"/>
  <c r="BC4" i="65" s="1"/>
  <c r="BD4" i="65" s="1"/>
  <c r="BE4" i="65" s="1"/>
  <c r="AZ75" i="64"/>
  <c r="AY75" i="64"/>
  <c r="AX75" i="64"/>
  <c r="AW75" i="64"/>
  <c r="AV75" i="64"/>
  <c r="AU75" i="64"/>
  <c r="AT75" i="64"/>
  <c r="AS75" i="64"/>
  <c r="AR75" i="64"/>
  <c r="AQ75" i="64"/>
  <c r="AP75" i="64"/>
  <c r="AO75" i="64"/>
  <c r="AN75" i="64"/>
  <c r="AM75" i="64"/>
  <c r="AL75" i="64"/>
  <c r="AK75" i="64"/>
  <c r="AJ75" i="64"/>
  <c r="AI75" i="64"/>
  <c r="AH75" i="64"/>
  <c r="AG75" i="64"/>
  <c r="AF75" i="64"/>
  <c r="AE75" i="64"/>
  <c r="AD75" i="64"/>
  <c r="AC75" i="64"/>
  <c r="AB75" i="64"/>
  <c r="AZ61" i="64"/>
  <c r="AY61" i="64"/>
  <c r="AX61" i="64"/>
  <c r="AW61" i="64"/>
  <c r="AV61" i="64"/>
  <c r="AU61" i="64"/>
  <c r="AT61" i="64"/>
  <c r="AS61" i="64"/>
  <c r="AR61" i="64"/>
  <c r="AQ61" i="64"/>
  <c r="AP61" i="64"/>
  <c r="AO61" i="64"/>
  <c r="AN61" i="64"/>
  <c r="AM61" i="64"/>
  <c r="AL61" i="64"/>
  <c r="AK61" i="64"/>
  <c r="AJ61" i="64"/>
  <c r="AI61" i="64"/>
  <c r="AH61" i="64"/>
  <c r="AG61" i="64"/>
  <c r="AF61" i="64"/>
  <c r="AE61" i="64"/>
  <c r="AD61" i="64"/>
  <c r="AC61" i="64"/>
  <c r="AB61" i="64"/>
  <c r="BE47" i="64"/>
  <c r="BD47" i="64"/>
  <c r="BC47" i="64"/>
  <c r="BB47" i="64"/>
  <c r="BA47" i="64"/>
  <c r="AZ47" i="64"/>
  <c r="AY47" i="64"/>
  <c r="AX47" i="64"/>
  <c r="AW47" i="64"/>
  <c r="AV47" i="64"/>
  <c r="AU47" i="64"/>
  <c r="AT47" i="64"/>
  <c r="AS47" i="64"/>
  <c r="AR47" i="64"/>
  <c r="AQ47" i="64"/>
  <c r="AP47" i="64"/>
  <c r="AO47" i="64"/>
  <c r="AN47" i="64"/>
  <c r="AM47" i="64"/>
  <c r="AL47" i="64"/>
  <c r="AK47" i="64"/>
  <c r="AJ47" i="64"/>
  <c r="AI47" i="64"/>
  <c r="AH47" i="64"/>
  <c r="AG47" i="64"/>
  <c r="AF47" i="64"/>
  <c r="AE47" i="64"/>
  <c r="AD47" i="64"/>
  <c r="AC47" i="64"/>
  <c r="AB47" i="64"/>
  <c r="BE33" i="64"/>
  <c r="BD33" i="64"/>
  <c r="BC33" i="64"/>
  <c r="BB33" i="64"/>
  <c r="BA33" i="64"/>
  <c r="AZ33" i="64"/>
  <c r="AY33" i="64"/>
  <c r="AX33" i="64"/>
  <c r="AW33" i="64"/>
  <c r="AV33" i="64"/>
  <c r="AU33" i="64"/>
  <c r="AT33" i="64"/>
  <c r="AS33" i="64"/>
  <c r="AR33" i="64"/>
  <c r="AQ33" i="64"/>
  <c r="AP33" i="64"/>
  <c r="AO33" i="64"/>
  <c r="AN33" i="64"/>
  <c r="AM33" i="64"/>
  <c r="AL33" i="64"/>
  <c r="AK33" i="64"/>
  <c r="AJ33" i="64"/>
  <c r="AI33" i="64"/>
  <c r="AH33" i="64"/>
  <c r="AG33" i="64"/>
  <c r="AF33" i="64"/>
  <c r="AE33" i="64"/>
  <c r="AD33" i="64"/>
  <c r="AC33" i="64"/>
  <c r="AB33" i="64"/>
  <c r="BE19" i="64"/>
  <c r="BD19" i="64"/>
  <c r="BC19" i="64"/>
  <c r="BB19" i="64"/>
  <c r="BA19" i="64"/>
  <c r="AZ19" i="64"/>
  <c r="AY19" i="64"/>
  <c r="AX19" i="64"/>
  <c r="AW19" i="64"/>
  <c r="AV19" i="64"/>
  <c r="AU19" i="64"/>
  <c r="AT19" i="64"/>
  <c r="AS19" i="64"/>
  <c r="AR19" i="64"/>
  <c r="AQ19" i="64"/>
  <c r="AP19" i="64"/>
  <c r="AO19" i="64"/>
  <c r="AN19" i="64"/>
  <c r="AM19" i="64"/>
  <c r="AL19" i="64"/>
  <c r="AK19" i="64"/>
  <c r="AJ19" i="64"/>
  <c r="AI19" i="64"/>
  <c r="AH19" i="64"/>
  <c r="AG19" i="64"/>
  <c r="AF19" i="64"/>
  <c r="AE19" i="64"/>
  <c r="AD19" i="64"/>
  <c r="AC19" i="64"/>
  <c r="AB19" i="64"/>
  <c r="AP56" i="64"/>
  <c r="AA41" i="64"/>
  <c r="AP52" i="64"/>
  <c r="AA38" i="64"/>
  <c r="AX65" i="64"/>
  <c r="AA36" i="64"/>
  <c r="AA35" i="64"/>
  <c r="BE4" i="64"/>
  <c r="AY4" i="64"/>
  <c r="AX4" i="64"/>
  <c r="AW4" i="64"/>
  <c r="AV4" i="64"/>
  <c r="AU4" i="64"/>
  <c r="AT4" i="64"/>
  <c r="AS4" i="64"/>
  <c r="AR4" i="64"/>
  <c r="AQ4" i="64"/>
  <c r="AP4" i="64"/>
  <c r="AO4" i="64"/>
  <c r="AN4" i="64"/>
  <c r="AM4" i="64"/>
  <c r="AL4" i="64"/>
  <c r="BE87" i="65" l="1"/>
  <c r="BB87" i="65"/>
  <c r="BD87" i="65"/>
  <c r="BC87" i="65"/>
  <c r="BA111" i="65"/>
  <c r="BE111" i="65"/>
  <c r="BB111" i="65"/>
  <c r="BD111" i="65"/>
  <c r="BC111" i="65"/>
  <c r="BA16" i="113"/>
  <c r="I14" i="112"/>
  <c r="BA13" i="114"/>
  <c r="BA14" i="114"/>
  <c r="AB87" i="66"/>
  <c r="BB44" i="66"/>
  <c r="BB43" i="66" s="1"/>
  <c r="BB118" i="67"/>
  <c r="BB114" i="67" s="1"/>
  <c r="BB113" i="67" s="1"/>
  <c r="BD60" i="66"/>
  <c r="BD131" i="67"/>
  <c r="BD130" i="67" s="1"/>
  <c r="BD64" i="66"/>
  <c r="BD134" i="67"/>
  <c r="BC44" i="66"/>
  <c r="BC43" i="66" s="1"/>
  <c r="BC118" i="67"/>
  <c r="BC114" i="67" s="1"/>
  <c r="BC113" i="67" s="1"/>
  <c r="BE60" i="66"/>
  <c r="BE132" i="67"/>
  <c r="BE130" i="67" s="1"/>
  <c r="BE64" i="66"/>
  <c r="BE134" i="67"/>
  <c r="BD44" i="66"/>
  <c r="BD43" i="66" s="1"/>
  <c r="BD118" i="67"/>
  <c r="BD114" i="67" s="1"/>
  <c r="BD113" i="67" s="1"/>
  <c r="BB60" i="66"/>
  <c r="BB131" i="67"/>
  <c r="BB130" i="67" s="1"/>
  <c r="BB64" i="66"/>
  <c r="BB134" i="67"/>
  <c r="BE44" i="66"/>
  <c r="BE43" i="66" s="1"/>
  <c r="BE118" i="67"/>
  <c r="BE114" i="67" s="1"/>
  <c r="BE113" i="67" s="1"/>
  <c r="BC60" i="66"/>
  <c r="BC131" i="67"/>
  <c r="BC130" i="67" s="1"/>
  <c r="BC64" i="66"/>
  <c r="BC134" i="67"/>
  <c r="AA57" i="67"/>
  <c r="AA61" i="67"/>
  <c r="AA9" i="67"/>
  <c r="AA11" i="67"/>
  <c r="AA13" i="67"/>
  <c r="AA65" i="67"/>
  <c r="AA10" i="67"/>
  <c r="AA12" i="67"/>
  <c r="AA45" i="66"/>
  <c r="AA115" i="67"/>
  <c r="AA50" i="66"/>
  <c r="AA120" i="67"/>
  <c r="AA46" i="66"/>
  <c r="AA116" i="67"/>
  <c r="AA48" i="66"/>
  <c r="AA118" i="67"/>
  <c r="AA49" i="66"/>
  <c r="AA119" i="67"/>
  <c r="AA52" i="66"/>
  <c r="AA122" i="67"/>
  <c r="AA53" i="66"/>
  <c r="AA123" i="67"/>
  <c r="AA54" i="66"/>
  <c r="AA124" i="67"/>
  <c r="BA142" i="100"/>
  <c r="BA147" i="100"/>
  <c r="BA141" i="100"/>
  <c r="BA66" i="64"/>
  <c r="BA52" i="64"/>
  <c r="BA38" i="64"/>
  <c r="BA80" i="64"/>
  <c r="BA85" i="64"/>
  <c r="BA71" i="64"/>
  <c r="BA57" i="64"/>
  <c r="BA43" i="64"/>
  <c r="BA145" i="100"/>
  <c r="BA143" i="100"/>
  <c r="BA146" i="100"/>
  <c r="BA8" i="68"/>
  <c r="BA56" i="64"/>
  <c r="BA42" i="64"/>
  <c r="BA84" i="64"/>
  <c r="BA70" i="64"/>
  <c r="BA140" i="100"/>
  <c r="BA8" i="69"/>
  <c r="BA77" i="64"/>
  <c r="BA63" i="64"/>
  <c r="BA49" i="64"/>
  <c r="BA35" i="64"/>
  <c r="BA82" i="64"/>
  <c r="BA68" i="64"/>
  <c r="BA54" i="64"/>
  <c r="BA40" i="64"/>
  <c r="BA51" i="64"/>
  <c r="BA37" i="64"/>
  <c r="BA79" i="64"/>
  <c r="BA65" i="64"/>
  <c r="BA36" i="64"/>
  <c r="BA78" i="64"/>
  <c r="BA64" i="64"/>
  <c r="BA50" i="64"/>
  <c r="BA41" i="64"/>
  <c r="BA83" i="64"/>
  <c r="BA69" i="64"/>
  <c r="BA55" i="64"/>
  <c r="C10" i="112"/>
  <c r="BA87" i="65"/>
  <c r="BA148" i="100"/>
  <c r="BA139" i="100"/>
  <c r="BA144" i="100"/>
  <c r="AZ38" i="101"/>
  <c r="AC176" i="100"/>
  <c r="AC175" i="100"/>
  <c r="AC173" i="100"/>
  <c r="AC14" i="75"/>
  <c r="AC35" i="75" s="1"/>
  <c r="AK14" i="75"/>
  <c r="AK9" i="74" s="1"/>
  <c r="AS14" i="75"/>
  <c r="AS35" i="75" s="1"/>
  <c r="AA42" i="100"/>
  <c r="AB43" i="100"/>
  <c r="AB175" i="100"/>
  <c r="AA47" i="100"/>
  <c r="AB179" i="100"/>
  <c r="AB42" i="100"/>
  <c r="AD177" i="100"/>
  <c r="AD181" i="100"/>
  <c r="AB47" i="100"/>
  <c r="AB41" i="100"/>
  <c r="AB173" i="100"/>
  <c r="AD179" i="100"/>
  <c r="AB172" i="100"/>
  <c r="AB40" i="100"/>
  <c r="AB48" i="100"/>
  <c r="AB180" i="100"/>
  <c r="AC172" i="100"/>
  <c r="AB181" i="100"/>
  <c r="AB49" i="100"/>
  <c r="AB44" i="100"/>
  <c r="AB176" i="100"/>
  <c r="AB45" i="100"/>
  <c r="AA45" i="100"/>
  <c r="AL51" i="66"/>
  <c r="AV5" i="68"/>
  <c r="BD15" i="64"/>
  <c r="BD5" i="113" s="1"/>
  <c r="Z86" i="75"/>
  <c r="BA86" i="75" s="1"/>
  <c r="AD11" i="75"/>
  <c r="AD34" i="75" s="1"/>
  <c r="AL11" i="75"/>
  <c r="AL34" i="75" s="1"/>
  <c r="AT11" i="75"/>
  <c r="AH14" i="75"/>
  <c r="AH35" i="75" s="1"/>
  <c r="AP14" i="75"/>
  <c r="AP9" i="74" s="1"/>
  <c r="Z36" i="74" s="1"/>
  <c r="BA36" i="74" s="1"/>
  <c r="AX14" i="75"/>
  <c r="AX35" i="75" s="1"/>
  <c r="AH12" i="77"/>
  <c r="AH31" i="77" s="1"/>
  <c r="AG41" i="68"/>
  <c r="AO41" i="68"/>
  <c r="AW41" i="68"/>
  <c r="BC27" i="102"/>
  <c r="BC54" i="102" s="1"/>
  <c r="AC82" i="64"/>
  <c r="AO78" i="64"/>
  <c r="AC7" i="73"/>
  <c r="AK7" i="73"/>
  <c r="AS7" i="73"/>
  <c r="AN78" i="64"/>
  <c r="AG79" i="64"/>
  <c r="AB83" i="64"/>
  <c r="AV78" i="65"/>
  <c r="AC30" i="100"/>
  <c r="AH50" i="102"/>
  <c r="AH74" i="102" s="1"/>
  <c r="AP50" i="102"/>
  <c r="AP74" i="102" s="1"/>
  <c r="AX50" i="102"/>
  <c r="AX74" i="102" s="1"/>
  <c r="AX77" i="64"/>
  <c r="BE27" i="102"/>
  <c r="BE56" i="102" s="1"/>
  <c r="AD39" i="102"/>
  <c r="AD73" i="102" s="1"/>
  <c r="AT39" i="102"/>
  <c r="AT73" i="102" s="1"/>
  <c r="AD33" i="102"/>
  <c r="AL33" i="102"/>
  <c r="AT33" i="102"/>
  <c r="AE39" i="102"/>
  <c r="AE73" i="102" s="1"/>
  <c r="AM39" i="102"/>
  <c r="AM73" i="102" s="1"/>
  <c r="AU39" i="102"/>
  <c r="AU73" i="102" s="1"/>
  <c r="AA33" i="102"/>
  <c r="AI33" i="102"/>
  <c r="AQ33" i="102"/>
  <c r="AY33" i="102"/>
  <c r="BB27" i="102"/>
  <c r="BB56" i="102" s="1"/>
  <c r="BC57" i="102"/>
  <c r="BD42" i="102"/>
  <c r="BD55" i="102" s="1"/>
  <c r="AE10" i="101"/>
  <c r="AE31" i="101" s="1"/>
  <c r="AM10" i="101"/>
  <c r="AM52" i="101" s="1"/>
  <c r="AU10" i="101"/>
  <c r="AW10" i="101"/>
  <c r="AF67" i="102"/>
  <c r="AN67" i="102"/>
  <c r="AB68" i="102"/>
  <c r="AJ68" i="102"/>
  <c r="AU14" i="75"/>
  <c r="AU35" i="75" s="1"/>
  <c r="AP10" i="97"/>
  <c r="AP55" i="97" s="1"/>
  <c r="AV33" i="102"/>
  <c r="AB37" i="64"/>
  <c r="AB14" i="75"/>
  <c r="AB35" i="75" s="1"/>
  <c r="AJ14" i="75"/>
  <c r="AJ35" i="75" s="1"/>
  <c r="AR14" i="75"/>
  <c r="AR9" i="74" s="1"/>
  <c r="AH126" i="66"/>
  <c r="AP126" i="66"/>
  <c r="AX68" i="102"/>
  <c r="AL68" i="102"/>
  <c r="AO50" i="102"/>
  <c r="AO74" i="102" s="1"/>
  <c r="AM11" i="75"/>
  <c r="AM34" i="75" s="1"/>
  <c r="AU11" i="75"/>
  <c r="AU8" i="74" s="1"/>
  <c r="AF35" i="64"/>
  <c r="AH35" i="64"/>
  <c r="AP35" i="64"/>
  <c r="AD80" i="64"/>
  <c r="AT80" i="64"/>
  <c r="AU55" i="64"/>
  <c r="AF50" i="102"/>
  <c r="AF74" i="102" s="1"/>
  <c r="AN50" i="102"/>
  <c r="AN74" i="102" s="1"/>
  <c r="AV50" i="102"/>
  <c r="AV74" i="102" s="1"/>
  <c r="AB5" i="69"/>
  <c r="AJ5" i="69"/>
  <c r="AA15" i="66"/>
  <c r="AA14" i="66" s="1"/>
  <c r="AE35" i="64"/>
  <c r="AM35" i="64"/>
  <c r="AV35" i="64"/>
  <c r="AH70" i="102"/>
  <c r="AP70" i="102"/>
  <c r="AX70" i="102"/>
  <c r="BD57" i="102"/>
  <c r="AO10" i="101"/>
  <c r="AO51" i="101" s="1"/>
  <c r="AX10" i="97"/>
  <c r="AX55" i="97" s="1"/>
  <c r="AJ10" i="97"/>
  <c r="AJ58" i="97" s="1"/>
  <c r="AO78" i="65"/>
  <c r="AG126" i="66"/>
  <c r="AC37" i="64"/>
  <c r="AD7" i="73"/>
  <c r="AL7" i="73"/>
  <c r="BC99" i="66"/>
  <c r="AB72" i="66"/>
  <c r="AJ72" i="66"/>
  <c r="AR72" i="66"/>
  <c r="AZ72" i="66"/>
  <c r="AH72" i="66"/>
  <c r="AP72" i="66"/>
  <c r="AX72" i="66"/>
  <c r="AF10" i="97"/>
  <c r="AF52" i="97" s="1"/>
  <c r="AT50" i="64"/>
  <c r="AD77" i="65"/>
  <c r="AC72" i="66"/>
  <c r="AK72" i="66"/>
  <c r="AB41" i="69"/>
  <c r="AJ41" i="69"/>
  <c r="AY94" i="77"/>
  <c r="AF7" i="73"/>
  <c r="AN7" i="73"/>
  <c r="AV7" i="73"/>
  <c r="AT67" i="102"/>
  <c r="AX67" i="102"/>
  <c r="AU50" i="64"/>
  <c r="AI83" i="64"/>
  <c r="AC41" i="68"/>
  <c r="AK41" i="68"/>
  <c r="AA11" i="75"/>
  <c r="AA8" i="74" s="1"/>
  <c r="AI11" i="75"/>
  <c r="AI34" i="75" s="1"/>
  <c r="AQ11" i="75"/>
  <c r="AQ34" i="75" s="1"/>
  <c r="AB38" i="101"/>
  <c r="AJ38" i="101"/>
  <c r="AR38" i="101"/>
  <c r="AK40" i="64"/>
  <c r="AD123" i="65"/>
  <c r="AL123" i="65"/>
  <c r="AA28" i="77"/>
  <c r="AI28" i="77"/>
  <c r="AQ28" i="77"/>
  <c r="AY28" i="77"/>
  <c r="AW5" i="77"/>
  <c r="AW6" i="76" s="1"/>
  <c r="AS5" i="77"/>
  <c r="AS6" i="76" s="1"/>
  <c r="AM12" i="77"/>
  <c r="AM31" i="77" s="1"/>
  <c r="AW15" i="77"/>
  <c r="AW5" i="76" s="1"/>
  <c r="AS11" i="70"/>
  <c r="AS17" i="70" s="1"/>
  <c r="AF14" i="75"/>
  <c r="AF35" i="75" s="1"/>
  <c r="AF12" i="77"/>
  <c r="AN12" i="77"/>
  <c r="AN31" i="77" s="1"/>
  <c r="AV12" i="77"/>
  <c r="AV31" i="77" s="1"/>
  <c r="AX15" i="77"/>
  <c r="AX5" i="76" s="1"/>
  <c r="Z37" i="76" s="1"/>
  <c r="AZ10" i="97"/>
  <c r="AZ54" i="113" s="1"/>
  <c r="AG67" i="102"/>
  <c r="AO67" i="102"/>
  <c r="AW67" i="102"/>
  <c r="AT7" i="73"/>
  <c r="AN68" i="102"/>
  <c r="AG69" i="102"/>
  <c r="AO69" i="102"/>
  <c r="AW69" i="102"/>
  <c r="AG28" i="102"/>
  <c r="AO28" i="102"/>
  <c r="AW28" i="102"/>
  <c r="AE28" i="102"/>
  <c r="AE33" i="102"/>
  <c r="AM33" i="102"/>
  <c r="AU33" i="102"/>
  <c r="AC39" i="102"/>
  <c r="AC73" i="102" s="1"/>
  <c r="AK39" i="102"/>
  <c r="AK73" i="102" s="1"/>
  <c r="AS39" i="102"/>
  <c r="AS73" i="102" s="1"/>
  <c r="AE50" i="102"/>
  <c r="AE74" i="102" s="1"/>
  <c r="AM50" i="102"/>
  <c r="AM74" i="102" s="1"/>
  <c r="AA22" i="102"/>
  <c r="AA70" i="102" s="1"/>
  <c r="BA82" i="102" s="1"/>
  <c r="AI70" i="102"/>
  <c r="AF33" i="102"/>
  <c r="AN33" i="102"/>
  <c r="AD68" i="102"/>
  <c r="AP39" i="102"/>
  <c r="AP73" i="102" s="1"/>
  <c r="AV67" i="102"/>
  <c r="AG39" i="102"/>
  <c r="AG73" i="102" s="1"/>
  <c r="AO39" i="102"/>
  <c r="AO73" i="102" s="1"/>
  <c r="AW39" i="102"/>
  <c r="AW73" i="102" s="1"/>
  <c r="AE41" i="68"/>
  <c r="AU41" i="68"/>
  <c r="AE41" i="69"/>
  <c r="AM41" i="69"/>
  <c r="AF41" i="69"/>
  <c r="AD10" i="97"/>
  <c r="AD57" i="97" s="1"/>
  <c r="AT10" i="97"/>
  <c r="AT53" i="97" s="1"/>
  <c r="AB11" i="75"/>
  <c r="AB8" i="74" s="1"/>
  <c r="AJ11" i="75"/>
  <c r="AJ34" i="75" s="1"/>
  <c r="AR11" i="75"/>
  <c r="AR34" i="75" s="1"/>
  <c r="AZ11" i="75"/>
  <c r="AZ34" i="75" s="1"/>
  <c r="BA98" i="75" s="1"/>
  <c r="AZ14" i="75"/>
  <c r="AD12" i="77"/>
  <c r="AD8" i="76" s="1"/>
  <c r="AZ48" i="113"/>
  <c r="BC42" i="102"/>
  <c r="AN78" i="65"/>
  <c r="AC5" i="77"/>
  <c r="AC6" i="76" s="1"/>
  <c r="AK5" i="77"/>
  <c r="AK6" i="76" s="1"/>
  <c r="AG19" i="77"/>
  <c r="AG7" i="76" s="1"/>
  <c r="AS39" i="100"/>
  <c r="AQ70" i="102"/>
  <c r="AY70" i="102"/>
  <c r="AY54" i="64"/>
  <c r="AS56" i="64"/>
  <c r="AH68" i="102"/>
  <c r="AC74" i="65"/>
  <c r="AK74" i="65"/>
  <c r="AS74" i="65"/>
  <c r="AI74" i="65"/>
  <c r="AQ74" i="65"/>
  <c r="AY74" i="65"/>
  <c r="AE73" i="65"/>
  <c r="AM73" i="65"/>
  <c r="AU73" i="65"/>
  <c r="AE77" i="65"/>
  <c r="AE14" i="75"/>
  <c r="AE35" i="75" s="1"/>
  <c r="AM14" i="75"/>
  <c r="AM35" i="75" s="1"/>
  <c r="AA5" i="77"/>
  <c r="AG50" i="100"/>
  <c r="AA30" i="100"/>
  <c r="AH67" i="102"/>
  <c r="AL67" i="102"/>
  <c r="AF43" i="64"/>
  <c r="AN43" i="64"/>
  <c r="AM77" i="65"/>
  <c r="AI5" i="77"/>
  <c r="AI6" i="76" s="1"/>
  <c r="AF28" i="77"/>
  <c r="AN28" i="77"/>
  <c r="AV28" i="77"/>
  <c r="BB182" i="100"/>
  <c r="AF68" i="102"/>
  <c r="AV68" i="102"/>
  <c r="AG85" i="64"/>
  <c r="AO43" i="64"/>
  <c r="AE74" i="65"/>
  <c r="AU77" i="65"/>
  <c r="AX126" i="66"/>
  <c r="AB32" i="75"/>
  <c r="AJ5" i="75"/>
  <c r="AJ7" i="74" s="1"/>
  <c r="AR32" i="75"/>
  <c r="AZ32" i="75"/>
  <c r="BA96" i="75" s="1"/>
  <c r="AG11" i="75"/>
  <c r="AG8" i="74" s="1"/>
  <c r="AO11" i="75"/>
  <c r="AO34" i="75" s="1"/>
  <c r="AW11" i="75"/>
  <c r="AW8" i="74" s="1"/>
  <c r="AA14" i="75"/>
  <c r="AA9" i="74" s="1"/>
  <c r="AI14" i="75"/>
  <c r="AI35" i="75" s="1"/>
  <c r="AQ14" i="75"/>
  <c r="AQ35" i="75" s="1"/>
  <c r="AY14" i="75"/>
  <c r="AY35" i="75" s="1"/>
  <c r="AC104" i="75"/>
  <c r="AG28" i="77"/>
  <c r="AO28" i="77"/>
  <c r="AP97" i="77"/>
  <c r="AB67" i="102"/>
  <c r="AJ67" i="102"/>
  <c r="AR67" i="102"/>
  <c r="AZ67" i="102"/>
  <c r="BA91" i="102" s="1"/>
  <c r="AB33" i="102"/>
  <c r="AJ33" i="102"/>
  <c r="AR33" i="102"/>
  <c r="AZ33" i="102"/>
  <c r="AH33" i="102"/>
  <c r="AP33" i="102"/>
  <c r="AX33" i="102"/>
  <c r="AF39" i="102"/>
  <c r="AF73" i="102" s="1"/>
  <c r="AG97" i="102" s="1"/>
  <c r="AN39" i="102"/>
  <c r="AN73" i="102" s="1"/>
  <c r="AV39" i="102"/>
  <c r="AV73" i="102" s="1"/>
  <c r="AG50" i="102"/>
  <c r="AG74" i="102" s="1"/>
  <c r="AP12" i="77"/>
  <c r="AP31" i="77" s="1"/>
  <c r="Z61" i="77" s="1"/>
  <c r="BA61" i="77" s="1"/>
  <c r="AK69" i="102"/>
  <c r="AS69" i="102"/>
  <c r="AM28" i="102"/>
  <c r="AU28" i="102"/>
  <c r="AK28" i="102"/>
  <c r="AA28" i="102"/>
  <c r="AQ28" i="102"/>
  <c r="AN41" i="69"/>
  <c r="AV41" i="69"/>
  <c r="AL10" i="97"/>
  <c r="AL51" i="97" s="1"/>
  <c r="AT38" i="101"/>
  <c r="AG41" i="69"/>
  <c r="AS41" i="68"/>
  <c r="AP10" i="101"/>
  <c r="AP26" i="101" s="1"/>
  <c r="AM41" i="68"/>
  <c r="AR25" i="69"/>
  <c r="AW10" i="97"/>
  <c r="AW34" i="97" s="1"/>
  <c r="AT25" i="69"/>
  <c r="AI42" i="64"/>
  <c r="BE65" i="65"/>
  <c r="BE5" i="114" s="1"/>
  <c r="BE7" i="114" s="1"/>
  <c r="AY126" i="66"/>
  <c r="AQ106" i="75"/>
  <c r="AQ41" i="64"/>
  <c r="AY83" i="64"/>
  <c r="AF72" i="66"/>
  <c r="AN72" i="66"/>
  <c r="AV72" i="66"/>
  <c r="AD72" i="66"/>
  <c r="AL72" i="66"/>
  <c r="AT72" i="66"/>
  <c r="AZ100" i="66"/>
  <c r="AG11" i="70"/>
  <c r="AG19" i="70" s="1"/>
  <c r="AO11" i="70"/>
  <c r="AO19" i="70" s="1"/>
  <c r="AI38" i="64"/>
  <c r="AQ38" i="64"/>
  <c r="AR41" i="64"/>
  <c r="AZ41" i="64"/>
  <c r="AD74" i="65"/>
  <c r="AZ54" i="64"/>
  <c r="AC41" i="64"/>
  <c r="AS41" i="64"/>
  <c r="AG72" i="65"/>
  <c r="AA51" i="65"/>
  <c r="AS82" i="64"/>
  <c r="AB73" i="65"/>
  <c r="AJ73" i="65"/>
  <c r="AR73" i="65"/>
  <c r="AZ73" i="65"/>
  <c r="BA121" i="65" s="1"/>
  <c r="AF73" i="65"/>
  <c r="AN73" i="65"/>
  <c r="AV73" i="65"/>
  <c r="AJ51" i="66"/>
  <c r="AD40" i="64"/>
  <c r="AL40" i="64"/>
  <c r="AW43" i="64"/>
  <c r="AC11" i="70"/>
  <c r="AC19" i="70" s="1"/>
  <c r="AC78" i="64"/>
  <c r="AK78" i="64"/>
  <c r="AE80" i="64"/>
  <c r="AM80" i="64"/>
  <c r="AU80" i="64"/>
  <c r="AH42" i="64"/>
  <c r="AZ70" i="64"/>
  <c r="AG74" i="65"/>
  <c r="AO74" i="65"/>
  <c r="AW74" i="65"/>
  <c r="AM74" i="65"/>
  <c r="AU74" i="65"/>
  <c r="AG78" i="65"/>
  <c r="AY11" i="75"/>
  <c r="AY34" i="75" s="1"/>
  <c r="AM17" i="75"/>
  <c r="AM5" i="74" s="1"/>
  <c r="AP68" i="102"/>
  <c r="AH69" i="102"/>
  <c r="AP69" i="102"/>
  <c r="AX69" i="102"/>
  <c r="AV69" i="102"/>
  <c r="AL39" i="102"/>
  <c r="AL73" i="102" s="1"/>
  <c r="AC50" i="102"/>
  <c r="AC74" i="102" s="1"/>
  <c r="AK50" i="102"/>
  <c r="AK74" i="102" s="1"/>
  <c r="AS50" i="102"/>
  <c r="AS74" i="102" s="1"/>
  <c r="AH11" i="75"/>
  <c r="AH34" i="75" s="1"/>
  <c r="AP11" i="75"/>
  <c r="AP34" i="75" s="1"/>
  <c r="AX11" i="75"/>
  <c r="AX34" i="75" s="1"/>
  <c r="AN14" i="75"/>
  <c r="AN9" i="74" s="1"/>
  <c r="AV14" i="75"/>
  <c r="AV35" i="75" s="1"/>
  <c r="AD14" i="75"/>
  <c r="AD9" i="74" s="1"/>
  <c r="AL14" i="75"/>
  <c r="AL35" i="75" s="1"/>
  <c r="AT14" i="75"/>
  <c r="AT9" i="74" s="1"/>
  <c r="AZ22" i="75"/>
  <c r="AZ6" i="74" s="1"/>
  <c r="BA51" i="74" s="1"/>
  <c r="AE12" i="77"/>
  <c r="AE31" i="77" s="1"/>
  <c r="AU12" i="77"/>
  <c r="AU31" i="77" s="1"/>
  <c r="AM42" i="102"/>
  <c r="AU42" i="102"/>
  <c r="AU50" i="102"/>
  <c r="AU74" i="102" s="1"/>
  <c r="AD17" i="75"/>
  <c r="AD5" i="74" s="1"/>
  <c r="AL17" i="75"/>
  <c r="AL5" i="74" s="1"/>
  <c r="AT17" i="75"/>
  <c r="AT5" i="74" s="1"/>
  <c r="AG90" i="77"/>
  <c r="AO90" i="77"/>
  <c r="AT68" i="102"/>
  <c r="Z67" i="77"/>
  <c r="AW50" i="102"/>
  <c r="AW74" i="102" s="1"/>
  <c r="AE106" i="75"/>
  <c r="AX12" i="77"/>
  <c r="AX8" i="76" s="1"/>
  <c r="AL92" i="77"/>
  <c r="AR93" i="77"/>
  <c r="AG98" i="77"/>
  <c r="AO98" i="77"/>
  <c r="AW98" i="77"/>
  <c r="AD67" i="102"/>
  <c r="AP67" i="102"/>
  <c r="AA5" i="75"/>
  <c r="AA7" i="74" s="1"/>
  <c r="AI5" i="75"/>
  <c r="AI7" i="74" s="1"/>
  <c r="AQ5" i="75"/>
  <c r="AQ7" i="74" s="1"/>
  <c r="AL5" i="77"/>
  <c r="AL6" i="76" s="1"/>
  <c r="AC12" i="77"/>
  <c r="AC31" i="77" s="1"/>
  <c r="AK12" i="77"/>
  <c r="AK31" i="77" s="1"/>
  <c r="AS12" i="77"/>
  <c r="AS31" i="77" s="1"/>
  <c r="AE67" i="102"/>
  <c r="AM67" i="102"/>
  <c r="AU67" i="102"/>
  <c r="AC69" i="102"/>
  <c r="AA39" i="102"/>
  <c r="AA73" i="102" s="1"/>
  <c r="BA85" i="102" s="1"/>
  <c r="AI39" i="102"/>
  <c r="AI73" i="102" s="1"/>
  <c r="AQ39" i="102"/>
  <c r="AQ73" i="102" s="1"/>
  <c r="AY39" i="102"/>
  <c r="AY73" i="102" s="1"/>
  <c r="AE11" i="75"/>
  <c r="AE8" i="74" s="1"/>
  <c r="AL12" i="77"/>
  <c r="AL31" i="77" s="1"/>
  <c r="AM91" i="77" s="1"/>
  <c r="AT12" i="77"/>
  <c r="AT31" i="77" s="1"/>
  <c r="AR68" i="102"/>
  <c r="AZ68" i="102"/>
  <c r="BA92" i="102" s="1"/>
  <c r="AH39" i="102"/>
  <c r="AH73" i="102" s="1"/>
  <c r="AX39" i="102"/>
  <c r="AX73" i="102" s="1"/>
  <c r="AB50" i="102"/>
  <c r="AB74" i="102" s="1"/>
  <c r="AJ50" i="102"/>
  <c r="AJ74" i="102" s="1"/>
  <c r="AR50" i="102"/>
  <c r="AR74" i="102" s="1"/>
  <c r="AZ50" i="102"/>
  <c r="AZ74" i="102" s="1"/>
  <c r="BA98" i="102" s="1"/>
  <c r="AQ126" i="66"/>
  <c r="AG77" i="64"/>
  <c r="AO35" i="64"/>
  <c r="AW5" i="69"/>
  <c r="AH36" i="64"/>
  <c r="AP78" i="64"/>
  <c r="AI79" i="64"/>
  <c r="AQ79" i="64"/>
  <c r="AY79" i="64"/>
  <c r="AG84" i="64"/>
  <c r="AO84" i="64"/>
  <c r="AH43" i="64"/>
  <c r="AP43" i="64"/>
  <c r="AN87" i="65"/>
  <c r="AQ51" i="66"/>
  <c r="AU78" i="65"/>
  <c r="AX113" i="66"/>
  <c r="AI41" i="68"/>
  <c r="AW11" i="70"/>
  <c r="AW21" i="70" s="1"/>
  <c r="AO17" i="75"/>
  <c r="AO5" i="74" s="1"/>
  <c r="AF93" i="77"/>
  <c r="AO19" i="77"/>
  <c r="AO7" i="76" s="1"/>
  <c r="AX98" i="77"/>
  <c r="AU39" i="100"/>
  <c r="AR51" i="64"/>
  <c r="AT72" i="65"/>
  <c r="AR51" i="66"/>
  <c r="AL77" i="65"/>
  <c r="AB41" i="68"/>
  <c r="AJ41" i="68"/>
  <c r="AR41" i="68"/>
  <c r="AZ41" i="68"/>
  <c r="Z17" i="69"/>
  <c r="AD32" i="75"/>
  <c r="AL32" i="75"/>
  <c r="AT32" i="75"/>
  <c r="AQ17" i="75"/>
  <c r="AQ5" i="74" s="1"/>
  <c r="AB22" i="75"/>
  <c r="AB6" i="74" s="1"/>
  <c r="AG5" i="77"/>
  <c r="AG6" i="76" s="1"/>
  <c r="AY5" i="77"/>
  <c r="AY6" i="76" s="1"/>
  <c r="AA12" i="77"/>
  <c r="AI12" i="77"/>
  <c r="AQ12" i="77"/>
  <c r="AY12" i="77"/>
  <c r="AP19" i="77"/>
  <c r="AP7" i="76" s="1"/>
  <c r="Z31" i="76" s="1"/>
  <c r="BA31" i="76" s="1"/>
  <c r="AI28" i="102"/>
  <c r="AY28" i="102"/>
  <c r="AQ49" i="64"/>
  <c r="AY77" i="64"/>
  <c r="AS51" i="64"/>
  <c r="AL80" i="64"/>
  <c r="AW85" i="64"/>
  <c r="AO72" i="65"/>
  <c r="AY51" i="66"/>
  <c r="AE78" i="65"/>
  <c r="AW78" i="65"/>
  <c r="AP6" i="67"/>
  <c r="AZ25" i="69"/>
  <c r="AR41" i="69"/>
  <c r="AH22" i="75"/>
  <c r="AH6" i="74" s="1"/>
  <c r="AB12" i="77"/>
  <c r="AB31" i="77" s="1"/>
  <c r="AJ12" i="77"/>
  <c r="AJ31" i="77" s="1"/>
  <c r="AR12" i="77"/>
  <c r="AR31" i="77" s="1"/>
  <c r="AZ12" i="77"/>
  <c r="AZ31" i="77" s="1"/>
  <c r="AW19" i="77"/>
  <c r="AW7" i="76" s="1"/>
  <c r="AG10" i="97"/>
  <c r="AG32" i="97" s="1"/>
  <c r="AN38" i="97"/>
  <c r="AV38" i="97"/>
  <c r="AF5" i="68"/>
  <c r="AX54" i="64"/>
  <c r="BA107" i="65"/>
  <c r="AB74" i="65"/>
  <c r="AJ74" i="65"/>
  <c r="AR74" i="65"/>
  <c r="AZ74" i="65"/>
  <c r="BA122" i="65" s="1"/>
  <c r="AF74" i="65"/>
  <c r="AN74" i="65"/>
  <c r="AV74" i="65"/>
  <c r="AW122" i="65" s="1"/>
  <c r="AL74" i="65"/>
  <c r="AT74" i="65"/>
  <c r="AZ51" i="66"/>
  <c r="AT77" i="65"/>
  <c r="AF78" i="65"/>
  <c r="AB6" i="67"/>
  <c r="AO71" i="66"/>
  <c r="AO55" i="66"/>
  <c r="AO76" i="66" s="1"/>
  <c r="AV6" i="67"/>
  <c r="AD41" i="68"/>
  <c r="AL41" i="68"/>
  <c r="AT41" i="68"/>
  <c r="AZ41" i="69"/>
  <c r="AD5" i="75"/>
  <c r="AD7" i="74" s="1"/>
  <c r="AL5" i="75"/>
  <c r="AL7" i="74" s="1"/>
  <c r="AT5" i="75"/>
  <c r="AT7" i="74" s="1"/>
  <c r="AH5" i="75"/>
  <c r="AH7" i="74" s="1"/>
  <c r="AP5" i="75"/>
  <c r="AP7" i="74" s="1"/>
  <c r="AX5" i="75"/>
  <c r="AX7" i="74" s="1"/>
  <c r="Z43" i="74" s="1"/>
  <c r="AC11" i="75"/>
  <c r="AC34" i="75" s="1"/>
  <c r="AK11" i="75"/>
  <c r="AK34" i="75" s="1"/>
  <c r="AS11" i="75"/>
  <c r="AS34" i="75" s="1"/>
  <c r="Z54" i="75"/>
  <c r="BA54" i="75" s="1"/>
  <c r="AJ22" i="75"/>
  <c r="AJ6" i="74" s="1"/>
  <c r="AJ32" i="75"/>
  <c r="AH5" i="77"/>
  <c r="AH6" i="76" s="1"/>
  <c r="AP5" i="77"/>
  <c r="AX5" i="77"/>
  <c r="AD5" i="77"/>
  <c r="AD6" i="76" s="1"/>
  <c r="AT5" i="77"/>
  <c r="AT6" i="76" s="1"/>
  <c r="AG15" i="77"/>
  <c r="AG5" i="76" s="1"/>
  <c r="AH10" i="97"/>
  <c r="AH53" i="97" s="1"/>
  <c r="AV10" i="97"/>
  <c r="AV56" i="97" s="1"/>
  <c r="AZ28" i="97"/>
  <c r="AF30" i="97"/>
  <c r="AZ32" i="97"/>
  <c r="AF34" i="97"/>
  <c r="AE68" i="102"/>
  <c r="AM68" i="102"/>
  <c r="AD73" i="65"/>
  <c r="AL73" i="65"/>
  <c r="AT73" i="65"/>
  <c r="AL49" i="66"/>
  <c r="AI32" i="75"/>
  <c r="AY5" i="75"/>
  <c r="AY7" i="74" s="1"/>
  <c r="AP22" i="75"/>
  <c r="AP6" i="74" s="1"/>
  <c r="Z33" i="74" s="1"/>
  <c r="BA33" i="74" s="1"/>
  <c r="AE103" i="75"/>
  <c r="AH15" i="77"/>
  <c r="AH5" i="76" s="1"/>
  <c r="AF38" i="97"/>
  <c r="AH38" i="64"/>
  <c r="AR100" i="66"/>
  <c r="AD5" i="69"/>
  <c r="BB15" i="64"/>
  <c r="BB5" i="113" s="1"/>
  <c r="AW52" i="64"/>
  <c r="AB82" i="64"/>
  <c r="AR15" i="64"/>
  <c r="AR22" i="64" s="1"/>
  <c r="AT56" i="64"/>
  <c r="AM43" i="64"/>
  <c r="BA119" i="65"/>
  <c r="AC73" i="65"/>
  <c r="AK73" i="65"/>
  <c r="AS73" i="65"/>
  <c r="AA73" i="65"/>
  <c r="AI73" i="65"/>
  <c r="AQ73" i="65"/>
  <c r="AY73" i="65"/>
  <c r="AG73" i="65"/>
  <c r="AO73" i="65"/>
  <c r="AW73" i="65"/>
  <c r="AB51" i="66"/>
  <c r="AM78" i="65"/>
  <c r="AA29" i="66"/>
  <c r="AV60" i="66"/>
  <c r="AV59" i="66" s="1"/>
  <c r="AV77" i="66" s="1"/>
  <c r="AF17" i="68"/>
  <c r="AN17" i="68"/>
  <c r="AV17" i="68"/>
  <c r="AU41" i="69"/>
  <c r="AE100" i="75"/>
  <c r="AR22" i="75"/>
  <c r="AR6" i="74" s="1"/>
  <c r="AF22" i="75"/>
  <c r="AF6" i="74" s="1"/>
  <c r="AN22" i="75"/>
  <c r="AN6" i="74" s="1"/>
  <c r="AV22" i="75"/>
  <c r="AV6" i="74" s="1"/>
  <c r="AD22" i="75"/>
  <c r="AD6" i="74" s="1"/>
  <c r="AL22" i="75"/>
  <c r="AL6" i="74" s="1"/>
  <c r="AT22" i="75"/>
  <c r="AT6" i="74" s="1"/>
  <c r="AO5" i="77"/>
  <c r="AO6" i="76" s="1"/>
  <c r="AG12" i="77"/>
  <c r="AG31" i="77" s="1"/>
  <c r="AO12" i="77"/>
  <c r="AO8" i="76" s="1"/>
  <c r="AW12" i="77"/>
  <c r="AW31" i="77" s="1"/>
  <c r="AO15" i="77"/>
  <c r="AO5" i="76" s="1"/>
  <c r="AR10" i="97"/>
  <c r="AR53" i="97" s="1"/>
  <c r="AZ25" i="97"/>
  <c r="AP26" i="97"/>
  <c r="AZ29" i="97"/>
  <c r="AZ33" i="97"/>
  <c r="AP34" i="97"/>
  <c r="AD38" i="101"/>
  <c r="AL38" i="101"/>
  <c r="AG68" i="102"/>
  <c r="AW68" i="102"/>
  <c r="AU68" i="102"/>
  <c r="AU92" i="102" s="1"/>
  <c r="AC28" i="102"/>
  <c r="AS28" i="102"/>
  <c r="AE42" i="102"/>
  <c r="AA6" i="65"/>
  <c r="AT87" i="65"/>
  <c r="AI51" i="66"/>
  <c r="AD78" i="65"/>
  <c r="AL78" i="65"/>
  <c r="AT78" i="65"/>
  <c r="AA72" i="66"/>
  <c r="C21" i="112" s="1"/>
  <c r="AI72" i="66"/>
  <c r="AQ72" i="66"/>
  <c r="AY72" i="66"/>
  <c r="AG72" i="66"/>
  <c r="AO72" i="66"/>
  <c r="AW72" i="66"/>
  <c r="AE72" i="66"/>
  <c r="AM72" i="66"/>
  <c r="AM85" i="66" s="1"/>
  <c r="AU72" i="66"/>
  <c r="AS72" i="66"/>
  <c r="AQ100" i="66"/>
  <c r="AW60" i="66"/>
  <c r="AW59" i="66" s="1"/>
  <c r="AW77" i="66" s="1"/>
  <c r="AF11" i="75"/>
  <c r="AN11" i="75"/>
  <c r="AV11" i="75"/>
  <c r="AC17" i="75"/>
  <c r="AC5" i="74" s="1"/>
  <c r="AX22" i="75"/>
  <c r="AX6" i="74" s="1"/>
  <c r="Z42" i="74" s="1"/>
  <c r="AD40" i="75"/>
  <c r="AE104" i="75" s="1"/>
  <c r="AQ5" i="77"/>
  <c r="AQ6" i="76" s="1"/>
  <c r="AE28" i="77"/>
  <c r="AE39" i="77" s="1"/>
  <c r="AM28" i="77"/>
  <c r="AM39" i="77" s="1"/>
  <c r="AU28" i="77"/>
  <c r="AU39" i="77" s="1"/>
  <c r="AP15" i="77"/>
  <c r="AP5" i="76" s="1"/>
  <c r="Z29" i="76" s="1"/>
  <c r="BA29" i="76" s="1"/>
  <c r="AD95" i="77"/>
  <c r="AJ96" i="77"/>
  <c r="BB171" i="100"/>
  <c r="AB10" i="97"/>
  <c r="AB58" i="97" s="1"/>
  <c r="AQ10" i="101"/>
  <c r="AQ25" i="101" s="1"/>
  <c r="AY10" i="101"/>
  <c r="E17" i="109"/>
  <c r="AG7" i="73"/>
  <c r="AO7" i="73"/>
  <c r="AW7" i="73"/>
  <c r="AV83" i="102"/>
  <c r="AB39" i="102"/>
  <c r="AB73" i="102" s="1"/>
  <c r="AJ39" i="102"/>
  <c r="AJ73" i="102" s="1"/>
  <c r="AR39" i="102"/>
  <c r="AR73" i="102" s="1"/>
  <c r="AZ39" i="102"/>
  <c r="AZ73" i="102" s="1"/>
  <c r="BA97" i="102" s="1"/>
  <c r="AD50" i="102"/>
  <c r="AD74" i="102" s="1"/>
  <c r="AL50" i="102"/>
  <c r="AL74" i="102" s="1"/>
  <c r="AM98" i="102" s="1"/>
  <c r="AT50" i="102"/>
  <c r="AT74" i="102" s="1"/>
  <c r="BB189" i="100"/>
  <c r="AZ26" i="97"/>
  <c r="AZ30" i="97"/>
  <c r="AF32" i="97"/>
  <c r="AZ34" i="97"/>
  <c r="AP51" i="97"/>
  <c r="AZ54" i="97"/>
  <c r="AL57" i="97"/>
  <c r="E12" i="109"/>
  <c r="E19" i="109" s="1"/>
  <c r="AH7" i="73"/>
  <c r="AP7" i="73"/>
  <c r="AX7" i="73"/>
  <c r="AC68" i="102"/>
  <c r="AK68" i="102"/>
  <c r="AS68" i="102"/>
  <c r="AA68" i="102"/>
  <c r="AI68" i="102"/>
  <c r="AQ68" i="102"/>
  <c r="AY68" i="102"/>
  <c r="AD69" i="102"/>
  <c r="AL69" i="102"/>
  <c r="AT69" i="102"/>
  <c r="AB69" i="102"/>
  <c r="AJ69" i="102"/>
  <c r="AR69" i="102"/>
  <c r="AZ69" i="102"/>
  <c r="BA93" i="102" s="1"/>
  <c r="AG95" i="102"/>
  <c r="AO95" i="102"/>
  <c r="AW95" i="102"/>
  <c r="AC42" i="102"/>
  <c r="AK42" i="102"/>
  <c r="AS42" i="102"/>
  <c r="AD42" i="102"/>
  <c r="AL42" i="102"/>
  <c r="AT42" i="102"/>
  <c r="BB42" i="102"/>
  <c r="AO10" i="97"/>
  <c r="AO25" i="97" s="1"/>
  <c r="AC10" i="101"/>
  <c r="AC51" i="101" s="1"/>
  <c r="AK10" i="101"/>
  <c r="AK26" i="101" s="1"/>
  <c r="AS10" i="101"/>
  <c r="AS29" i="101" s="1"/>
  <c r="AM28" i="101"/>
  <c r="AM38" i="101"/>
  <c r="AA7" i="73"/>
  <c r="AI7" i="73"/>
  <c r="AQ7" i="73"/>
  <c r="AY7" i="73"/>
  <c r="AF70" i="102"/>
  <c r="AN70" i="102"/>
  <c r="AV70" i="102"/>
  <c r="AD70" i="102"/>
  <c r="AL70" i="102"/>
  <c r="AT70" i="102"/>
  <c r="AD28" i="102"/>
  <c r="AL28" i="102"/>
  <c r="AT28" i="102"/>
  <c r="AB28" i="102"/>
  <c r="AJ28" i="102"/>
  <c r="AR28" i="102"/>
  <c r="AZ28" i="102"/>
  <c r="AH28" i="102"/>
  <c r="AP28" i="102"/>
  <c r="AX28" i="102"/>
  <c r="AF28" i="102"/>
  <c r="AN28" i="102"/>
  <c r="AV28" i="102"/>
  <c r="AG33" i="102"/>
  <c r="AO33" i="102"/>
  <c r="AW33" i="102"/>
  <c r="AF25" i="97"/>
  <c r="AZ27" i="97"/>
  <c r="AF29" i="97"/>
  <c r="AZ31" i="97"/>
  <c r="AP32" i="97"/>
  <c r="AF33" i="97"/>
  <c r="AZ51" i="97"/>
  <c r="AP52" i="97"/>
  <c r="AF53" i="97"/>
  <c r="AG10" i="101"/>
  <c r="AG52" i="101" s="1"/>
  <c r="AT10" i="101"/>
  <c r="AT53" i="101" s="1"/>
  <c r="AB7" i="73"/>
  <c r="AJ7" i="73"/>
  <c r="AR7" i="73"/>
  <c r="AZ7" i="73"/>
  <c r="AC67" i="102"/>
  <c r="AK67" i="102"/>
  <c r="AS67" i="102"/>
  <c r="AA6" i="102"/>
  <c r="AA67" i="102" s="1"/>
  <c r="BA79" i="102" s="1"/>
  <c r="AI67" i="102"/>
  <c r="AQ67" i="102"/>
  <c r="AG70" i="102"/>
  <c r="AO70" i="102"/>
  <c r="AW70" i="102"/>
  <c r="AE70" i="102"/>
  <c r="AF94" i="102" s="1"/>
  <c r="AM70" i="102"/>
  <c r="AU70" i="102"/>
  <c r="AC70" i="102"/>
  <c r="AK70" i="102"/>
  <c r="AS70" i="102"/>
  <c r="AF42" i="102"/>
  <c r="AN42" i="102"/>
  <c r="AV42" i="102"/>
  <c r="AG42" i="102"/>
  <c r="AO42" i="102"/>
  <c r="AW42" i="102"/>
  <c r="BE42" i="102"/>
  <c r="AB42" i="102"/>
  <c r="AJ42" i="102"/>
  <c r="AR42" i="102"/>
  <c r="AZ42" i="102"/>
  <c r="AA50" i="102"/>
  <c r="AA74" i="102" s="1"/>
  <c r="AI50" i="102"/>
  <c r="AI74" i="102" s="1"/>
  <c r="AQ50" i="102"/>
  <c r="AQ74" i="102" s="1"/>
  <c r="AY50" i="102"/>
  <c r="AY74" i="102" s="1"/>
  <c r="AN10" i="97"/>
  <c r="AN55" i="97" s="1"/>
  <c r="AA17" i="102"/>
  <c r="AA69" i="102" s="1"/>
  <c r="BA81" i="102" s="1"/>
  <c r="AI69" i="102"/>
  <c r="AQ69" i="102"/>
  <c r="AY69" i="102"/>
  <c r="AE69" i="102"/>
  <c r="AM69" i="102"/>
  <c r="AU69" i="102"/>
  <c r="AB70" i="102"/>
  <c r="AJ70" i="102"/>
  <c r="AR70" i="102"/>
  <c r="AZ70" i="102"/>
  <c r="BA94" i="102" s="1"/>
  <c r="AC33" i="102"/>
  <c r="AK33" i="102"/>
  <c r="AS33" i="102"/>
  <c r="AH42" i="102"/>
  <c r="AP42" i="102"/>
  <c r="AX42" i="102"/>
  <c r="AA42" i="102"/>
  <c r="AI42" i="102"/>
  <c r="AQ42" i="102"/>
  <c r="AY42" i="102"/>
  <c r="AD5" i="68"/>
  <c r="AK5" i="68"/>
  <c r="AK5" i="69"/>
  <c r="AS5" i="68"/>
  <c r="AS5" i="69"/>
  <c r="AS76" i="64"/>
  <c r="AC35" i="64"/>
  <c r="AC77" i="64"/>
  <c r="AD78" i="64"/>
  <c r="AM37" i="64"/>
  <c r="AV38" i="64"/>
  <c r="AV80" i="64"/>
  <c r="AU54" i="64"/>
  <c r="AU82" i="64"/>
  <c r="AS36" i="64"/>
  <c r="AK37" i="64"/>
  <c r="AT40" i="64"/>
  <c r="AQ54" i="64"/>
  <c r="AR56" i="64"/>
  <c r="AY57" i="64"/>
  <c r="AZ64" i="64"/>
  <c r="AO77" i="64"/>
  <c r="AH78" i="64"/>
  <c r="AF79" i="64"/>
  <c r="AR82" i="64"/>
  <c r="AF123" i="65"/>
  <c r="AF87" i="65"/>
  <c r="AV123" i="65"/>
  <c r="AV87" i="65"/>
  <c r="BB65" i="65"/>
  <c r="BB5" i="114" s="1"/>
  <c r="BB7" i="114" s="1"/>
  <c r="AA8" i="67"/>
  <c r="AQ6" i="67"/>
  <c r="AY6" i="67"/>
  <c r="AG6" i="67"/>
  <c r="AW6" i="67"/>
  <c r="AE6" i="67"/>
  <c r="AM6" i="67"/>
  <c r="AK6" i="67"/>
  <c r="AS6" i="67"/>
  <c r="AI6" i="67"/>
  <c r="AZ5" i="69"/>
  <c r="AZ5" i="68"/>
  <c r="AT78" i="64"/>
  <c r="AT35" i="64"/>
  <c r="AT77" i="64"/>
  <c r="AT49" i="64"/>
  <c r="AV51" i="64"/>
  <c r="AV37" i="64"/>
  <c r="AG80" i="64"/>
  <c r="AF82" i="64"/>
  <c r="AF40" i="64"/>
  <c r="AN82" i="64"/>
  <c r="AN40" i="64"/>
  <c r="AV54" i="64"/>
  <c r="AV82" i="64"/>
  <c r="AV40" i="64"/>
  <c r="AG83" i="64"/>
  <c r="AG41" i="64"/>
  <c r="AO83" i="64"/>
  <c r="AO41" i="64"/>
  <c r="AW83" i="64"/>
  <c r="AW41" i="64"/>
  <c r="AX56" i="64"/>
  <c r="AA43" i="64"/>
  <c r="AI43" i="64"/>
  <c r="AI85" i="64"/>
  <c r="AQ43" i="64"/>
  <c r="AQ85" i="64"/>
  <c r="AY71" i="64"/>
  <c r="AY43" i="64"/>
  <c r="AY85" i="64"/>
  <c r="AW35" i="64"/>
  <c r="AT36" i="64"/>
  <c r="AQ37" i="64"/>
  <c r="AC40" i="64"/>
  <c r="AU40" i="64"/>
  <c r="AO42" i="64"/>
  <c r="AG43" i="64"/>
  <c r="AV52" i="64"/>
  <c r="AR54" i="64"/>
  <c r="AP77" i="64"/>
  <c r="AZ83" i="64"/>
  <c r="AH85" i="64"/>
  <c r="AG123" i="65"/>
  <c r="AG87" i="65"/>
  <c r="AO123" i="65"/>
  <c r="AO87" i="65"/>
  <c r="AW123" i="65"/>
  <c r="AW87" i="65"/>
  <c r="AW99" i="65"/>
  <c r="AE60" i="66"/>
  <c r="AE59" i="66" s="1"/>
  <c r="AE77" i="66" s="1"/>
  <c r="AM60" i="66"/>
  <c r="AM59" i="66" s="1"/>
  <c r="AM77" i="66" s="1"/>
  <c r="AU60" i="66"/>
  <c r="AU59" i="66" s="1"/>
  <c r="AU77" i="66" s="1"/>
  <c r="AJ6" i="67"/>
  <c r="AR6" i="67"/>
  <c r="AZ6" i="67"/>
  <c r="AR5" i="69"/>
  <c r="AR5" i="68"/>
  <c r="AS35" i="64"/>
  <c r="AS77" i="64"/>
  <c r="AS49" i="64"/>
  <c r="AU51" i="64"/>
  <c r="AU37" i="64"/>
  <c r="AN38" i="64"/>
  <c r="AN80" i="64"/>
  <c r="AE82" i="64"/>
  <c r="AN83" i="64"/>
  <c r="AN41" i="64"/>
  <c r="AL35" i="64"/>
  <c r="AL77" i="64"/>
  <c r="AE78" i="64"/>
  <c r="AU78" i="64"/>
  <c r="AN37" i="64"/>
  <c r="AO80" i="64"/>
  <c r="AE77" i="64"/>
  <c r="AM77" i="64"/>
  <c r="AU77" i="64"/>
  <c r="AU49" i="64"/>
  <c r="AF36" i="64"/>
  <c r="AN36" i="64"/>
  <c r="AV36" i="64"/>
  <c r="AG37" i="64"/>
  <c r="AO37" i="64"/>
  <c r="AW51" i="64"/>
  <c r="AW37" i="64"/>
  <c r="AH80" i="64"/>
  <c r="AP80" i="64"/>
  <c r="AX80" i="64"/>
  <c r="AX66" i="64"/>
  <c r="AA10" i="64"/>
  <c r="AG82" i="64"/>
  <c r="AG40" i="64"/>
  <c r="AO82" i="64"/>
  <c r="AO40" i="64"/>
  <c r="AW54" i="64"/>
  <c r="AW82" i="64"/>
  <c r="AW40" i="64"/>
  <c r="AH83" i="64"/>
  <c r="AH41" i="64"/>
  <c r="AP83" i="64"/>
  <c r="AP41" i="64"/>
  <c r="AP55" i="64"/>
  <c r="AX83" i="64"/>
  <c r="AX41" i="64"/>
  <c r="AX69" i="64"/>
  <c r="AX55" i="64"/>
  <c r="AQ56" i="64"/>
  <c r="AY56" i="64"/>
  <c r="AB43" i="64"/>
  <c r="AB85" i="64"/>
  <c r="AJ43" i="64"/>
  <c r="AJ85" i="64"/>
  <c r="AR43" i="64"/>
  <c r="AR85" i="64"/>
  <c r="AR57" i="64"/>
  <c r="AZ71" i="64"/>
  <c r="AZ43" i="64"/>
  <c r="AZ85" i="64"/>
  <c r="AZ57" i="64"/>
  <c r="AC36" i="64"/>
  <c r="AU36" i="64"/>
  <c r="AR37" i="64"/>
  <c r="AO38" i="64"/>
  <c r="AP42" i="64"/>
  <c r="AV50" i="64"/>
  <c r="AY65" i="64"/>
  <c r="AQ77" i="64"/>
  <c r="AM79" i="64"/>
  <c r="AZ82" i="64"/>
  <c r="AH84" i="64"/>
  <c r="AO85" i="64"/>
  <c r="AH73" i="65"/>
  <c r="AP73" i="65"/>
  <c r="AX73" i="65"/>
  <c r="AE55" i="66"/>
  <c r="AE76" i="66" s="1"/>
  <c r="AM55" i="66"/>
  <c r="AM76" i="66" s="1"/>
  <c r="AD87" i="65"/>
  <c r="AO6" i="67"/>
  <c r="AK35" i="64"/>
  <c r="AK77" i="64"/>
  <c r="AL78" i="64"/>
  <c r="AE37" i="64"/>
  <c r="AF38" i="64"/>
  <c r="AF80" i="64"/>
  <c r="AM82" i="64"/>
  <c r="AF83" i="64"/>
  <c r="AF41" i="64"/>
  <c r="AV83" i="64"/>
  <c r="AV41" i="64"/>
  <c r="AW84" i="64"/>
  <c r="AW56" i="64"/>
  <c r="AX71" i="64"/>
  <c r="AX43" i="64"/>
  <c r="AD35" i="64"/>
  <c r="AD77" i="64"/>
  <c r="AM78" i="64"/>
  <c r="AF37" i="64"/>
  <c r="AW80" i="64"/>
  <c r="AN76" i="64"/>
  <c r="AF77" i="64"/>
  <c r="AN77" i="64"/>
  <c r="AV77" i="64"/>
  <c r="AV49" i="64"/>
  <c r="AG36" i="64"/>
  <c r="AO36" i="64"/>
  <c r="AW36" i="64"/>
  <c r="AW50" i="64"/>
  <c r="AH37" i="64"/>
  <c r="AH79" i="64"/>
  <c r="AP51" i="64"/>
  <c r="AP37" i="64"/>
  <c r="AP79" i="64"/>
  <c r="AX51" i="64"/>
  <c r="AX37" i="64"/>
  <c r="AX79" i="64"/>
  <c r="AI80" i="64"/>
  <c r="AQ80" i="64"/>
  <c r="AQ52" i="64"/>
  <c r="AY80" i="64"/>
  <c r="AY66" i="64"/>
  <c r="AY52" i="64"/>
  <c r="AH82" i="64"/>
  <c r="AH40" i="64"/>
  <c r="AP82" i="64"/>
  <c r="AP40" i="64"/>
  <c r="AX82" i="64"/>
  <c r="AX40" i="64"/>
  <c r="AQ55" i="64"/>
  <c r="AY69" i="64"/>
  <c r="AY55" i="64"/>
  <c r="AB42" i="64"/>
  <c r="AB84" i="64"/>
  <c r="AJ42" i="64"/>
  <c r="AJ84" i="64"/>
  <c r="AR42" i="64"/>
  <c r="AR84" i="64"/>
  <c r="AZ42" i="64"/>
  <c r="AZ84" i="64"/>
  <c r="AC43" i="64"/>
  <c r="AC85" i="64"/>
  <c r="AK43" i="64"/>
  <c r="AK85" i="64"/>
  <c r="AS43" i="64"/>
  <c r="AS85" i="64"/>
  <c r="AS57" i="64"/>
  <c r="AG35" i="64"/>
  <c r="AD36" i="64"/>
  <c r="AA37" i="64"/>
  <c r="AS37" i="64"/>
  <c r="AP38" i="64"/>
  <c r="AE40" i="64"/>
  <c r="AB41" i="64"/>
  <c r="AY41" i="64"/>
  <c r="AQ42" i="64"/>
  <c r="AP49" i="64"/>
  <c r="AQ51" i="64"/>
  <c r="AX52" i="64"/>
  <c r="AZ56" i="64"/>
  <c r="AW77" i="64"/>
  <c r="AN79" i="64"/>
  <c r="AI84" i="64"/>
  <c r="AP85" i="64"/>
  <c r="AH123" i="65"/>
  <c r="AH87" i="65"/>
  <c r="AL87" i="65"/>
  <c r="AN123" i="65"/>
  <c r="AV5" i="69"/>
  <c r="AR80" i="64"/>
  <c r="AR52" i="64"/>
  <c r="AR38" i="64"/>
  <c r="AC42" i="64"/>
  <c r="AC84" i="64"/>
  <c r="AL43" i="64"/>
  <c r="AL85" i="64"/>
  <c r="AE36" i="64"/>
  <c r="AY37" i="64"/>
  <c r="AW42" i="64"/>
  <c r="AP57" i="64"/>
  <c r="AV78" i="64"/>
  <c r="AO79" i="64"/>
  <c r="AP84" i="64"/>
  <c r="AB123" i="65"/>
  <c r="AB87" i="65"/>
  <c r="AJ123" i="65"/>
  <c r="AJ87" i="65"/>
  <c r="AR123" i="65"/>
  <c r="AR87" i="65"/>
  <c r="AR99" i="65"/>
  <c r="AZ123" i="65"/>
  <c r="AZ87" i="65"/>
  <c r="AZ111" i="65"/>
  <c r="AZ99" i="65"/>
  <c r="AV99" i="65"/>
  <c r="AU6" i="67"/>
  <c r="AX64" i="64"/>
  <c r="AX36" i="64"/>
  <c r="AX50" i="64"/>
  <c r="AJ80" i="64"/>
  <c r="AJ38" i="64"/>
  <c r="AZ80" i="64"/>
  <c r="AZ66" i="64"/>
  <c r="AZ52" i="64"/>
  <c r="AZ38" i="64"/>
  <c r="AA40" i="64"/>
  <c r="AK42" i="64"/>
  <c r="AK84" i="64"/>
  <c r="AD43" i="64"/>
  <c r="AD85" i="64"/>
  <c r="AQ36" i="64"/>
  <c r="AQ50" i="64"/>
  <c r="AQ78" i="64"/>
  <c r="AB79" i="64"/>
  <c r="AR79" i="64"/>
  <c r="AZ79" i="64"/>
  <c r="AZ65" i="64"/>
  <c r="AC80" i="64"/>
  <c r="AC38" i="64"/>
  <c r="AS80" i="64"/>
  <c r="AS52" i="64"/>
  <c r="AS38" i="64"/>
  <c r="AB40" i="64"/>
  <c r="AJ40" i="64"/>
  <c r="AR40" i="64"/>
  <c r="AZ40" i="64"/>
  <c r="AZ68" i="64"/>
  <c r="AC83" i="64"/>
  <c r="AK83" i="64"/>
  <c r="AS55" i="64"/>
  <c r="AS83" i="64"/>
  <c r="AD42" i="64"/>
  <c r="AD84" i="64"/>
  <c r="AL42" i="64"/>
  <c r="AL84" i="64"/>
  <c r="AT42" i="64"/>
  <c r="AT84" i="64"/>
  <c r="AE85" i="64"/>
  <c r="AM85" i="64"/>
  <c r="AU85" i="64"/>
  <c r="AU57" i="64"/>
  <c r="AN35" i="64"/>
  <c r="AK36" i="64"/>
  <c r="AZ37" i="64"/>
  <c r="AW38" i="64"/>
  <c r="AI41" i="64"/>
  <c r="AA42" i="64"/>
  <c r="AX42" i="64"/>
  <c r="AU43" i="64"/>
  <c r="AW49" i="64"/>
  <c r="AQ57" i="64"/>
  <c r="AX68" i="64"/>
  <c r="AW78" i="64"/>
  <c r="AU79" i="64"/>
  <c r="AJ83" i="64"/>
  <c r="AQ84" i="64"/>
  <c r="AX85" i="64"/>
  <c r="AC123" i="65"/>
  <c r="AC87" i="65"/>
  <c r="AK123" i="65"/>
  <c r="AK87" i="65"/>
  <c r="AS123" i="65"/>
  <c r="AS87" i="65"/>
  <c r="AS99" i="65"/>
  <c r="AD45" i="66"/>
  <c r="AL45" i="66"/>
  <c r="AT45" i="66"/>
  <c r="AH47" i="66"/>
  <c r="AP47" i="66"/>
  <c r="AX47" i="66"/>
  <c r="AE49" i="66"/>
  <c r="AE51" i="66"/>
  <c r="AM49" i="66"/>
  <c r="AM51" i="66"/>
  <c r="AU49" i="66"/>
  <c r="AU51" i="66"/>
  <c r="AC50" i="66"/>
  <c r="AC51" i="66"/>
  <c r="AK50" i="66"/>
  <c r="AK51" i="66"/>
  <c r="AS50" i="66"/>
  <c r="AS51" i="66"/>
  <c r="E10" i="112"/>
  <c r="AP123" i="65"/>
  <c r="BC99" i="65"/>
  <c r="BB99" i="65"/>
  <c r="BA99" i="65"/>
  <c r="AP87" i="65"/>
  <c r="AP99" i="65"/>
  <c r="BE99" i="65"/>
  <c r="BD99" i="65"/>
  <c r="AU55" i="66"/>
  <c r="AU76" i="66" s="1"/>
  <c r="AP36" i="64"/>
  <c r="AP50" i="64"/>
  <c r="AB80" i="64"/>
  <c r="AB38" i="64"/>
  <c r="AQ82" i="64"/>
  <c r="AQ40" i="64"/>
  <c r="AR55" i="64"/>
  <c r="AT43" i="64"/>
  <c r="AT85" i="64"/>
  <c r="AT57" i="64"/>
  <c r="AX63" i="64"/>
  <c r="AX35" i="64"/>
  <c r="AI36" i="64"/>
  <c r="AI78" i="64"/>
  <c r="AY64" i="64"/>
  <c r="AY36" i="64"/>
  <c r="AY50" i="64"/>
  <c r="AY78" i="64"/>
  <c r="AJ79" i="64"/>
  <c r="AK80" i="64"/>
  <c r="AK38" i="64"/>
  <c r="AR48" i="64"/>
  <c r="AZ62" i="64"/>
  <c r="AI35" i="64"/>
  <c r="AQ35" i="64"/>
  <c r="AY63" i="64"/>
  <c r="AY35" i="64"/>
  <c r="AB36" i="64"/>
  <c r="AB78" i="64"/>
  <c r="AJ36" i="64"/>
  <c r="AJ78" i="64"/>
  <c r="AR36" i="64"/>
  <c r="AR50" i="64"/>
  <c r="AR78" i="64"/>
  <c r="AZ36" i="64"/>
  <c r="AZ50" i="64"/>
  <c r="AZ78" i="64"/>
  <c r="AC79" i="64"/>
  <c r="AK79" i="64"/>
  <c r="AS79" i="64"/>
  <c r="AD38" i="64"/>
  <c r="AL38" i="64"/>
  <c r="AT52" i="64"/>
  <c r="AT38" i="64"/>
  <c r="AS54" i="64"/>
  <c r="AD83" i="64"/>
  <c r="AD41" i="64"/>
  <c r="AL83" i="64"/>
  <c r="AL41" i="64"/>
  <c r="AT55" i="64"/>
  <c r="AT83" i="64"/>
  <c r="AT41" i="64"/>
  <c r="AE42" i="64"/>
  <c r="AE84" i="64"/>
  <c r="AM42" i="64"/>
  <c r="AM84" i="64"/>
  <c r="AU42" i="64"/>
  <c r="AU84" i="64"/>
  <c r="AU56" i="64"/>
  <c r="AF85" i="64"/>
  <c r="AN85" i="64"/>
  <c r="AV85" i="64"/>
  <c r="AV57" i="64"/>
  <c r="AL36" i="64"/>
  <c r="AI37" i="64"/>
  <c r="AX38" i="64"/>
  <c r="AM40" i="64"/>
  <c r="AJ41" i="64"/>
  <c r="AG42" i="64"/>
  <c r="AY42" i="64"/>
  <c r="AV43" i="64"/>
  <c r="AX49" i="64"/>
  <c r="AY51" i="64"/>
  <c r="AV55" i="64"/>
  <c r="AW57" i="64"/>
  <c r="AX70" i="64"/>
  <c r="AH77" i="64"/>
  <c r="AF78" i="64"/>
  <c r="AX78" i="64"/>
  <c r="AV79" i="64"/>
  <c r="AJ82" i="64"/>
  <c r="AQ83" i="64"/>
  <c r="AX84" i="64"/>
  <c r="AH74" i="65"/>
  <c r="AP74" i="65"/>
  <c r="AX74" i="65"/>
  <c r="AT123" i="65"/>
  <c r="AT99" i="65"/>
  <c r="AE45" i="66"/>
  <c r="AM45" i="66"/>
  <c r="AU45" i="66"/>
  <c r="AC46" i="66"/>
  <c r="AK46" i="66"/>
  <c r="AS46" i="66"/>
  <c r="AA47" i="66"/>
  <c r="AA44" i="65"/>
  <c r="AI47" i="66"/>
  <c r="AQ47" i="66"/>
  <c r="AY47" i="66"/>
  <c r="AF49" i="66"/>
  <c r="AF51" i="66"/>
  <c r="AN49" i="66"/>
  <c r="AN51" i="66"/>
  <c r="AV49" i="66"/>
  <c r="AV51" i="66"/>
  <c r="AC87" i="66"/>
  <c r="AC126" i="66"/>
  <c r="AK87" i="66"/>
  <c r="AK126" i="66"/>
  <c r="AS87" i="66"/>
  <c r="AS126" i="66"/>
  <c r="AS100" i="66"/>
  <c r="AN5" i="68"/>
  <c r="AN5" i="69"/>
  <c r="AI82" i="64"/>
  <c r="AI40" i="64"/>
  <c r="AY82" i="64"/>
  <c r="AY40" i="64"/>
  <c r="AY68" i="64"/>
  <c r="AZ69" i="64"/>
  <c r="AZ55" i="64"/>
  <c r="AS42" i="64"/>
  <c r="AS84" i="64"/>
  <c r="AB35" i="64"/>
  <c r="AB77" i="64"/>
  <c r="AJ35" i="64"/>
  <c r="AJ77" i="64"/>
  <c r="AR35" i="64"/>
  <c r="AR77" i="64"/>
  <c r="AR49" i="64"/>
  <c r="AZ63" i="64"/>
  <c r="AZ35" i="64"/>
  <c r="AZ77" i="64"/>
  <c r="AZ49" i="64"/>
  <c r="AS50" i="64"/>
  <c r="AS78" i="64"/>
  <c r="AD79" i="64"/>
  <c r="AD37" i="64"/>
  <c r="AL79" i="64"/>
  <c r="AL37" i="64"/>
  <c r="AT79" i="64"/>
  <c r="AT51" i="64"/>
  <c r="AT37" i="64"/>
  <c r="AE38" i="64"/>
  <c r="AM38" i="64"/>
  <c r="AU52" i="64"/>
  <c r="AU38" i="64"/>
  <c r="AN15" i="64"/>
  <c r="AD82" i="64"/>
  <c r="AL82" i="64"/>
  <c r="AT54" i="64"/>
  <c r="AT82" i="64"/>
  <c r="AE83" i="64"/>
  <c r="AE41" i="64"/>
  <c r="AM83" i="64"/>
  <c r="AM41" i="64"/>
  <c r="AU83" i="64"/>
  <c r="AU41" i="64"/>
  <c r="AF42" i="64"/>
  <c r="AF84" i="64"/>
  <c r="AN42" i="64"/>
  <c r="AN84" i="64"/>
  <c r="AV42" i="64"/>
  <c r="AV84" i="64"/>
  <c r="AV56" i="64"/>
  <c r="AU35" i="64"/>
  <c r="AM36" i="64"/>
  <c r="AJ37" i="64"/>
  <c r="AG38" i="64"/>
  <c r="AY38" i="64"/>
  <c r="AS40" i="64"/>
  <c r="AK41" i="64"/>
  <c r="AE43" i="64"/>
  <c r="AY49" i="64"/>
  <c r="AZ51" i="64"/>
  <c r="AP54" i="64"/>
  <c r="AW55" i="64"/>
  <c r="AX57" i="64"/>
  <c r="AY70" i="64"/>
  <c r="AI77" i="64"/>
  <c r="AG78" i="64"/>
  <c r="AE79" i="64"/>
  <c r="AW79" i="64"/>
  <c r="AK82" i="64"/>
  <c r="AR83" i="64"/>
  <c r="AY84" i="64"/>
  <c r="AE123" i="65"/>
  <c r="AE87" i="65"/>
  <c r="AM123" i="65"/>
  <c r="AM87" i="65"/>
  <c r="AU99" i="65"/>
  <c r="AU123" i="65"/>
  <c r="AU87" i="65"/>
  <c r="AB56" i="66"/>
  <c r="AB77" i="65"/>
  <c r="AJ56" i="66"/>
  <c r="AJ77" i="65"/>
  <c r="AR56" i="66"/>
  <c r="AR77" i="65"/>
  <c r="AZ56" i="66"/>
  <c r="AZ77" i="65"/>
  <c r="BA125" i="65" s="1"/>
  <c r="AP55" i="66"/>
  <c r="AP76" i="66" s="1"/>
  <c r="AF58" i="66"/>
  <c r="AF77" i="65"/>
  <c r="AN58" i="66"/>
  <c r="AN77" i="65"/>
  <c r="AV58" i="66"/>
  <c r="AV77" i="65"/>
  <c r="AC61" i="66"/>
  <c r="AC78" i="65"/>
  <c r="AK61" i="66"/>
  <c r="AK78" i="65"/>
  <c r="AS61" i="66"/>
  <c r="AS78" i="65"/>
  <c r="G10" i="112"/>
  <c r="AX111" i="65"/>
  <c r="AX123" i="65"/>
  <c r="AX87" i="65"/>
  <c r="AX99" i="65"/>
  <c r="AC55" i="66"/>
  <c r="AC76" i="66" s="1"/>
  <c r="AK55" i="66"/>
  <c r="AK76" i="66" s="1"/>
  <c r="AS55" i="66"/>
  <c r="AS76" i="66" s="1"/>
  <c r="AI123" i="65"/>
  <c r="AQ123" i="65"/>
  <c r="AY123" i="65"/>
  <c r="AD87" i="66"/>
  <c r="AD126" i="66"/>
  <c r="AL87" i="66"/>
  <c r="AL126" i="66"/>
  <c r="AT87" i="66"/>
  <c r="AT126" i="66"/>
  <c r="AT100" i="66"/>
  <c r="AN44" i="66"/>
  <c r="AD55" i="66"/>
  <c r="AD76" i="66" s="1"/>
  <c r="AL55" i="66"/>
  <c r="AL76" i="66" s="1"/>
  <c r="AT55" i="66"/>
  <c r="AT76" i="66" s="1"/>
  <c r="AE87" i="66"/>
  <c r="AE126" i="66"/>
  <c r="AM87" i="66"/>
  <c r="AM126" i="66"/>
  <c r="AU87" i="66"/>
  <c r="AU126" i="66"/>
  <c r="AU100" i="66"/>
  <c r="AW55" i="66"/>
  <c r="AW76" i="66" s="1"/>
  <c r="AD61" i="66"/>
  <c r="AG87" i="66"/>
  <c r="AG44" i="66"/>
  <c r="AG43" i="66" s="1"/>
  <c r="AG75" i="66" s="1"/>
  <c r="AO44" i="66"/>
  <c r="AO43" i="66" s="1"/>
  <c r="AO75" i="66" s="1"/>
  <c r="AW44" i="66"/>
  <c r="AW43" i="66" s="1"/>
  <c r="AW75" i="66" s="1"/>
  <c r="AD51" i="66"/>
  <c r="AT51" i="66"/>
  <c r="AG77" i="65"/>
  <c r="AO77" i="65"/>
  <c r="AW77" i="65"/>
  <c r="AH78" i="65"/>
  <c r="AP78" i="65"/>
  <c r="AX78" i="65"/>
  <c r="AQ99" i="65"/>
  <c r="AY99" i="65"/>
  <c r="AY111" i="65"/>
  <c r="AF87" i="66"/>
  <c r="AF126" i="66"/>
  <c r="AN87" i="66"/>
  <c r="AN126" i="66"/>
  <c r="AV87" i="66"/>
  <c r="AV126" i="66"/>
  <c r="AV100" i="66"/>
  <c r="AV44" i="66"/>
  <c r="AX55" i="66"/>
  <c r="AX76" i="66" s="1"/>
  <c r="BA115" i="66" s="1"/>
  <c r="AH87" i="66"/>
  <c r="AX6" i="67"/>
  <c r="AD6" i="67"/>
  <c r="AH77" i="65"/>
  <c r="AP77" i="65"/>
  <c r="AX77" i="65"/>
  <c r="AA60" i="65"/>
  <c r="AA59" i="65" s="1"/>
  <c r="AA78" i="65" s="1"/>
  <c r="AI78" i="65"/>
  <c r="AQ78" i="65"/>
  <c r="AY78" i="65"/>
  <c r="AF60" i="66"/>
  <c r="AF59" i="66" s="1"/>
  <c r="AF77" i="66" s="1"/>
  <c r="AL61" i="66"/>
  <c r="AO126" i="66"/>
  <c r="AO87" i="66"/>
  <c r="AA55" i="65"/>
  <c r="AA77" i="65" s="1"/>
  <c r="AI77" i="65"/>
  <c r="AQ77" i="65"/>
  <c r="AY77" i="65"/>
  <c r="AB78" i="65"/>
  <c r="AJ78" i="65"/>
  <c r="AR78" i="65"/>
  <c r="AZ78" i="65"/>
  <c r="BA126" i="65" s="1"/>
  <c r="AH60" i="66"/>
  <c r="AH59" i="66" s="1"/>
  <c r="AH77" i="66" s="1"/>
  <c r="AP60" i="66"/>
  <c r="AP59" i="66" s="1"/>
  <c r="AP77" i="66" s="1"/>
  <c r="AX60" i="66"/>
  <c r="AX59" i="66" s="1"/>
  <c r="AX77" i="66" s="1"/>
  <c r="BA116" i="66" s="1"/>
  <c r="AA87" i="65"/>
  <c r="AI87" i="65"/>
  <c r="AQ87" i="65"/>
  <c r="AY87" i="65"/>
  <c r="AF6" i="67"/>
  <c r="AG60" i="66"/>
  <c r="AG59" i="66" s="1"/>
  <c r="AG77" i="66" s="1"/>
  <c r="E23" i="112"/>
  <c r="AP100" i="66"/>
  <c r="BE100" i="66"/>
  <c r="BD100" i="66"/>
  <c r="BC100" i="66"/>
  <c r="BB100" i="66"/>
  <c r="BA100" i="66"/>
  <c r="AP87" i="66"/>
  <c r="AL6" i="67"/>
  <c r="AB44" i="66"/>
  <c r="AB43" i="66" s="1"/>
  <c r="AB75" i="66" s="1"/>
  <c r="AJ44" i="66"/>
  <c r="AJ43" i="66" s="1"/>
  <c r="AJ75" i="66" s="1"/>
  <c r="AR44" i="66"/>
  <c r="AR43" i="66" s="1"/>
  <c r="AR75" i="66" s="1"/>
  <c r="AZ44" i="66"/>
  <c r="AZ43" i="66" s="1"/>
  <c r="AZ75" i="66" s="1"/>
  <c r="BA127" i="66" s="1"/>
  <c r="AG51" i="66"/>
  <c r="AO51" i="66"/>
  <c r="AW51" i="66"/>
  <c r="AA130" i="67"/>
  <c r="AA129" i="67" s="1"/>
  <c r="AA60" i="66"/>
  <c r="AI60" i="66"/>
  <c r="AI59" i="66" s="1"/>
  <c r="AI77" i="66" s="1"/>
  <c r="AQ60" i="66"/>
  <c r="AQ59" i="66" s="1"/>
  <c r="AQ77" i="66" s="1"/>
  <c r="AY60" i="66"/>
  <c r="AY59" i="66" s="1"/>
  <c r="AY77" i="66" s="1"/>
  <c r="C23" i="112"/>
  <c r="AA87" i="66"/>
  <c r="AI87" i="66"/>
  <c r="AQ87" i="66"/>
  <c r="AY113" i="66"/>
  <c r="AY87" i="66"/>
  <c r="AG55" i="66"/>
  <c r="AG76" i="66" s="1"/>
  <c r="AN60" i="66"/>
  <c r="AN59" i="66" s="1"/>
  <c r="AN77" i="66" s="1"/>
  <c r="AT61" i="66"/>
  <c r="AW126" i="66"/>
  <c r="AW100" i="66"/>
  <c r="AW87" i="66"/>
  <c r="AI126" i="66"/>
  <c r="AH51" i="66"/>
  <c r="AP51" i="66"/>
  <c r="AX51" i="66"/>
  <c r="AC77" i="65"/>
  <c r="AK77" i="65"/>
  <c r="AS77" i="65"/>
  <c r="AA125" i="67"/>
  <c r="AA55" i="66"/>
  <c r="AA76" i="66" s="1"/>
  <c r="BA89" i="66" s="1"/>
  <c r="AI55" i="66"/>
  <c r="AI76" i="66" s="1"/>
  <c r="AQ55" i="66"/>
  <c r="AQ76" i="66" s="1"/>
  <c r="AY55" i="66"/>
  <c r="AY76" i="66" s="1"/>
  <c r="AB60" i="66"/>
  <c r="AB59" i="66" s="1"/>
  <c r="AB77" i="66" s="1"/>
  <c r="AJ60" i="66"/>
  <c r="AJ59" i="66" s="1"/>
  <c r="AJ77" i="66" s="1"/>
  <c r="AR60" i="66"/>
  <c r="AR59" i="66" s="1"/>
  <c r="AR77" i="66" s="1"/>
  <c r="AZ60" i="66"/>
  <c r="AZ59" i="66" s="1"/>
  <c r="AZ77" i="66" s="1"/>
  <c r="BA129" i="66" s="1"/>
  <c r="AB126" i="66"/>
  <c r="AJ87" i="66"/>
  <c r="AJ126" i="66"/>
  <c r="AR87" i="66"/>
  <c r="AR126" i="66"/>
  <c r="AZ113" i="66"/>
  <c r="AZ87" i="66"/>
  <c r="AZ126" i="66"/>
  <c r="AF44" i="66"/>
  <c r="AH55" i="66"/>
  <c r="AH76" i="66" s="1"/>
  <c r="AO60" i="66"/>
  <c r="AO59" i="66" s="1"/>
  <c r="AO77" i="66" s="1"/>
  <c r="G23" i="112"/>
  <c r="AX100" i="66"/>
  <c r="AX87" i="66"/>
  <c r="AY100" i="66"/>
  <c r="AH6" i="67"/>
  <c r="AN6" i="67"/>
  <c r="AT6" i="67"/>
  <c r="AH17" i="68"/>
  <c r="AH41" i="68"/>
  <c r="AP17" i="68"/>
  <c r="Z25" i="68"/>
  <c r="AP41" i="68"/>
  <c r="Z33" i="68"/>
  <c r="AX17" i="68"/>
  <c r="AX41" i="68"/>
  <c r="AY25" i="69"/>
  <c r="AQ25" i="69"/>
  <c r="AX25" i="69"/>
  <c r="AP25" i="69"/>
  <c r="AV25" i="69"/>
  <c r="BD17" i="68"/>
  <c r="BC17" i="68"/>
  <c r="BB17" i="68"/>
  <c r="BA17" i="68"/>
  <c r="AS17" i="68"/>
  <c r="AK17" i="68"/>
  <c r="AC17" i="68"/>
  <c r="AY17" i="68"/>
  <c r="AQ17" i="68"/>
  <c r="AI17" i="68"/>
  <c r="AA17" i="68"/>
  <c r="AG17" i="68"/>
  <c r="AU34" i="75"/>
  <c r="AO17" i="68"/>
  <c r="AB11" i="70"/>
  <c r="AB16" i="70" s="1"/>
  <c r="AJ11" i="70"/>
  <c r="AJ15" i="70" s="1"/>
  <c r="AR11" i="70"/>
  <c r="AR20" i="70" s="1"/>
  <c r="AZ11" i="70"/>
  <c r="AZ19" i="70" s="1"/>
  <c r="AW17" i="68"/>
  <c r="AC41" i="69"/>
  <c r="AK41" i="69"/>
  <c r="AS41" i="69"/>
  <c r="AS25" i="69"/>
  <c r="BE17" i="68"/>
  <c r="Z70" i="75"/>
  <c r="AE17" i="68"/>
  <c r="AM17" i="68"/>
  <c r="AU17" i="68"/>
  <c r="AB97" i="75"/>
  <c r="AZ97" i="75"/>
  <c r="AH97" i="75"/>
  <c r="AP97" i="75"/>
  <c r="Z65" i="75"/>
  <c r="AL100" i="75"/>
  <c r="AS103" i="75"/>
  <c r="Z112" i="100"/>
  <c r="Z145" i="100"/>
  <c r="AY142" i="100"/>
  <c r="AB17" i="68"/>
  <c r="AJ17" i="68"/>
  <c r="AR17" i="68"/>
  <c r="AZ17" i="68"/>
  <c r="AF41" i="68"/>
  <c r="AN41" i="68"/>
  <c r="AV41" i="68"/>
  <c r="AW25" i="69"/>
  <c r="AG15" i="70"/>
  <c r="AE5" i="75"/>
  <c r="AM5" i="75"/>
  <c r="AU5" i="75"/>
  <c r="AA17" i="75"/>
  <c r="AA5" i="74" s="1"/>
  <c r="AA36" i="75"/>
  <c r="AB100" i="75" s="1"/>
  <c r="AI17" i="75"/>
  <c r="AI5" i="74" s="1"/>
  <c r="AI36" i="75"/>
  <c r="AY17" i="75"/>
  <c r="AY5" i="74" s="1"/>
  <c r="AY36" i="75"/>
  <c r="AG17" i="75"/>
  <c r="AG5" i="74" s="1"/>
  <c r="AW17" i="75"/>
  <c r="AW5" i="74" s="1"/>
  <c r="AE101" i="75"/>
  <c r="AM101" i="75"/>
  <c r="AU101" i="75"/>
  <c r="AA22" i="75"/>
  <c r="AA6" i="74" s="1"/>
  <c r="AB51" i="74" s="1"/>
  <c r="Z71" i="75"/>
  <c r="Z87" i="75"/>
  <c r="AF104" i="75"/>
  <c r="AN104" i="75"/>
  <c r="AV104" i="75"/>
  <c r="AD105" i="75"/>
  <c r="AL105" i="75"/>
  <c r="AT105" i="75"/>
  <c r="AB106" i="75"/>
  <c r="AJ106" i="75"/>
  <c r="AR106" i="75"/>
  <c r="AZ106" i="75"/>
  <c r="AH107" i="75"/>
  <c r="Z75" i="75"/>
  <c r="AP107" i="75"/>
  <c r="Z91" i="75"/>
  <c r="AX107" i="75"/>
  <c r="AQ36" i="75"/>
  <c r="AO41" i="69"/>
  <c r="AF11" i="70"/>
  <c r="AF18" i="70" s="1"/>
  <c r="AN11" i="70"/>
  <c r="AN18" i="70" s="1"/>
  <c r="AV11" i="70"/>
  <c r="AF32" i="75"/>
  <c r="AF5" i="75"/>
  <c r="AN32" i="75"/>
  <c r="AN5" i="75"/>
  <c r="AV32" i="75"/>
  <c r="AV5" i="75"/>
  <c r="AJ97" i="75"/>
  <c r="AR97" i="75"/>
  <c r="AJ36" i="75"/>
  <c r="AK100" i="75" s="1"/>
  <c r="AJ17" i="75"/>
  <c r="AJ5" i="74" s="1"/>
  <c r="AR36" i="75"/>
  <c r="AS100" i="75" s="1"/>
  <c r="AR17" i="75"/>
  <c r="AR5" i="74" s="1"/>
  <c r="AZ36" i="75"/>
  <c r="BA100" i="75" s="1"/>
  <c r="AZ17" i="75"/>
  <c r="AZ5" i="74" s="1"/>
  <c r="BA50" i="74" s="1"/>
  <c r="AF101" i="75"/>
  <c r="AN101" i="75"/>
  <c r="AV101" i="75"/>
  <c r="Z55" i="75"/>
  <c r="AI39" i="75"/>
  <c r="AJ103" i="75" s="1"/>
  <c r="AI22" i="75"/>
  <c r="AI6" i="74" s="1"/>
  <c r="AQ39" i="75"/>
  <c r="AR103" i="75" s="1"/>
  <c r="AQ22" i="75"/>
  <c r="AQ6" i="74" s="1"/>
  <c r="AR51" i="74" s="1"/>
  <c r="AY39" i="75"/>
  <c r="AZ103" i="75" s="1"/>
  <c r="AY22" i="75"/>
  <c r="AY6" i="74" s="1"/>
  <c r="AG104" i="75"/>
  <c r="AO104" i="75"/>
  <c r="AW104" i="75"/>
  <c r="AE105" i="75"/>
  <c r="AM105" i="75"/>
  <c r="AU41" i="75"/>
  <c r="AV105" i="75" s="1"/>
  <c r="AU22" i="75"/>
  <c r="AU6" i="74" s="1"/>
  <c r="AC106" i="75"/>
  <c r="AK42" i="75"/>
  <c r="AK22" i="75"/>
  <c r="AK6" i="74" s="1"/>
  <c r="AS42" i="75"/>
  <c r="AT106" i="75" s="1"/>
  <c r="AS22" i="75"/>
  <c r="AS6" i="74" s="1"/>
  <c r="Z59" i="75"/>
  <c r="AI107" i="75"/>
  <c r="AQ107" i="75"/>
  <c r="AY107" i="75"/>
  <c r="AG97" i="75"/>
  <c r="AT104" i="75"/>
  <c r="AD17" i="68"/>
  <c r="AL17" i="68"/>
  <c r="AT17" i="68"/>
  <c r="AH41" i="69"/>
  <c r="AP41" i="69"/>
  <c r="AX41" i="69"/>
  <c r="Z33" i="69"/>
  <c r="AG32" i="75"/>
  <c r="AG5" i="75"/>
  <c r="AO32" i="75"/>
  <c r="AO5" i="75"/>
  <c r="AW32" i="75"/>
  <c r="AW5" i="75"/>
  <c r="AC33" i="75"/>
  <c r="AD97" i="75" s="1"/>
  <c r="AC5" i="75"/>
  <c r="AK33" i="75"/>
  <c r="AL97" i="75" s="1"/>
  <c r="AK5" i="75"/>
  <c r="AS33" i="75"/>
  <c r="AT97" i="75" s="1"/>
  <c r="AS5" i="75"/>
  <c r="AG101" i="75"/>
  <c r="AW101" i="75"/>
  <c r="AY104" i="75"/>
  <c r="AQ41" i="68"/>
  <c r="AY41" i="68"/>
  <c r="AI41" i="69"/>
  <c r="AQ41" i="69"/>
  <c r="AY41" i="69"/>
  <c r="AH11" i="70"/>
  <c r="AH20" i="70" s="1"/>
  <c r="AP11" i="70"/>
  <c r="AP20" i="70" s="1"/>
  <c r="AX11" i="70"/>
  <c r="AX20" i="70" s="1"/>
  <c r="AK11" i="70"/>
  <c r="AK16" i="70" s="1"/>
  <c r="AC22" i="75"/>
  <c r="AC6" i="74" s="1"/>
  <c r="AK103" i="75"/>
  <c r="Z56" i="75"/>
  <c r="AI104" i="75"/>
  <c r="AQ104" i="75"/>
  <c r="AG105" i="75"/>
  <c r="AW105" i="75"/>
  <c r="AM106" i="75"/>
  <c r="AK107" i="75"/>
  <c r="AS107" i="75"/>
  <c r="AW41" i="69"/>
  <c r="AA11" i="70"/>
  <c r="AI11" i="70"/>
  <c r="AI18" i="70" s="1"/>
  <c r="AQ11" i="70"/>
  <c r="AQ15" i="70" s="1"/>
  <c r="AY11" i="70"/>
  <c r="AY15" i="70" s="1"/>
  <c r="AA32" i="75"/>
  <c r="AQ32" i="75"/>
  <c r="AY32" i="75"/>
  <c r="AT34" i="75"/>
  <c r="AT8" i="74"/>
  <c r="AB17" i="75"/>
  <c r="AB5" i="74" s="1"/>
  <c r="AM22" i="75"/>
  <c r="AM6" i="74" s="1"/>
  <c r="AU106" i="75"/>
  <c r="AO101" i="75"/>
  <c r="AC107" i="75"/>
  <c r="AD41" i="69"/>
  <c r="AL41" i="69"/>
  <c r="AT41" i="69"/>
  <c r="AU25" i="69"/>
  <c r="AO97" i="75"/>
  <c r="AW97" i="75"/>
  <c r="AB105" i="75"/>
  <c r="AN103" i="75"/>
  <c r="AD11" i="70"/>
  <c r="AL11" i="70"/>
  <c r="AT11" i="70"/>
  <c r="AT19" i="70" s="1"/>
  <c r="AB5" i="75"/>
  <c r="AR5" i="75"/>
  <c r="AZ5" i="75"/>
  <c r="AH32" i="75"/>
  <c r="AP32" i="75"/>
  <c r="AX32" i="75"/>
  <c r="AG14" i="75"/>
  <c r="AO14" i="75"/>
  <c r="AW14" i="75"/>
  <c r="AC100" i="75"/>
  <c r="AB103" i="75"/>
  <c r="AH104" i="75"/>
  <c r="AP104" i="75"/>
  <c r="Z72" i="75"/>
  <c r="AX104" i="75"/>
  <c r="Z88" i="75"/>
  <c r="AF105" i="75"/>
  <c r="AN105" i="75"/>
  <c r="AD106" i="75"/>
  <c r="AB107" i="75"/>
  <c r="AJ107" i="75"/>
  <c r="AR107" i="75"/>
  <c r="AZ107" i="75"/>
  <c r="AT100" i="75"/>
  <c r="AR101" i="75"/>
  <c r="AV39" i="75"/>
  <c r="AE11" i="70"/>
  <c r="AE15" i="70" s="1"/>
  <c r="AM11" i="70"/>
  <c r="AM15" i="70" s="1"/>
  <c r="AU11" i="70"/>
  <c r="AU15" i="70" s="1"/>
  <c r="AE97" i="75"/>
  <c r="AM97" i="75"/>
  <c r="AU97" i="75"/>
  <c r="AE17" i="75"/>
  <c r="AE5" i="74" s="1"/>
  <c r="AS17" i="75"/>
  <c r="AS5" i="74" s="1"/>
  <c r="BA102" i="75"/>
  <c r="AE22" i="75"/>
  <c r="AE6" i="74" s="1"/>
  <c r="AB90" i="77"/>
  <c r="AF97" i="75"/>
  <c r="AN97" i="75"/>
  <c r="AV97" i="75"/>
  <c r="AM100" i="75"/>
  <c r="AU100" i="75"/>
  <c r="Z53" i="75"/>
  <c r="AI101" i="75"/>
  <c r="AQ101" i="75"/>
  <c r="AY101" i="75"/>
  <c r="AL103" i="75"/>
  <c r="AT103" i="75"/>
  <c r="AB104" i="75"/>
  <c r="AJ104" i="75"/>
  <c r="AR104" i="75"/>
  <c r="AZ104" i="75"/>
  <c r="AH105" i="75"/>
  <c r="AP105" i="75"/>
  <c r="Z73" i="75"/>
  <c r="AX105" i="75"/>
  <c r="Z89" i="75"/>
  <c r="AF106" i="75"/>
  <c r="AN106" i="75"/>
  <c r="AV106" i="75"/>
  <c r="AD107" i="75"/>
  <c r="AL107" i="75"/>
  <c r="AT107" i="75"/>
  <c r="AB101" i="75"/>
  <c r="AC103" i="75"/>
  <c r="AO105" i="75"/>
  <c r="AC32" i="75"/>
  <c r="AK32" i="75"/>
  <c r="AS32" i="75"/>
  <c r="AU17" i="75"/>
  <c r="AU5" i="74" s="1"/>
  <c r="AF100" i="75"/>
  <c r="AN100" i="75"/>
  <c r="AV100" i="75"/>
  <c r="AM103" i="75"/>
  <c r="AU103" i="75"/>
  <c r="AK104" i="75"/>
  <c r="AS104" i="75"/>
  <c r="Z57" i="75"/>
  <c r="AI105" i="75"/>
  <c r="AQ105" i="75"/>
  <c r="AY105" i="75"/>
  <c r="AG106" i="75"/>
  <c r="AO106" i="75"/>
  <c r="AW106" i="75"/>
  <c r="AE107" i="75"/>
  <c r="AM107" i="75"/>
  <c r="AU107" i="75"/>
  <c r="AZ101" i="75"/>
  <c r="AX97" i="75"/>
  <c r="Z81" i="75"/>
  <c r="AK17" i="75"/>
  <c r="AK5" i="74" s="1"/>
  <c r="AG100" i="75"/>
  <c r="AO100" i="75"/>
  <c r="AW100" i="75"/>
  <c r="AC101" i="75"/>
  <c r="AK101" i="75"/>
  <c r="AS101" i="75"/>
  <c r="AJ105" i="75"/>
  <c r="AR105" i="75"/>
  <c r="AZ105" i="75"/>
  <c r="AH106" i="75"/>
  <c r="AP106" i="75"/>
  <c r="Z74" i="75"/>
  <c r="AX106" i="75"/>
  <c r="Z90" i="75"/>
  <c r="AF107" i="75"/>
  <c r="AN107" i="75"/>
  <c r="AV107" i="75"/>
  <c r="AD100" i="75"/>
  <c r="AF39" i="75"/>
  <c r="AL40" i="75"/>
  <c r="AF32" i="77"/>
  <c r="AG92" i="77" s="1"/>
  <c r="AF15" i="77"/>
  <c r="AF5" i="76" s="1"/>
  <c r="AN15" i="77"/>
  <c r="AN5" i="76" s="1"/>
  <c r="AN32" i="77"/>
  <c r="AO92" i="77" s="1"/>
  <c r="AV15" i="77"/>
  <c r="AV5" i="76" s="1"/>
  <c r="AV32" i="77"/>
  <c r="AW92" i="77" s="1"/>
  <c r="AD15" i="77"/>
  <c r="AD5" i="76" s="1"/>
  <c r="AD33" i="77"/>
  <c r="AE93" i="77" s="1"/>
  <c r="AL15" i="77"/>
  <c r="AL5" i="76" s="1"/>
  <c r="AL33" i="77"/>
  <c r="AM93" i="77" s="1"/>
  <c r="AT33" i="77"/>
  <c r="AU93" i="77" s="1"/>
  <c r="AT15" i="77"/>
  <c r="AT5" i="76" s="1"/>
  <c r="AB34" i="77"/>
  <c r="AB15" i="77"/>
  <c r="AB5" i="76" s="1"/>
  <c r="AJ34" i="77"/>
  <c r="AK94" i="77" s="1"/>
  <c r="AJ15" i="77"/>
  <c r="AJ5" i="76" s="1"/>
  <c r="AR34" i="77"/>
  <c r="AS94" i="77" s="1"/>
  <c r="AR15" i="77"/>
  <c r="AR5" i="76" s="1"/>
  <c r="AZ15" i="77"/>
  <c r="AZ5" i="76" s="1"/>
  <c r="BA45" i="76" s="1"/>
  <c r="AZ34" i="77"/>
  <c r="AE32" i="75"/>
  <c r="AM32" i="75"/>
  <c r="AU32" i="75"/>
  <c r="Z49" i="75"/>
  <c r="AI97" i="75"/>
  <c r="AQ97" i="75"/>
  <c r="AY97" i="75"/>
  <c r="AH36" i="75"/>
  <c r="AH17" i="75"/>
  <c r="AH5" i="74" s="1"/>
  <c r="AP36" i="75"/>
  <c r="AP17" i="75"/>
  <c r="AP5" i="74" s="1"/>
  <c r="AX36" i="75"/>
  <c r="AX17" i="75"/>
  <c r="AX5" i="74" s="1"/>
  <c r="AF17" i="75"/>
  <c r="AF5" i="74" s="1"/>
  <c r="AN17" i="75"/>
  <c r="AN5" i="74" s="1"/>
  <c r="AV17" i="75"/>
  <c r="AV5" i="74" s="1"/>
  <c r="AD101" i="75"/>
  <c r="AL101" i="75"/>
  <c r="AT101" i="75"/>
  <c r="AG22" i="75"/>
  <c r="AG6" i="74" s="1"/>
  <c r="AG39" i="75"/>
  <c r="AO22" i="75"/>
  <c r="AO6" i="74" s="1"/>
  <c r="AO39" i="75"/>
  <c r="AW22" i="75"/>
  <c r="AW6" i="74" s="1"/>
  <c r="AX51" i="74" s="1"/>
  <c r="AW39" i="75"/>
  <c r="AU104" i="75"/>
  <c r="AC105" i="75"/>
  <c r="AK105" i="75"/>
  <c r="AS105" i="75"/>
  <c r="Z58" i="75"/>
  <c r="AI106" i="75"/>
  <c r="AY106" i="75"/>
  <c r="AG107" i="75"/>
  <c r="AO107" i="75"/>
  <c r="AW107" i="75"/>
  <c r="AJ101" i="75"/>
  <c r="AH101" i="75"/>
  <c r="AP101" i="75"/>
  <c r="AX101" i="75"/>
  <c r="Z69" i="75"/>
  <c r="AF31" i="77"/>
  <c r="AF8" i="76"/>
  <c r="AH19" i="77"/>
  <c r="AH7" i="76" s="1"/>
  <c r="AH28" i="77"/>
  <c r="AH39" i="77" s="1"/>
  <c r="AP28" i="77"/>
  <c r="AP39" i="77" s="1"/>
  <c r="AX28" i="77"/>
  <c r="AD89" i="77"/>
  <c r="AL89" i="77"/>
  <c r="AT89" i="77"/>
  <c r="AL97" i="77"/>
  <c r="AF35" i="77"/>
  <c r="AG95" i="77" s="1"/>
  <c r="AF19" i="77"/>
  <c r="AF7" i="76" s="1"/>
  <c r="AN35" i="77"/>
  <c r="AO95" i="77" s="1"/>
  <c r="AN19" i="77"/>
  <c r="AN7" i="76" s="1"/>
  <c r="AV35" i="77"/>
  <c r="AW95" i="77" s="1"/>
  <c r="AV19" i="77"/>
  <c r="AV7" i="76" s="1"/>
  <c r="AD36" i="77"/>
  <c r="AD19" i="77"/>
  <c r="AD7" i="76" s="1"/>
  <c r="AL36" i="77"/>
  <c r="AM96" i="77" s="1"/>
  <c r="AL19" i="77"/>
  <c r="AL7" i="76" s="1"/>
  <c r="AT36" i="77"/>
  <c r="AU96" i="77" s="1"/>
  <c r="AT19" i="77"/>
  <c r="AT7" i="76" s="1"/>
  <c r="AB37" i="77"/>
  <c r="AC97" i="77" s="1"/>
  <c r="AB19" i="77"/>
  <c r="AB7" i="76" s="1"/>
  <c r="AJ37" i="77"/>
  <c r="AJ19" i="77"/>
  <c r="AJ7" i="76" s="1"/>
  <c r="AR37" i="77"/>
  <c r="AS97" i="77" s="1"/>
  <c r="AR19" i="77"/>
  <c r="AR7" i="76" s="1"/>
  <c r="AZ37" i="77"/>
  <c r="AZ19" i="77"/>
  <c r="AZ7" i="76" s="1"/>
  <c r="BA47" i="76" s="1"/>
  <c r="AH98" i="77"/>
  <c r="AP98" i="77"/>
  <c r="Z68" i="77"/>
  <c r="Z83" i="77"/>
  <c r="AD103" i="75"/>
  <c r="AB5" i="77"/>
  <c r="AB28" i="77"/>
  <c r="AJ28" i="77"/>
  <c r="AJ5" i="77"/>
  <c r="AR28" i="77"/>
  <c r="AR5" i="77"/>
  <c r="AZ28" i="77"/>
  <c r="AZ5" i="77"/>
  <c r="AX6" i="76"/>
  <c r="AF29" i="77"/>
  <c r="AG89" i="77" s="1"/>
  <c r="AF5" i="77"/>
  <c r="AN29" i="77"/>
  <c r="AO89" i="77" s="1"/>
  <c r="AN5" i="77"/>
  <c r="AV29" i="77"/>
  <c r="AW89" i="77" s="1"/>
  <c r="AV5" i="77"/>
  <c r="AH90" i="77"/>
  <c r="AP90" i="77"/>
  <c r="Z60" i="77"/>
  <c r="AX90" i="77"/>
  <c r="Z75" i="77"/>
  <c r="AX19" i="77"/>
  <c r="AX7" i="76" s="1"/>
  <c r="AH95" i="77"/>
  <c r="AP95" i="77"/>
  <c r="Z65" i="77"/>
  <c r="Z80" i="77"/>
  <c r="AX95" i="77"/>
  <c r="AF96" i="77"/>
  <c r="AN96" i="77"/>
  <c r="AV96" i="77"/>
  <c r="AD97" i="77"/>
  <c r="AT97" i="77"/>
  <c r="AB98" i="77"/>
  <c r="AJ98" i="77"/>
  <c r="AR98" i="77"/>
  <c r="BA98" i="77"/>
  <c r="AZ98" i="77"/>
  <c r="Z85" i="75"/>
  <c r="AJ90" i="77"/>
  <c r="AR90" i="77"/>
  <c r="BA90" i="77"/>
  <c r="AZ90" i="77"/>
  <c r="AE5" i="77"/>
  <c r="AM5" i="77"/>
  <c r="AU5" i="77"/>
  <c r="AC28" i="77"/>
  <c r="AC39" i="77" s="1"/>
  <c r="AK28" i="77"/>
  <c r="AS28" i="77"/>
  <c r="AS39" i="77" s="1"/>
  <c r="Z45" i="77"/>
  <c r="AD45" i="77" s="1"/>
  <c r="AI90" i="77"/>
  <c r="AQ90" i="77"/>
  <c r="AY90" i="77"/>
  <c r="AA15" i="77"/>
  <c r="AA5" i="76" s="1"/>
  <c r="AI15" i="77"/>
  <c r="AI5" i="76" s="1"/>
  <c r="AQ15" i="77"/>
  <c r="AQ5" i="76" s="1"/>
  <c r="AY15" i="77"/>
  <c r="AY5" i="76" s="1"/>
  <c r="AA19" i="77"/>
  <c r="AA7" i="76" s="1"/>
  <c r="AI19" i="77"/>
  <c r="AI7" i="76" s="1"/>
  <c r="AQ19" i="77"/>
  <c r="AQ7" i="76" s="1"/>
  <c r="AY19" i="77"/>
  <c r="AY7" i="76" s="1"/>
  <c r="Z53" i="77"/>
  <c r="AE53" i="77" s="1"/>
  <c r="AI98" i="77"/>
  <c r="AQ98" i="77"/>
  <c r="AY98" i="77"/>
  <c r="AD28" i="77"/>
  <c r="AL28" i="77"/>
  <c r="AT28" i="77"/>
  <c r="AH89" i="77"/>
  <c r="AP89" i="77"/>
  <c r="Z74" i="77"/>
  <c r="AX89" i="77"/>
  <c r="AH92" i="77"/>
  <c r="AP92" i="77"/>
  <c r="Z62" i="77"/>
  <c r="Z77" i="77"/>
  <c r="AN93" i="77"/>
  <c r="AV93" i="77"/>
  <c r="AD94" i="77"/>
  <c r="AT94" i="77"/>
  <c r="Z44" i="77"/>
  <c r="AZ44" i="77" s="1"/>
  <c r="AI89" i="77"/>
  <c r="AQ89" i="77"/>
  <c r="AY89" i="77"/>
  <c r="AC90" i="77"/>
  <c r="AK90" i="77"/>
  <c r="AS90" i="77"/>
  <c r="AC15" i="77"/>
  <c r="AC5" i="76" s="1"/>
  <c r="AK15" i="77"/>
  <c r="AK5" i="76" s="1"/>
  <c r="AS15" i="77"/>
  <c r="AS5" i="76" s="1"/>
  <c r="Z47" i="77"/>
  <c r="AX47" i="77" s="1"/>
  <c r="AI92" i="77"/>
  <c r="AQ92" i="77"/>
  <c r="AY92" i="77"/>
  <c r="AG93" i="77"/>
  <c r="AO93" i="77"/>
  <c r="AW93" i="77"/>
  <c r="AE94" i="77"/>
  <c r="AM94" i="77"/>
  <c r="AU94" i="77"/>
  <c r="AC19" i="77"/>
  <c r="AC7" i="76" s="1"/>
  <c r="AK19" i="77"/>
  <c r="AK7" i="76" s="1"/>
  <c r="AS19" i="77"/>
  <c r="AS7" i="76" s="1"/>
  <c r="Z50" i="77"/>
  <c r="AH50" i="77" s="1"/>
  <c r="AI95" i="77"/>
  <c r="AQ95" i="77"/>
  <c r="AY95" i="77"/>
  <c r="AG96" i="77"/>
  <c r="AO96" i="77"/>
  <c r="AW96" i="77"/>
  <c r="AE97" i="77"/>
  <c r="AM97" i="77"/>
  <c r="AU97" i="77"/>
  <c r="AC98" i="77"/>
  <c r="AK98" i="77"/>
  <c r="AS98" i="77"/>
  <c r="AB89" i="77"/>
  <c r="AJ89" i="77"/>
  <c r="AR89" i="77"/>
  <c r="BA89" i="77"/>
  <c r="AZ89" i="77"/>
  <c r="AD90" i="77"/>
  <c r="AL90" i="77"/>
  <c r="AT90" i="77"/>
  <c r="AB92" i="77"/>
  <c r="AJ92" i="77"/>
  <c r="AR92" i="77"/>
  <c r="BA92" i="77"/>
  <c r="AZ92" i="77"/>
  <c r="AH93" i="77"/>
  <c r="AP93" i="77"/>
  <c r="Z63" i="77"/>
  <c r="AX93" i="77"/>
  <c r="Z78" i="77"/>
  <c r="AF94" i="77"/>
  <c r="AN94" i="77"/>
  <c r="AV94" i="77"/>
  <c r="AB95" i="77"/>
  <c r="AJ95" i="77"/>
  <c r="BA95" i="77"/>
  <c r="AZ95" i="77"/>
  <c r="AH96" i="77"/>
  <c r="Z66" i="77"/>
  <c r="AP96" i="77"/>
  <c r="Z81" i="77"/>
  <c r="AX96" i="77"/>
  <c r="AF97" i="77"/>
  <c r="AN97" i="77"/>
  <c r="AV97" i="77"/>
  <c r="AD98" i="77"/>
  <c r="AL98" i="77"/>
  <c r="AT98" i="77"/>
  <c r="AX92" i="77"/>
  <c r="AW28" i="77"/>
  <c r="AC89" i="77"/>
  <c r="AK89" i="77"/>
  <c r="AS89" i="77"/>
  <c r="AE90" i="77"/>
  <c r="AM90" i="77"/>
  <c r="AU90" i="77"/>
  <c r="AE15" i="77"/>
  <c r="AE5" i="76" s="1"/>
  <c r="AM15" i="77"/>
  <c r="AM5" i="76" s="1"/>
  <c r="AU15" i="77"/>
  <c r="AU5" i="76" s="1"/>
  <c r="AC92" i="77"/>
  <c r="AK92" i="77"/>
  <c r="AS92" i="77"/>
  <c r="Z48" i="77"/>
  <c r="AF48" i="77" s="1"/>
  <c r="AI93" i="77"/>
  <c r="AQ93" i="77"/>
  <c r="AY93" i="77"/>
  <c r="AG94" i="77"/>
  <c r="AO94" i="77"/>
  <c r="AW94" i="77"/>
  <c r="AE19" i="77"/>
  <c r="AE7" i="76" s="1"/>
  <c r="AM19" i="77"/>
  <c r="AM7" i="76" s="1"/>
  <c r="AU19" i="77"/>
  <c r="AU7" i="76" s="1"/>
  <c r="AC95" i="77"/>
  <c r="AK95" i="77"/>
  <c r="AS95" i="77"/>
  <c r="Z51" i="77"/>
  <c r="AF51" i="77" s="1"/>
  <c r="AI96" i="77"/>
  <c r="AQ96" i="77"/>
  <c r="AY96" i="77"/>
  <c r="AG97" i="77"/>
  <c r="AO97" i="77"/>
  <c r="AW97" i="77"/>
  <c r="AE98" i="77"/>
  <c r="AM98" i="77"/>
  <c r="AU98" i="77"/>
  <c r="AF90" i="77"/>
  <c r="AV90" i="77"/>
  <c r="AD92" i="77"/>
  <c r="AT92" i="77"/>
  <c r="AB93" i="77"/>
  <c r="AJ93" i="77"/>
  <c r="BA93" i="77"/>
  <c r="AZ93" i="77"/>
  <c r="AH94" i="77"/>
  <c r="Z64" i="77"/>
  <c r="AP94" i="77"/>
  <c r="AX94" i="77"/>
  <c r="Z79" i="77"/>
  <c r="AL95" i="77"/>
  <c r="AT95" i="77"/>
  <c r="AB96" i="77"/>
  <c r="AR96" i="77"/>
  <c r="BA96" i="77"/>
  <c r="AZ96" i="77"/>
  <c r="AH97" i="77"/>
  <c r="Z82" i="77"/>
  <c r="AX97" i="77"/>
  <c r="AF98" i="77"/>
  <c r="AN98" i="77"/>
  <c r="AV98" i="77"/>
  <c r="AR95" i="77"/>
  <c r="AE89" i="77"/>
  <c r="AM89" i="77"/>
  <c r="AU89" i="77"/>
  <c r="AW90" i="77"/>
  <c r="AE92" i="77"/>
  <c r="AM92" i="77"/>
  <c r="AU92" i="77"/>
  <c r="AC93" i="77"/>
  <c r="AK93" i="77"/>
  <c r="AS93" i="77"/>
  <c r="Z49" i="77"/>
  <c r="AM49" i="77" s="1"/>
  <c r="AI94" i="77"/>
  <c r="AQ94" i="77"/>
  <c r="AE95" i="77"/>
  <c r="AM95" i="77"/>
  <c r="AU95" i="77"/>
  <c r="AC96" i="77"/>
  <c r="AK96" i="77"/>
  <c r="AS96" i="77"/>
  <c r="Z52" i="77"/>
  <c r="AS52" i="77" s="1"/>
  <c r="AI97" i="77"/>
  <c r="AQ97" i="77"/>
  <c r="AY97" i="77"/>
  <c r="Z59" i="77"/>
  <c r="AN90" i="77"/>
  <c r="AL94" i="77"/>
  <c r="AZ145" i="100"/>
  <c r="AP110" i="100"/>
  <c r="Z110" i="100"/>
  <c r="Z143" i="100"/>
  <c r="AY147" i="100"/>
  <c r="AM39" i="100"/>
  <c r="AP109" i="100"/>
  <c r="Z109" i="100"/>
  <c r="Z142" i="100"/>
  <c r="AY148" i="100"/>
  <c r="AP108" i="100"/>
  <c r="Z108" i="100"/>
  <c r="Z141" i="100"/>
  <c r="AY144" i="100"/>
  <c r="Z121" i="100"/>
  <c r="Z154" i="100"/>
  <c r="AZ148" i="100"/>
  <c r="Z113" i="100"/>
  <c r="Z146" i="100"/>
  <c r="AY141" i="100"/>
  <c r="AZ144" i="100"/>
  <c r="Z118" i="100"/>
  <c r="Z151" i="100"/>
  <c r="Z124" i="100"/>
  <c r="Z157" i="100"/>
  <c r="AY145" i="100"/>
  <c r="AZ142" i="100"/>
  <c r="AP107" i="100"/>
  <c r="Z107" i="100"/>
  <c r="Z140" i="100"/>
  <c r="AY146" i="100"/>
  <c r="AZ141" i="100"/>
  <c r="Z120" i="100"/>
  <c r="Z153" i="100"/>
  <c r="Z125" i="100"/>
  <c r="Z158" i="100"/>
  <c r="AB30" i="100"/>
  <c r="AP106" i="100"/>
  <c r="Z106" i="100"/>
  <c r="Z139" i="100"/>
  <c r="AY140" i="100"/>
  <c r="AZ146" i="100"/>
  <c r="AD174" i="100"/>
  <c r="Z117" i="100"/>
  <c r="Z150" i="100"/>
  <c r="Z128" i="100"/>
  <c r="Z161" i="100"/>
  <c r="Z114" i="100"/>
  <c r="Z147" i="100"/>
  <c r="AY139" i="100"/>
  <c r="AZ140" i="100"/>
  <c r="Z122" i="100"/>
  <c r="Z155" i="100"/>
  <c r="Z127" i="100"/>
  <c r="Z160" i="100"/>
  <c r="AZ139" i="100"/>
  <c r="AW50" i="100"/>
  <c r="Z119" i="100"/>
  <c r="Z152" i="100"/>
  <c r="Z126" i="100"/>
  <c r="Z159" i="100"/>
  <c r="Z133" i="100"/>
  <c r="Z166" i="100"/>
  <c r="AY143" i="100"/>
  <c r="AZ147" i="100"/>
  <c r="Z129" i="100"/>
  <c r="Z162" i="100"/>
  <c r="Z132" i="100"/>
  <c r="Z165" i="100"/>
  <c r="Z115" i="100"/>
  <c r="Z148" i="100"/>
  <c r="AZ143" i="100"/>
  <c r="AP111" i="100"/>
  <c r="Z111" i="100"/>
  <c r="Z144" i="100"/>
  <c r="Z131" i="100"/>
  <c r="Z164" i="100"/>
  <c r="AE38" i="97"/>
  <c r="AM38" i="97"/>
  <c r="AU38" i="97"/>
  <c r="AA38" i="97"/>
  <c r="AI38" i="97"/>
  <c r="AQ38" i="97"/>
  <c r="AY38" i="97"/>
  <c r="AG38" i="97"/>
  <c r="AO38" i="97"/>
  <c r="AW38" i="97"/>
  <c r="AE10" i="97"/>
  <c r="AE25" i="97" s="1"/>
  <c r="AM10" i="97"/>
  <c r="AM55" i="97" s="1"/>
  <c r="AU10" i="97"/>
  <c r="AU25" i="97" s="1"/>
  <c r="AC10" i="97"/>
  <c r="AC51" i="97" s="1"/>
  <c r="AK10" i="97"/>
  <c r="AK27" i="97" s="1"/>
  <c r="AS10" i="97"/>
  <c r="AS31" i="97" s="1"/>
  <c r="AA10" i="97"/>
  <c r="AA28" i="97" s="1"/>
  <c r="AI10" i="97"/>
  <c r="AI57" i="97" s="1"/>
  <c r="AQ10" i="97"/>
  <c r="AQ32" i="97" s="1"/>
  <c r="AY10" i="97"/>
  <c r="AY53" i="97" s="1"/>
  <c r="AH38" i="97"/>
  <c r="AP38" i="97"/>
  <c r="AX38" i="97"/>
  <c r="AF10" i="101"/>
  <c r="AF34" i="101" s="1"/>
  <c r="AN10" i="101"/>
  <c r="AN27" i="101" s="1"/>
  <c r="AV10" i="101"/>
  <c r="AB10" i="101"/>
  <c r="AB27" i="101" s="1"/>
  <c r="AJ10" i="101"/>
  <c r="AJ57" i="101" s="1"/>
  <c r="AR10" i="101"/>
  <c r="AR29" i="101" s="1"/>
  <c r="AZ10" i="101"/>
  <c r="AB38" i="97"/>
  <c r="AJ38" i="97"/>
  <c r="AR38" i="97"/>
  <c r="AZ38" i="97"/>
  <c r="AZ58" i="97"/>
  <c r="AC38" i="97"/>
  <c r="AK38" i="97"/>
  <c r="AS38" i="97"/>
  <c r="AX10" i="101"/>
  <c r="AD38" i="97"/>
  <c r="AL38" i="97"/>
  <c r="AT38" i="97"/>
  <c r="AZ55" i="97"/>
  <c r="AP56" i="97"/>
  <c r="AF57" i="97"/>
  <c r="AC38" i="101"/>
  <c r="AK38" i="101"/>
  <c r="AS38" i="101"/>
  <c r="AA38" i="101"/>
  <c r="AI38" i="101"/>
  <c r="AQ38" i="101"/>
  <c r="AY38" i="101"/>
  <c r="AG38" i="101"/>
  <c r="AO38" i="101"/>
  <c r="AW38" i="101"/>
  <c r="AH10" i="101"/>
  <c r="AH26" i="101" s="1"/>
  <c r="AZ56" i="97"/>
  <c r="AP57" i="97"/>
  <c r="AF58" i="97"/>
  <c r="AV58" i="97"/>
  <c r="AA10" i="101"/>
  <c r="AA52" i="101" s="1"/>
  <c r="AI10" i="101"/>
  <c r="AI56" i="101" s="1"/>
  <c r="AM26" i="101"/>
  <c r="AM30" i="101"/>
  <c r="AS31" i="101"/>
  <c r="AM34" i="101"/>
  <c r="AM32" i="101"/>
  <c r="AM51" i="101"/>
  <c r="AE55" i="101"/>
  <c r="AM55" i="101"/>
  <c r="AM27" i="101"/>
  <c r="AM31" i="101"/>
  <c r="AD10" i="101"/>
  <c r="AD32" i="101" s="1"/>
  <c r="AL10" i="101"/>
  <c r="AL58" i="101" s="1"/>
  <c r="AU38" i="101"/>
  <c r="AK25" i="101"/>
  <c r="AT29" i="101"/>
  <c r="AE38" i="101"/>
  <c r="AM57" i="101"/>
  <c r="AW51" i="101"/>
  <c r="AM25" i="101"/>
  <c r="AF38" i="101"/>
  <c r="AN38" i="101"/>
  <c r="AV38" i="101"/>
  <c r="AH38" i="101"/>
  <c r="AP38" i="101"/>
  <c r="AX38" i="101"/>
  <c r="AI83" i="102"/>
  <c r="AI95" i="102"/>
  <c r="AQ83" i="102"/>
  <c r="AQ95" i="102"/>
  <c r="AY83" i="102"/>
  <c r="AY95" i="102"/>
  <c r="AM56" i="101"/>
  <c r="AF69" i="102"/>
  <c r="AE7" i="73"/>
  <c r="AM7" i="73"/>
  <c r="AU7" i="73"/>
  <c r="AH83" i="102"/>
  <c r="AH95" i="102"/>
  <c r="AP83" i="102"/>
  <c r="AP95" i="102"/>
  <c r="AX83" i="102"/>
  <c r="AX95" i="102"/>
  <c r="BE54" i="102"/>
  <c r="AB83" i="102"/>
  <c r="AB95" i="102"/>
  <c r="AJ83" i="102"/>
  <c r="AJ95" i="102"/>
  <c r="AR83" i="102"/>
  <c r="AR95" i="102"/>
  <c r="AZ83" i="102"/>
  <c r="AZ95" i="102"/>
  <c r="BB57" i="102"/>
  <c r="AC83" i="102"/>
  <c r="AC95" i="102"/>
  <c r="AK83" i="102"/>
  <c r="AK95" i="102"/>
  <c r="AS83" i="102"/>
  <c r="AS95" i="102"/>
  <c r="AD83" i="102"/>
  <c r="AD95" i="102"/>
  <c r="AL83" i="102"/>
  <c r="AL95" i="102"/>
  <c r="AT83" i="102"/>
  <c r="AT95" i="102"/>
  <c r="AE83" i="102"/>
  <c r="AE95" i="102"/>
  <c r="AM83" i="102"/>
  <c r="AM95" i="102"/>
  <c r="AU83" i="102"/>
  <c r="AU95" i="102"/>
  <c r="BD56" i="102"/>
  <c r="BE57" i="102"/>
  <c r="AF95" i="102"/>
  <c r="AN95" i="102"/>
  <c r="AV95" i="102"/>
  <c r="AF83" i="102"/>
  <c r="AG83" i="102"/>
  <c r="AO83" i="102"/>
  <c r="AW83" i="102"/>
  <c r="AN83" i="102"/>
  <c r="BA114" i="65" l="1"/>
  <c r="BC114" i="65"/>
  <c r="BD114" i="65"/>
  <c r="BB114" i="65"/>
  <c r="BE114" i="65"/>
  <c r="AZ8" i="76"/>
  <c r="BA48" i="76" s="1"/>
  <c r="AL8" i="74"/>
  <c r="BC89" i="65"/>
  <c r="BE89" i="65"/>
  <c r="BB89" i="65"/>
  <c r="BD89" i="65"/>
  <c r="BA90" i="65"/>
  <c r="BE90" i="65"/>
  <c r="BC90" i="65"/>
  <c r="BD90" i="65"/>
  <c r="BB90" i="65"/>
  <c r="BA109" i="65"/>
  <c r="BE109" i="65"/>
  <c r="BD109" i="65"/>
  <c r="BB109" i="65"/>
  <c r="BC109" i="65"/>
  <c r="AT39" i="77"/>
  <c r="AK39" i="77"/>
  <c r="AV51" i="74"/>
  <c r="AU9" i="74"/>
  <c r="BA113" i="65"/>
  <c r="BC113" i="65"/>
  <c r="BE113" i="65"/>
  <c r="BB113" i="65"/>
  <c r="BD113" i="65"/>
  <c r="AL39" i="77"/>
  <c r="AR21" i="76"/>
  <c r="BA110" i="65"/>
  <c r="BD110" i="65"/>
  <c r="BB110" i="65"/>
  <c r="BC110" i="65"/>
  <c r="BE110" i="65"/>
  <c r="BA85" i="65"/>
  <c r="BB85" i="65"/>
  <c r="BC85" i="65"/>
  <c r="BE85" i="65"/>
  <c r="BD85" i="65"/>
  <c r="J19" i="112"/>
  <c r="AY30" i="101"/>
  <c r="AY25" i="101"/>
  <c r="AW27" i="101"/>
  <c r="AW25" i="101"/>
  <c r="AX26" i="101"/>
  <c r="AX25" i="101"/>
  <c r="AU52" i="101"/>
  <c r="AU25" i="101"/>
  <c r="AV33" i="101"/>
  <c r="AV25" i="101"/>
  <c r="AW31" i="97"/>
  <c r="AW29" i="97"/>
  <c r="AW56" i="97"/>
  <c r="AW55" i="97"/>
  <c r="AY31" i="101"/>
  <c r="AE56" i="101"/>
  <c r="AE30" i="101"/>
  <c r="AW58" i="97"/>
  <c r="AE28" i="101"/>
  <c r="AE52" i="101"/>
  <c r="AE53" i="101"/>
  <c r="AE50" i="101" s="1"/>
  <c r="AE27" i="101"/>
  <c r="AE34" i="101"/>
  <c r="AW53" i="97"/>
  <c r="AW27" i="97"/>
  <c r="AW54" i="97"/>
  <c r="AE33" i="101"/>
  <c r="AW25" i="97"/>
  <c r="AE58" i="101"/>
  <c r="AE32" i="101"/>
  <c r="AE57" i="101"/>
  <c r="AE51" i="101"/>
  <c r="AE26" i="101"/>
  <c r="AW57" i="97"/>
  <c r="AW32" i="97"/>
  <c r="AW26" i="97"/>
  <c r="AW51" i="97"/>
  <c r="AE29" i="101"/>
  <c r="AE54" i="101"/>
  <c r="AE25" i="101"/>
  <c r="AW28" i="97"/>
  <c r="AW52" i="97"/>
  <c r="AW30" i="97"/>
  <c r="AW33" i="97"/>
  <c r="AM50" i="74"/>
  <c r="AY58" i="101"/>
  <c r="AY57" i="101"/>
  <c r="AY29" i="101"/>
  <c r="AY32" i="101"/>
  <c r="AY28" i="101"/>
  <c r="AY56" i="101"/>
  <c r="AY34" i="101"/>
  <c r="AY27" i="101"/>
  <c r="AP94" i="102"/>
  <c r="AY26" i="101"/>
  <c r="AY33" i="101"/>
  <c r="AY54" i="101"/>
  <c r="AY52" i="101"/>
  <c r="AY51" i="101"/>
  <c r="AV126" i="65"/>
  <c r="AY53" i="101"/>
  <c r="AY55" i="101"/>
  <c r="AW39" i="77"/>
  <c r="AV27" i="102"/>
  <c r="AV72" i="102" s="1"/>
  <c r="AZ39" i="77"/>
  <c r="AJ39" i="77"/>
  <c r="AX81" i="77"/>
  <c r="BA81" i="77"/>
  <c r="AX83" i="77"/>
  <c r="BA83" i="77"/>
  <c r="AF39" i="77"/>
  <c r="AS63" i="77"/>
  <c r="BA63" i="77"/>
  <c r="AX77" i="77"/>
  <c r="BA77" i="77"/>
  <c r="AP60" i="77"/>
  <c r="BA60" i="77"/>
  <c r="AB39" i="77"/>
  <c r="AP68" i="77"/>
  <c r="BA68" i="77"/>
  <c r="AG39" i="77"/>
  <c r="AA6" i="76"/>
  <c r="Z22" i="76" s="1"/>
  <c r="BA22" i="76" s="1"/>
  <c r="AA24" i="77"/>
  <c r="AW59" i="77"/>
  <c r="BA59" i="77"/>
  <c r="AP64" i="77"/>
  <c r="BA64" i="77"/>
  <c r="AV66" i="77"/>
  <c r="BA66" i="77"/>
  <c r="AW62" i="77"/>
  <c r="BA62" i="77"/>
  <c r="AX74" i="77"/>
  <c r="BA74" i="77"/>
  <c r="AX80" i="77"/>
  <c r="BA80" i="77"/>
  <c r="AR39" i="77"/>
  <c r="AW67" i="77"/>
  <c r="BA67" i="77"/>
  <c r="AV39" i="77"/>
  <c r="AX82" i="77"/>
  <c r="BA82" i="77"/>
  <c r="AY79" i="77"/>
  <c r="BA79" i="77"/>
  <c r="AX78" i="77"/>
  <c r="BA78" i="77"/>
  <c r="AX65" i="77"/>
  <c r="BA65" i="77"/>
  <c r="AX75" i="77"/>
  <c r="BA75" i="77"/>
  <c r="AN39" i="77"/>
  <c r="Z43" i="77"/>
  <c r="AZ25" i="101"/>
  <c r="AZ58" i="113"/>
  <c r="AX51" i="97"/>
  <c r="AX53" i="97"/>
  <c r="AX32" i="97"/>
  <c r="AX34" i="97"/>
  <c r="AD97" i="102"/>
  <c r="AQ67" i="77"/>
  <c r="AW8" i="76"/>
  <c r="AX48" i="76" s="1"/>
  <c r="AT125" i="65"/>
  <c r="AY92" i="102"/>
  <c r="AO78" i="66"/>
  <c r="AA65" i="100"/>
  <c r="AA67" i="100"/>
  <c r="AA66" i="100"/>
  <c r="AW97" i="100"/>
  <c r="AI97" i="100"/>
  <c r="AY97" i="100"/>
  <c r="AJ97" i="100"/>
  <c r="AQ97" i="100"/>
  <c r="AH97" i="100"/>
  <c r="AK97" i="100"/>
  <c r="AS97" i="100"/>
  <c r="AN97" i="100"/>
  <c r="AM97" i="100"/>
  <c r="AG97" i="100"/>
  <c r="AO97" i="100"/>
  <c r="AV97" i="100"/>
  <c r="BA97" i="100"/>
  <c r="AF97" i="100"/>
  <c r="AP97" i="100"/>
  <c r="AZ97" i="100"/>
  <c r="AU97" i="100"/>
  <c r="AR97" i="100"/>
  <c r="AL97" i="100"/>
  <c r="AT97" i="100"/>
  <c r="AX97" i="100"/>
  <c r="BD97" i="100"/>
  <c r="BC97" i="100"/>
  <c r="BB97" i="100"/>
  <c r="BE97" i="100"/>
  <c r="AJ8" i="74"/>
  <c r="AB64" i="100"/>
  <c r="AB65" i="100"/>
  <c r="AB67" i="100"/>
  <c r="AB66" i="100"/>
  <c r="AH94" i="102"/>
  <c r="AN121" i="65"/>
  <c r="AA27" i="102"/>
  <c r="AA72" i="102" s="1"/>
  <c r="BA84" i="102" s="1"/>
  <c r="AC64" i="100"/>
  <c r="AC67" i="100"/>
  <c r="AC66" i="100"/>
  <c r="AC65" i="100"/>
  <c r="AD196" i="100"/>
  <c r="AA73" i="66"/>
  <c r="AC86" i="66" s="1"/>
  <c r="AB85" i="66"/>
  <c r="AA7" i="67"/>
  <c r="AA6" i="67" s="1"/>
  <c r="AS50" i="100"/>
  <c r="BC149" i="100"/>
  <c r="BD149" i="100"/>
  <c r="BB149" i="100"/>
  <c r="BE149" i="100"/>
  <c r="BB72" i="100"/>
  <c r="BC72" i="100"/>
  <c r="BE72" i="100"/>
  <c r="BD72" i="100"/>
  <c r="BE105" i="100"/>
  <c r="BD105" i="100"/>
  <c r="BC105" i="100"/>
  <c r="BB105" i="100"/>
  <c r="BC156" i="100"/>
  <c r="BE156" i="100"/>
  <c r="BD156" i="100"/>
  <c r="BB156" i="100"/>
  <c r="AX163" i="100"/>
  <c r="BB163" i="100"/>
  <c r="BC163" i="100"/>
  <c r="BD163" i="100"/>
  <c r="BE163" i="100"/>
  <c r="BA96" i="66"/>
  <c r="AA97" i="100"/>
  <c r="BC83" i="100"/>
  <c r="BD83" i="100"/>
  <c r="BB83" i="100"/>
  <c r="BE83" i="100"/>
  <c r="BE138" i="100"/>
  <c r="BD138" i="100"/>
  <c r="BC138" i="100"/>
  <c r="BB138" i="100"/>
  <c r="BE90" i="100"/>
  <c r="BD90" i="100"/>
  <c r="BB90" i="100"/>
  <c r="BC90" i="100"/>
  <c r="AX94" i="102"/>
  <c r="AM92" i="102"/>
  <c r="AV67" i="77"/>
  <c r="AU67" i="77"/>
  <c r="AD104" i="75"/>
  <c r="AK35" i="75"/>
  <c r="AH91" i="102"/>
  <c r="AH9" i="74"/>
  <c r="AY67" i="77"/>
  <c r="AP67" i="77"/>
  <c r="AS67" i="77"/>
  <c r="AT67" i="77"/>
  <c r="AP31" i="76"/>
  <c r="AS8" i="76"/>
  <c r="Z163" i="100"/>
  <c r="AW34" i="75"/>
  <c r="AX98" i="75" s="1"/>
  <c r="AY94" i="102"/>
  <c r="AO50" i="100"/>
  <c r="AX67" i="77"/>
  <c r="AE39" i="100"/>
  <c r="AX102" i="75"/>
  <c r="AI27" i="102"/>
  <c r="AI72" i="102" s="1"/>
  <c r="AU98" i="102"/>
  <c r="AT97" i="102"/>
  <c r="AK50" i="100"/>
  <c r="AG39" i="100"/>
  <c r="AD8" i="74"/>
  <c r="AE53" i="74" s="1"/>
  <c r="AP8" i="74"/>
  <c r="AP10" i="74" s="1"/>
  <c r="AP17" i="114" s="1"/>
  <c r="AP19" i="114" s="1"/>
  <c r="AB34" i="75"/>
  <c r="AB44" i="75" s="1"/>
  <c r="AO27" i="102"/>
  <c r="AO72" i="102" s="1"/>
  <c r="AS9" i="74"/>
  <c r="AS54" i="74" s="1"/>
  <c r="AS20" i="70"/>
  <c r="AS19" i="70"/>
  <c r="AS34" i="100"/>
  <c r="AS28" i="114" s="1"/>
  <c r="AS30" i="114" s="1"/>
  <c r="AD27" i="102"/>
  <c r="AD72" i="102" s="1"/>
  <c r="AC93" i="102"/>
  <c r="AZ44" i="113"/>
  <c r="AA56" i="67"/>
  <c r="AZ50" i="113"/>
  <c r="AZ46" i="113"/>
  <c r="AZ53" i="97"/>
  <c r="BA83" i="65"/>
  <c r="AA74" i="65"/>
  <c r="BE129" i="67"/>
  <c r="BE135" i="67" s="1"/>
  <c r="BC129" i="67"/>
  <c r="BC135" i="67" s="1"/>
  <c r="BB129" i="67"/>
  <c r="BB135" i="67" s="1"/>
  <c r="BD129" i="67"/>
  <c r="BD135" i="67" s="1"/>
  <c r="AZ125" i="66"/>
  <c r="AW126" i="65"/>
  <c r="AM125" i="65"/>
  <c r="BC59" i="66"/>
  <c r="BC65" i="66" s="1"/>
  <c r="BC10" i="114" s="1"/>
  <c r="BC13" i="114" s="1"/>
  <c r="BE59" i="66"/>
  <c r="BE65" i="66" s="1"/>
  <c r="BE10" i="114" s="1"/>
  <c r="BE13" i="114" s="1"/>
  <c r="AZ76" i="65"/>
  <c r="BA124" i="65" s="1"/>
  <c r="AZ114" i="67"/>
  <c r="AZ113" i="67" s="1"/>
  <c r="AX76" i="65"/>
  <c r="AX114" i="67"/>
  <c r="AX113" i="67" s="1"/>
  <c r="AH76" i="65"/>
  <c r="AH114" i="67"/>
  <c r="AH113" i="67" s="1"/>
  <c r="AL76" i="65"/>
  <c r="AL114" i="67"/>
  <c r="AL113" i="67" s="1"/>
  <c r="AG76" i="65"/>
  <c r="AG79" i="65" s="1"/>
  <c r="AG114" i="67"/>
  <c r="AG113" i="67" s="1"/>
  <c r="AW76" i="65"/>
  <c r="AW114" i="67"/>
  <c r="AW113" i="67" s="1"/>
  <c r="AV76" i="65"/>
  <c r="AV100" i="65" s="1"/>
  <c r="AV114" i="67"/>
  <c r="AV113" i="67" s="1"/>
  <c r="AA59" i="66"/>
  <c r="AA77" i="66" s="1"/>
  <c r="AB90" i="66" s="1"/>
  <c r="AR76" i="65"/>
  <c r="AR114" i="67"/>
  <c r="AR113" i="67" s="1"/>
  <c r="AY76" i="65"/>
  <c r="AY114" i="67"/>
  <c r="AY113" i="67" s="1"/>
  <c r="AI76" i="65"/>
  <c r="AI114" i="67"/>
  <c r="AI113" i="67" s="1"/>
  <c r="AS76" i="65"/>
  <c r="AS114" i="67"/>
  <c r="AS113" i="67" s="1"/>
  <c r="AC76" i="65"/>
  <c r="AC114" i="67"/>
  <c r="AC113" i="67" s="1"/>
  <c r="AM76" i="65"/>
  <c r="AM114" i="67"/>
  <c r="AM113" i="67" s="1"/>
  <c r="AF76" i="65"/>
  <c r="AF114" i="67"/>
  <c r="AF113" i="67" s="1"/>
  <c r="BB59" i="66"/>
  <c r="BB65" i="66" s="1"/>
  <c r="BB10" i="114" s="1"/>
  <c r="BB13" i="114" s="1"/>
  <c r="BD59" i="66"/>
  <c r="BD65" i="66" s="1"/>
  <c r="BD10" i="114" s="1"/>
  <c r="BD13" i="114" s="1"/>
  <c r="AJ76" i="65"/>
  <c r="AJ124" i="65" s="1"/>
  <c r="AJ114" i="67"/>
  <c r="AJ113" i="67" s="1"/>
  <c r="AP76" i="65"/>
  <c r="AP114" i="67"/>
  <c r="AP113" i="67" s="1"/>
  <c r="AB76" i="65"/>
  <c r="AC124" i="65" s="1"/>
  <c r="AB114" i="67"/>
  <c r="AB113" i="67" s="1"/>
  <c r="AQ76" i="65"/>
  <c r="AQ114" i="67"/>
  <c r="AQ113" i="67" s="1"/>
  <c r="AK76" i="65"/>
  <c r="AK124" i="65" s="1"/>
  <c r="AK114" i="67"/>
  <c r="AK113" i="67" s="1"/>
  <c r="AU76" i="65"/>
  <c r="AU114" i="67"/>
  <c r="AU113" i="67" s="1"/>
  <c r="AE76" i="65"/>
  <c r="AE114" i="67"/>
  <c r="AE113" i="67" s="1"/>
  <c r="AT76" i="65"/>
  <c r="AT114" i="67"/>
  <c r="AT113" i="67" s="1"/>
  <c r="AD76" i="65"/>
  <c r="AD124" i="65" s="1"/>
  <c r="AD114" i="67"/>
  <c r="AD113" i="67" s="1"/>
  <c r="AA121" i="67"/>
  <c r="AN76" i="65"/>
  <c r="AN114" i="67"/>
  <c r="AN113" i="67" s="1"/>
  <c r="AO76" i="65"/>
  <c r="AP124" i="65" s="1"/>
  <c r="AO114" i="67"/>
  <c r="AO113" i="67" s="1"/>
  <c r="AU85" i="66"/>
  <c r="BD99" i="66"/>
  <c r="AA43" i="65"/>
  <c r="AA76" i="65" s="1"/>
  <c r="AA114" i="67"/>
  <c r="AA113" i="67" s="1"/>
  <c r="AA51" i="66"/>
  <c r="AW99" i="66"/>
  <c r="AW124" i="66"/>
  <c r="AR124" i="66"/>
  <c r="AP5" i="67"/>
  <c r="AF85" i="66"/>
  <c r="AG124" i="66"/>
  <c r="AU122" i="66"/>
  <c r="BA122" i="66"/>
  <c r="AZ96" i="66"/>
  <c r="AG71" i="66"/>
  <c r="AG78" i="66" s="1"/>
  <c r="AM80" i="102"/>
  <c r="BA80" i="102"/>
  <c r="BE64" i="100"/>
  <c r="BE50" i="113"/>
  <c r="BE57" i="100"/>
  <c r="BE48" i="113"/>
  <c r="AP48" i="113"/>
  <c r="AX46" i="113"/>
  <c r="AX44" i="113"/>
  <c r="BD64" i="100"/>
  <c r="BD50" i="113"/>
  <c r="BC57" i="100"/>
  <c r="BC48" i="113"/>
  <c r="BA48" i="113"/>
  <c r="AX50" i="113"/>
  <c r="BA44" i="113"/>
  <c r="BC39" i="100"/>
  <c r="BC44" i="113"/>
  <c r="BB64" i="100"/>
  <c r="BB50" i="113"/>
  <c r="BA50" i="113"/>
  <c r="AT86" i="102"/>
  <c r="BA86" i="102"/>
  <c r="BC50" i="100"/>
  <c r="BC46" i="113"/>
  <c r="Z130" i="100"/>
  <c r="AP50" i="113"/>
  <c r="BB50" i="100"/>
  <c r="BB46" i="113"/>
  <c r="BD50" i="100"/>
  <c r="BD46" i="113"/>
  <c r="BD57" i="100"/>
  <c r="BD48" i="113"/>
  <c r="BE50" i="100"/>
  <c r="BE46" i="113"/>
  <c r="BD39" i="100"/>
  <c r="BD44" i="113"/>
  <c r="AP44" i="113"/>
  <c r="BB39" i="100"/>
  <c r="BB44" i="113"/>
  <c r="BE46" i="100"/>
  <c r="BE44" i="113"/>
  <c r="BC64" i="100"/>
  <c r="BC50" i="113"/>
  <c r="AX48" i="113"/>
  <c r="BA46" i="113"/>
  <c r="BB57" i="100"/>
  <c r="BB48" i="113"/>
  <c r="AX85" i="75"/>
  <c r="BA85" i="75"/>
  <c r="AB58" i="75"/>
  <c r="BA58" i="75"/>
  <c r="AT72" i="75"/>
  <c r="BA72" i="75"/>
  <c r="AZ33" i="69"/>
  <c r="BA33" i="69"/>
  <c r="AI59" i="75"/>
  <c r="BA59" i="75"/>
  <c r="AS71" i="75"/>
  <c r="BA71" i="75"/>
  <c r="AW25" i="68"/>
  <c r="BA25" i="68"/>
  <c r="AX43" i="74"/>
  <c r="BA43" i="74"/>
  <c r="AA85" i="66"/>
  <c r="BA85" i="66"/>
  <c r="BB65" i="100"/>
  <c r="BC62" i="100"/>
  <c r="BD63" i="100"/>
  <c r="BE45" i="100"/>
  <c r="BE40" i="100"/>
  <c r="BB66" i="100"/>
  <c r="BC59" i="100"/>
  <c r="BD60" i="100"/>
  <c r="BE53" i="100"/>
  <c r="BB47" i="100"/>
  <c r="BC48" i="100"/>
  <c r="BB46" i="100"/>
  <c r="BD65" i="100"/>
  <c r="BE55" i="100"/>
  <c r="BD52" i="100"/>
  <c r="BE47" i="100"/>
  <c r="BE44" i="100"/>
  <c r="BC65" i="100"/>
  <c r="BD62" i="100"/>
  <c r="BE51" i="100"/>
  <c r="BB45" i="100"/>
  <c r="BB40" i="100"/>
  <c r="BB49" i="100"/>
  <c r="AE49" i="75"/>
  <c r="BA49" i="75"/>
  <c r="AY74" i="75"/>
  <c r="BA74" i="75"/>
  <c r="AR73" i="75"/>
  <c r="BA73" i="75"/>
  <c r="AM53" i="75"/>
  <c r="BA53" i="75"/>
  <c r="AM56" i="75"/>
  <c r="BA56" i="75"/>
  <c r="AY91" i="75"/>
  <c r="BA91" i="75"/>
  <c r="AP65" i="75"/>
  <c r="BA65" i="75"/>
  <c r="AP70" i="75"/>
  <c r="BA70" i="75"/>
  <c r="AW17" i="69"/>
  <c r="BA17" i="69"/>
  <c r="AX109" i="66"/>
  <c r="BA109" i="66"/>
  <c r="BE39" i="100"/>
  <c r="BE49" i="100"/>
  <c r="AX37" i="76"/>
  <c r="BA37" i="76"/>
  <c r="BA124" i="66"/>
  <c r="G22" i="112"/>
  <c r="BA112" i="66"/>
  <c r="BE58" i="100"/>
  <c r="BB61" i="100"/>
  <c r="BC55" i="100"/>
  <c r="BD51" i="100"/>
  <c r="BD42" i="100"/>
  <c r="BD48" i="100"/>
  <c r="BE65" i="100"/>
  <c r="BB62" i="100"/>
  <c r="BC63" i="100"/>
  <c r="BD54" i="100"/>
  <c r="BE41" i="100"/>
  <c r="BB44" i="100"/>
  <c r="BB67" i="100"/>
  <c r="BC58" i="100"/>
  <c r="BD61" i="100"/>
  <c r="BC54" i="100"/>
  <c r="BD53" i="100"/>
  <c r="BD41" i="100"/>
  <c r="BE67" i="100"/>
  <c r="BB58" i="100"/>
  <c r="BC61" i="100"/>
  <c r="BD55" i="100"/>
  <c r="BE42" i="100"/>
  <c r="BE48" i="100"/>
  <c r="BE43" i="100"/>
  <c r="AZ69" i="75"/>
  <c r="BA69" i="75"/>
  <c r="AZ81" i="75"/>
  <c r="BA81" i="75"/>
  <c r="AI57" i="75"/>
  <c r="BA57" i="75"/>
  <c r="AY88" i="75"/>
  <c r="BA88" i="75"/>
  <c r="AX33" i="68"/>
  <c r="BA33" i="68"/>
  <c r="BA62" i="64"/>
  <c r="BA5" i="69"/>
  <c r="BA5" i="68"/>
  <c r="BA48" i="64"/>
  <c r="BA34" i="64"/>
  <c r="BA76" i="64"/>
  <c r="BA189" i="100"/>
  <c r="BA90" i="100"/>
  <c r="BA156" i="100"/>
  <c r="BA105" i="100"/>
  <c r="BA39" i="100"/>
  <c r="BA138" i="100"/>
  <c r="BA171" i="100"/>
  <c r="BA72" i="100"/>
  <c r="BA149" i="100"/>
  <c r="BA83" i="100"/>
  <c r="BA182" i="100"/>
  <c r="BA50" i="100"/>
  <c r="G21" i="112"/>
  <c r="BA111" i="66"/>
  <c r="BD67" i="100"/>
  <c r="BE60" i="100"/>
  <c r="BB52" i="100"/>
  <c r="BC56" i="100"/>
  <c r="BC47" i="100"/>
  <c r="BC44" i="100"/>
  <c r="BD43" i="100"/>
  <c r="BE61" i="100"/>
  <c r="BB55" i="100"/>
  <c r="BC51" i="100"/>
  <c r="BD45" i="100"/>
  <c r="BD49" i="100"/>
  <c r="BE66" i="100"/>
  <c r="BB59" i="100"/>
  <c r="BC60" i="100"/>
  <c r="BB51" i="100"/>
  <c r="BC45" i="100"/>
  <c r="BC40" i="100"/>
  <c r="BC49" i="100"/>
  <c r="BE59" i="100"/>
  <c r="BB60" i="100"/>
  <c r="BC52" i="100"/>
  <c r="BD56" i="100"/>
  <c r="BD47" i="100"/>
  <c r="AX90" i="75"/>
  <c r="BA90" i="75"/>
  <c r="AY89" i="75"/>
  <c r="BA89" i="75"/>
  <c r="AE55" i="75"/>
  <c r="BA55" i="75"/>
  <c r="AP75" i="75"/>
  <c r="BA75" i="75"/>
  <c r="AX87" i="75"/>
  <c r="BA87" i="75"/>
  <c r="AT89" i="65"/>
  <c r="BA89" i="65"/>
  <c r="AX42" i="74"/>
  <c r="BA42" i="74"/>
  <c r="BA125" i="66"/>
  <c r="BC66" i="100"/>
  <c r="BD59" i="100"/>
  <c r="BE54" i="100"/>
  <c r="BB53" i="100"/>
  <c r="BB41" i="100"/>
  <c r="BC46" i="100"/>
  <c r="BA67" i="64"/>
  <c r="BA81" i="64"/>
  <c r="BA39" i="64"/>
  <c r="BA53" i="64"/>
  <c r="BC67" i="100"/>
  <c r="BD58" i="100"/>
  <c r="BE52" i="100"/>
  <c r="BB56" i="100"/>
  <c r="BC42" i="100"/>
  <c r="BD40" i="100"/>
  <c r="BC43" i="100"/>
  <c r="BE62" i="100"/>
  <c r="BB63" i="100"/>
  <c r="BE56" i="100"/>
  <c r="BB42" i="100"/>
  <c r="BB48" i="100"/>
  <c r="BB43" i="100"/>
  <c r="BD66" i="100"/>
  <c r="BE63" i="100"/>
  <c r="BB54" i="100"/>
  <c r="BC53" i="100"/>
  <c r="BC41" i="100"/>
  <c r="BD44" i="100"/>
  <c r="BD46" i="100"/>
  <c r="AC32" i="101"/>
  <c r="AP56" i="101"/>
  <c r="AC25" i="101"/>
  <c r="AC58" i="101"/>
  <c r="AC27" i="101"/>
  <c r="AT58" i="101"/>
  <c r="AT52" i="101"/>
  <c r="AT28" i="101"/>
  <c r="AJ86" i="102"/>
  <c r="AG88" i="77"/>
  <c r="AQ102" i="75"/>
  <c r="AR35" i="75"/>
  <c r="AR44" i="75" s="1"/>
  <c r="AX112" i="66"/>
  <c r="AT32" i="101"/>
  <c r="AF9" i="74"/>
  <c r="AP8" i="76"/>
  <c r="Z32" i="76" s="1"/>
  <c r="BA32" i="76" s="1"/>
  <c r="AF126" i="65"/>
  <c r="AP58" i="101"/>
  <c r="AJ98" i="102"/>
  <c r="AH51" i="101"/>
  <c r="AP53" i="101"/>
  <c r="AK8" i="76"/>
  <c r="AK9" i="76" s="1"/>
  <c r="AD92" i="102"/>
  <c r="AL99" i="75"/>
  <c r="AO59" i="75"/>
  <c r="AG45" i="76"/>
  <c r="AZ72" i="65"/>
  <c r="BA120" i="65" s="1"/>
  <c r="AP57" i="101"/>
  <c r="AT8" i="76"/>
  <c r="AE97" i="102"/>
  <c r="AX86" i="102"/>
  <c r="AU86" i="102"/>
  <c r="AX98" i="102"/>
  <c r="AP189" i="100"/>
  <c r="AX9" i="74"/>
  <c r="Z45" i="74" s="1"/>
  <c r="BA45" i="74" s="1"/>
  <c r="AU102" i="65"/>
  <c r="BE99" i="66"/>
  <c r="AP125" i="66"/>
  <c r="AQ125" i="66"/>
  <c r="AC99" i="75"/>
  <c r="AM86" i="102"/>
  <c r="AU171" i="100"/>
  <c r="AP99" i="66"/>
  <c r="AO39" i="64"/>
  <c r="AI102" i="75"/>
  <c r="AS5" i="67"/>
  <c r="AU124" i="66"/>
  <c r="AS122" i="65"/>
  <c r="AF86" i="102"/>
  <c r="AO86" i="102"/>
  <c r="AH86" i="102"/>
  <c r="AI9" i="74"/>
  <c r="E22" i="112"/>
  <c r="AH71" i="66"/>
  <c r="AW86" i="102"/>
  <c r="AF5" i="69"/>
  <c r="AF7" i="69" s="1"/>
  <c r="AU126" i="65"/>
  <c r="AO119" i="65"/>
  <c r="AX111" i="66"/>
  <c r="BA99" i="66"/>
  <c r="AF76" i="64"/>
  <c r="AY98" i="102"/>
  <c r="AX124" i="66"/>
  <c r="AU99" i="66"/>
  <c r="AC9" i="74"/>
  <c r="AD54" i="74" s="1"/>
  <c r="Z123" i="100"/>
  <c r="AI88" i="77"/>
  <c r="AB96" i="75"/>
  <c r="AH102" i="75"/>
  <c r="AZ99" i="66"/>
  <c r="BB99" i="66"/>
  <c r="AP123" i="100"/>
  <c r="AO45" i="76"/>
  <c r="AJ27" i="102"/>
  <c r="AJ72" i="102" s="1"/>
  <c r="AJ84" i="102" s="1"/>
  <c r="AO28" i="97"/>
  <c r="AO52" i="97"/>
  <c r="AV76" i="64"/>
  <c r="AL30" i="97"/>
  <c r="AR34" i="97"/>
  <c r="AS121" i="65"/>
  <c r="AZ71" i="66"/>
  <c r="AH5" i="67"/>
  <c r="AF97" i="102"/>
  <c r="AW34" i="101"/>
  <c r="AL54" i="97"/>
  <c r="AG28" i="97"/>
  <c r="AG52" i="97"/>
  <c r="AJ51" i="74"/>
  <c r="AL33" i="97"/>
  <c r="AL55" i="97"/>
  <c r="AL34" i="97"/>
  <c r="AR27" i="97"/>
  <c r="AB51" i="101"/>
  <c r="AG54" i="97"/>
  <c r="AV15" i="64"/>
  <c r="AV23" i="64" s="1"/>
  <c r="AV124" i="65"/>
  <c r="AL26" i="97"/>
  <c r="AL53" i="97"/>
  <c r="AL29" i="97"/>
  <c r="AT124" i="66"/>
  <c r="AL58" i="97"/>
  <c r="AJ8" i="76"/>
  <c r="AK48" i="76" s="1"/>
  <c r="AL96" i="75"/>
  <c r="AK8" i="74"/>
  <c r="AL53" i="74" s="1"/>
  <c r="AW32" i="101"/>
  <c r="AL32" i="97"/>
  <c r="AL25" i="97"/>
  <c r="AY27" i="102"/>
  <c r="AY72" i="102" s="1"/>
  <c r="AF98" i="102"/>
  <c r="AW30" i="101"/>
  <c r="AO51" i="97"/>
  <c r="AB92" i="102"/>
  <c r="AG45" i="77"/>
  <c r="AL27" i="102"/>
  <c r="AL72" i="102" s="1"/>
  <c r="AL84" i="102" s="1"/>
  <c r="AL28" i="97"/>
  <c r="AT122" i="65"/>
  <c r="AL56" i="97"/>
  <c r="AH98" i="102"/>
  <c r="AQ88" i="77"/>
  <c r="AK15" i="64"/>
  <c r="AK20" i="64" s="1"/>
  <c r="AP102" i="75"/>
  <c r="AS97" i="102"/>
  <c r="AD80" i="102"/>
  <c r="AV80" i="102"/>
  <c r="AG55" i="101"/>
  <c r="AO57" i="97"/>
  <c r="AO32" i="97"/>
  <c r="AO58" i="97"/>
  <c r="AM59" i="75"/>
  <c r="AS18" i="70"/>
  <c r="AZ8" i="74"/>
  <c r="BA53" i="74" s="1"/>
  <c r="AL86" i="66"/>
  <c r="AS124" i="66"/>
  <c r="AJ30" i="97"/>
  <c r="AJ85" i="102"/>
  <c r="AC121" i="65"/>
  <c r="AD72" i="65"/>
  <c r="AI86" i="102"/>
  <c r="AJ56" i="97"/>
  <c r="AL80" i="102"/>
  <c r="AF80" i="102"/>
  <c r="AH31" i="101"/>
  <c r="AH34" i="101"/>
  <c r="AS15" i="70"/>
  <c r="AO16" i="70"/>
  <c r="AO15" i="70"/>
  <c r="AS21" i="70"/>
  <c r="AZ112" i="66"/>
  <c r="AY112" i="66"/>
  <c r="AN5" i="65"/>
  <c r="AY86" i="75"/>
  <c r="AE94" i="102"/>
  <c r="AR56" i="97"/>
  <c r="AS16" i="70"/>
  <c r="AJ27" i="97"/>
  <c r="AR27" i="102"/>
  <c r="AR72" i="102" s="1"/>
  <c r="AJ34" i="97"/>
  <c r="AJ26" i="97"/>
  <c r="AJ33" i="97"/>
  <c r="AJ25" i="97"/>
  <c r="AJ32" i="97"/>
  <c r="AJ57" i="97"/>
  <c r="AO54" i="97"/>
  <c r="AQ9" i="74"/>
  <c r="AQ10" i="74" s="1"/>
  <c r="AX99" i="66"/>
  <c r="AR54" i="97"/>
  <c r="AR86" i="66"/>
  <c r="AH8" i="76"/>
  <c r="AH9" i="76" s="1"/>
  <c r="AQ71" i="66"/>
  <c r="AG98" i="102"/>
  <c r="AX80" i="102"/>
  <c r="AG86" i="102"/>
  <c r="AL91" i="102"/>
  <c r="AG30" i="101"/>
  <c r="AG53" i="101"/>
  <c r="AR55" i="97"/>
  <c r="AO56" i="97"/>
  <c r="AO31" i="97"/>
  <c r="AO30" i="97"/>
  <c r="Z156" i="100"/>
  <c r="AH51" i="74"/>
  <c r="AX125" i="66"/>
  <c r="AY121" i="65"/>
  <c r="AZ94" i="102"/>
  <c r="AR31" i="97"/>
  <c r="AJ54" i="97"/>
  <c r="AJ125" i="66"/>
  <c r="AJ53" i="97"/>
  <c r="AE9" i="74"/>
  <c r="AE54" i="74" s="1"/>
  <c r="AJ55" i="97"/>
  <c r="AO55" i="97"/>
  <c r="AO53" i="97"/>
  <c r="AO26" i="97"/>
  <c r="AX156" i="100"/>
  <c r="AI8" i="74"/>
  <c r="AR51" i="97"/>
  <c r="AJ31" i="97"/>
  <c r="AJ29" i="97"/>
  <c r="AJ28" i="97"/>
  <c r="AO88" i="77"/>
  <c r="AO33" i="97"/>
  <c r="AG34" i="101"/>
  <c r="AO27" i="97"/>
  <c r="AO34" i="97"/>
  <c r="AJ51" i="97"/>
  <c r="AR30" i="97"/>
  <c r="AN88" i="77"/>
  <c r="AJ52" i="97"/>
  <c r="AW91" i="102"/>
  <c r="AX91" i="102"/>
  <c r="AY88" i="77"/>
  <c r="AO17" i="70"/>
  <c r="AY9" i="74"/>
  <c r="AQ8" i="74"/>
  <c r="AJ76" i="64"/>
  <c r="AE86" i="102"/>
  <c r="AO21" i="70"/>
  <c r="AC20" i="70"/>
  <c r="AP130" i="100"/>
  <c r="AJ34" i="64"/>
  <c r="AK39" i="64"/>
  <c r="AK76" i="64"/>
  <c r="AQ94" i="102"/>
  <c r="AY102" i="75"/>
  <c r="AO18" i="70"/>
  <c r="BE55" i="102"/>
  <c r="AD124" i="66"/>
  <c r="AQ124" i="66"/>
  <c r="AI125" i="66"/>
  <c r="AP98" i="102"/>
  <c r="AC21" i="70"/>
  <c r="AN94" i="102"/>
  <c r="AW27" i="102"/>
  <c r="AW72" i="102" s="1"/>
  <c r="AW84" i="102" s="1"/>
  <c r="AL72" i="65"/>
  <c r="BC55" i="102"/>
  <c r="AO20" i="70"/>
  <c r="AS8" i="74"/>
  <c r="AT53" i="74" s="1"/>
  <c r="AC16" i="70"/>
  <c r="AJ5" i="68"/>
  <c r="AJ7" i="68" s="1"/>
  <c r="BC56" i="102"/>
  <c r="AC15" i="70"/>
  <c r="AX86" i="75"/>
  <c r="AH8" i="74"/>
  <c r="AH53" i="74" s="1"/>
  <c r="AC39" i="64"/>
  <c r="AQ72" i="65"/>
  <c r="AR121" i="65"/>
  <c r="AJ15" i="64"/>
  <c r="AJ27" i="64" s="1"/>
  <c r="AY71" i="66"/>
  <c r="AG122" i="65"/>
  <c r="AC18" i="70"/>
  <c r="AX54" i="75"/>
  <c r="AS71" i="66"/>
  <c r="AH56" i="101"/>
  <c r="AO55" i="101"/>
  <c r="AB55" i="101"/>
  <c r="AP27" i="101"/>
  <c r="AP30" i="101"/>
  <c r="AB52" i="101"/>
  <c r="AT34" i="101"/>
  <c r="AT56" i="101"/>
  <c r="AW57" i="101"/>
  <c r="AB58" i="101"/>
  <c r="AT55" i="101"/>
  <c r="AT54" i="101"/>
  <c r="AW56" i="101"/>
  <c r="AH27" i="101"/>
  <c r="AH30" i="101"/>
  <c r="AS28" i="101"/>
  <c r="AP33" i="101"/>
  <c r="AT51" i="101"/>
  <c r="AG25" i="101"/>
  <c r="AP32" i="101"/>
  <c r="AJ17" i="69"/>
  <c r="AW28" i="101"/>
  <c r="AT57" i="101"/>
  <c r="AW58" i="101"/>
  <c r="AP52" i="101"/>
  <c r="AG56" i="101"/>
  <c r="AP55" i="101"/>
  <c r="AS32" i="101"/>
  <c r="AW54" i="101"/>
  <c r="AT31" i="101"/>
  <c r="AW29" i="101"/>
  <c r="AS55" i="101"/>
  <c r="AT30" i="101"/>
  <c r="AW31" i="101"/>
  <c r="AG58" i="101"/>
  <c r="AH52" i="101"/>
  <c r="AB54" i="101"/>
  <c r="AG51" i="101"/>
  <c r="AG54" i="101"/>
  <c r="AP29" i="101"/>
  <c r="AG29" i="101"/>
  <c r="AP28" i="101"/>
  <c r="AW52" i="101"/>
  <c r="AT33" i="101"/>
  <c r="AT27" i="101"/>
  <c r="AW33" i="101"/>
  <c r="AW53" i="101"/>
  <c r="AH57" i="101"/>
  <c r="AT25" i="101"/>
  <c r="AT26" i="101"/>
  <c r="AW55" i="101"/>
  <c r="AH58" i="101"/>
  <c r="AW26" i="101"/>
  <c r="AP31" i="101"/>
  <c r="AP51" i="101"/>
  <c r="AP34" i="101"/>
  <c r="AP54" i="101"/>
  <c r="AG26" i="101"/>
  <c r="AP25" i="101"/>
  <c r="AG33" i="101"/>
  <c r="AS33" i="101"/>
  <c r="AD50" i="74"/>
  <c r="AY86" i="102"/>
  <c r="AC50" i="74"/>
  <c r="AT85" i="66"/>
  <c r="AE85" i="66"/>
  <c r="AU125" i="66"/>
  <c r="AG80" i="102"/>
  <c r="AS85" i="65"/>
  <c r="AT60" i="77"/>
  <c r="AX85" i="66"/>
  <c r="AR99" i="66"/>
  <c r="AW85" i="66"/>
  <c r="AV75" i="75"/>
  <c r="AQ85" i="66"/>
  <c r="AB124" i="66"/>
  <c r="AI85" i="66"/>
  <c r="AP47" i="76"/>
  <c r="AU93" i="102"/>
  <c r="AP45" i="76"/>
  <c r="AX45" i="76"/>
  <c r="AT65" i="75"/>
  <c r="AE71" i="66"/>
  <c r="AF125" i="66"/>
  <c r="AU65" i="75"/>
  <c r="AF124" i="66"/>
  <c r="AY80" i="102"/>
  <c r="AY65" i="75"/>
  <c r="AX65" i="75"/>
  <c r="AR65" i="75"/>
  <c r="AK125" i="66"/>
  <c r="AT126" i="65"/>
  <c r="AG92" i="102"/>
  <c r="AV65" i="75"/>
  <c r="AT86" i="66"/>
  <c r="AC80" i="102"/>
  <c r="AU85" i="65"/>
  <c r="AD189" i="100"/>
  <c r="AQ65" i="75"/>
  <c r="E21" i="112"/>
  <c r="AT99" i="66"/>
  <c r="AC124" i="66"/>
  <c r="AS27" i="101"/>
  <c r="AH57" i="97"/>
  <c r="AP28" i="97"/>
  <c r="AP54" i="97"/>
  <c r="AS57" i="101"/>
  <c r="AS56" i="101"/>
  <c r="AS34" i="101"/>
  <c r="AS30" i="101"/>
  <c r="AP31" i="97"/>
  <c r="AP33" i="97"/>
  <c r="AP25" i="97"/>
  <c r="AS53" i="101"/>
  <c r="AS26" i="101"/>
  <c r="AY33" i="68"/>
  <c r="AH34" i="97"/>
  <c r="AU31" i="101"/>
  <c r="AS54" i="101"/>
  <c r="AM33" i="101"/>
  <c r="AU32" i="101"/>
  <c r="AM58" i="101"/>
  <c r="AH26" i="97"/>
  <c r="AS58" i="101"/>
  <c r="AS51" i="101"/>
  <c r="AP29" i="97"/>
  <c r="AP58" i="97"/>
  <c r="AP53" i="97"/>
  <c r="AS25" i="101"/>
  <c r="AP27" i="97"/>
  <c r="AS52" i="101"/>
  <c r="AH56" i="97"/>
  <c r="AM29" i="101"/>
  <c r="AM54" i="101"/>
  <c r="AP30" i="97"/>
  <c r="BA98" i="66"/>
  <c r="AH86" i="66"/>
  <c r="AU98" i="66"/>
  <c r="AG85" i="65"/>
  <c r="AN85" i="65"/>
  <c r="AG59" i="75"/>
  <c r="BB98" i="66"/>
  <c r="AR98" i="66"/>
  <c r="AY85" i="65"/>
  <c r="AQ98" i="66"/>
  <c r="AV189" i="100"/>
  <c r="AW47" i="76"/>
  <c r="BC98" i="66"/>
  <c r="AQ85" i="65"/>
  <c r="AR85" i="65"/>
  <c r="AM85" i="65"/>
  <c r="AO81" i="102"/>
  <c r="AW24" i="77"/>
  <c r="AU59" i="75"/>
  <c r="AV59" i="75"/>
  <c r="AP85" i="66"/>
  <c r="AS98" i="66"/>
  <c r="AA85" i="65"/>
  <c r="AB85" i="65"/>
  <c r="AC85" i="66"/>
  <c r="AP35" i="75"/>
  <c r="AP44" i="75" s="1"/>
  <c r="BD28" i="114"/>
  <c r="BD30" i="114" s="1"/>
  <c r="AY64" i="77"/>
  <c r="AO47" i="76"/>
  <c r="BD98" i="66"/>
  <c r="AT98" i="66"/>
  <c r="C8" i="112"/>
  <c r="AB121" i="65"/>
  <c r="AW5" i="68"/>
  <c r="AW7" i="68" s="1"/>
  <c r="AW59" i="75"/>
  <c r="BE98" i="66"/>
  <c r="AW71" i="66"/>
  <c r="AW78" i="66" s="1"/>
  <c r="AX29" i="76"/>
  <c r="AN59" i="75"/>
  <c r="AX98" i="66"/>
  <c r="AP98" i="66"/>
  <c r="AP124" i="66"/>
  <c r="AJ30" i="101"/>
  <c r="AJ58" i="101"/>
  <c r="AV43" i="66"/>
  <c r="AV75" i="66" s="1"/>
  <c r="AU5" i="67"/>
  <c r="AB30" i="101"/>
  <c r="AC125" i="66"/>
  <c r="AB29" i="101"/>
  <c r="AB33" i="101"/>
  <c r="AX53" i="75"/>
  <c r="AQ44" i="66"/>
  <c r="AQ43" i="66" s="1"/>
  <c r="AQ75" i="66" s="1"/>
  <c r="AR127" i="66" s="1"/>
  <c r="AQ27" i="102"/>
  <c r="AQ72" i="102" s="1"/>
  <c r="AQ84" i="102" s="1"/>
  <c r="AX66" i="77"/>
  <c r="AO98" i="102"/>
  <c r="AS62" i="77"/>
  <c r="AU56" i="101"/>
  <c r="AU51" i="101"/>
  <c r="AG55" i="97"/>
  <c r="AG27" i="97"/>
  <c r="AU27" i="101"/>
  <c r="AU55" i="101"/>
  <c r="AK54" i="101"/>
  <c r="AG56" i="97"/>
  <c r="AG26" i="97"/>
  <c r="AH27" i="97"/>
  <c r="AK30" i="101"/>
  <c r="AU33" i="101"/>
  <c r="AG33" i="97"/>
  <c r="AH31" i="97"/>
  <c r="AU54" i="101"/>
  <c r="AU53" i="101"/>
  <c r="AG53" i="97"/>
  <c r="AG58" i="97"/>
  <c r="AU28" i="101"/>
  <c r="AH51" i="97"/>
  <c r="AU57" i="101"/>
  <c r="AU30" i="101"/>
  <c r="AU26" i="101"/>
  <c r="AG31" i="97"/>
  <c r="AG29" i="97"/>
  <c r="AH55" i="97"/>
  <c r="AH30" i="97"/>
  <c r="AU34" i="101"/>
  <c r="AG51" i="97"/>
  <c r="AZ33" i="68"/>
  <c r="AH28" i="97"/>
  <c r="AG57" i="97"/>
  <c r="AU29" i="101"/>
  <c r="AH52" i="97"/>
  <c r="AH32" i="97"/>
  <c r="AU58" i="101"/>
  <c r="AH92" i="102"/>
  <c r="AP86" i="102"/>
  <c r="AR36" i="74"/>
  <c r="AU72" i="75"/>
  <c r="AV71" i="66"/>
  <c r="AD125" i="66"/>
  <c r="AN119" i="65"/>
  <c r="AM72" i="100"/>
  <c r="AE72" i="100"/>
  <c r="AO85" i="66"/>
  <c r="AO28" i="101"/>
  <c r="AC82" i="102"/>
  <c r="AB30" i="97"/>
  <c r="AD27" i="97"/>
  <c r="AB56" i="97"/>
  <c r="AK55" i="97"/>
  <c r="AZ111" i="66"/>
  <c r="AE125" i="66"/>
  <c r="AD33" i="97"/>
  <c r="AF5" i="102"/>
  <c r="AO171" i="100"/>
  <c r="AG16" i="70"/>
  <c r="AZ85" i="66"/>
  <c r="AE171" i="100"/>
  <c r="AG18" i="70"/>
  <c r="AD30" i="97"/>
  <c r="AB55" i="97"/>
  <c r="AD31" i="77"/>
  <c r="AD91" i="77" s="1"/>
  <c r="AT27" i="102"/>
  <c r="AT72" i="102" s="1"/>
  <c r="AT75" i="102" s="1"/>
  <c r="AS105" i="100"/>
  <c r="AG17" i="70"/>
  <c r="AD86" i="66"/>
  <c r="AX31" i="77"/>
  <c r="Z76" i="77" s="1"/>
  <c r="AG20" i="70"/>
  <c r="AG21" i="70"/>
  <c r="AT35" i="75"/>
  <c r="AT99" i="75" s="1"/>
  <c r="AB71" i="66"/>
  <c r="AG126" i="65"/>
  <c r="AV72" i="65"/>
  <c r="AJ85" i="65"/>
  <c r="AC71" i="66"/>
  <c r="AJ20" i="64"/>
  <c r="AU60" i="77"/>
  <c r="AU71" i="75"/>
  <c r="AT55" i="75"/>
  <c r="AH44" i="66"/>
  <c r="AH43" i="66" s="1"/>
  <c r="AH75" i="66" s="1"/>
  <c r="AH127" i="66" s="1"/>
  <c r="AQ81" i="64"/>
  <c r="AK121" i="65"/>
  <c r="AS99" i="75"/>
  <c r="AR125" i="66"/>
  <c r="AI72" i="65"/>
  <c r="AF83" i="65"/>
  <c r="AX71" i="66"/>
  <c r="AU62" i="77"/>
  <c r="AS60" i="77"/>
  <c r="AW65" i="75"/>
  <c r="AY44" i="66"/>
  <c r="AY43" i="66" s="1"/>
  <c r="AY75" i="66" s="1"/>
  <c r="AZ127" i="66" s="1"/>
  <c r="AQ99" i="66"/>
  <c r="AJ96" i="75"/>
  <c r="AS68" i="77"/>
  <c r="AZ17" i="70"/>
  <c r="AK22" i="76"/>
  <c r="AV68" i="77"/>
  <c r="AZ124" i="66"/>
  <c r="AK81" i="64"/>
  <c r="AJ81" i="64"/>
  <c r="AS72" i="75"/>
  <c r="AG32" i="101"/>
  <c r="AD85" i="65"/>
  <c r="AS58" i="97"/>
  <c r="AM98" i="75"/>
  <c r="AK122" i="65"/>
  <c r="AX27" i="101"/>
  <c r="AF26" i="101"/>
  <c r="AK51" i="77"/>
  <c r="AQ64" i="77"/>
  <c r="AZ72" i="75"/>
  <c r="AZ109" i="65"/>
  <c r="AK85" i="66"/>
  <c r="AM8" i="74"/>
  <c r="AM53" i="74" s="1"/>
  <c r="AL122" i="65"/>
  <c r="AZ57" i="97"/>
  <c r="AS57" i="97"/>
  <c r="AR72" i="75"/>
  <c r="AY109" i="65"/>
  <c r="AZ52" i="97"/>
  <c r="AO8" i="74"/>
  <c r="AL124" i="66"/>
  <c r="AU121" i="65"/>
  <c r="AV121" i="65"/>
  <c r="AO126" i="65"/>
  <c r="AK182" i="100"/>
  <c r="AZ58" i="101"/>
  <c r="AB51" i="97"/>
  <c r="AS86" i="66"/>
  <c r="AL53" i="101"/>
  <c r="AR51" i="77"/>
  <c r="AT68" i="77"/>
  <c r="AB47" i="77"/>
  <c r="AK57" i="75"/>
  <c r="AR56" i="75"/>
  <c r="AO29" i="97"/>
  <c r="AB31" i="97"/>
  <c r="AB26" i="97"/>
  <c r="AG51" i="77"/>
  <c r="AB27" i="97"/>
  <c r="AB54" i="97"/>
  <c r="AB34" i="97"/>
  <c r="AM47" i="77"/>
  <c r="AZ78" i="77"/>
  <c r="AU68" i="77"/>
  <c r="AZ47" i="77"/>
  <c r="AF59" i="75"/>
  <c r="AD59" i="75"/>
  <c r="AF119" i="65"/>
  <c r="AW60" i="77"/>
  <c r="AZ80" i="77"/>
  <c r="AY80" i="77"/>
  <c r="AK56" i="75"/>
  <c r="AD56" i="75"/>
  <c r="AL9" i="74"/>
  <c r="AL54" i="74" s="1"/>
  <c r="AS73" i="75"/>
  <c r="AC56" i="75"/>
  <c r="AZ88" i="75"/>
  <c r="AO182" i="100"/>
  <c r="AM56" i="97"/>
  <c r="AP44" i="66"/>
  <c r="AP43" i="66" s="1"/>
  <c r="AP75" i="66" s="1"/>
  <c r="BA101" i="66" s="1"/>
  <c r="AY82" i="77"/>
  <c r="AY68" i="77"/>
  <c r="AQ68" i="77"/>
  <c r="AZ59" i="75"/>
  <c r="AZ30" i="101"/>
  <c r="AZ33" i="101"/>
  <c r="AY90" i="75"/>
  <c r="AJ59" i="75"/>
  <c r="AY81" i="75"/>
  <c r="AT59" i="75"/>
  <c r="AB59" i="75"/>
  <c r="AD53" i="75"/>
  <c r="AL59" i="75"/>
  <c r="AZ51" i="101"/>
  <c r="AZ32" i="101"/>
  <c r="AC59" i="75"/>
  <c r="AZ29" i="101"/>
  <c r="AR59" i="75"/>
  <c r="AZ56" i="101"/>
  <c r="AE59" i="75"/>
  <c r="AS85" i="66"/>
  <c r="AJ29" i="101"/>
  <c r="AV33" i="74"/>
  <c r="AF5" i="67"/>
  <c r="AP24" i="77"/>
  <c r="AY99" i="66"/>
  <c r="AL125" i="66"/>
  <c r="AV119" i="65"/>
  <c r="AG182" i="100"/>
  <c r="AY125" i="66"/>
  <c r="AW94" i="102"/>
  <c r="AE80" i="102"/>
  <c r="AZ80" i="102"/>
  <c r="AQ97" i="102"/>
  <c r="AM53" i="101"/>
  <c r="AB80" i="102"/>
  <c r="AM97" i="102"/>
  <c r="AP91" i="102"/>
  <c r="AU125" i="65"/>
  <c r="AF121" i="65"/>
  <c r="AZ156" i="100"/>
  <c r="AH124" i="66"/>
  <c r="AO5" i="67"/>
  <c r="AO135" i="67" s="1"/>
  <c r="AR71" i="66"/>
  <c r="AK99" i="75"/>
  <c r="AN71" i="66"/>
  <c r="AW119" i="65"/>
  <c r="AD5" i="67"/>
  <c r="AM99" i="75"/>
  <c r="AZ122" i="65"/>
  <c r="AR81" i="64"/>
  <c r="AE27" i="102"/>
  <c r="AE72" i="102" s="1"/>
  <c r="AE84" i="102" s="1"/>
  <c r="AG5" i="67"/>
  <c r="AG135" i="67" s="1"/>
  <c r="AT5" i="65"/>
  <c r="AT6" i="68" s="1"/>
  <c r="AQ86" i="102"/>
  <c r="AL85" i="65"/>
  <c r="AF71" i="66"/>
  <c r="AE126" i="65"/>
  <c r="AD85" i="66"/>
  <c r="AF27" i="102"/>
  <c r="AF72" i="102" s="1"/>
  <c r="AM27" i="102"/>
  <c r="AM72" i="102" s="1"/>
  <c r="AX82" i="102"/>
  <c r="AG94" i="102"/>
  <c r="AJ91" i="102"/>
  <c r="AP27" i="102"/>
  <c r="AP72" i="102" s="1"/>
  <c r="AC92" i="102"/>
  <c r="AR92" i="102"/>
  <c r="AJ80" i="102"/>
  <c r="AV97" i="102"/>
  <c r="AW81" i="102"/>
  <c r="AR97" i="102"/>
  <c r="AJ92" i="102"/>
  <c r="AS94" i="102"/>
  <c r="AN27" i="102"/>
  <c r="AN72" i="102" s="1"/>
  <c r="AO94" i="102"/>
  <c r="AY81" i="102"/>
  <c r="AU97" i="102"/>
  <c r="AZ86" i="102"/>
  <c r="AQ85" i="102"/>
  <c r="AJ94" i="102"/>
  <c r="AG81" i="102"/>
  <c r="AW98" i="102"/>
  <c r="AO91" i="102"/>
  <c r="AQ81" i="102"/>
  <c r="AE92" i="102"/>
  <c r="AM81" i="102"/>
  <c r="AR91" i="102"/>
  <c r="AX27" i="102"/>
  <c r="AX72" i="102" s="1"/>
  <c r="AS80" i="102"/>
  <c r="AU80" i="102"/>
  <c r="AR86" i="102"/>
  <c r="AC81" i="102"/>
  <c r="AC86" i="102"/>
  <c r="AP80" i="102"/>
  <c r="AF92" i="102"/>
  <c r="AI81" i="102"/>
  <c r="AK80" i="102"/>
  <c r="AS81" i="102"/>
  <c r="BB55" i="102"/>
  <c r="AV85" i="102"/>
  <c r="AV92" i="102"/>
  <c r="BB54" i="102"/>
  <c r="AJ5" i="102"/>
  <c r="AK82" i="102"/>
  <c r="AZ82" i="102"/>
  <c r="AX5" i="102"/>
  <c r="AC98" i="102"/>
  <c r="AT91" i="102"/>
  <c r="AZ92" i="102"/>
  <c r="AF91" i="102"/>
  <c r="AI98" i="102"/>
  <c r="AE81" i="102"/>
  <c r="AB85" i="102"/>
  <c r="AH80" i="102"/>
  <c r="AO85" i="102"/>
  <c r="AN80" i="102"/>
  <c r="AN86" i="102"/>
  <c r="AG91" i="102"/>
  <c r="AP85" i="102"/>
  <c r="AF85" i="102"/>
  <c r="AH27" i="102"/>
  <c r="AH72" i="102" s="1"/>
  <c r="AT94" i="102"/>
  <c r="AT85" i="102"/>
  <c r="AD85" i="102"/>
  <c r="AM94" i="102"/>
  <c r="AT80" i="102"/>
  <c r="AV75" i="102"/>
  <c r="AS85" i="102"/>
  <c r="AG85" i="102"/>
  <c r="AU85" i="102"/>
  <c r="AX85" i="102"/>
  <c r="AY85" i="102"/>
  <c r="AM85" i="102"/>
  <c r="AH85" i="102"/>
  <c r="AC85" i="102"/>
  <c r="AE85" i="102"/>
  <c r="AR85" i="102"/>
  <c r="AW85" i="102"/>
  <c r="AL85" i="102"/>
  <c r="AK85" i="102"/>
  <c r="AR98" i="102"/>
  <c r="AU81" i="102"/>
  <c r="AI85" i="102"/>
  <c r="Z40" i="76"/>
  <c r="AG5" i="102"/>
  <c r="AC8" i="76"/>
  <c r="AC9" i="76" s="1"/>
  <c r="AO52" i="101"/>
  <c r="AF52" i="101"/>
  <c r="AF51" i="101"/>
  <c r="AO53" i="101"/>
  <c r="AD58" i="97"/>
  <c r="AO31" i="77"/>
  <c r="AP91" i="77" s="1"/>
  <c r="AN8" i="76"/>
  <c r="AL50" i="74"/>
  <c r="AB53" i="75"/>
  <c r="AZ71" i="75"/>
  <c r="AD125" i="65"/>
  <c r="AM124" i="66"/>
  <c r="AR72" i="65"/>
  <c r="AO27" i="101"/>
  <c r="AX31" i="97"/>
  <c r="AD29" i="97"/>
  <c r="AT25" i="97"/>
  <c r="AV5" i="67"/>
  <c r="AM93" i="102"/>
  <c r="AI94" i="102"/>
  <c r="AT92" i="102"/>
  <c r="AV98" i="102"/>
  <c r="AS5" i="102"/>
  <c r="AL82" i="102"/>
  <c r="AL54" i="101"/>
  <c r="AO56" i="101"/>
  <c r="AZ34" i="101"/>
  <c r="AZ26" i="101"/>
  <c r="AL32" i="101"/>
  <c r="AF30" i="101"/>
  <c r="AN54" i="101"/>
  <c r="AX57" i="97"/>
  <c r="AD55" i="97"/>
  <c r="AS55" i="97"/>
  <c r="AN57" i="97"/>
  <c r="AB97" i="102"/>
  <c r="AO24" i="77"/>
  <c r="AJ53" i="75"/>
  <c r="AK53" i="75"/>
  <c r="AR71" i="75"/>
  <c r="AN35" i="75"/>
  <c r="AN99" i="75" s="1"/>
  <c r="AI124" i="66"/>
  <c r="AJ72" i="65"/>
  <c r="AV97" i="65"/>
  <c r="AC122" i="65"/>
  <c r="AM121" i="65"/>
  <c r="AT85" i="65"/>
  <c r="AO32" i="101"/>
  <c r="AX28" i="97"/>
  <c r="AD26" i="97"/>
  <c r="AX27" i="97"/>
  <c r="AO57" i="101"/>
  <c r="AM8" i="76"/>
  <c r="AD31" i="97"/>
  <c r="AX25" i="97"/>
  <c r="AE5" i="67"/>
  <c r="AM9" i="74"/>
  <c r="AN54" i="74" s="1"/>
  <c r="AW72" i="65"/>
  <c r="AD52" i="97"/>
  <c r="AZ53" i="75"/>
  <c r="AV86" i="102"/>
  <c r="AC97" i="102"/>
  <c r="AB86" i="102"/>
  <c r="AN56" i="101"/>
  <c r="AN58" i="101"/>
  <c r="AF53" i="101"/>
  <c r="AN31" i="101"/>
  <c r="AF55" i="101"/>
  <c r="AO34" i="101"/>
  <c r="AF54" i="101"/>
  <c r="AX8" i="74"/>
  <c r="AX53" i="74" s="1"/>
  <c r="AE124" i="66"/>
  <c r="AK71" i="66"/>
  <c r="AI71" i="66"/>
  <c r="AE85" i="65"/>
  <c r="AT121" i="65"/>
  <c r="AD25" i="97"/>
  <c r="AD51" i="97"/>
  <c r="AB9" i="74"/>
  <c r="AE125" i="65"/>
  <c r="AG93" i="102"/>
  <c r="AN58" i="97"/>
  <c r="AL90" i="100"/>
  <c r="AZ87" i="75"/>
  <c r="AL92" i="102"/>
  <c r="AN98" i="102"/>
  <c r="AX97" i="102"/>
  <c r="AN92" i="102"/>
  <c r="AW97" i="102"/>
  <c r="AF56" i="101"/>
  <c r="AF58" i="101"/>
  <c r="AL33" i="101"/>
  <c r="AZ54" i="101"/>
  <c r="AF31" i="101"/>
  <c r="AX54" i="101"/>
  <c r="AO30" i="101"/>
  <c r="AO26" i="101"/>
  <c r="AZ28" i="101"/>
  <c r="AO33" i="101"/>
  <c r="AO29" i="101"/>
  <c r="AX56" i="97"/>
  <c r="AD54" i="97"/>
  <c r="AZ189" i="100"/>
  <c r="AU44" i="77"/>
  <c r="AP6" i="76"/>
  <c r="AP22" i="76" s="1"/>
  <c r="AC53" i="75"/>
  <c r="AN51" i="74"/>
  <c r="AL5" i="67"/>
  <c r="AE121" i="65"/>
  <c r="AW15" i="64"/>
  <c r="AW20" i="64" s="1"/>
  <c r="AO31" i="101"/>
  <c r="AD28" i="97"/>
  <c r="AX29" i="97"/>
  <c r="AN51" i="101"/>
  <c r="AZ96" i="75"/>
  <c r="AK27" i="102"/>
  <c r="AK72" i="102" s="1"/>
  <c r="AI58" i="101"/>
  <c r="AK92" i="102"/>
  <c r="AN32" i="101"/>
  <c r="AN28" i="101"/>
  <c r="AO54" i="101"/>
  <c r="AZ52" i="101"/>
  <c r="AO25" i="101"/>
  <c r="AS50" i="77"/>
  <c r="AL53" i="75"/>
  <c r="AJ9" i="74"/>
  <c r="AH85" i="66"/>
  <c r="AV99" i="66"/>
  <c r="AL85" i="66"/>
  <c r="AW83" i="65"/>
  <c r="AW76" i="64"/>
  <c r="AX52" i="97"/>
  <c r="AD34" i="97"/>
  <c r="AD32" i="97"/>
  <c r="AX26" i="97"/>
  <c r="AD56" i="97"/>
  <c r="AN52" i="101"/>
  <c r="AX58" i="97"/>
  <c r="AP97" i="102"/>
  <c r="AQ98" i="102"/>
  <c r="AO58" i="101"/>
  <c r="AT5" i="102"/>
  <c r="AN57" i="101"/>
  <c r="AF32" i="101"/>
  <c r="AF28" i="101"/>
  <c r="AZ53" i="101"/>
  <c r="AN34" i="101"/>
  <c r="AN26" i="101"/>
  <c r="AR189" i="100"/>
  <c r="AG47" i="76"/>
  <c r="AT71" i="75"/>
  <c r="AE34" i="75"/>
  <c r="AE98" i="75" s="1"/>
  <c r="AW103" i="66"/>
  <c r="AU101" i="65"/>
  <c r="AT98" i="65"/>
  <c r="AT30" i="97"/>
  <c r="AR58" i="97"/>
  <c r="AD53" i="97"/>
  <c r="AR26" i="97"/>
  <c r="AX30" i="97"/>
  <c r="AX33" i="97"/>
  <c r="AX54" i="97"/>
  <c r="AI49" i="77"/>
  <c r="AG34" i="75"/>
  <c r="AJ71" i="66"/>
  <c r="AF72" i="65"/>
  <c r="AG120" i="65" s="1"/>
  <c r="AU27" i="102"/>
  <c r="AU72" i="102" s="1"/>
  <c r="AV98" i="66"/>
  <c r="AZ31" i="101"/>
  <c r="AW5" i="67"/>
  <c r="AX56" i="75"/>
  <c r="AZ16" i="70"/>
  <c r="AK124" i="66"/>
  <c r="AJ56" i="75"/>
  <c r="AI53" i="75"/>
  <c r="AP71" i="75"/>
  <c r="AS92" i="102"/>
  <c r="AY5" i="102"/>
  <c r="AL97" i="102"/>
  <c r="AW85" i="65"/>
  <c r="AU43" i="77"/>
  <c r="AX64" i="77"/>
  <c r="AA53" i="75"/>
  <c r="AO85" i="65"/>
  <c r="AH56" i="75"/>
  <c r="AZ5" i="65"/>
  <c r="AZ6" i="69" s="1"/>
  <c r="BA38" i="69" s="1"/>
  <c r="AN5" i="102"/>
  <c r="AV88" i="77"/>
  <c r="AY78" i="77"/>
  <c r="AS81" i="64"/>
  <c r="AZ42" i="74"/>
  <c r="AR80" i="102"/>
  <c r="AQ82" i="102"/>
  <c r="AJ82" i="102"/>
  <c r="AN69" i="102"/>
  <c r="AO93" i="102" s="1"/>
  <c r="AE82" i="102"/>
  <c r="AD91" i="102"/>
  <c r="AV32" i="101"/>
  <c r="AV34" i="101"/>
  <c r="AT58" i="97"/>
  <c r="AV53" i="97"/>
  <c r="AJ97" i="102"/>
  <c r="AZ65" i="77"/>
  <c r="AW16" i="70"/>
  <c r="AN19" i="70"/>
  <c r="AA34" i="75"/>
  <c r="AV85" i="66"/>
  <c r="AG125" i="66"/>
  <c r="AT81" i="64"/>
  <c r="AN126" i="65"/>
  <c r="AP82" i="102"/>
  <c r="BE28" i="114"/>
  <c r="BE30" i="114" s="1"/>
  <c r="AS82" i="102"/>
  <c r="AW82" i="102"/>
  <c r="AY67" i="102"/>
  <c r="AZ91" i="102" s="1"/>
  <c r="AF82" i="102"/>
  <c r="AV28" i="101"/>
  <c r="AV31" i="101"/>
  <c r="AI57" i="101"/>
  <c r="AV54" i="97"/>
  <c r="AU53" i="97"/>
  <c r="AV8" i="76"/>
  <c r="AW15" i="70"/>
  <c r="AS59" i="75"/>
  <c r="AY8" i="74"/>
  <c r="AZ65" i="75"/>
  <c r="AV124" i="66"/>
  <c r="AS39" i="64"/>
  <c r="AT34" i="97"/>
  <c r="AM126" i="65"/>
  <c r="AH82" i="102"/>
  <c r="AT31" i="97"/>
  <c r="AT27" i="97"/>
  <c r="AT51" i="97"/>
  <c r="AW19" i="70"/>
  <c r="AX92" i="102"/>
  <c r="AI82" i="102"/>
  <c r="AX55" i="101"/>
  <c r="AK94" i="102"/>
  <c r="AT82" i="102"/>
  <c r="AQ80" i="102"/>
  <c r="AV55" i="101"/>
  <c r="AX33" i="101"/>
  <c r="AS24" i="77"/>
  <c r="AW20" i="70"/>
  <c r="AB17" i="70"/>
  <c r="AW18" i="70"/>
  <c r="AV85" i="65"/>
  <c r="AB5" i="68"/>
  <c r="AB7" i="68" s="1"/>
  <c r="AS29" i="64"/>
  <c r="AT29" i="97"/>
  <c r="AL31" i="97"/>
  <c r="AL27" i="97"/>
  <c r="AL52" i="97"/>
  <c r="AZ98" i="66"/>
  <c r="AK97" i="102"/>
  <c r="AO82" i="102"/>
  <c r="AA5" i="102"/>
  <c r="AL94" i="102"/>
  <c r="AV58" i="101"/>
  <c r="AV57" i="97"/>
  <c r="AE97" i="100"/>
  <c r="AJ189" i="100"/>
  <c r="AY65" i="77"/>
  <c r="AB82" i="102"/>
  <c r="AV129" i="66"/>
  <c r="AT56" i="97"/>
  <c r="AR94" i="102"/>
  <c r="AW92" i="102"/>
  <c r="AG82" i="102"/>
  <c r="AD82" i="102"/>
  <c r="AV53" i="101"/>
  <c r="AV52" i="101"/>
  <c r="AT54" i="97"/>
  <c r="AL86" i="102"/>
  <c r="AA64" i="100"/>
  <c r="AR8" i="76"/>
  <c r="AQ19" i="70"/>
  <c r="AS99" i="66"/>
  <c r="AG28" i="101"/>
  <c r="AG27" i="102"/>
  <c r="AG72" i="102" s="1"/>
  <c r="AY82" i="102"/>
  <c r="AR82" i="102"/>
  <c r="AW80" i="102"/>
  <c r="AM82" i="102"/>
  <c r="AD5" i="102"/>
  <c r="AX57" i="101"/>
  <c r="AV30" i="101"/>
  <c r="AT55" i="97"/>
  <c r="AU58" i="97"/>
  <c r="AC97" i="100"/>
  <c r="AT189" i="100"/>
  <c r="AW17" i="70"/>
  <c r="AA35" i="75"/>
  <c r="AB99" i="75" s="1"/>
  <c r="AO121" i="65"/>
  <c r="AU82" i="102"/>
  <c r="AV82" i="102"/>
  <c r="AJ124" i="66"/>
  <c r="AT32" i="97"/>
  <c r="AT28" i="97"/>
  <c r="AT52" i="97"/>
  <c r="AV56" i="101"/>
  <c r="AN82" i="102"/>
  <c r="AI29" i="101"/>
  <c r="AY98" i="66"/>
  <c r="AT26" i="97"/>
  <c r="AT57" i="97"/>
  <c r="AT33" i="97"/>
  <c r="AR58" i="101"/>
  <c r="AQ29" i="101"/>
  <c r="AK27" i="101"/>
  <c r="AQ31" i="101"/>
  <c r="AM17" i="69"/>
  <c r="AC17" i="69"/>
  <c r="AQ26" i="101"/>
  <c r="AL17" i="69"/>
  <c r="AN17" i="69"/>
  <c r="AQ58" i="101"/>
  <c r="AK52" i="101"/>
  <c r="AK53" i="101"/>
  <c r="AQ52" i="101"/>
  <c r="AQ34" i="101"/>
  <c r="AE17" i="69"/>
  <c r="AR17" i="69"/>
  <c r="AD17" i="69"/>
  <c r="AK28" i="101"/>
  <c r="AQ32" i="101"/>
  <c r="AQ30" i="101"/>
  <c r="AK58" i="101"/>
  <c r="AB17" i="69"/>
  <c r="AX17" i="69"/>
  <c r="AS17" i="69"/>
  <c r="AI17" i="69"/>
  <c r="AK57" i="101"/>
  <c r="AQ57" i="101"/>
  <c r="AI32" i="101"/>
  <c r="AK29" i="101"/>
  <c r="AK33" i="101"/>
  <c r="AF33" i="101"/>
  <c r="AQ27" i="101"/>
  <c r="AP17" i="69"/>
  <c r="AA17" i="69"/>
  <c r="AQ33" i="101"/>
  <c r="AQ56" i="101"/>
  <c r="AQ54" i="101"/>
  <c r="AH17" i="69"/>
  <c r="AK31" i="101"/>
  <c r="AQ28" i="101"/>
  <c r="AK51" i="101"/>
  <c r="AQ51" i="101"/>
  <c r="AK34" i="101"/>
  <c r="AG17" i="69"/>
  <c r="AK17" i="69"/>
  <c r="AV17" i="69"/>
  <c r="AK32" i="101"/>
  <c r="AK56" i="101"/>
  <c r="AQ53" i="101"/>
  <c r="AK55" i="101"/>
  <c r="AQ55" i="101"/>
  <c r="AU17" i="69"/>
  <c r="AT17" i="69"/>
  <c r="AJ55" i="101"/>
  <c r="AJ54" i="101"/>
  <c r="AE33" i="97"/>
  <c r="AD50" i="77"/>
  <c r="AJ50" i="77"/>
  <c r="AD55" i="75"/>
  <c r="AV25" i="68"/>
  <c r="AR25" i="68"/>
  <c r="AB72" i="65"/>
  <c r="AM5" i="67"/>
  <c r="AX29" i="101"/>
  <c r="AM57" i="97"/>
  <c r="AM54" i="97"/>
  <c r="AS72" i="100"/>
  <c r="AR63" i="77"/>
  <c r="AW50" i="77"/>
  <c r="AK50" i="77"/>
  <c r="AB50" i="77"/>
  <c r="AB55" i="75"/>
  <c r="AY19" i="70"/>
  <c r="AY75" i="75"/>
  <c r="AJ17" i="70"/>
  <c r="AY97" i="65"/>
  <c r="AD76" i="64"/>
  <c r="AF26" i="97"/>
  <c r="AX34" i="101"/>
  <c r="AQ56" i="97"/>
  <c r="AC196" i="100"/>
  <c r="AU50" i="77"/>
  <c r="AM44" i="77"/>
  <c r="AW44" i="77"/>
  <c r="AO50" i="77"/>
  <c r="AU55" i="75"/>
  <c r="AU75" i="75"/>
  <c r="AC55" i="75"/>
  <c r="AS75" i="75"/>
  <c r="AJ16" i="70"/>
  <c r="AY25" i="68"/>
  <c r="AS97" i="65"/>
  <c r="AW129" i="66"/>
  <c r="AL121" i="65"/>
  <c r="AV33" i="97"/>
  <c r="AV25" i="97"/>
  <c r="AV31" i="97"/>
  <c r="AF55" i="97"/>
  <c r="AF54" i="97"/>
  <c r="AU8" i="76"/>
  <c r="AC182" i="100"/>
  <c r="AL57" i="101"/>
  <c r="AL29" i="101"/>
  <c r="AJ26" i="101"/>
  <c r="AX58" i="101"/>
  <c r="AJ53" i="101"/>
  <c r="AR32" i="101"/>
  <c r="AR25" i="101"/>
  <c r="AI56" i="97"/>
  <c r="AM29" i="97"/>
  <c r="AG72" i="100"/>
  <c r="AQ66" i="77"/>
  <c r="AC50" i="77"/>
  <c r="AS44" i="77"/>
  <c r="AO44" i="77"/>
  <c r="AZ50" i="77"/>
  <c r="AU91" i="77"/>
  <c r="AM55" i="75"/>
  <c r="AL55" i="75"/>
  <c r="AZ75" i="75"/>
  <c r="AZ55" i="75"/>
  <c r="AN55" i="75"/>
  <c r="AU25" i="68"/>
  <c r="AT25" i="68"/>
  <c r="AQ25" i="68"/>
  <c r="AL126" i="65"/>
  <c r="AW97" i="65"/>
  <c r="AF28" i="97"/>
  <c r="AZ97" i="102"/>
  <c r="AO125" i="66"/>
  <c r="AF31" i="97"/>
  <c r="AC17" i="70"/>
  <c r="AF51" i="97"/>
  <c r="AK81" i="102"/>
  <c r="AN85" i="102"/>
  <c r="AJ56" i="101"/>
  <c r="AX31" i="101"/>
  <c r="AB26" i="101"/>
  <c r="AB53" i="101"/>
  <c r="AJ32" i="101"/>
  <c r="AJ28" i="101"/>
  <c r="AI54" i="97"/>
  <c r="AX189" i="100"/>
  <c r="AM50" i="77"/>
  <c r="AE44" i="77"/>
  <c r="AT62" i="77"/>
  <c r="AT50" i="77"/>
  <c r="AQ50" i="77"/>
  <c r="AF43" i="66"/>
  <c r="AF75" i="66" s="1"/>
  <c r="AW121" i="65"/>
  <c r="AK85" i="65"/>
  <c r="AY72" i="65"/>
  <c r="AF27" i="97"/>
  <c r="AE8" i="76"/>
  <c r="AF48" i="76" s="1"/>
  <c r="AB56" i="101"/>
  <c r="AX56" i="101"/>
  <c r="AX52" i="101"/>
  <c r="AJ34" i="101"/>
  <c r="AX30" i="101"/>
  <c r="AB57" i="101"/>
  <c r="AB32" i="101"/>
  <c r="AB28" i="101"/>
  <c r="AX53" i="101"/>
  <c r="AQ55" i="97"/>
  <c r="AS53" i="97"/>
  <c r="AI52" i="97"/>
  <c r="AG43" i="77"/>
  <c r="AS66" i="77"/>
  <c r="AL50" i="77"/>
  <c r="AU72" i="100"/>
  <c r="AI22" i="76"/>
  <c r="AY83" i="77"/>
  <c r="AP53" i="75"/>
  <c r="AZ56" i="75"/>
  <c r="AQ53" i="75"/>
  <c r="AP56" i="75"/>
  <c r="AY33" i="69"/>
  <c r="AS25" i="68"/>
  <c r="AW98" i="66"/>
  <c r="AA44" i="66"/>
  <c r="AA43" i="66" s="1"/>
  <c r="AA75" i="66" s="1"/>
  <c r="AA88" i="66" s="1"/>
  <c r="AX44" i="66"/>
  <c r="AX43" i="66" s="1"/>
  <c r="AX75" i="66" s="1"/>
  <c r="AQ97" i="65"/>
  <c r="AZ27" i="102"/>
  <c r="AZ72" i="102" s="1"/>
  <c r="BA96" i="102" s="1"/>
  <c r="AF56" i="97"/>
  <c r="AM125" i="66"/>
  <c r="AJ121" i="65"/>
  <c r="AF122" i="65"/>
  <c r="AC5" i="67"/>
  <c r="AD28" i="75"/>
  <c r="AS86" i="102"/>
  <c r="AQ93" i="102"/>
  <c r="AU122" i="65"/>
  <c r="AF85" i="65"/>
  <c r="AE122" i="65"/>
  <c r="AN124" i="66"/>
  <c r="AJ51" i="101"/>
  <c r="AB34" i="101"/>
  <c r="AX51" i="101"/>
  <c r="AJ33" i="101"/>
  <c r="AE58" i="97"/>
  <c r="AK54" i="97"/>
  <c r="AI58" i="97"/>
  <c r="AS34" i="97"/>
  <c r="AE50" i="77"/>
  <c r="AQ43" i="77"/>
  <c r="AC44" i="77"/>
  <c r="AU105" i="100"/>
  <c r="AR50" i="77"/>
  <c r="AW68" i="77"/>
  <c r="AI50" i="77"/>
  <c r="AY60" i="77"/>
  <c r="AH53" i="75"/>
  <c r="AW75" i="75"/>
  <c r="AT53" i="75"/>
  <c r="AS53" i="75"/>
  <c r="AS56" i="75"/>
  <c r="AT75" i="75"/>
  <c r="AB56" i="75"/>
  <c r="AR75" i="75"/>
  <c r="AZ25" i="68"/>
  <c r="AQ121" i="65"/>
  <c r="AD15" i="64"/>
  <c r="AD9" i="73" s="1"/>
  <c r="AD10" i="73" s="1"/>
  <c r="AV29" i="97"/>
  <c r="AW105" i="100"/>
  <c r="AJ31" i="101"/>
  <c r="AL26" i="101"/>
  <c r="AX28" i="101"/>
  <c r="AA26" i="97"/>
  <c r="AH91" i="77"/>
  <c r="AE93" i="102"/>
  <c r="AP5" i="102"/>
  <c r="AQ92" i="102"/>
  <c r="AT98" i="102"/>
  <c r="AC39" i="100"/>
  <c r="AI43" i="77"/>
  <c r="AT65" i="77"/>
  <c r="AJ48" i="77"/>
  <c r="AG24" i="77"/>
  <c r="AB8" i="76"/>
  <c r="AQ54" i="75"/>
  <c r="AK15" i="70"/>
  <c r="AR8" i="74"/>
  <c r="AD35" i="75"/>
  <c r="AE99" i="75" s="1"/>
  <c r="AS125" i="66"/>
  <c r="BB96" i="66"/>
  <c r="AJ28" i="64"/>
  <c r="AD121" i="65"/>
  <c r="AI80" i="102"/>
  <c r="AK98" i="102"/>
  <c r="AI93" i="102"/>
  <c r="AN122" i="65"/>
  <c r="AZ97" i="65"/>
  <c r="AK93" i="102"/>
  <c r="AN97" i="102"/>
  <c r="AO97" i="102"/>
  <c r="AU94" i="102"/>
  <c r="AE5" i="102"/>
  <c r="AL5" i="102"/>
  <c r="AL56" i="102" s="1"/>
  <c r="AC83" i="100"/>
  <c r="AC72" i="100"/>
  <c r="AY77" i="77"/>
  <c r="AS48" i="77"/>
  <c r="AZ51" i="77"/>
  <c r="AY51" i="77"/>
  <c r="AG50" i="77"/>
  <c r="AC57" i="75"/>
  <c r="AH125" i="66"/>
  <c r="BC96" i="66"/>
  <c r="AG121" i="65"/>
  <c r="AC85" i="65"/>
  <c r="AR26" i="64"/>
  <c r="AY97" i="102"/>
  <c r="AT79" i="102"/>
  <c r="AL79" i="102"/>
  <c r="AZ5" i="102"/>
  <c r="AS182" i="100"/>
  <c r="AZ89" i="75"/>
  <c r="AY57" i="75"/>
  <c r="AC8" i="74"/>
  <c r="AC53" i="74" s="1"/>
  <c r="AP122" i="66"/>
  <c r="AR20" i="64"/>
  <c r="AD71" i="66"/>
  <c r="AK48" i="77"/>
  <c r="AZ48" i="77"/>
  <c r="AR57" i="75"/>
  <c r="AT96" i="66"/>
  <c r="AY111" i="66"/>
  <c r="AT125" i="66"/>
  <c r="BD96" i="66"/>
  <c r="AO5" i="65"/>
  <c r="AO6" i="68" s="1"/>
  <c r="AO122" i="65"/>
  <c r="AR122" i="65"/>
  <c r="AI54" i="75"/>
  <c r="AG119" i="65"/>
  <c r="AM5" i="102"/>
  <c r="AS98" i="102"/>
  <c r="AZ85" i="102"/>
  <c r="AH189" i="100"/>
  <c r="AW39" i="100"/>
  <c r="AI52" i="77"/>
  <c r="AU65" i="77"/>
  <c r="AK24" i="77"/>
  <c r="AL8" i="76"/>
  <c r="AQ57" i="75"/>
  <c r="AX57" i="75"/>
  <c r="AK18" i="70"/>
  <c r="AY85" i="66"/>
  <c r="BE96" i="66"/>
  <c r="AP71" i="66"/>
  <c r="AU96" i="66"/>
  <c r="AB27" i="102"/>
  <c r="AB72" i="102" s="1"/>
  <c r="AB75" i="102" s="1"/>
  <c r="AD79" i="102"/>
  <c r="AG79" i="102"/>
  <c r="AC50" i="100"/>
  <c r="AW72" i="100"/>
  <c r="AC48" i="77"/>
  <c r="AJ51" i="77"/>
  <c r="AQ24" i="77"/>
  <c r="AY50" i="77"/>
  <c r="AA50" i="77"/>
  <c r="AG8" i="76"/>
  <c r="AG9" i="76" s="1"/>
  <c r="AS57" i="75"/>
  <c r="AX88" i="75"/>
  <c r="AI15" i="70"/>
  <c r="AR17" i="70"/>
  <c r="AY124" i="66"/>
  <c r="AX96" i="66"/>
  <c r="AP96" i="66"/>
  <c r="AR27" i="64"/>
  <c r="AR24" i="64"/>
  <c r="AR28" i="64"/>
  <c r="AZ35" i="75"/>
  <c r="AZ9" i="74"/>
  <c r="AP79" i="102"/>
  <c r="AB98" i="102"/>
  <c r="AU5" i="102"/>
  <c r="AK5" i="102"/>
  <c r="AN189" i="100"/>
  <c r="AF51" i="74"/>
  <c r="AZ91" i="75"/>
  <c r="AY54" i="75"/>
  <c r="AC94" i="102"/>
  <c r="AD86" i="102"/>
  <c r="AV122" i="65"/>
  <c r="AI5" i="67"/>
  <c r="AC53" i="97"/>
  <c r="AD57" i="101"/>
  <c r="AR51" i="101"/>
  <c r="AL56" i="101"/>
  <c r="AC28" i="101"/>
  <c r="AC52" i="101"/>
  <c r="AC31" i="101"/>
  <c r="AC29" i="101"/>
  <c r="AC53" i="101"/>
  <c r="AC55" i="97"/>
  <c r="AC26" i="101"/>
  <c r="AC34" i="97"/>
  <c r="AC27" i="97"/>
  <c r="AV52" i="97"/>
  <c r="AV28" i="97"/>
  <c r="AC34" i="101"/>
  <c r="AR34" i="101"/>
  <c r="AR26" i="101"/>
  <c r="AR52" i="101"/>
  <c r="AC54" i="101"/>
  <c r="AR25" i="97"/>
  <c r="AA32" i="97"/>
  <c r="AA58" i="101"/>
  <c r="AR55" i="101"/>
  <c r="AY56" i="97"/>
  <c r="AZ27" i="101"/>
  <c r="AY54" i="97"/>
  <c r="AK26" i="97"/>
  <c r="AI26" i="97"/>
  <c r="AM51" i="97"/>
  <c r="AV27" i="97"/>
  <c r="AR28" i="101"/>
  <c r="AL51" i="101"/>
  <c r="AA55" i="97"/>
  <c r="AR31" i="101"/>
  <c r="AA54" i="97"/>
  <c r="AC30" i="101"/>
  <c r="AI30" i="97"/>
  <c r="AV32" i="97"/>
  <c r="AC57" i="101"/>
  <c r="AR56" i="101"/>
  <c r="AR30" i="101"/>
  <c r="AA29" i="101"/>
  <c r="AC56" i="101"/>
  <c r="AC33" i="101"/>
  <c r="AA56" i="97"/>
  <c r="AC55" i="101"/>
  <c r="AC57" i="97"/>
  <c r="AY52" i="97"/>
  <c r="AS30" i="97"/>
  <c r="AQ27" i="97"/>
  <c r="AM53" i="97"/>
  <c r="AS29" i="97"/>
  <c r="AC56" i="97"/>
  <c r="AR29" i="97"/>
  <c r="AV34" i="97"/>
  <c r="AD58" i="101"/>
  <c r="AR54" i="101"/>
  <c r="AR33" i="101"/>
  <c r="AR57" i="101"/>
  <c r="AR53" i="101"/>
  <c r="AC58" i="97"/>
  <c r="AC54" i="97"/>
  <c r="AC30" i="97"/>
  <c r="AM28" i="97"/>
  <c r="AI32" i="97"/>
  <c r="AV30" i="97"/>
  <c r="AS93" i="102"/>
  <c r="AI46" i="76"/>
  <c r="AH97" i="102"/>
  <c r="AB94" i="102"/>
  <c r="AV5" i="102"/>
  <c r="AQ5" i="102"/>
  <c r="AL189" i="100"/>
  <c r="AJ90" i="100"/>
  <c r="AP66" i="77"/>
  <c r="AF53" i="77"/>
  <c r="AD47" i="77"/>
  <c r="AQ51" i="77"/>
  <c r="AU45" i="77"/>
  <c r="AO39" i="100"/>
  <c r="AZ77" i="77"/>
  <c r="AA47" i="77"/>
  <c r="AC45" i="77"/>
  <c r="AA53" i="77"/>
  <c r="AX60" i="77"/>
  <c r="AQ73" i="75"/>
  <c r="AL28" i="75"/>
  <c r="AV9" i="74"/>
  <c r="AV54" i="74" s="1"/>
  <c r="AV125" i="66"/>
  <c r="AW125" i="66"/>
  <c r="AN43" i="66"/>
  <c r="AN75" i="66" s="1"/>
  <c r="AV83" i="65"/>
  <c r="AZ121" i="65"/>
  <c r="AD122" i="65"/>
  <c r="AR5" i="102"/>
  <c r="AP90" i="100"/>
  <c r="AV90" i="100"/>
  <c r="AD90" i="100"/>
  <c r="AE47" i="77"/>
  <c r="AZ81" i="77"/>
  <c r="AU53" i="77"/>
  <c r="AK47" i="77"/>
  <c r="AY24" i="77"/>
  <c r="AO72" i="100"/>
  <c r="AD53" i="77"/>
  <c r="AT45" i="77"/>
  <c r="AZ74" i="77"/>
  <c r="AY47" i="77"/>
  <c r="AM49" i="75"/>
  <c r="AY70" i="75"/>
  <c r="AM122" i="65"/>
  <c r="AO83" i="65"/>
  <c r="AE98" i="102"/>
  <c r="AI97" i="102"/>
  <c r="AH5" i="102"/>
  <c r="AI5" i="102"/>
  <c r="AC5" i="102"/>
  <c r="AI92" i="102"/>
  <c r="AZ90" i="100"/>
  <c r="AB90" i="100"/>
  <c r="AV53" i="77"/>
  <c r="AV45" i="77"/>
  <c r="AI51" i="77"/>
  <c r="AR47" i="77"/>
  <c r="AS53" i="77"/>
  <c r="AY53" i="77"/>
  <c r="AY75" i="77"/>
  <c r="AT33" i="74"/>
  <c r="AP72" i="75"/>
  <c r="AO124" i="66"/>
  <c r="AI44" i="66"/>
  <c r="AI43" i="66" s="1"/>
  <c r="AI75" i="66" s="1"/>
  <c r="AM90" i="65"/>
  <c r="AN125" i="66"/>
  <c r="AM86" i="66"/>
  <c r="AN83" i="65"/>
  <c r="AG5" i="65"/>
  <c r="AG6" i="68" s="1"/>
  <c r="BC28" i="114"/>
  <c r="BC30" i="114" s="1"/>
  <c r="AP72" i="65"/>
  <c r="AP79" i="65" s="1"/>
  <c r="AP16" i="113" s="1"/>
  <c r="AK96" i="102"/>
  <c r="AV94" i="102"/>
  <c r="AL98" i="102"/>
  <c r="AO34" i="100"/>
  <c r="AO28" i="114" s="1"/>
  <c r="AO30" i="114" s="1"/>
  <c r="AB189" i="100"/>
  <c r="AR66" i="77"/>
  <c r="AN45" i="77"/>
  <c r="AY66" i="77"/>
  <c r="AC47" i="77"/>
  <c r="AM45" i="77"/>
  <c r="AL45" i="77"/>
  <c r="AQ47" i="77"/>
  <c r="AY74" i="77"/>
  <c r="AF88" i="77"/>
  <c r="AT28" i="75"/>
  <c r="AX70" i="75"/>
  <c r="AZ20" i="70"/>
  <c r="AG85" i="66"/>
  <c r="AI85" i="65"/>
  <c r="AG83" i="65"/>
  <c r="AS53" i="64"/>
  <c r="AJ122" i="65"/>
  <c r="AX5" i="67"/>
  <c r="AN5" i="67"/>
  <c r="AD94" i="102"/>
  <c r="AZ98" i="102"/>
  <c r="AK86" i="102"/>
  <c r="AX90" i="100"/>
  <c r="AN90" i="100"/>
  <c r="AG53" i="77"/>
  <c r="AA49" i="77"/>
  <c r="AU47" i="77"/>
  <c r="AA43" i="77"/>
  <c r="AT47" i="77"/>
  <c r="AM53" i="77"/>
  <c r="AJ47" i="77"/>
  <c r="AS45" i="77"/>
  <c r="AE88" i="77"/>
  <c r="AX72" i="75"/>
  <c r="AQ70" i="75"/>
  <c r="AU70" i="75"/>
  <c r="AB19" i="70"/>
  <c r="AN85" i="66"/>
  <c r="AI121" i="65"/>
  <c r="AB5" i="102"/>
  <c r="AD98" i="102"/>
  <c r="AH90" i="100"/>
  <c r="AT90" i="100"/>
  <c r="AY49" i="77"/>
  <c r="AY43" i="77"/>
  <c r="AF45" i="77"/>
  <c r="AY81" i="77"/>
  <c r="AE45" i="77"/>
  <c r="AK53" i="77"/>
  <c r="AI47" i="77"/>
  <c r="AQ60" i="77"/>
  <c r="AZ60" i="77"/>
  <c r="AZ68" i="77"/>
  <c r="AX24" i="77"/>
  <c r="AQ49" i="75"/>
  <c r="AY73" i="75"/>
  <c r="AY53" i="75"/>
  <c r="AA56" i="75"/>
  <c r="AJ20" i="70"/>
  <c r="AZ85" i="65"/>
  <c r="AF90" i="100"/>
  <c r="AR90" i="100"/>
  <c r="AG47" i="77"/>
  <c r="AN53" i="77"/>
  <c r="AZ66" i="77"/>
  <c r="AL47" i="77"/>
  <c r="AS47" i="77"/>
  <c r="AJ57" i="75"/>
  <c r="AM71" i="66"/>
  <c r="AV55" i="66"/>
  <c r="AV76" i="66" s="1"/>
  <c r="AV128" i="66" s="1"/>
  <c r="AA53" i="101"/>
  <c r="AA32" i="101"/>
  <c r="AQ51" i="97"/>
  <c r="AA52" i="77"/>
  <c r="AX52" i="77"/>
  <c r="AW66" i="77"/>
  <c r="AO22" i="76"/>
  <c r="AX50" i="77"/>
  <c r="AP57" i="75"/>
  <c r="AQ75" i="75"/>
  <c r="AV53" i="75"/>
  <c r="AX18" i="70"/>
  <c r="AN15" i="70"/>
  <c r="AD53" i="101"/>
  <c r="AL52" i="101"/>
  <c r="AH53" i="101"/>
  <c r="AA34" i="101"/>
  <c r="AL28" i="101"/>
  <c r="AY55" i="97"/>
  <c r="AB31" i="101"/>
  <c r="AR27" i="101"/>
  <c r="AA52" i="97"/>
  <c r="AI27" i="97"/>
  <c r="AC26" i="97"/>
  <c r="AI51" i="97"/>
  <c r="AC29" i="97"/>
  <c r="AK25" i="97"/>
  <c r="AK31" i="97"/>
  <c r="AI53" i="97"/>
  <c r="AC52" i="97"/>
  <c r="AM171" i="100"/>
  <c r="AW171" i="100"/>
  <c r="AP47" i="77"/>
  <c r="AO58" i="75"/>
  <c r="AQ59" i="75"/>
  <c r="AH18" i="70"/>
  <c r="AX75" i="75"/>
  <c r="AD52" i="101"/>
  <c r="AA33" i="101"/>
  <c r="AL34" i="101"/>
  <c r="AS51" i="97"/>
  <c r="AA51" i="97"/>
  <c r="AC25" i="97"/>
  <c r="AC31" i="97"/>
  <c r="AA51" i="77"/>
  <c r="AQ48" i="77"/>
  <c r="AP51" i="77"/>
  <c r="AU61" i="77"/>
  <c r="AA58" i="75"/>
  <c r="AP58" i="75"/>
  <c r="AX81" i="75"/>
  <c r="AO57" i="75"/>
  <c r="AI19" i="70"/>
  <c r="AR33" i="74"/>
  <c r="AD54" i="101"/>
  <c r="AD33" i="101"/>
  <c r="AL31" i="101"/>
  <c r="AL55" i="101"/>
  <c r="AI25" i="101"/>
  <c r="AK58" i="97"/>
  <c r="AI55" i="97"/>
  <c r="AD30" i="101"/>
  <c r="AJ27" i="101"/>
  <c r="AY58" i="97"/>
  <c r="AY31" i="97"/>
  <c r="AA27" i="97"/>
  <c r="AY28" i="97"/>
  <c r="AP50" i="77"/>
  <c r="AH57" i="75"/>
  <c r="AA54" i="75"/>
  <c r="AQ72" i="75"/>
  <c r="AJ44" i="75"/>
  <c r="AD55" i="101"/>
  <c r="AA28" i="101"/>
  <c r="AA30" i="101"/>
  <c r="AI52" i="101"/>
  <c r="AI31" i="97"/>
  <c r="AQ28" i="97"/>
  <c r="AY57" i="97"/>
  <c r="AS52" i="97"/>
  <c r="AG83" i="100"/>
  <c r="AS171" i="100"/>
  <c r="AP52" i="77"/>
  <c r="AH49" i="77"/>
  <c r="AW64" i="77"/>
  <c r="AH47" i="77"/>
  <c r="AH33" i="101"/>
  <c r="AL27" i="101"/>
  <c r="AB25" i="101"/>
  <c r="AS54" i="97"/>
  <c r="AA58" i="97"/>
  <c r="AQ54" i="97"/>
  <c r="AK34" i="97"/>
  <c r="AA31" i="97"/>
  <c r="AY27" i="97"/>
  <c r="AS26" i="97"/>
  <c r="AS27" i="97"/>
  <c r="AH51" i="77"/>
  <c r="AH58" i="75"/>
  <c r="AD27" i="101"/>
  <c r="AY30" i="97"/>
  <c r="AQ26" i="97"/>
  <c r="AK53" i="97"/>
  <c r="AS56" i="97"/>
  <c r="AX51" i="77"/>
  <c r="AU66" i="77"/>
  <c r="AP61" i="77"/>
  <c r="AQ58" i="75"/>
  <c r="AX73" i="75"/>
  <c r="AE17" i="70"/>
  <c r="AY59" i="75"/>
  <c r="AL44" i="75"/>
  <c r="AT20" i="70"/>
  <c r="AA26" i="101"/>
  <c r="AP69" i="75"/>
  <c r="AI58" i="75"/>
  <c r="AM54" i="75"/>
  <c r="AN52" i="97"/>
  <c r="AR32" i="97"/>
  <c r="AR57" i="97"/>
  <c r="AQ31" i="77"/>
  <c r="AR91" i="77" s="1"/>
  <c r="AQ8" i="76"/>
  <c r="AB5" i="67"/>
  <c r="AW39" i="64"/>
  <c r="AG31" i="101"/>
  <c r="AS27" i="102"/>
  <c r="AS72" i="102" s="1"/>
  <c r="AS75" i="102" s="1"/>
  <c r="AN27" i="97"/>
  <c r="AI31" i="77"/>
  <c r="AI39" i="77" s="1"/>
  <c r="AI8" i="76"/>
  <c r="AI9" i="76" s="1"/>
  <c r="AR52" i="97"/>
  <c r="AN33" i="97"/>
  <c r="AN28" i="97"/>
  <c r="BA34" i="100"/>
  <c r="AC27" i="102"/>
  <c r="AC72" i="102" s="1"/>
  <c r="AC75" i="102" s="1"/>
  <c r="AB25" i="97"/>
  <c r="AN34" i="97"/>
  <c r="AB32" i="97"/>
  <c r="AH25" i="97"/>
  <c r="AB57" i="97"/>
  <c r="AV51" i="97"/>
  <c r="AA31" i="77"/>
  <c r="AB91" i="77" s="1"/>
  <c r="AA8" i="76"/>
  <c r="AA9" i="76" s="1"/>
  <c r="AA36" i="113" s="1"/>
  <c r="BB28" i="114"/>
  <c r="BB30" i="114" s="1"/>
  <c r="AH29" i="97"/>
  <c r="AH45" i="76"/>
  <c r="AH54" i="97"/>
  <c r="AJ85" i="66"/>
  <c r="AZ17" i="69"/>
  <c r="AF17" i="69"/>
  <c r="AH72" i="65"/>
  <c r="AN54" i="97"/>
  <c r="AB52" i="97"/>
  <c r="AN34" i="64"/>
  <c r="AN25" i="97"/>
  <c r="AN31" i="97"/>
  <c r="AB29" i="97"/>
  <c r="AV26" i="97"/>
  <c r="AN51" i="97"/>
  <c r="AW5" i="102"/>
  <c r="AY17" i="69"/>
  <c r="AO17" i="69"/>
  <c r="AN53" i="97"/>
  <c r="AN32" i="97"/>
  <c r="AG57" i="101"/>
  <c r="AV34" i="75"/>
  <c r="AV44" i="75" s="1"/>
  <c r="AV8" i="74"/>
  <c r="AO68" i="102"/>
  <c r="AO5" i="102"/>
  <c r="AR33" i="97"/>
  <c r="AR28" i="97"/>
  <c r="AN26" i="97"/>
  <c r="AR85" i="66"/>
  <c r="AQ17" i="69"/>
  <c r="AR23" i="64"/>
  <c r="AN56" i="97"/>
  <c r="AG27" i="101"/>
  <c r="AN34" i="75"/>
  <c r="AN8" i="74"/>
  <c r="AZ24" i="97"/>
  <c r="AH33" i="97"/>
  <c r="AH58" i="97"/>
  <c r="AV55" i="97"/>
  <c r="AG34" i="97"/>
  <c r="AG30" i="97"/>
  <c r="AW31" i="76"/>
  <c r="AY5" i="67"/>
  <c r="AR29" i="64"/>
  <c r="AN29" i="97"/>
  <c r="AF34" i="75"/>
  <c r="AF44" i="75" s="1"/>
  <c r="AF8" i="74"/>
  <c r="AB33" i="97"/>
  <c r="AN30" i="97"/>
  <c r="AB28" i="97"/>
  <c r="AB53" i="97"/>
  <c r="AG25" i="97"/>
  <c r="AY31" i="77"/>
  <c r="AZ91" i="77" s="1"/>
  <c r="AY8" i="76"/>
  <c r="AY9" i="76" s="1"/>
  <c r="AY23" i="114" s="1"/>
  <c r="AY25" i="114" s="1"/>
  <c r="AQ5" i="67"/>
  <c r="AN9" i="73"/>
  <c r="AN10" i="73" s="1"/>
  <c r="AN30" i="64"/>
  <c r="AN29" i="64"/>
  <c r="AN28" i="64"/>
  <c r="AN26" i="64"/>
  <c r="AN24" i="64"/>
  <c r="AN23" i="64"/>
  <c r="AN21" i="64"/>
  <c r="AN27" i="64"/>
  <c r="AN20" i="64"/>
  <c r="AN22" i="64"/>
  <c r="AW79" i="102"/>
  <c r="AV81" i="102"/>
  <c r="AV93" i="102"/>
  <c r="AP93" i="102"/>
  <c r="AP81" i="102"/>
  <c r="AF79" i="102"/>
  <c r="AS79" i="102"/>
  <c r="AS91" i="102"/>
  <c r="AJ81" i="102"/>
  <c r="AJ93" i="102"/>
  <c r="AD81" i="102"/>
  <c r="AD93" i="102"/>
  <c r="AN79" i="102"/>
  <c r="AI55" i="101"/>
  <c r="AI51" i="101"/>
  <c r="AI54" i="101"/>
  <c r="AN29" i="101"/>
  <c r="AV57" i="101"/>
  <c r="AV27" i="101"/>
  <c r="AZ79" i="102"/>
  <c r="AM32" i="97"/>
  <c r="AM27" i="97"/>
  <c r="AM31" i="97"/>
  <c r="AU52" i="97"/>
  <c r="AE30" i="97"/>
  <c r="AU26" i="97"/>
  <c r="AA53" i="97"/>
  <c r="AE51" i="97"/>
  <c r="AY182" i="100"/>
  <c r="AY149" i="100"/>
  <c r="AY83" i="100"/>
  <c r="AY50" i="100"/>
  <c r="AW83" i="100"/>
  <c r="AU189" i="100"/>
  <c r="AU90" i="100"/>
  <c r="AF182" i="100"/>
  <c r="AF83" i="100"/>
  <c r="AF50" i="100"/>
  <c r="AK189" i="100"/>
  <c r="AK90" i="100"/>
  <c r="AL182" i="100"/>
  <c r="AL83" i="100"/>
  <c r="AL50" i="100"/>
  <c r="AY189" i="100"/>
  <c r="AY156" i="100"/>
  <c r="AY90" i="100"/>
  <c r="AR182" i="100"/>
  <c r="AR83" i="100"/>
  <c r="AR50" i="100"/>
  <c r="AB171" i="100"/>
  <c r="AB72" i="100"/>
  <c r="AB34" i="100"/>
  <c r="AB28" i="114" s="1"/>
  <c r="AB30" i="114" s="1"/>
  <c r="AB39" i="100"/>
  <c r="AE45" i="76"/>
  <c r="AF52" i="77"/>
  <c r="AR59" i="77"/>
  <c r="AU64" i="77"/>
  <c r="AW63" i="77"/>
  <c r="AY59" i="77"/>
  <c r="BD44" i="77"/>
  <c r="BD59" i="77" s="1"/>
  <c r="BD74" i="77" s="1"/>
  <c r="BC44" i="77"/>
  <c r="BC59" i="77" s="1"/>
  <c r="BC74" i="77" s="1"/>
  <c r="BB44" i="77"/>
  <c r="BB59" i="77" s="1"/>
  <c r="BB74" i="77" s="1"/>
  <c r="BA44" i="77"/>
  <c r="BE44" i="77"/>
  <c r="BE59" i="77" s="1"/>
  <c r="BE74" i="77" s="1"/>
  <c r="AV63" i="77"/>
  <c r="AX59" i="77"/>
  <c r="AC52" i="77"/>
  <c r="AE51" i="77"/>
  <c r="Z23" i="76"/>
  <c r="AU63" i="77"/>
  <c r="BD45" i="77"/>
  <c r="BD60" i="77" s="1"/>
  <c r="BD75" i="77" s="1"/>
  <c r="BC45" i="77"/>
  <c r="BC60" i="77" s="1"/>
  <c r="BC75" i="77" s="1"/>
  <c r="BB45" i="77"/>
  <c r="BB60" i="77" s="1"/>
  <c r="BB75" i="77" s="1"/>
  <c r="BA45" i="77"/>
  <c r="BE45" i="77"/>
  <c r="BE60" i="77" s="1"/>
  <c r="BE75" i="77" s="1"/>
  <c r="AO45" i="77"/>
  <c r="AM24" i="77"/>
  <c r="AM6" i="76"/>
  <c r="AW51" i="77"/>
  <c r="AV91" i="77"/>
  <c r="AV61" i="77"/>
  <c r="AJ45" i="77"/>
  <c r="AH45" i="77"/>
  <c r="AX22" i="76"/>
  <c r="AX46" i="76"/>
  <c r="Z38" i="76"/>
  <c r="AR6" i="76"/>
  <c r="AR24" i="77"/>
  <c r="AJ97" i="77"/>
  <c r="AJ52" i="77"/>
  <c r="AD51" i="77"/>
  <c r="AD96" i="77"/>
  <c r="AF91" i="77"/>
  <c r="AP32" i="76"/>
  <c r="AN102" i="75"/>
  <c r="AN54" i="75"/>
  <c r="AH50" i="74"/>
  <c r="AM96" i="75"/>
  <c r="AM44" i="75"/>
  <c r="AJ94" i="77"/>
  <c r="AJ49" i="77"/>
  <c r="AD9" i="76"/>
  <c r="AD45" i="76"/>
  <c r="AM43" i="77"/>
  <c r="AX49" i="75"/>
  <c r="AT102" i="75"/>
  <c r="AT70" i="75"/>
  <c r="AT54" i="75"/>
  <c r="AV49" i="75"/>
  <c r="AT24" i="77"/>
  <c r="AB102" i="75"/>
  <c r="AB54" i="75"/>
  <c r="AT58" i="75"/>
  <c r="AP96" i="75"/>
  <c r="Z64" i="75"/>
  <c r="AL21" i="70"/>
  <c r="AL17" i="70"/>
  <c r="AW49" i="75"/>
  <c r="AU74" i="75"/>
  <c r="AM17" i="70"/>
  <c r="AA21" i="70"/>
  <c r="AA20" i="70"/>
  <c r="AA16" i="70"/>
  <c r="AW73" i="75"/>
  <c r="AW69" i="75"/>
  <c r="AW96" i="75"/>
  <c r="AT56" i="75"/>
  <c r="AS106" i="75"/>
  <c r="AS58" i="75"/>
  <c r="AS74" i="75"/>
  <c r="AG56" i="75"/>
  <c r="BB55" i="75"/>
  <c r="BB71" i="75" s="1"/>
  <c r="BB87" i="75" s="1"/>
  <c r="BE55" i="75"/>
  <c r="BE71" i="75" s="1"/>
  <c r="BE87" i="75" s="1"/>
  <c r="BD55" i="75"/>
  <c r="BD71" i="75" s="1"/>
  <c r="BD87" i="75" s="1"/>
  <c r="BC55" i="75"/>
  <c r="BC71" i="75" s="1"/>
  <c r="BC87" i="75" s="1"/>
  <c r="AR50" i="74"/>
  <c r="AV28" i="75"/>
  <c r="AV7" i="74"/>
  <c r="AL16" i="70"/>
  <c r="AX59" i="75"/>
  <c r="AL57" i="75"/>
  <c r="AP55" i="75"/>
  <c r="AU69" i="75"/>
  <c r="AO54" i="75"/>
  <c r="AM19" i="70"/>
  <c r="AA17" i="70"/>
  <c r="AJ19" i="70"/>
  <c r="AX16" i="70"/>
  <c r="AK125" i="65"/>
  <c r="AK89" i="65"/>
  <c r="AG129" i="66"/>
  <c r="AQ126" i="65"/>
  <c r="AQ102" i="65"/>
  <c r="AQ90" i="65"/>
  <c r="G25" i="112"/>
  <c r="AX115" i="66"/>
  <c r="AX102" i="66"/>
  <c r="AX89" i="66"/>
  <c r="AX128" i="66"/>
  <c r="AW125" i="65"/>
  <c r="AW89" i="65"/>
  <c r="AW101" i="65"/>
  <c r="AS102" i="66"/>
  <c r="AS89" i="66"/>
  <c r="AK60" i="66"/>
  <c r="AK59" i="66" s="1"/>
  <c r="AK77" i="66" s="1"/>
  <c r="AR55" i="66"/>
  <c r="AR76" i="66" s="1"/>
  <c r="AS128" i="66" s="1"/>
  <c r="AZ107" i="65"/>
  <c r="AZ83" i="65"/>
  <c r="AZ95" i="65"/>
  <c r="AZ119" i="65"/>
  <c r="AF81" i="64"/>
  <c r="AF39" i="64"/>
  <c r="AN7" i="68"/>
  <c r="AT102" i="65"/>
  <c r="AY100" i="65"/>
  <c r="G9" i="112"/>
  <c r="AX110" i="65"/>
  <c r="AX122" i="65"/>
  <c r="AX98" i="65"/>
  <c r="AM81" i="64"/>
  <c r="AM39" i="64"/>
  <c r="AD90" i="65"/>
  <c r="AV34" i="64"/>
  <c r="AN55" i="66"/>
  <c r="AN76" i="66" s="1"/>
  <c r="AZ81" i="64"/>
  <c r="AZ53" i="64"/>
  <c r="AZ39" i="64"/>
  <c r="AZ67" i="64"/>
  <c r="AE20" i="70"/>
  <c r="AE16" i="70"/>
  <c r="AK5" i="67"/>
  <c r="G8" i="112"/>
  <c r="AX121" i="65"/>
  <c r="AX109" i="65"/>
  <c r="AX97" i="65"/>
  <c r="AX85" i="65"/>
  <c r="AA39" i="64"/>
  <c r="AU103" i="66"/>
  <c r="AY98" i="65"/>
  <c r="AX67" i="64"/>
  <c r="AX81" i="64"/>
  <c r="AX53" i="64"/>
  <c r="AX39" i="64"/>
  <c r="AZ34" i="64"/>
  <c r="AR21" i="64"/>
  <c r="AL125" i="65"/>
  <c r="AG39" i="64"/>
  <c r="AR39" i="64"/>
  <c r="AK7" i="69"/>
  <c r="AK37" i="69"/>
  <c r="AA55" i="101"/>
  <c r="AA51" i="101"/>
  <c r="AA54" i="101"/>
  <c r="AU57" i="97"/>
  <c r="AD34" i="101"/>
  <c r="AF29" i="101"/>
  <c r="AU29" i="97"/>
  <c r="AQ34" i="97"/>
  <c r="AQ29" i="97"/>
  <c r="AQ33" i="97"/>
  <c r="AQ25" i="97"/>
  <c r="AK33" i="97"/>
  <c r="AK32" i="97"/>
  <c r="AK28" i="97"/>
  <c r="AU28" i="97"/>
  <c r="AM52" i="97"/>
  <c r="AM26" i="97"/>
  <c r="AU55" i="97"/>
  <c r="AQ182" i="100"/>
  <c r="AQ83" i="100"/>
  <c r="AQ50" i="100"/>
  <c r="AW182" i="100"/>
  <c r="AM189" i="100"/>
  <c r="AM90" i="100"/>
  <c r="AU182" i="100"/>
  <c r="AU83" i="100"/>
  <c r="AU50" i="100"/>
  <c r="AB196" i="100"/>
  <c r="AB97" i="100"/>
  <c r="AC189" i="100"/>
  <c r="AC90" i="100"/>
  <c r="AD182" i="100"/>
  <c r="AD83" i="100"/>
  <c r="AD50" i="100"/>
  <c r="AQ189" i="100"/>
  <c r="AQ90" i="100"/>
  <c r="AJ182" i="100"/>
  <c r="AJ83" i="100"/>
  <c r="AJ50" i="100"/>
  <c r="AV105" i="100"/>
  <c r="AV171" i="100"/>
  <c r="AV72" i="100"/>
  <c r="AV34" i="100"/>
  <c r="AV28" i="114" s="1"/>
  <c r="AV30" i="114" s="1"/>
  <c r="AV39" i="100"/>
  <c r="AG34" i="100"/>
  <c r="AG28" i="114" s="1"/>
  <c r="AG30" i="114" s="1"/>
  <c r="AZ171" i="100"/>
  <c r="AZ138" i="100"/>
  <c r="AZ72" i="100"/>
  <c r="AZ105" i="100"/>
  <c r="AZ34" i="100"/>
  <c r="AZ28" i="114" s="1"/>
  <c r="AZ30" i="114" s="1"/>
  <c r="AZ39" i="100"/>
  <c r="AQ63" i="77"/>
  <c r="AS59" i="77"/>
  <c r="AO48" i="77"/>
  <c r="AN49" i="77"/>
  <c r="AP48" i="77"/>
  <c r="AZ62" i="77"/>
  <c r="AG48" i="77"/>
  <c r="AU52" i="77"/>
  <c r="AU49" i="77"/>
  <c r="AA44" i="77"/>
  <c r="AT64" i="77"/>
  <c r="AV48" i="77"/>
  <c r="AT43" i="77"/>
  <c r="AT88" i="77"/>
  <c r="AW22" i="76"/>
  <c r="BD53" i="77"/>
  <c r="BD68" i="77" s="1"/>
  <c r="BD83" i="77" s="1"/>
  <c r="BC53" i="77"/>
  <c r="BC68" i="77" s="1"/>
  <c r="BC83" i="77" s="1"/>
  <c r="BB53" i="77"/>
  <c r="BB68" i="77" s="1"/>
  <c r="BB83" i="77" s="1"/>
  <c r="BA53" i="77"/>
  <c r="BE53" i="77"/>
  <c r="BE68" i="77" s="1"/>
  <c r="BE83" i="77" s="1"/>
  <c r="AO53" i="77"/>
  <c r="AW65" i="77"/>
  <c r="AS64" i="77"/>
  <c r="AU48" i="77"/>
  <c r="AA45" i="77"/>
  <c r="AE24" i="77"/>
  <c r="AE6" i="76"/>
  <c r="AZ45" i="77"/>
  <c r="AR53" i="77"/>
  <c r="AT52" i="77"/>
  <c r="AN51" i="77"/>
  <c r="AR88" i="77"/>
  <c r="AR43" i="77"/>
  <c r="AH53" i="77"/>
  <c r="AB47" i="76"/>
  <c r="AV31" i="76"/>
  <c r="AV47" i="76"/>
  <c r="AN91" i="77"/>
  <c r="AL52" i="77"/>
  <c r="AK91" i="77"/>
  <c r="AL44" i="77"/>
  <c r="AS22" i="76"/>
  <c r="AW103" i="75"/>
  <c r="AW71" i="75"/>
  <c r="AW55" i="75"/>
  <c r="AN50" i="74"/>
  <c r="AH100" i="75"/>
  <c r="AE96" i="75"/>
  <c r="AB45" i="76"/>
  <c r="AV92" i="77"/>
  <c r="AV47" i="77"/>
  <c r="AV62" i="77"/>
  <c r="AL104" i="75"/>
  <c r="AL56" i="75"/>
  <c r="AL102" i="75"/>
  <c r="AL54" i="75"/>
  <c r="AV58" i="75"/>
  <c r="AP36" i="74"/>
  <c r="AD24" i="77"/>
  <c r="AS50" i="74"/>
  <c r="AW29" i="76"/>
  <c r="AN57" i="75"/>
  <c r="AT49" i="75"/>
  <c r="AH96" i="75"/>
  <c r="AH44" i="75"/>
  <c r="AD21" i="70"/>
  <c r="AD17" i="70"/>
  <c r="BB56" i="75"/>
  <c r="BB72" i="75" s="1"/>
  <c r="BB88" i="75" s="1"/>
  <c r="BE56" i="75"/>
  <c r="BE72" i="75" s="1"/>
  <c r="BE88" i="75" s="1"/>
  <c r="BD56" i="75"/>
  <c r="BD72" i="75" s="1"/>
  <c r="BD88" i="75" s="1"/>
  <c r="BC56" i="75"/>
  <c r="BC72" i="75" s="1"/>
  <c r="BC88" i="75" s="1"/>
  <c r="AE56" i="75"/>
  <c r="AW53" i="75"/>
  <c r="AS28" i="75"/>
  <c r="AS7" i="74"/>
  <c r="AO28" i="75"/>
  <c r="AO7" i="74"/>
  <c r="AP52" i="74" s="1"/>
  <c r="AK51" i="74"/>
  <c r="AL51" i="74"/>
  <c r="AE57" i="75"/>
  <c r="AA55" i="75"/>
  <c r="AR100" i="75"/>
  <c r="AK98" i="75"/>
  <c r="AJ49" i="75"/>
  <c r="AV96" i="75"/>
  <c r="AP18" i="70"/>
  <c r="AD16" i="70"/>
  <c r="AH59" i="75"/>
  <c r="AJ58" i="75"/>
  <c r="AF56" i="75"/>
  <c r="AO102" i="75"/>
  <c r="AI100" i="75"/>
  <c r="Z27" i="74"/>
  <c r="AU7" i="74"/>
  <c r="AU10" i="74" s="1"/>
  <c r="AU17" i="114" s="1"/>
  <c r="AU19" i="114" s="1"/>
  <c r="AU28" i="75"/>
  <c r="AE19" i="70"/>
  <c r="AQ171" i="100"/>
  <c r="AQ72" i="100"/>
  <c r="AQ105" i="100"/>
  <c r="AQ34" i="100"/>
  <c r="AQ28" i="114" s="1"/>
  <c r="AQ30" i="114" s="1"/>
  <c r="AQ39" i="100"/>
  <c r="AO50" i="74"/>
  <c r="AQ98" i="75"/>
  <c r="AT15" i="70"/>
  <c r="AX28" i="75"/>
  <c r="AP16" i="70"/>
  <c r="AB21" i="70"/>
  <c r="AB18" i="70"/>
  <c r="AU54" i="74"/>
  <c r="AU36" i="74"/>
  <c r="AR129" i="66"/>
  <c r="AR103" i="66"/>
  <c r="AQ89" i="66"/>
  <c r="AQ128" i="66"/>
  <c r="AQ102" i="66"/>
  <c r="AC89" i="65"/>
  <c r="AC125" i="65"/>
  <c r="AY129" i="66"/>
  <c r="AY116" i="66"/>
  <c r="AY103" i="66"/>
  <c r="AH129" i="66"/>
  <c r="AI126" i="65"/>
  <c r="AI90" i="65"/>
  <c r="AO125" i="65"/>
  <c r="AO89" i="65"/>
  <c r="AL128" i="66"/>
  <c r="AL89" i="66"/>
  <c r="AV103" i="66"/>
  <c r="AC90" i="65"/>
  <c r="AC126" i="65"/>
  <c r="AF125" i="65"/>
  <c r="AF89" i="65"/>
  <c r="AJ125" i="65"/>
  <c r="AJ89" i="65"/>
  <c r="AY5" i="68"/>
  <c r="AZ37" i="68" s="1"/>
  <c r="AY5" i="69"/>
  <c r="AZ37" i="69" s="1"/>
  <c r="AY48" i="64"/>
  <c r="AY62" i="64"/>
  <c r="AY76" i="64"/>
  <c r="AY34" i="64"/>
  <c r="AY15" i="64"/>
  <c r="AY25" i="64" s="1"/>
  <c r="AM44" i="66"/>
  <c r="AM43" i="66" s="1"/>
  <c r="AM75" i="66" s="1"/>
  <c r="E9" i="112"/>
  <c r="AP122" i="65"/>
  <c r="BC98" i="65"/>
  <c r="BB98" i="65"/>
  <c r="BA98" i="65"/>
  <c r="AP98" i="65"/>
  <c r="BE98" i="65"/>
  <c r="BD98" i="65"/>
  <c r="AE81" i="64"/>
  <c r="AE39" i="64"/>
  <c r="AO5" i="68"/>
  <c r="AO5" i="69"/>
  <c r="AO76" i="64"/>
  <c r="AO15" i="64"/>
  <c r="AO20" i="64" s="1"/>
  <c r="AO34" i="64"/>
  <c r="AU128" i="66"/>
  <c r="AU102" i="66"/>
  <c r="AU89" i="66"/>
  <c r="AU89" i="65"/>
  <c r="AL44" i="66"/>
  <c r="AL43" i="66" s="1"/>
  <c r="AL75" i="66" s="1"/>
  <c r="AF34" i="64"/>
  <c r="AD126" i="65"/>
  <c r="AV7" i="69"/>
  <c r="AB81" i="64"/>
  <c r="AB39" i="64"/>
  <c r="AG81" i="64"/>
  <c r="AY18" i="70"/>
  <c r="E8" i="112"/>
  <c r="BC97" i="65"/>
  <c r="BB97" i="65"/>
  <c r="BA97" i="65"/>
  <c r="AP121" i="65"/>
  <c r="AP97" i="65"/>
  <c r="BE97" i="65"/>
  <c r="AP85" i="65"/>
  <c r="BD97" i="65"/>
  <c r="AY122" i="65"/>
  <c r="AP81" i="64"/>
  <c r="AP53" i="64"/>
  <c r="AP39" i="64"/>
  <c r="AZ7" i="68"/>
  <c r="AN122" i="66"/>
  <c r="C6" i="112"/>
  <c r="AA83" i="65"/>
  <c r="AD119" i="65"/>
  <c r="AD83" i="65"/>
  <c r="AB34" i="64"/>
  <c r="AW37" i="69"/>
  <c r="AW7" i="69"/>
  <c r="AD89" i="65"/>
  <c r="AL90" i="65"/>
  <c r="AU119" i="65"/>
  <c r="AU95" i="65"/>
  <c r="AU83" i="65"/>
  <c r="AR53" i="64"/>
  <c r="AS34" i="64"/>
  <c r="AK7" i="68"/>
  <c r="AU79" i="102"/>
  <c r="AU91" i="102"/>
  <c r="AQ79" i="102"/>
  <c r="AQ91" i="102"/>
  <c r="AB81" i="102"/>
  <c r="AB93" i="102"/>
  <c r="AB79" i="102"/>
  <c r="AM79" i="102"/>
  <c r="AM91" i="102"/>
  <c r="AE32" i="97"/>
  <c r="AE54" i="97"/>
  <c r="AE27" i="97"/>
  <c r="AE31" i="97"/>
  <c r="AE52" i="97"/>
  <c r="AE26" i="97"/>
  <c r="AI182" i="100"/>
  <c r="AI83" i="100"/>
  <c r="AI50" i="100"/>
  <c r="AX182" i="100"/>
  <c r="AX149" i="100"/>
  <c r="AX83" i="100"/>
  <c r="Z149" i="100"/>
  <c r="AX50" i="100"/>
  <c r="AE189" i="100"/>
  <c r="AE90" i="100"/>
  <c r="AM182" i="100"/>
  <c r="AM83" i="100"/>
  <c r="AM50" i="100"/>
  <c r="AI189" i="100"/>
  <c r="AI90" i="100"/>
  <c r="AB182" i="100"/>
  <c r="AB83" i="100"/>
  <c r="AB50" i="100"/>
  <c r="AF171" i="100"/>
  <c r="AF72" i="100"/>
  <c r="AF34" i="100"/>
  <c r="AF28" i="114" s="1"/>
  <c r="AF30" i="114" s="1"/>
  <c r="AF39" i="100"/>
  <c r="AG171" i="100"/>
  <c r="AC34" i="100"/>
  <c r="AC28" i="114" s="1"/>
  <c r="AC30" i="114" s="1"/>
  <c r="AU34" i="100"/>
  <c r="AU28" i="114" s="1"/>
  <c r="AU30" i="114" s="1"/>
  <c r="AT49" i="77"/>
  <c r="AL88" i="77"/>
  <c r="AL43" i="77"/>
  <c r="AS49" i="77"/>
  <c r="AW91" i="77"/>
  <c r="AW61" i="77"/>
  <c r="AW49" i="77"/>
  <c r="AV24" i="77"/>
  <c r="AV6" i="76"/>
  <c r="AJ6" i="76"/>
  <c r="AJ24" i="77"/>
  <c r="AX53" i="77"/>
  <c r="AB97" i="77"/>
  <c r="AB52" i="77"/>
  <c r="AV50" i="77"/>
  <c r="AV65" i="77"/>
  <c r="AV95" i="77"/>
  <c r="AZ32" i="76"/>
  <c r="AW45" i="77"/>
  <c r="AD44" i="77"/>
  <c r="AC22" i="76"/>
  <c r="AW33" i="74"/>
  <c r="AW51" i="74"/>
  <c r="AF102" i="75"/>
  <c r="AF54" i="75"/>
  <c r="AB49" i="77"/>
  <c r="AB94" i="77"/>
  <c r="AV29" i="76"/>
  <c r="AV45" i="76"/>
  <c r="AF103" i="75"/>
  <c r="AF55" i="75"/>
  <c r="AD102" i="75"/>
  <c r="AD54" i="75"/>
  <c r="AU50" i="74"/>
  <c r="AV74" i="75"/>
  <c r="AY85" i="75"/>
  <c r="AD22" i="76"/>
  <c r="AD46" i="76"/>
  <c r="AE50" i="74"/>
  <c r="AL58" i="75"/>
  <c r="AZ28" i="75"/>
  <c r="AZ7" i="74"/>
  <c r="AG57" i="75"/>
  <c r="AS97" i="75"/>
  <c r="AS49" i="75"/>
  <c r="AS65" i="75"/>
  <c r="AO96" i="75"/>
  <c r="AG49" i="75"/>
  <c r="AK106" i="75"/>
  <c r="AK58" i="75"/>
  <c r="AY51" i="74"/>
  <c r="AY42" i="74"/>
  <c r="AY33" i="74"/>
  <c r="AJ50" i="74"/>
  <c r="AN28" i="75"/>
  <c r="AN7" i="74"/>
  <c r="AV21" i="70"/>
  <c r="AV16" i="70"/>
  <c r="AV20" i="70"/>
  <c r="AZ74" i="75"/>
  <c r="AD57" i="75"/>
  <c r="AG50" i="74"/>
  <c r="AI50" i="74"/>
  <c r="AZ98" i="75"/>
  <c r="AM28" i="75"/>
  <c r="AM7" i="74"/>
  <c r="AA72" i="100"/>
  <c r="AA34" i="100"/>
  <c r="AA39" i="100"/>
  <c r="AH171" i="100"/>
  <c r="AH72" i="100"/>
  <c r="AH34" i="100"/>
  <c r="AH28" i="114" s="1"/>
  <c r="AH30" i="114" s="1"/>
  <c r="AH39" i="100"/>
  <c r="AH49" i="75"/>
  <c r="AZ51" i="74"/>
  <c r="AX17" i="70"/>
  <c r="AL15" i="70"/>
  <c r="Z34" i="74"/>
  <c r="AT18" i="70"/>
  <c r="AH16" i="70"/>
  <c r="AB15" i="70"/>
  <c r="AY125" i="65"/>
  <c r="AY113" i="65"/>
  <c r="AY101" i="65"/>
  <c r="AY89" i="65"/>
  <c r="C13" i="112"/>
  <c r="AA90" i="65"/>
  <c r="AF90" i="65"/>
  <c r="AG125" i="65"/>
  <c r="AG89" i="65"/>
  <c r="AK89" i="66"/>
  <c r="AC60" i="66"/>
  <c r="AC59" i="66" s="1"/>
  <c r="AC77" i="66" s="1"/>
  <c r="AJ55" i="66"/>
  <c r="AJ76" i="66" s="1"/>
  <c r="AK128" i="66" s="1"/>
  <c r="AR83" i="65"/>
  <c r="AR95" i="65"/>
  <c r="AR119" i="65"/>
  <c r="AQ5" i="68"/>
  <c r="AR37" i="68" s="1"/>
  <c r="AQ5" i="69"/>
  <c r="AR37" i="69" s="1"/>
  <c r="AQ48" i="64"/>
  <c r="AQ34" i="64"/>
  <c r="AQ76" i="64"/>
  <c r="AQ15" i="64"/>
  <c r="AQ20" i="64" s="1"/>
  <c r="AQ124" i="65"/>
  <c r="AQ100" i="65"/>
  <c r="AH122" i="65"/>
  <c r="E11" i="112"/>
  <c r="BC100" i="65"/>
  <c r="BB100" i="65"/>
  <c r="BA100" i="65"/>
  <c r="AP100" i="65"/>
  <c r="BE100" i="65"/>
  <c r="BD100" i="65"/>
  <c r="AD44" i="66"/>
  <c r="AD43" i="66" s="1"/>
  <c r="AD75" i="66" s="1"/>
  <c r="AF15" i="64"/>
  <c r="AF25" i="64" s="1"/>
  <c r="AV7" i="68"/>
  <c r="AF55" i="66"/>
  <c r="AF76" i="66" s="1"/>
  <c r="AG128" i="66" s="1"/>
  <c r="AQ18" i="70"/>
  <c r="AV98" i="65"/>
  <c r="AH121" i="65"/>
  <c r="AH85" i="65"/>
  <c r="AO81" i="64"/>
  <c r="AW98" i="65"/>
  <c r="AY110" i="65"/>
  <c r="AH81" i="64"/>
  <c r="AH39" i="64"/>
  <c r="AZ7" i="69"/>
  <c r="AR98" i="65"/>
  <c r="AT97" i="65"/>
  <c r="AT53" i="64"/>
  <c r="AI39" i="64"/>
  <c r="AS7" i="69"/>
  <c r="AS37" i="69"/>
  <c r="AY93" i="102"/>
  <c r="AJ79" i="102"/>
  <c r="AH93" i="102"/>
  <c r="AH81" i="102"/>
  <c r="AK75" i="102"/>
  <c r="AK79" i="102"/>
  <c r="AK91" i="102"/>
  <c r="AX79" i="102"/>
  <c r="AO79" i="102"/>
  <c r="AN53" i="101"/>
  <c r="AH55" i="101"/>
  <c r="AN55" i="101"/>
  <c r="AA57" i="101"/>
  <c r="AH29" i="101"/>
  <c r="AV26" i="101"/>
  <c r="AV54" i="101"/>
  <c r="AJ52" i="101"/>
  <c r="AI34" i="101"/>
  <c r="AI26" i="101"/>
  <c r="AJ25" i="101"/>
  <c r="AU54" i="97"/>
  <c r="AE57" i="97"/>
  <c r="AN33" i="101"/>
  <c r="AN25" i="101"/>
  <c r="AK57" i="97"/>
  <c r="AI27" i="101"/>
  <c r="AQ52" i="97"/>
  <c r="AQ31" i="97"/>
  <c r="AE29" i="97"/>
  <c r="AI34" i="97"/>
  <c r="AI29" i="97"/>
  <c r="AI33" i="97"/>
  <c r="AI25" i="97"/>
  <c r="AC33" i="97"/>
  <c r="AC32" i="97"/>
  <c r="AC28" i="97"/>
  <c r="AY51" i="97"/>
  <c r="AQ30" i="97"/>
  <c r="AE28" i="97"/>
  <c r="AS25" i="97"/>
  <c r="AU34" i="97"/>
  <c r="AI28" i="97"/>
  <c r="AQ57" i="97"/>
  <c r="AE55" i="97"/>
  <c r="AK52" i="97"/>
  <c r="AA83" i="100"/>
  <c r="AA50" i="100"/>
  <c r="AP182" i="100"/>
  <c r="AP83" i="100"/>
  <c r="AP116" i="100"/>
  <c r="Z116" i="100"/>
  <c r="AP50" i="100"/>
  <c r="AF189" i="100"/>
  <c r="AO83" i="100"/>
  <c r="AD97" i="100"/>
  <c r="AE182" i="100"/>
  <c r="AE83" i="100"/>
  <c r="AE50" i="100"/>
  <c r="AA90" i="100"/>
  <c r="AA57" i="100"/>
  <c r="AM34" i="100"/>
  <c r="AM28" i="114" s="1"/>
  <c r="AM30" i="114" s="1"/>
  <c r="AL171" i="100"/>
  <c r="AL72" i="100"/>
  <c r="AL39" i="100"/>
  <c r="AL34" i="100"/>
  <c r="AL28" i="114" s="1"/>
  <c r="AL30" i="114" s="1"/>
  <c r="AY52" i="77"/>
  <c r="AC51" i="77"/>
  <c r="AX79" i="77"/>
  <c r="AB48" i="77"/>
  <c r="AI48" i="77"/>
  <c r="AK44" i="77"/>
  <c r="AT53" i="77"/>
  <c r="AV52" i="77"/>
  <c r="AF49" i="77"/>
  <c r="AP63" i="77"/>
  <c r="AZ59" i="77"/>
  <c r="AJ44" i="77"/>
  <c r="AY22" i="76"/>
  <c r="BD50" i="77"/>
  <c r="BD65" i="77" s="1"/>
  <c r="BD80" i="77" s="1"/>
  <c r="BC50" i="77"/>
  <c r="BC65" i="77" s="1"/>
  <c r="BC80" i="77" s="1"/>
  <c r="BB50" i="77"/>
  <c r="BB65" i="77" s="1"/>
  <c r="BB80" i="77" s="1"/>
  <c r="BA50" i="77"/>
  <c r="BE50" i="77"/>
  <c r="BE65" i="77" s="1"/>
  <c r="BE80" i="77" s="1"/>
  <c r="BD47" i="77"/>
  <c r="BD62" i="77" s="1"/>
  <c r="BD77" i="77" s="1"/>
  <c r="BC47" i="77"/>
  <c r="BC62" i="77" s="1"/>
  <c r="BC77" i="77" s="1"/>
  <c r="BB47" i="77"/>
  <c r="BB62" i="77" s="1"/>
  <c r="BB77" i="77" s="1"/>
  <c r="BA47" i="77"/>
  <c r="BE47" i="77"/>
  <c r="BE62" i="77" s="1"/>
  <c r="BE77" i="77" s="1"/>
  <c r="AO47" i="77"/>
  <c r="AK45" i="77"/>
  <c r="AQ44" i="77"/>
  <c r="AN48" i="77"/>
  <c r="AD43" i="77"/>
  <c r="AD88" i="77"/>
  <c r="AG22" i="76"/>
  <c r="AU51" i="77"/>
  <c r="AM48" i="77"/>
  <c r="AY37" i="76"/>
  <c r="AY29" i="76"/>
  <c r="AY45" i="76"/>
  <c r="AQ45" i="77"/>
  <c r="AZ75" i="77"/>
  <c r="AO9" i="76"/>
  <c r="AR68" i="77"/>
  <c r="AP65" i="77"/>
  <c r="AG44" i="77"/>
  <c r="AV59" i="77"/>
  <c r="AV44" i="77"/>
  <c r="AV89" i="77"/>
  <c r="AJ88" i="77"/>
  <c r="AJ43" i="77"/>
  <c r="AX68" i="77"/>
  <c r="AZ47" i="76"/>
  <c r="AZ31" i="76"/>
  <c r="AT47" i="76"/>
  <c r="AT31" i="76"/>
  <c r="AN47" i="76"/>
  <c r="BA91" i="77"/>
  <c r="AZ61" i="77"/>
  <c r="AT61" i="77"/>
  <c r="AT91" i="77"/>
  <c r="AC91" i="77"/>
  <c r="AX69" i="75"/>
  <c r="AO103" i="75"/>
  <c r="AO55" i="75"/>
  <c r="AF50" i="74"/>
  <c r="AI49" i="75"/>
  <c r="AZ79" i="77"/>
  <c r="BA94" i="77"/>
  <c r="AZ49" i="77"/>
  <c r="AZ94" i="77"/>
  <c r="AZ64" i="77"/>
  <c r="AT29" i="76"/>
  <c r="AT45" i="76"/>
  <c r="AN47" i="77"/>
  <c r="AN92" i="77"/>
  <c r="AP29" i="76"/>
  <c r="AE43" i="77"/>
  <c r="AP74" i="75"/>
  <c r="AK50" i="74"/>
  <c r="AG58" i="75"/>
  <c r="AS44" i="75"/>
  <c r="AS96" i="75"/>
  <c r="AX89" i="75"/>
  <c r="AY69" i="75"/>
  <c r="BB53" i="75"/>
  <c r="BB69" i="75" s="1"/>
  <c r="BB85" i="75" s="1"/>
  <c r="BE53" i="75"/>
  <c r="BE69" i="75" s="1"/>
  <c r="BE85" i="75" s="1"/>
  <c r="BD53" i="75"/>
  <c r="BD69" i="75" s="1"/>
  <c r="BD85" i="75" s="1"/>
  <c r="BC53" i="75"/>
  <c r="BC69" i="75" s="1"/>
  <c r="BC85" i="75" s="1"/>
  <c r="AN49" i="75"/>
  <c r="AW9" i="76"/>
  <c r="AW23" i="114" s="1"/>
  <c r="AW25" i="114" s="1"/>
  <c r="AL106" i="75"/>
  <c r="AF57" i="75"/>
  <c r="AL49" i="75"/>
  <c r="AR28" i="75"/>
  <c r="AR7" i="74"/>
  <c r="Z83" i="75"/>
  <c r="BA83" i="75" s="1"/>
  <c r="AO49" i="75"/>
  <c r="AM51" i="74"/>
  <c r="AT98" i="75"/>
  <c r="AA19" i="70"/>
  <c r="AK59" i="75"/>
  <c r="AK55" i="75"/>
  <c r="AK19" i="70"/>
  <c r="AK21" i="70"/>
  <c r="AM102" i="75"/>
  <c r="AG53" i="75"/>
  <c r="AK28" i="75"/>
  <c r="AK7" i="74"/>
  <c r="AG28" i="75"/>
  <c r="AG7" i="74"/>
  <c r="AH52" i="74" s="1"/>
  <c r="AC58" i="75"/>
  <c r="AW56" i="75"/>
  <c r="AY103" i="75"/>
  <c r="AY71" i="75"/>
  <c r="AY55" i="75"/>
  <c r="AY87" i="75"/>
  <c r="AJ100" i="75"/>
  <c r="AN96" i="75"/>
  <c r="AL20" i="70"/>
  <c r="AV15" i="70"/>
  <c r="AX91" i="75"/>
  <c r="AZ58" i="75"/>
  <c r="AP103" i="75"/>
  <c r="AG102" i="75"/>
  <c r="AG54" i="75"/>
  <c r="Z52" i="75"/>
  <c r="AE7" i="74"/>
  <c r="AE28" i="75"/>
  <c r="AY171" i="100"/>
  <c r="AY138" i="100"/>
  <c r="AY72" i="100"/>
  <c r="AY105" i="100"/>
  <c r="AY34" i="100"/>
  <c r="AY28" i="114" s="1"/>
  <c r="AY30" i="114" s="1"/>
  <c r="AY39" i="100"/>
  <c r="AI98" i="75"/>
  <c r="AB20" i="70"/>
  <c r="AP17" i="70"/>
  <c r="AD15" i="70"/>
  <c r="AP28" i="75"/>
  <c r="AB49" i="75"/>
  <c r="AL18" i="70"/>
  <c r="AZ21" i="70"/>
  <c r="AZ18" i="70"/>
  <c r="AU53" i="74"/>
  <c r="AJ129" i="66"/>
  <c r="AI89" i="66"/>
  <c r="AI128" i="66"/>
  <c r="AQ129" i="66"/>
  <c r="AQ103" i="66"/>
  <c r="AZ114" i="65"/>
  <c r="AZ126" i="65"/>
  <c r="AZ102" i="65"/>
  <c r="AZ90" i="65"/>
  <c r="AQ125" i="65"/>
  <c r="AQ101" i="65"/>
  <c r="AQ89" i="65"/>
  <c r="G12" i="112"/>
  <c r="AX125" i="65"/>
  <c r="AX113" i="65"/>
  <c r="AX101" i="65"/>
  <c r="AX89" i="65"/>
  <c r="AD128" i="66"/>
  <c r="AD89" i="66"/>
  <c r="BA102" i="65"/>
  <c r="E25" i="112"/>
  <c r="AP102" i="66"/>
  <c r="BE102" i="66"/>
  <c r="BD102" i="66"/>
  <c r="AP89" i="66"/>
  <c r="BC102" i="66"/>
  <c r="BB102" i="66"/>
  <c r="AP128" i="66"/>
  <c r="BA102" i="66"/>
  <c r="AB125" i="65"/>
  <c r="AB89" i="65"/>
  <c r="AI5" i="68"/>
  <c r="AI5" i="69"/>
  <c r="AJ37" i="69" s="1"/>
  <c r="AI76" i="64"/>
  <c r="AI34" i="64"/>
  <c r="AI15" i="64"/>
  <c r="AV90" i="65"/>
  <c r="AE44" i="66"/>
  <c r="AE43" i="66" s="1"/>
  <c r="AE75" i="66" s="1"/>
  <c r="AX5" i="69"/>
  <c r="AX48" i="64"/>
  <c r="AX34" i="64"/>
  <c r="AX15" i="64"/>
  <c r="AX20" i="64" s="1"/>
  <c r="AX62" i="64"/>
  <c r="AX76" i="64"/>
  <c r="AX5" i="68"/>
  <c r="AF7" i="68"/>
  <c r="AK44" i="66"/>
  <c r="AK43" i="66" s="1"/>
  <c r="AK75" i="66" s="1"/>
  <c r="AZ76" i="64"/>
  <c r="AM89" i="65"/>
  <c r="AB76" i="64"/>
  <c r="BC15" i="64"/>
  <c r="BC5" i="113" s="1"/>
  <c r="AT5" i="69"/>
  <c r="AT5" i="68"/>
  <c r="AT34" i="64"/>
  <c r="AT76" i="64"/>
  <c r="AT20" i="64"/>
  <c r="AT48" i="64"/>
  <c r="AS98" i="65"/>
  <c r="AZ5" i="113"/>
  <c r="AY52" i="74"/>
  <c r="AY43" i="74"/>
  <c r="AZ122" i="66"/>
  <c r="AY83" i="65"/>
  <c r="AY95" i="65"/>
  <c r="AY119" i="65"/>
  <c r="AY107" i="65"/>
  <c r="AS119" i="65"/>
  <c r="AS83" i="65"/>
  <c r="AS95" i="65"/>
  <c r="AB7" i="69"/>
  <c r="AE119" i="65"/>
  <c r="AE83" i="65"/>
  <c r="AI81" i="64"/>
  <c r="AS7" i="68"/>
  <c r="AS37" i="68"/>
  <c r="AV91" i="102"/>
  <c r="AF81" i="102"/>
  <c r="AF93" i="102"/>
  <c r="AH79" i="102"/>
  <c r="AI79" i="102"/>
  <c r="AI91" i="102"/>
  <c r="AC79" i="102"/>
  <c r="AC91" i="102"/>
  <c r="AZ81" i="102"/>
  <c r="AZ93" i="102"/>
  <c r="AT81" i="102"/>
  <c r="AT93" i="102"/>
  <c r="AB91" i="102"/>
  <c r="AD56" i="101"/>
  <c r="AD28" i="101"/>
  <c r="AH28" i="101"/>
  <c r="AF27" i="101"/>
  <c r="AF57" i="101"/>
  <c r="AI31" i="101"/>
  <c r="AA27" i="101"/>
  <c r="AU33" i="97"/>
  <c r="AL25" i="101"/>
  <c r="AM34" i="97"/>
  <c r="AQ53" i="97"/>
  <c r="AU51" i="97"/>
  <c r="AW189" i="100"/>
  <c r="AW90" i="100"/>
  <c r="AH182" i="100"/>
  <c r="AH83" i="100"/>
  <c r="AH50" i="100"/>
  <c r="AS83" i="100"/>
  <c r="AW34" i="100"/>
  <c r="AW28" i="114" s="1"/>
  <c r="AW30" i="114" s="1"/>
  <c r="AJ171" i="100"/>
  <c r="AJ72" i="100"/>
  <c r="AJ34" i="100"/>
  <c r="AJ28" i="114" s="1"/>
  <c r="AJ30" i="114" s="1"/>
  <c r="AJ39" i="100"/>
  <c r="AC171" i="100"/>
  <c r="BD52" i="77"/>
  <c r="BD67" i="77" s="1"/>
  <c r="BD82" i="77" s="1"/>
  <c r="BC52" i="77"/>
  <c r="BC67" i="77" s="1"/>
  <c r="BC82" i="77" s="1"/>
  <c r="BB52" i="77"/>
  <c r="BB67" i="77" s="1"/>
  <c r="BB82" i="77" s="1"/>
  <c r="BA52" i="77"/>
  <c r="BE52" i="77"/>
  <c r="BE67" i="77" s="1"/>
  <c r="BE82" i="77" s="1"/>
  <c r="BD49" i="77"/>
  <c r="BD64" i="77" s="1"/>
  <c r="BD79" i="77" s="1"/>
  <c r="BC49" i="77"/>
  <c r="BC64" i="77" s="1"/>
  <c r="BC79" i="77" s="1"/>
  <c r="BB49" i="77"/>
  <c r="BB64" i="77" s="1"/>
  <c r="BB79" i="77" s="1"/>
  <c r="BA49" i="77"/>
  <c r="BE49" i="77"/>
  <c r="BE64" i="77" s="1"/>
  <c r="BE79" i="77" s="1"/>
  <c r="AO49" i="77"/>
  <c r="AU59" i="77"/>
  <c r="AH52" i="77"/>
  <c r="AP49" i="77"/>
  <c r="BD51" i="77"/>
  <c r="BD66" i="77" s="1"/>
  <c r="BD81" i="77" s="1"/>
  <c r="BC51" i="77"/>
  <c r="BC66" i="77" s="1"/>
  <c r="BC81" i="77" s="1"/>
  <c r="BB51" i="77"/>
  <c r="BB66" i="77" s="1"/>
  <c r="BB81" i="77" s="1"/>
  <c r="BA51" i="77"/>
  <c r="BE51" i="77"/>
  <c r="BE66" i="77" s="1"/>
  <c r="BE81" i="77" s="1"/>
  <c r="AO51" i="77"/>
  <c r="AY48" i="77"/>
  <c r="AX48" i="77"/>
  <c r="AB44" i="77"/>
  <c r="AQ22" i="76"/>
  <c r="AM52" i="77"/>
  <c r="AY62" i="77"/>
  <c r="AQ59" i="77"/>
  <c r="AL49" i="77"/>
  <c r="AP62" i="77"/>
  <c r="AP44" i="77"/>
  <c r="AY46" i="76"/>
  <c r="AQ53" i="77"/>
  <c r="AK49" i="77"/>
  <c r="AQ29" i="76"/>
  <c r="AQ45" i="76"/>
  <c r="AS88" i="77"/>
  <c r="AS43" i="77"/>
  <c r="AZ83" i="77"/>
  <c r="AD52" i="77"/>
  <c r="AP45" i="77"/>
  <c r="AN24" i="77"/>
  <c r="AN6" i="76"/>
  <c r="AH24" i="77"/>
  <c r="AB43" i="77"/>
  <c r="AB88" i="77"/>
  <c r="BA97" i="77"/>
  <c r="AZ97" i="77"/>
  <c r="AZ82" i="77"/>
  <c r="AZ67" i="77"/>
  <c r="AZ52" i="77"/>
  <c r="AT96" i="77"/>
  <c r="AT51" i="77"/>
  <c r="AT66" i="77"/>
  <c r="AN50" i="77"/>
  <c r="AN95" i="77"/>
  <c r="AV60" i="77"/>
  <c r="AX88" i="77"/>
  <c r="AX43" i="77"/>
  <c r="Z73" i="77"/>
  <c r="AV43" i="77"/>
  <c r="AU49" i="75"/>
  <c r="BB58" i="75"/>
  <c r="BB74" i="75" s="1"/>
  <c r="BB90" i="75" s="1"/>
  <c r="BE58" i="75"/>
  <c r="BE74" i="75" s="1"/>
  <c r="BE90" i="75" s="1"/>
  <c r="BD58" i="75"/>
  <c r="BD74" i="75" s="1"/>
  <c r="BD90" i="75" s="1"/>
  <c r="BC58" i="75"/>
  <c r="BC74" i="75" s="1"/>
  <c r="BC90" i="75" s="1"/>
  <c r="AE58" i="75"/>
  <c r="AO51" i="74"/>
  <c r="Z41" i="74"/>
  <c r="AX50" i="74"/>
  <c r="AY49" i="75"/>
  <c r="AZ29" i="76"/>
  <c r="AZ45" i="76"/>
  <c r="AZ37" i="76"/>
  <c r="AT48" i="77"/>
  <c r="AT93" i="77"/>
  <c r="AT63" i="77"/>
  <c r="AN45" i="76"/>
  <c r="AU88" i="77"/>
  <c r="AX58" i="75"/>
  <c r="AK44" i="75"/>
  <c r="AK96" i="75"/>
  <c r="AN58" i="75"/>
  <c r="AE51" i="74"/>
  <c r="AW45" i="76"/>
  <c r="AD58" i="75"/>
  <c r="AR55" i="75"/>
  <c r="BB54" i="75"/>
  <c r="BB70" i="75" s="1"/>
  <c r="BB86" i="75" s="1"/>
  <c r="BE54" i="75"/>
  <c r="BE70" i="75" s="1"/>
  <c r="BE86" i="75" s="1"/>
  <c r="BD54" i="75"/>
  <c r="BD70" i="75" s="1"/>
  <c r="BD86" i="75" s="1"/>
  <c r="BC54" i="75"/>
  <c r="BC70" i="75" s="1"/>
  <c r="BC86" i="75" s="1"/>
  <c r="AB28" i="75"/>
  <c r="AB7" i="74"/>
  <c r="AZ73" i="75"/>
  <c r="AE54" i="75"/>
  <c r="AY96" i="75"/>
  <c r="AY44" i="75"/>
  <c r="AQ56" i="75"/>
  <c r="AX21" i="70"/>
  <c r="AX19" i="70"/>
  <c r="AX15" i="70"/>
  <c r="AU54" i="75"/>
  <c r="AK97" i="75"/>
  <c r="AK49" i="75"/>
  <c r="AG96" i="75"/>
  <c r="AW72" i="75"/>
  <c r="AQ51" i="74"/>
  <c r="AQ33" i="74"/>
  <c r="AH54" i="75"/>
  <c r="AF28" i="75"/>
  <c r="AF7" i="74"/>
  <c r="AD20" i="70"/>
  <c r="AN21" i="70"/>
  <c r="AN20" i="70"/>
  <c r="AN16" i="70"/>
  <c r="AV56" i="75"/>
  <c r="AH55" i="75"/>
  <c r="AE53" i="75"/>
  <c r="AY100" i="75"/>
  <c r="Z23" i="74"/>
  <c r="AA10" i="74"/>
  <c r="AA17" i="114" s="1"/>
  <c r="AA19" i="114" s="1"/>
  <c r="Z82" i="75"/>
  <c r="AR98" i="75"/>
  <c r="AP171" i="100"/>
  <c r="AP72" i="100"/>
  <c r="AP105" i="100"/>
  <c r="Z105" i="100"/>
  <c r="AP34" i="100"/>
  <c r="AP39" i="100"/>
  <c r="Z26" i="74"/>
  <c r="BA26" i="74" s="1"/>
  <c r="AT10" i="74"/>
  <c r="AH17" i="70"/>
  <c r="Z25" i="74"/>
  <c r="AD18" i="70"/>
  <c r="AZ15" i="70"/>
  <c r="AV99" i="75"/>
  <c r="AU98" i="75"/>
  <c r="AX25" i="68"/>
  <c r="AP25" i="68"/>
  <c r="AO129" i="66"/>
  <c r="AT60" i="66"/>
  <c r="AT59" i="66" s="1"/>
  <c r="AT77" i="66" s="1"/>
  <c r="AR102" i="65"/>
  <c r="AR90" i="65"/>
  <c r="AR126" i="65"/>
  <c r="AI125" i="65"/>
  <c r="AI89" i="65"/>
  <c r="E12" i="112"/>
  <c r="AP125" i="65"/>
  <c r="BC101" i="65"/>
  <c r="BB101" i="65"/>
  <c r="BA101" i="65"/>
  <c r="AP101" i="65"/>
  <c r="BE101" i="65"/>
  <c r="AP89" i="65"/>
  <c r="BD101" i="65"/>
  <c r="AC89" i="66"/>
  <c r="G6" i="112"/>
  <c r="AX119" i="65"/>
  <c r="AX107" i="65"/>
  <c r="AX83" i="65"/>
  <c r="AX95" i="65"/>
  <c r="AB55" i="66"/>
  <c r="AB76" i="66" s="1"/>
  <c r="AB89" i="66" s="1"/>
  <c r="AJ119" i="65"/>
  <c r="AJ83" i="65"/>
  <c r="AA5" i="68"/>
  <c r="AA5" i="69"/>
  <c r="AB37" i="69" s="1"/>
  <c r="AA34" i="64"/>
  <c r="AA15" i="64"/>
  <c r="E6" i="112"/>
  <c r="AP119" i="65"/>
  <c r="BC95" i="65"/>
  <c r="BB95" i="65"/>
  <c r="BA95" i="65"/>
  <c r="AP83" i="65"/>
  <c r="AP95" i="65"/>
  <c r="BE95" i="65"/>
  <c r="BD95" i="65"/>
  <c r="AU98" i="65"/>
  <c r="AP5" i="69"/>
  <c r="AP5" i="68"/>
  <c r="AP48" i="64"/>
  <c r="AP76" i="64"/>
  <c r="AP15" i="64"/>
  <c r="AP20" i="64" s="1"/>
  <c r="AP34" i="64"/>
  <c r="AG5" i="68"/>
  <c r="AG5" i="69"/>
  <c r="AG76" i="64"/>
  <c r="AG15" i="64"/>
  <c r="AG20" i="64" s="1"/>
  <c r="AG34" i="64"/>
  <c r="AW95" i="65"/>
  <c r="AU5" i="68"/>
  <c r="AU5" i="69"/>
  <c r="AU34" i="64"/>
  <c r="AU76" i="64"/>
  <c r="AU48" i="64"/>
  <c r="AU20" i="64"/>
  <c r="AA18" i="70"/>
  <c r="AM128" i="66"/>
  <c r="AM89" i="66"/>
  <c r="AU97" i="65"/>
  <c r="AL5" i="69"/>
  <c r="AL5" i="68"/>
  <c r="AL34" i="64"/>
  <c r="AL76" i="64"/>
  <c r="AL15" i="64"/>
  <c r="AL20" i="64" s="1"/>
  <c r="AQ98" i="65"/>
  <c r="AR9" i="73"/>
  <c r="AR10" i="73" s="1"/>
  <c r="AR30" i="64"/>
  <c r="AY28" i="75"/>
  <c r="AU90" i="65"/>
  <c r="AM119" i="65"/>
  <c r="AM83" i="65"/>
  <c r="AT39" i="64"/>
  <c r="AV79" i="102"/>
  <c r="AR79" i="102"/>
  <c r="AD31" i="101"/>
  <c r="AI28" i="101"/>
  <c r="AX32" i="101"/>
  <c r="AL30" i="101"/>
  <c r="AZ57" i="101"/>
  <c r="AZ55" i="101"/>
  <c r="AF25" i="101"/>
  <c r="AU56" i="97"/>
  <c r="AA31" i="101"/>
  <c r="AM33" i="97"/>
  <c r="AA34" i="97"/>
  <c r="AA25" i="97"/>
  <c r="AA29" i="97"/>
  <c r="AA33" i="97"/>
  <c r="AA30" i="97"/>
  <c r="AD25" i="101"/>
  <c r="AE34" i="97"/>
  <c r="AA57" i="97"/>
  <c r="AO189" i="100"/>
  <c r="AO90" i="100"/>
  <c r="AZ63" i="77"/>
  <c r="AW52" i="77"/>
  <c r="AU47" i="76"/>
  <c r="AU31" i="76"/>
  <c r="AY63" i="77"/>
  <c r="BD48" i="77"/>
  <c r="BD63" i="77" s="1"/>
  <c r="BD78" i="77" s="1"/>
  <c r="BC48" i="77"/>
  <c r="BC63" i="77" s="1"/>
  <c r="BC78" i="77" s="1"/>
  <c r="BB48" i="77"/>
  <c r="BB63" i="77" s="1"/>
  <c r="BB78" i="77" s="1"/>
  <c r="BA48" i="77"/>
  <c r="BE48" i="77"/>
  <c r="BE63" i="77" s="1"/>
  <c r="BE78" i="77" s="1"/>
  <c r="AV64" i="77"/>
  <c r="AH48" i="77"/>
  <c r="AS47" i="76"/>
  <c r="AS31" i="76"/>
  <c r="AE49" i="77"/>
  <c r="AS29" i="76"/>
  <c r="AS9" i="76"/>
  <c r="AS45" i="76"/>
  <c r="AP59" i="77"/>
  <c r="AY47" i="76"/>
  <c r="AY31" i="76"/>
  <c r="AE48" i="77"/>
  <c r="AI45" i="76"/>
  <c r="AK88" i="77"/>
  <c r="AK43" i="77"/>
  <c r="AR45" i="77"/>
  <c r="AJ53" i="77"/>
  <c r="AN44" i="77"/>
  <c r="AN89" i="77"/>
  <c r="AH22" i="76"/>
  <c r="AH46" i="76"/>
  <c r="AB6" i="76"/>
  <c r="AB24" i="77"/>
  <c r="AP53" i="77"/>
  <c r="AR47" i="76"/>
  <c r="AR31" i="76"/>
  <c r="AL47" i="76"/>
  <c r="AF47" i="76"/>
  <c r="AR61" i="77"/>
  <c r="AL91" i="77"/>
  <c r="Z58" i="77"/>
  <c r="AP88" i="77"/>
  <c r="AP43" i="77"/>
  <c r="AH47" i="76"/>
  <c r="AO52" i="77"/>
  <c r="AG103" i="75"/>
  <c r="AG55" i="75"/>
  <c r="AX100" i="75"/>
  <c r="Z84" i="75"/>
  <c r="BB49" i="75"/>
  <c r="BB65" i="75" s="1"/>
  <c r="BB81" i="75" s="1"/>
  <c r="BE49" i="75"/>
  <c r="BE65" i="75" s="1"/>
  <c r="BE81" i="75" s="1"/>
  <c r="BD49" i="75"/>
  <c r="BD65" i="75" s="1"/>
  <c r="BD81" i="75" s="1"/>
  <c r="BC49" i="75"/>
  <c r="BC65" i="75" s="1"/>
  <c r="BC81" i="75" s="1"/>
  <c r="AR29" i="76"/>
  <c r="AR45" i="76"/>
  <c r="AL48" i="77"/>
  <c r="AL93" i="77"/>
  <c r="AF45" i="76"/>
  <c r="AX74" i="75"/>
  <c r="AC96" i="75"/>
  <c r="AC44" i="75"/>
  <c r="AS102" i="75"/>
  <c r="AS70" i="75"/>
  <c r="AS54" i="75"/>
  <c r="AF49" i="75"/>
  <c r="AZ102" i="75"/>
  <c r="AZ70" i="75"/>
  <c r="AZ54" i="75"/>
  <c r="AZ86" i="75"/>
  <c r="AU18" i="70"/>
  <c r="AU21" i="70"/>
  <c r="AV103" i="75"/>
  <c r="AV71" i="75"/>
  <c r="AV55" i="75"/>
  <c r="AW35" i="75"/>
  <c r="AW9" i="74"/>
  <c r="AD49" i="75"/>
  <c r="AI99" i="75"/>
  <c r="AP51" i="74"/>
  <c r="AQ96" i="75"/>
  <c r="AQ44" i="75"/>
  <c r="AY21" i="70"/>
  <c r="AY20" i="70"/>
  <c r="AY16" i="70"/>
  <c r="AM58" i="75"/>
  <c r="AC51" i="74"/>
  <c r="AD51" i="74"/>
  <c r="AP21" i="70"/>
  <c r="AP15" i="70"/>
  <c r="AP19" i="70"/>
  <c r="AC28" i="75"/>
  <c r="AC7" i="74"/>
  <c r="BB59" i="75"/>
  <c r="BB75" i="75" s="1"/>
  <c r="BB91" i="75" s="1"/>
  <c r="BE59" i="75"/>
  <c r="BE75" i="75" s="1"/>
  <c r="BE91" i="75" s="1"/>
  <c r="BD59" i="75"/>
  <c r="BD75" i="75" s="1"/>
  <c r="BD91" i="75" s="1"/>
  <c r="BC59" i="75"/>
  <c r="BC75" i="75" s="1"/>
  <c r="BC91" i="75" s="1"/>
  <c r="AU33" i="74"/>
  <c r="AU51" i="74"/>
  <c r="AQ103" i="75"/>
  <c r="AQ71" i="75"/>
  <c r="AQ55" i="75"/>
  <c r="AN53" i="75"/>
  <c r="AL98" i="75"/>
  <c r="AF96" i="75"/>
  <c r="AV19" i="70"/>
  <c r="AP59" i="75"/>
  <c r="AZ90" i="75"/>
  <c r="AT73" i="75"/>
  <c r="AV72" i="75"/>
  <c r="AX55" i="75"/>
  <c r="AH103" i="75"/>
  <c r="AY50" i="74"/>
  <c r="AK20" i="70"/>
  <c r="AY17" i="70"/>
  <c r="AX171" i="100"/>
  <c r="AX138" i="100"/>
  <c r="Z138" i="100"/>
  <c r="AX72" i="100"/>
  <c r="AX105" i="100"/>
  <c r="AX34" i="100"/>
  <c r="AX39" i="100"/>
  <c r="AJ99" i="75"/>
  <c r="Z50" i="75"/>
  <c r="AD96" i="75"/>
  <c r="AL19" i="70"/>
  <c r="AH28" i="75"/>
  <c r="AA28" i="75"/>
  <c r="AV69" i="75"/>
  <c r="AV17" i="70"/>
  <c r="AR21" i="70"/>
  <c r="AR18" i="70"/>
  <c r="AT36" i="74"/>
  <c r="AR96" i="75"/>
  <c r="AH89" i="66"/>
  <c r="AH128" i="66"/>
  <c r="AZ109" i="66"/>
  <c r="C25" i="112"/>
  <c r="AA89" i="66"/>
  <c r="AN129" i="66"/>
  <c r="AI129" i="66"/>
  <c r="G26" i="112"/>
  <c r="AX103" i="66"/>
  <c r="AX129" i="66"/>
  <c r="AX116" i="66"/>
  <c r="AJ90" i="65"/>
  <c r="AJ126" i="65"/>
  <c r="C12" i="112"/>
  <c r="AA89" i="65"/>
  <c r="AH125" i="65"/>
  <c r="AH89" i="65"/>
  <c r="G13" i="112"/>
  <c r="AX126" i="65"/>
  <c r="AX114" i="65"/>
  <c r="AX102" i="65"/>
  <c r="AX90" i="65"/>
  <c r="AD60" i="66"/>
  <c r="AD59" i="66" s="1"/>
  <c r="AD77" i="66" s="1"/>
  <c r="AE129" i="66" s="1"/>
  <c r="BC102" i="65"/>
  <c r="AS102" i="65"/>
  <c r="AS90" i="65"/>
  <c r="AS126" i="65"/>
  <c r="AV125" i="65"/>
  <c r="AV89" i="65"/>
  <c r="AV101" i="65"/>
  <c r="AZ125" i="65"/>
  <c r="AZ113" i="65"/>
  <c r="AZ101" i="65"/>
  <c r="AZ89" i="65"/>
  <c r="BE15" i="64"/>
  <c r="BE5" i="113" s="1"/>
  <c r="AG90" i="65"/>
  <c r="AH5" i="69"/>
  <c r="AH5" i="68"/>
  <c r="AH15" i="64"/>
  <c r="AH20" i="64" s="1"/>
  <c r="AH76" i="64"/>
  <c r="AH34" i="64"/>
  <c r="AN90" i="65"/>
  <c r="AW90" i="65"/>
  <c r="AC44" i="66"/>
  <c r="AC43" i="66" s="1"/>
  <c r="AC75" i="66" s="1"/>
  <c r="AM5" i="68"/>
  <c r="AN37" i="68" s="1"/>
  <c r="AM5" i="69"/>
  <c r="AN37" i="69" s="1"/>
  <c r="AM34" i="64"/>
  <c r="AM76" i="64"/>
  <c r="AM15" i="64"/>
  <c r="AM20" i="64" s="1"/>
  <c r="AJ7" i="69"/>
  <c r="AK17" i="70"/>
  <c r="AL119" i="65"/>
  <c r="AL83" i="65"/>
  <c r="BA5" i="113"/>
  <c r="AR34" i="64"/>
  <c r="AO90" i="65"/>
  <c r="AQ122" i="65"/>
  <c r="AB15" i="64"/>
  <c r="AI44" i="75"/>
  <c r="BB102" i="65"/>
  <c r="AQ119" i="65"/>
  <c r="AQ83" i="65"/>
  <c r="AQ95" i="65"/>
  <c r="AK119" i="65"/>
  <c r="AK83" i="65"/>
  <c r="AT101" i="65"/>
  <c r="AZ98" i="65"/>
  <c r="AW26" i="64"/>
  <c r="AV95" i="65"/>
  <c r="AS48" i="64"/>
  <c r="AD34" i="64"/>
  <c r="AX93" i="102"/>
  <c r="AX81" i="102"/>
  <c r="AL81" i="102"/>
  <c r="AL93" i="102"/>
  <c r="AU32" i="97"/>
  <c r="AU31" i="97"/>
  <c r="AU27" i="97"/>
  <c r="AU30" i="97"/>
  <c r="AG189" i="100"/>
  <c r="AG90" i="100"/>
  <c r="AV182" i="100"/>
  <c r="AV83" i="100"/>
  <c r="AV50" i="100"/>
  <c r="AN171" i="100"/>
  <c r="AN72" i="100"/>
  <c r="AN34" i="100"/>
  <c r="AN28" i="114" s="1"/>
  <c r="AN30" i="114" s="1"/>
  <c r="AN39" i="100"/>
  <c r="AK171" i="100"/>
  <c r="AK72" i="100"/>
  <c r="AK34" i="100"/>
  <c r="AK28" i="114" s="1"/>
  <c r="AK30" i="114" s="1"/>
  <c r="AK39" i="100"/>
  <c r="AT171" i="100"/>
  <c r="AT72" i="100"/>
  <c r="AT105" i="100"/>
  <c r="AT39" i="100"/>
  <c r="AT34" i="100"/>
  <c r="AT28" i="114" s="1"/>
  <c r="AT30" i="114" s="1"/>
  <c r="AM47" i="76"/>
  <c r="AA48" i="77"/>
  <c r="AU29" i="76"/>
  <c r="AU45" i="76"/>
  <c r="AN52" i="77"/>
  <c r="AR62" i="77"/>
  <c r="AA22" i="76"/>
  <c r="AE52" i="77"/>
  <c r="AK47" i="76"/>
  <c r="AK45" i="76"/>
  <c r="AI44" i="77"/>
  <c r="AD49" i="77"/>
  <c r="AX62" i="77"/>
  <c r="AW53" i="77"/>
  <c r="AK52" i="77"/>
  <c r="AM51" i="77"/>
  <c r="AQ47" i="76"/>
  <c r="AQ31" i="76"/>
  <c r="AC49" i="77"/>
  <c r="Z21" i="76"/>
  <c r="AI45" i="77"/>
  <c r="AC88" i="77"/>
  <c r="AC43" i="77"/>
  <c r="AG91" i="77"/>
  <c r="AZ53" i="77"/>
  <c r="AB53" i="77"/>
  <c r="AF6" i="76"/>
  <c r="AF24" i="77"/>
  <c r="AZ6" i="76"/>
  <c r="AZ24" i="77"/>
  <c r="AL24" i="77"/>
  <c r="AR67" i="77"/>
  <c r="AR52" i="77"/>
  <c r="AR97" i="77"/>
  <c r="AL51" i="77"/>
  <c r="AL96" i="77"/>
  <c r="AF50" i="77"/>
  <c r="AF95" i="77"/>
  <c r="AS32" i="76"/>
  <c r="AT44" i="77"/>
  <c r="AH88" i="77"/>
  <c r="AH43" i="77"/>
  <c r="AX9" i="76"/>
  <c r="AG52" i="77"/>
  <c r="AG51" i="74"/>
  <c r="AV102" i="75"/>
  <c r="AV70" i="75"/>
  <c r="AV54" i="75"/>
  <c r="AP50" i="74"/>
  <c r="Z32" i="74"/>
  <c r="AA49" i="75"/>
  <c r="AR94" i="77"/>
  <c r="AR49" i="77"/>
  <c r="AR64" i="77"/>
  <c r="AL45" i="76"/>
  <c r="AF47" i="77"/>
  <c r="AF92" i="77"/>
  <c r="AM88" i="77"/>
  <c r="AS69" i="75"/>
  <c r="AZ85" i="75"/>
  <c r="AW58" i="75"/>
  <c r="BB57" i="75"/>
  <c r="BB73" i="75" s="1"/>
  <c r="BB89" i="75" s="1"/>
  <c r="BE57" i="75"/>
  <c r="BE73" i="75" s="1"/>
  <c r="BE89" i="75" s="1"/>
  <c r="BD57" i="75"/>
  <c r="BD73" i="75" s="1"/>
  <c r="BD89" i="75" s="1"/>
  <c r="BC57" i="75"/>
  <c r="BC73" i="75" s="1"/>
  <c r="BC89" i="75" s="1"/>
  <c r="AF58" i="75"/>
  <c r="AQ69" i="75"/>
  <c r="AK102" i="75"/>
  <c r="AK54" i="75"/>
  <c r="AB45" i="77"/>
  <c r="AR102" i="75"/>
  <c r="AR70" i="75"/>
  <c r="AR54" i="75"/>
  <c r="AM18" i="70"/>
  <c r="AM21" i="70"/>
  <c r="AR69" i="75"/>
  <c r="AV57" i="75"/>
  <c r="AO35" i="75"/>
  <c r="AO9" i="74"/>
  <c r="AA15" i="70"/>
  <c r="AB57" i="75"/>
  <c r="AX33" i="74"/>
  <c r="AP33" i="74"/>
  <c r="AB50" i="74"/>
  <c r="AA48" i="75"/>
  <c r="Z48" i="75"/>
  <c r="AQ21" i="70"/>
  <c r="AQ20" i="70"/>
  <c r="AQ16" i="70"/>
  <c r="AC24" i="77"/>
  <c r="AH21" i="70"/>
  <c r="AH19" i="70"/>
  <c r="AH15" i="70"/>
  <c r="AY56" i="75"/>
  <c r="AU102" i="75"/>
  <c r="AC97" i="75"/>
  <c r="AC49" i="75"/>
  <c r="AA59" i="75"/>
  <c r="AU105" i="75"/>
  <c r="AU73" i="75"/>
  <c r="AU57" i="75"/>
  <c r="AO56" i="75"/>
  <c r="AI51" i="74"/>
  <c r="AF53" i="75"/>
  <c r="AZ50" i="74"/>
  <c r="AQ52" i="74"/>
  <c r="AF21" i="70"/>
  <c r="AF20" i="70"/>
  <c r="AF16" i="70"/>
  <c r="AQ100" i="75"/>
  <c r="AR74" i="75"/>
  <c r="AT57" i="75"/>
  <c r="AX71" i="75"/>
  <c r="Z24" i="74"/>
  <c r="AW50" i="74"/>
  <c r="AY99" i="75"/>
  <c r="AP98" i="75"/>
  <c r="Z66" i="75"/>
  <c r="AJ98" i="75"/>
  <c r="AQ17" i="70"/>
  <c r="AI171" i="100"/>
  <c r="AI72" i="100"/>
  <c r="AI34" i="100"/>
  <c r="AI28" i="114" s="1"/>
  <c r="AI30" i="114" s="1"/>
  <c r="AI39" i="100"/>
  <c r="AS55" i="75"/>
  <c r="AQ74" i="75"/>
  <c r="AY53" i="74"/>
  <c r="AP49" i="75"/>
  <c r="AI52" i="74"/>
  <c r="AZ33" i="74"/>
  <c r="AD19" i="70"/>
  <c r="AR16" i="70"/>
  <c r="AN17" i="70"/>
  <c r="AR15" i="70"/>
  <c r="AN27" i="74"/>
  <c r="AJ52" i="74"/>
  <c r="AG89" i="66"/>
  <c r="AB126" i="65"/>
  <c r="AB90" i="65"/>
  <c r="AL60" i="66"/>
  <c r="AL59" i="66" s="1"/>
  <c r="AL77" i="66" s="1"/>
  <c r="E13" i="112"/>
  <c r="AP126" i="65"/>
  <c r="AP102" i="65"/>
  <c r="AP90" i="65"/>
  <c r="BE102" i="65"/>
  <c r="BD102" i="65"/>
  <c r="AV102" i="65"/>
  <c r="AW102" i="66"/>
  <c r="AW89" i="66"/>
  <c r="AT128" i="66"/>
  <c r="AT102" i="66"/>
  <c r="AT89" i="66"/>
  <c r="AS60" i="66"/>
  <c r="AS59" i="66" s="1"/>
  <c r="AS77" i="66" s="1"/>
  <c r="AZ55" i="66"/>
  <c r="AZ76" i="66" s="1"/>
  <c r="BA128" i="66" s="1"/>
  <c r="AB83" i="65"/>
  <c r="AB119" i="65"/>
  <c r="AV81" i="64"/>
  <c r="AV53" i="64"/>
  <c r="AV39" i="64"/>
  <c r="AU100" i="65"/>
  <c r="AU124" i="65"/>
  <c r="AH119" i="65"/>
  <c r="AH83" i="65"/>
  <c r="AT44" i="66"/>
  <c r="AT43" i="66" s="1"/>
  <c r="AT75" i="66" s="1"/>
  <c r="AL39" i="64"/>
  <c r="AL81" i="64"/>
  <c r="AO89" i="66"/>
  <c r="AW102" i="65"/>
  <c r="AR97" i="65"/>
  <c r="AT119" i="65"/>
  <c r="AT95" i="65"/>
  <c r="AT83" i="65"/>
  <c r="AT79" i="65"/>
  <c r="AV48" i="64"/>
  <c r="AE5" i="68"/>
  <c r="AE5" i="69"/>
  <c r="AE34" i="64"/>
  <c r="AE76" i="64"/>
  <c r="AE15" i="64"/>
  <c r="AE25" i="64" s="1"/>
  <c r="AC5" i="68"/>
  <c r="AD37" i="68" s="1"/>
  <c r="AC5" i="69"/>
  <c r="AD37" i="69" s="1"/>
  <c r="AC34" i="64"/>
  <c r="AC76" i="64"/>
  <c r="AC15" i="64"/>
  <c r="AU20" i="70"/>
  <c r="AU16" i="70"/>
  <c r="AE128" i="66"/>
  <c r="AE89" i="66"/>
  <c r="AR7" i="68"/>
  <c r="AS44" i="66"/>
  <c r="AS43" i="66" s="1"/>
  <c r="AS75" i="66" s="1"/>
  <c r="AO122" i="66"/>
  <c r="AI122" i="66"/>
  <c r="AW53" i="64"/>
  <c r="AW34" i="64"/>
  <c r="AC81" i="64"/>
  <c r="AQ39" i="64"/>
  <c r="AD7" i="68"/>
  <c r="AR81" i="102"/>
  <c r="AR93" i="102"/>
  <c r="AW93" i="102"/>
  <c r="AE79" i="102"/>
  <c r="AE91" i="102"/>
  <c r="AN91" i="102"/>
  <c r="AD29" i="101"/>
  <c r="AH54" i="101"/>
  <c r="AV51" i="101"/>
  <c r="AI33" i="101"/>
  <c r="AI53" i="101"/>
  <c r="AN30" i="101"/>
  <c r="AH25" i="101"/>
  <c r="AD51" i="101"/>
  <c r="AI30" i="101"/>
  <c r="AM58" i="97"/>
  <c r="AA56" i="101"/>
  <c r="AA25" i="101"/>
  <c r="AH32" i="101"/>
  <c r="AV29" i="101"/>
  <c r="AD26" i="101"/>
  <c r="AQ58" i="97"/>
  <c r="AE56" i="97"/>
  <c r="AK51" i="97"/>
  <c r="AK30" i="97"/>
  <c r="AY34" i="97"/>
  <c r="AY29" i="97"/>
  <c r="AY33" i="97"/>
  <c r="AY25" i="97"/>
  <c r="AS33" i="97"/>
  <c r="AS28" i="97"/>
  <c r="AS32" i="97"/>
  <c r="AM25" i="97"/>
  <c r="AE53" i="97"/>
  <c r="AK29" i="97"/>
  <c r="AY26" i="97"/>
  <c r="AY32" i="97"/>
  <c r="AM30" i="97"/>
  <c r="AK56" i="97"/>
  <c r="AN182" i="100"/>
  <c r="AN83" i="100"/>
  <c r="AN50" i="100"/>
  <c r="AS189" i="100"/>
  <c r="AS90" i="100"/>
  <c r="AT83" i="100"/>
  <c r="AT182" i="100"/>
  <c r="AT50" i="100"/>
  <c r="AK83" i="100"/>
  <c r="AZ182" i="100"/>
  <c r="AZ149" i="100"/>
  <c r="AZ83" i="100"/>
  <c r="AZ50" i="100"/>
  <c r="AD171" i="100"/>
  <c r="AD72" i="100"/>
  <c r="AD39" i="100"/>
  <c r="AD34" i="100"/>
  <c r="AD28" i="114" s="1"/>
  <c r="AD30" i="114" s="1"/>
  <c r="AR171" i="100"/>
  <c r="AR72" i="100"/>
  <c r="AR105" i="100"/>
  <c r="AR34" i="100"/>
  <c r="AR28" i="114" s="1"/>
  <c r="AR30" i="114" s="1"/>
  <c r="AR39" i="100"/>
  <c r="AG49" i="77"/>
  <c r="AQ52" i="77"/>
  <c r="AS51" i="77"/>
  <c r="AQ49" i="77"/>
  <c r="BD43" i="77"/>
  <c r="BC43" i="77"/>
  <c r="BB43" i="77"/>
  <c r="BA43" i="77"/>
  <c r="BE43" i="77"/>
  <c r="AO43" i="77"/>
  <c r="AB51" i="77"/>
  <c r="AX49" i="77"/>
  <c r="AR48" i="77"/>
  <c r="AW48" i="77"/>
  <c r="AS65" i="77"/>
  <c r="AE47" i="76"/>
  <c r="AM45" i="76"/>
  <c r="AW88" i="77"/>
  <c r="AW43" i="77"/>
  <c r="AE34" i="100"/>
  <c r="AE28" i="114" s="1"/>
  <c r="AE30" i="114" s="1"/>
  <c r="AQ65" i="77"/>
  <c r="AL53" i="77"/>
  <c r="AR65" i="77"/>
  <c r="AV49" i="77"/>
  <c r="AX63" i="77"/>
  <c r="AR44" i="77"/>
  <c r="AC53" i="77"/>
  <c r="AC47" i="76"/>
  <c r="AQ62" i="77"/>
  <c r="AC45" i="76"/>
  <c r="AY44" i="77"/>
  <c r="AX44" i="77"/>
  <c r="AH44" i="77"/>
  <c r="AW47" i="77"/>
  <c r="AI53" i="77"/>
  <c r="AK97" i="77"/>
  <c r="AE96" i="77"/>
  <c r="AI47" i="76"/>
  <c r="AC94" i="77"/>
  <c r="AY45" i="77"/>
  <c r="AU24" i="77"/>
  <c r="AU6" i="76"/>
  <c r="AN43" i="77"/>
  <c r="AR60" i="77"/>
  <c r="AV51" i="77"/>
  <c r="Z39" i="76"/>
  <c r="AX47" i="76"/>
  <c r="AX31" i="76"/>
  <c r="AX45" i="77"/>
  <c r="AF89" i="77"/>
  <c r="AF44" i="77"/>
  <c r="BA88" i="77"/>
  <c r="AZ43" i="77"/>
  <c r="AZ88" i="77"/>
  <c r="AL22" i="76"/>
  <c r="AL46" i="76"/>
  <c r="AJ47" i="76"/>
  <c r="AD47" i="76"/>
  <c r="AJ91" i="77"/>
  <c r="AS61" i="77"/>
  <c r="AS91" i="77"/>
  <c r="AT59" i="77"/>
  <c r="AI24" i="77"/>
  <c r="AF43" i="77"/>
  <c r="AY58" i="75"/>
  <c r="AM104" i="75"/>
  <c r="AT69" i="75"/>
  <c r="AV50" i="74"/>
  <c r="AP100" i="75"/>
  <c r="Z68" i="75"/>
  <c r="AU96" i="75"/>
  <c r="AU44" i="75"/>
  <c r="AU64" i="75"/>
  <c r="AJ45" i="76"/>
  <c r="AD93" i="77"/>
  <c r="AD48" i="77"/>
  <c r="AZ57" i="75"/>
  <c r="AW74" i="75"/>
  <c r="AA57" i="75"/>
  <c r="AP73" i="75"/>
  <c r="AC102" i="75"/>
  <c r="AC54" i="75"/>
  <c r="AT22" i="76"/>
  <c r="AT46" i="76"/>
  <c r="AJ102" i="75"/>
  <c r="AJ54" i="75"/>
  <c r="AE18" i="70"/>
  <c r="AE21" i="70"/>
  <c r="AR53" i="75"/>
  <c r="AT74" i="75"/>
  <c r="AV73" i="75"/>
  <c r="AJ55" i="75"/>
  <c r="AG35" i="75"/>
  <c r="AG9" i="74"/>
  <c r="AX96" i="75"/>
  <c r="AX44" i="75"/>
  <c r="AX64" i="75"/>
  <c r="Z80" i="75"/>
  <c r="AT21" i="70"/>
  <c r="AT17" i="70"/>
  <c r="AD98" i="75"/>
  <c r="AO53" i="75"/>
  <c r="AU58" i="75"/>
  <c r="AU17" i="70"/>
  <c r="AI21" i="70"/>
  <c r="AI20" i="70"/>
  <c r="AI16" i="70"/>
  <c r="AW57" i="75"/>
  <c r="AI56" i="75"/>
  <c r="AX33" i="69"/>
  <c r="AY72" i="75"/>
  <c r="AE102" i="75"/>
  <c r="AW28" i="75"/>
  <c r="AW7" i="74"/>
  <c r="AS51" i="74"/>
  <c r="AS33" i="74"/>
  <c r="AT51" i="74"/>
  <c r="AM57" i="75"/>
  <c r="AI103" i="75"/>
  <c r="AI55" i="75"/>
  <c r="AZ100" i="75"/>
  <c r="AS98" i="75"/>
  <c r="AR49" i="75"/>
  <c r="AQ28" i="75"/>
  <c r="AF19" i="70"/>
  <c r="AT16" i="70"/>
  <c r="AF15" i="70"/>
  <c r="AR58" i="75"/>
  <c r="AN56" i="75"/>
  <c r="AX103" i="75"/>
  <c r="AU53" i="75"/>
  <c r="AW102" i="75"/>
  <c r="AW70" i="75"/>
  <c r="AW54" i="75"/>
  <c r="AQ50" i="74"/>
  <c r="AQ54" i="74"/>
  <c r="AH98" i="75"/>
  <c r="AB53" i="74"/>
  <c r="AU19" i="70"/>
  <c r="AI17" i="70"/>
  <c r="AU56" i="75"/>
  <c r="AY98" i="75"/>
  <c r="AT96" i="75"/>
  <c r="AI28" i="75"/>
  <c r="AT50" i="74"/>
  <c r="AV18" i="70"/>
  <c r="AZ49" i="75"/>
  <c r="AP54" i="75"/>
  <c r="AR19" i="70"/>
  <c r="AF17" i="70"/>
  <c r="AJ21" i="70"/>
  <c r="AJ18" i="70"/>
  <c r="AF99" i="75"/>
  <c r="AJ28" i="75"/>
  <c r="AV96" i="66"/>
  <c r="AV122" i="66"/>
  <c r="AZ129" i="66"/>
  <c r="AZ116" i="66"/>
  <c r="AZ103" i="66"/>
  <c r="AY89" i="66"/>
  <c r="AY128" i="66"/>
  <c r="AY102" i="66"/>
  <c r="AY115" i="66"/>
  <c r="AS125" i="65"/>
  <c r="AS101" i="65"/>
  <c r="AS89" i="65"/>
  <c r="E26" i="112"/>
  <c r="AP103" i="66"/>
  <c r="BE103" i="66"/>
  <c r="BD103" i="66"/>
  <c r="BC103" i="66"/>
  <c r="AP129" i="66"/>
  <c r="BB103" i="66"/>
  <c r="BA103" i="66"/>
  <c r="AF129" i="66"/>
  <c r="AY126" i="65"/>
  <c r="AY114" i="65"/>
  <c r="AY102" i="65"/>
  <c r="AY90" i="65"/>
  <c r="AH126" i="65"/>
  <c r="AH90" i="65"/>
  <c r="AK90" i="65"/>
  <c r="AK126" i="65"/>
  <c r="AN125" i="65"/>
  <c r="AN89" i="65"/>
  <c r="AR125" i="65"/>
  <c r="AR101" i="65"/>
  <c r="AR89" i="65"/>
  <c r="AN81" i="64"/>
  <c r="AN25" i="64"/>
  <c r="AN39" i="64"/>
  <c r="AN7" i="69"/>
  <c r="AT90" i="65"/>
  <c r="AU44" i="66"/>
  <c r="AU43" i="66" s="1"/>
  <c r="AU75" i="66" s="1"/>
  <c r="AU81" i="64"/>
  <c r="AU53" i="64"/>
  <c r="AU39" i="64"/>
  <c r="AT100" i="65"/>
  <c r="AD39" i="64"/>
  <c r="AD81" i="64"/>
  <c r="AM20" i="70"/>
  <c r="AM16" i="70"/>
  <c r="AF5" i="65"/>
  <c r="AZ48" i="64"/>
  <c r="AY81" i="64"/>
  <c r="AY53" i="64"/>
  <c r="AY39" i="64"/>
  <c r="AY67" i="64"/>
  <c r="AR7" i="69"/>
  <c r="AE89" i="65"/>
  <c r="AI122" i="65"/>
  <c r="AI96" i="75"/>
  <c r="AO5" i="66"/>
  <c r="AO65" i="66" s="1"/>
  <c r="AO10" i="114" s="1"/>
  <c r="AI119" i="65"/>
  <c r="AI83" i="65"/>
  <c r="AC119" i="65"/>
  <c r="AC83" i="65"/>
  <c r="AW81" i="64"/>
  <c r="AZ110" i="65"/>
  <c r="AE90" i="65"/>
  <c r="AL89" i="65"/>
  <c r="AW48" i="64"/>
  <c r="AR76" i="64"/>
  <c r="AR25" i="64"/>
  <c r="AJ39" i="64"/>
  <c r="AQ53" i="64"/>
  <c r="AK34" i="64"/>
  <c r="AD7" i="69"/>
  <c r="BB88" i="65" l="1"/>
  <c r="BD88" i="65"/>
  <c r="BE88" i="65"/>
  <c r="BC88" i="65"/>
  <c r="AR54" i="74"/>
  <c r="AJ23" i="64"/>
  <c r="AJ26" i="64"/>
  <c r="AG124" i="65"/>
  <c r="AQ27" i="74"/>
  <c r="AJ21" i="64"/>
  <c r="AZ100" i="65"/>
  <c r="AJ30" i="64"/>
  <c r="AJ25" i="64"/>
  <c r="AQ32" i="76"/>
  <c r="AO79" i="65"/>
  <c r="AP48" i="76"/>
  <c r="AR32" i="76"/>
  <c r="AJ24" i="64"/>
  <c r="AR99" i="75"/>
  <c r="AN124" i="65"/>
  <c r="BA112" i="65"/>
  <c r="BE112" i="65"/>
  <c r="BC112" i="65"/>
  <c r="BB112" i="65"/>
  <c r="BD112" i="65"/>
  <c r="BA86" i="65"/>
  <c r="BB86" i="65"/>
  <c r="BE86" i="65"/>
  <c r="BD86" i="65"/>
  <c r="BC86" i="65"/>
  <c r="AD84" i="102"/>
  <c r="AQ36" i="74"/>
  <c r="AF37" i="69"/>
  <c r="AK9" i="73"/>
  <c r="AK10" i="73" s="1"/>
  <c r="AJ86" i="64"/>
  <c r="AX32" i="76"/>
  <c r="AJ9" i="73"/>
  <c r="AJ10" i="73" s="1"/>
  <c r="AR55" i="102"/>
  <c r="AJ29" i="64"/>
  <c r="AJ22" i="64"/>
  <c r="AV84" i="102"/>
  <c r="AY10" i="74"/>
  <c r="AT54" i="74"/>
  <c r="AY36" i="74"/>
  <c r="AW37" i="68"/>
  <c r="AX86" i="65"/>
  <c r="AD10" i="74"/>
  <c r="AD75" i="102"/>
  <c r="AW48" i="76"/>
  <c r="AV57" i="102"/>
  <c r="AS36" i="74"/>
  <c r="AJ75" i="102"/>
  <c r="AS10" i="74"/>
  <c r="AS17" i="114" s="1"/>
  <c r="AS19" i="114" s="1"/>
  <c r="AW32" i="76"/>
  <c r="AW50" i="97"/>
  <c r="AW24" i="97"/>
  <c r="AE24" i="101"/>
  <c r="AY50" i="101"/>
  <c r="AJ54" i="102"/>
  <c r="AW96" i="102"/>
  <c r="AR100" i="65"/>
  <c r="AW21" i="64"/>
  <c r="AL48" i="76"/>
  <c r="AL75" i="102"/>
  <c r="AA86" i="65"/>
  <c r="AN84" i="102"/>
  <c r="AP84" i="102"/>
  <c r="AW86" i="65"/>
  <c r="AT86" i="65"/>
  <c r="AA5" i="67"/>
  <c r="AI84" i="102"/>
  <c r="AQ86" i="65"/>
  <c r="AY86" i="65"/>
  <c r="AW75" i="102"/>
  <c r="AH84" i="102"/>
  <c r="AM84" i="102"/>
  <c r="AR84" i="102"/>
  <c r="AY84" i="102"/>
  <c r="AP78" i="66"/>
  <c r="AA75" i="102"/>
  <c r="BA87" i="102" s="1"/>
  <c r="AX84" i="102"/>
  <c r="AO84" i="102"/>
  <c r="AF84" i="102"/>
  <c r="AY24" i="101"/>
  <c r="AA56" i="102"/>
  <c r="AA54" i="102"/>
  <c r="AX10" i="74"/>
  <c r="AX17" i="114" s="1"/>
  <c r="AX19" i="114" s="1"/>
  <c r="AZ53" i="74"/>
  <c r="AV29" i="64"/>
  <c r="AJ10" i="74"/>
  <c r="AI79" i="65"/>
  <c r="Z35" i="74"/>
  <c r="AW44" i="75"/>
  <c r="AX36" i="74"/>
  <c r="AV26" i="64"/>
  <c r="AV21" i="64"/>
  <c r="AP50" i="97"/>
  <c r="AK53" i="74"/>
  <c r="AY73" i="77"/>
  <c r="BA73" i="77"/>
  <c r="AA39" i="77"/>
  <c r="AQ39" i="77"/>
  <c r="AX76" i="77"/>
  <c r="BA76" i="77"/>
  <c r="AY39" i="77"/>
  <c r="AS58" i="77"/>
  <c r="BA58" i="77"/>
  <c r="AX39" i="77"/>
  <c r="AD39" i="77"/>
  <c r="AO39" i="77"/>
  <c r="AE78" i="66"/>
  <c r="AS78" i="66"/>
  <c r="AY78" i="66"/>
  <c r="AZ78" i="66"/>
  <c r="AT32" i="76"/>
  <c r="BA200" i="100"/>
  <c r="AI78" i="66"/>
  <c r="AR124" i="65"/>
  <c r="AO13" i="114"/>
  <c r="AO14" i="114"/>
  <c r="AE75" i="102"/>
  <c r="AD48" i="76"/>
  <c r="AW27" i="64"/>
  <c r="AK22" i="64"/>
  <c r="AC98" i="75"/>
  <c r="AV9" i="76"/>
  <c r="AV23" i="114" s="1"/>
  <c r="AV25" i="114" s="1"/>
  <c r="AD78" i="66"/>
  <c r="AK28" i="64"/>
  <c r="AB125" i="66"/>
  <c r="AJ78" i="66"/>
  <c r="AK78" i="66"/>
  <c r="AR79" i="65"/>
  <c r="AQ86" i="66"/>
  <c r="AV78" i="66"/>
  <c r="AE86" i="66"/>
  <c r="AK86" i="66"/>
  <c r="C22" i="112"/>
  <c r="AR78" i="66"/>
  <c r="AJ55" i="102"/>
  <c r="AE56" i="102"/>
  <c r="AW29" i="64"/>
  <c r="AJ108" i="75"/>
  <c r="AK30" i="64"/>
  <c r="AN86" i="66"/>
  <c r="AO86" i="66"/>
  <c r="AO123" i="66"/>
  <c r="AN78" i="66"/>
  <c r="AY86" i="66"/>
  <c r="AG86" i="66"/>
  <c r="AX78" i="66"/>
  <c r="G27" i="112" s="1"/>
  <c r="AC78" i="66"/>
  <c r="AB78" i="66"/>
  <c r="AV86" i="66"/>
  <c r="AQ78" i="66"/>
  <c r="AX86" i="66"/>
  <c r="AP86" i="66"/>
  <c r="AD79" i="65"/>
  <c r="AA86" i="66"/>
  <c r="AZ86" i="66"/>
  <c r="AV32" i="76"/>
  <c r="AE54" i="102"/>
  <c r="AW23" i="64"/>
  <c r="AK86" i="64"/>
  <c r="AK10" i="74"/>
  <c r="AT48" i="76"/>
  <c r="AM78" i="66"/>
  <c r="AW135" i="67"/>
  <c r="AF79" i="65"/>
  <c r="AF78" i="66"/>
  <c r="AJ86" i="66"/>
  <c r="AU86" i="66"/>
  <c r="AW86" i="66"/>
  <c r="AI86" i="66"/>
  <c r="AH78" i="66"/>
  <c r="AF86" i="66"/>
  <c r="AB86" i="66"/>
  <c r="BA86" i="66"/>
  <c r="AB88" i="66"/>
  <c r="AP28" i="114"/>
  <c r="AP30" i="114" s="1"/>
  <c r="BC134" i="100"/>
  <c r="BB134" i="100"/>
  <c r="BE134" i="100"/>
  <c r="BD134" i="100"/>
  <c r="AX23" i="114"/>
  <c r="AX25" i="114" s="1"/>
  <c r="AX36" i="113"/>
  <c r="AX28" i="114"/>
  <c r="AX30" i="114" s="1"/>
  <c r="BB167" i="100"/>
  <c r="BE167" i="100"/>
  <c r="BC167" i="100"/>
  <c r="BD167" i="100"/>
  <c r="BB101" i="100"/>
  <c r="BE101" i="100"/>
  <c r="BC101" i="100"/>
  <c r="BD101" i="100"/>
  <c r="BA28" i="114"/>
  <c r="BA30" i="114" s="1"/>
  <c r="BB200" i="100"/>
  <c r="AI10" i="74"/>
  <c r="AI16" i="74" s="1"/>
  <c r="AF54" i="74"/>
  <c r="AX124" i="65"/>
  <c r="AV22" i="64"/>
  <c r="AV20" i="64"/>
  <c r="AV30" i="64"/>
  <c r="AM86" i="65"/>
  <c r="AL86" i="65"/>
  <c r="AB122" i="65"/>
  <c r="AR86" i="65"/>
  <c r="AD86" i="65"/>
  <c r="AE86" i="65"/>
  <c r="AC86" i="65"/>
  <c r="AD25" i="64"/>
  <c r="AV25" i="64"/>
  <c r="AH86" i="65"/>
  <c r="AP86" i="65"/>
  <c r="AV27" i="64"/>
  <c r="AV24" i="64"/>
  <c r="AV9" i="73"/>
  <c r="AV10" i="73" s="1"/>
  <c r="AJ86" i="65"/>
  <c r="AK86" i="65"/>
  <c r="C9" i="112"/>
  <c r="AF86" i="65"/>
  <c r="AI86" i="65"/>
  <c r="AB86" i="65"/>
  <c r="AS86" i="65"/>
  <c r="AV28" i="64"/>
  <c r="AU86" i="65"/>
  <c r="AG86" i="65"/>
  <c r="AN86" i="65"/>
  <c r="AO86" i="65"/>
  <c r="AV86" i="65"/>
  <c r="AZ86" i="65"/>
  <c r="AJ96" i="102"/>
  <c r="AB98" i="75"/>
  <c r="AC54" i="74"/>
  <c r="AA55" i="102"/>
  <c r="AI54" i="74"/>
  <c r="AI75" i="102"/>
  <c r="AT9" i="76"/>
  <c r="AT49" i="76" s="1"/>
  <c r="AJ57" i="102"/>
  <c r="AI27" i="74"/>
  <c r="AI57" i="102"/>
  <c r="AK54" i="102"/>
  <c r="AK54" i="74"/>
  <c r="AV44" i="64"/>
  <c r="AA29" i="64"/>
  <c r="AU48" i="76"/>
  <c r="AD54" i="102"/>
  <c r="AR96" i="102"/>
  <c r="AQ53" i="74"/>
  <c r="Z44" i="74"/>
  <c r="AZ44" i="74" s="1"/>
  <c r="AP53" i="74"/>
  <c r="AR9" i="76"/>
  <c r="AW22" i="64"/>
  <c r="AW30" i="64"/>
  <c r="AW9" i="73"/>
  <c r="AW10" i="73" s="1"/>
  <c r="AW24" i="64"/>
  <c r="AW86" i="64"/>
  <c r="AA135" i="67"/>
  <c r="AI124" i="65"/>
  <c r="AH124" i="65"/>
  <c r="AH79" i="65"/>
  <c r="AM124" i="65"/>
  <c r="AS124" i="65"/>
  <c r="AW124" i="65"/>
  <c r="AZ124" i="65"/>
  <c r="AL124" i="65"/>
  <c r="AE124" i="65"/>
  <c r="BA90" i="66"/>
  <c r="AR90" i="66"/>
  <c r="AA90" i="66"/>
  <c r="AN90" i="66"/>
  <c r="AB129" i="66"/>
  <c r="AF124" i="65"/>
  <c r="AO90" i="66"/>
  <c r="AQ90" i="66"/>
  <c r="AM90" i="66"/>
  <c r="AW100" i="65"/>
  <c r="G11" i="112"/>
  <c r="AY112" i="65"/>
  <c r="AD5" i="65"/>
  <c r="AD6" i="68" s="1"/>
  <c r="AW90" i="66"/>
  <c r="AO124" i="65"/>
  <c r="AW79" i="65"/>
  <c r="AJ79" i="65"/>
  <c r="AJ127" i="65" s="1"/>
  <c r="AB79" i="65"/>
  <c r="AP90" i="66"/>
  <c r="C26" i="112"/>
  <c r="AZ90" i="66"/>
  <c r="AI90" i="66"/>
  <c r="AE90" i="66"/>
  <c r="AZ112" i="65"/>
  <c r="AJ90" i="66"/>
  <c r="AN72" i="65"/>
  <c r="AO120" i="65" s="1"/>
  <c r="AH90" i="66"/>
  <c r="AX100" i="65"/>
  <c r="AS100" i="65"/>
  <c r="AY124" i="65"/>
  <c r="AV90" i="66"/>
  <c r="AG90" i="66"/>
  <c r="AT124" i="65"/>
  <c r="AF90" i="66"/>
  <c r="AX90" i="66"/>
  <c r="AY90" i="66"/>
  <c r="AU90" i="66"/>
  <c r="AX112" i="65"/>
  <c r="AL79" i="65"/>
  <c r="AA71" i="66"/>
  <c r="AA5" i="66"/>
  <c r="AA65" i="66" s="1"/>
  <c r="AA10" i="114" s="1"/>
  <c r="AZ79" i="65"/>
  <c r="AZ16" i="113" s="1"/>
  <c r="BA88" i="65"/>
  <c r="AM88" i="65"/>
  <c r="AZ88" i="65"/>
  <c r="AH88" i="65"/>
  <c r="AU88" i="65"/>
  <c r="AB124" i="65"/>
  <c r="AO88" i="65"/>
  <c r="AK88" i="65"/>
  <c r="AI88" i="65"/>
  <c r="C11" i="112"/>
  <c r="AB88" i="65"/>
  <c r="AY88" i="65"/>
  <c r="AS88" i="65"/>
  <c r="AL88" i="65"/>
  <c r="AV88" i="65"/>
  <c r="AW88" i="65"/>
  <c r="AQ88" i="65"/>
  <c r="AP88" i="65"/>
  <c r="AG88" i="65"/>
  <c r="AJ88" i="65"/>
  <c r="AA88" i="65"/>
  <c r="AF88" i="65"/>
  <c r="AX88" i="65"/>
  <c r="AE88" i="65"/>
  <c r="AD88" i="65"/>
  <c r="AN88" i="65"/>
  <c r="AC88" i="65"/>
  <c r="AR88" i="65"/>
  <c r="AT88" i="65"/>
  <c r="AH135" i="67"/>
  <c r="AH5" i="66"/>
  <c r="AH65" i="66" s="1"/>
  <c r="AH10" i="114" s="1"/>
  <c r="AS5" i="66"/>
  <c r="AS65" i="66" s="1"/>
  <c r="AS10" i="114" s="1"/>
  <c r="AJ5" i="67"/>
  <c r="AJ135" i="67" s="1"/>
  <c r="AT5" i="67"/>
  <c r="AT135" i="67" s="1"/>
  <c r="AQ135" i="67"/>
  <c r="AB65" i="66"/>
  <c r="AB10" i="114" s="1"/>
  <c r="AQ5" i="66"/>
  <c r="AR123" i="66"/>
  <c r="AG5" i="66"/>
  <c r="AG65" i="66" s="1"/>
  <c r="AG10" i="114" s="1"/>
  <c r="AY5" i="66"/>
  <c r="AY65" i="66" s="1"/>
  <c r="AY10" i="114" s="1"/>
  <c r="AI127" i="66"/>
  <c r="AR5" i="66"/>
  <c r="AR65" i="66" s="1"/>
  <c r="AR10" i="114" s="1"/>
  <c r="AS123" i="66"/>
  <c r="AC16" i="76"/>
  <c r="AC23" i="114"/>
  <c r="AC25" i="114" s="1"/>
  <c r="AY15" i="74"/>
  <c r="AY17" i="114"/>
  <c r="AY19" i="114" s="1"/>
  <c r="AO16" i="76"/>
  <c r="AO23" i="114"/>
  <c r="AO25" i="114" s="1"/>
  <c r="AR16" i="76"/>
  <c r="AR23" i="114"/>
  <c r="AR25" i="114" s="1"/>
  <c r="AI15" i="76"/>
  <c r="AI23" i="114"/>
  <c r="AI25" i="114" s="1"/>
  <c r="AQ18" i="74"/>
  <c r="AQ17" i="114"/>
  <c r="AQ19" i="114" s="1"/>
  <c r="AA101" i="100"/>
  <c r="AA28" i="114"/>
  <c r="AA30" i="114" s="1"/>
  <c r="AD13" i="76"/>
  <c r="AD23" i="114"/>
  <c r="AD25" i="114" s="1"/>
  <c r="AJ18" i="74"/>
  <c r="AJ17" i="114"/>
  <c r="AJ19" i="114" s="1"/>
  <c r="AH13" i="76"/>
  <c r="AH23" i="114"/>
  <c r="AH25" i="114" s="1"/>
  <c r="AD15" i="74"/>
  <c r="AD17" i="114"/>
  <c r="AD19" i="114" s="1"/>
  <c r="AK16" i="76"/>
  <c r="AK23" i="114"/>
  <c r="AK25" i="114" s="1"/>
  <c r="AS15" i="76"/>
  <c r="AS23" i="114"/>
  <c r="AS25" i="114" s="1"/>
  <c r="AT18" i="74"/>
  <c r="AT17" i="114"/>
  <c r="AT19" i="114" s="1"/>
  <c r="AK15" i="74"/>
  <c r="AK17" i="114"/>
  <c r="AK19" i="114" s="1"/>
  <c r="AI17" i="114"/>
  <c r="AI20" i="114" s="1"/>
  <c r="AA23" i="114"/>
  <c r="AA25" i="114" s="1"/>
  <c r="AG13" i="76"/>
  <c r="AG23" i="114"/>
  <c r="AG25" i="114" s="1"/>
  <c r="AX15" i="76"/>
  <c r="BA86" i="64"/>
  <c r="BA9" i="73"/>
  <c r="BA10" i="73" s="1"/>
  <c r="AX18" i="74"/>
  <c r="AX28" i="113"/>
  <c r="AP17" i="74"/>
  <c r="AP28" i="113"/>
  <c r="AA17" i="74"/>
  <c r="AA28" i="113"/>
  <c r="AD21" i="76"/>
  <c r="BA21" i="76"/>
  <c r="AX84" i="75"/>
  <c r="BA84" i="75"/>
  <c r="AI23" i="74"/>
  <c r="BA23" i="74"/>
  <c r="AF27" i="74"/>
  <c r="BA27" i="74"/>
  <c r="AW64" i="75"/>
  <c r="BA64" i="75"/>
  <c r="BA134" i="100"/>
  <c r="BA101" i="100"/>
  <c r="BA167" i="100"/>
  <c r="AB127" i="66"/>
  <c r="BA88" i="66"/>
  <c r="AX40" i="76"/>
  <c r="BA40" i="76"/>
  <c r="BA37" i="69"/>
  <c r="BA7" i="69"/>
  <c r="AZ80" i="75"/>
  <c r="BA80" i="75"/>
  <c r="AZ68" i="75"/>
  <c r="BA68" i="75"/>
  <c r="AP66" i="75"/>
  <c r="BA66" i="75"/>
  <c r="AK24" i="74"/>
  <c r="BA24" i="74"/>
  <c r="AM48" i="75"/>
  <c r="BA48" i="75"/>
  <c r="AY32" i="74"/>
  <c r="BA32" i="74"/>
  <c r="AP25" i="74"/>
  <c r="BA25" i="74"/>
  <c r="AZ82" i="75"/>
  <c r="BA82" i="75"/>
  <c r="AY38" i="76"/>
  <c r="BA38" i="76"/>
  <c r="BA25" i="64"/>
  <c r="AZ39" i="76"/>
  <c r="BA39" i="76"/>
  <c r="AZ9" i="76"/>
  <c r="AZ36" i="113" s="1"/>
  <c r="BA46" i="76"/>
  <c r="AR35" i="74"/>
  <c r="BA35" i="74"/>
  <c r="AS23" i="76"/>
  <c r="BA23" i="76"/>
  <c r="AZ36" i="74"/>
  <c r="BA54" i="74"/>
  <c r="AY123" i="66"/>
  <c r="BA110" i="66"/>
  <c r="AC50" i="75"/>
  <c r="BA50" i="75"/>
  <c r="AX41" i="74"/>
  <c r="BA41" i="74"/>
  <c r="AJ52" i="75"/>
  <c r="BA52" i="75"/>
  <c r="AY34" i="74"/>
  <c r="BA34" i="74"/>
  <c r="AZ10" i="74"/>
  <c r="AZ28" i="113" s="1"/>
  <c r="BA52" i="74"/>
  <c r="AZ83" i="66"/>
  <c r="BA83" i="66"/>
  <c r="AZ99" i="75"/>
  <c r="BA99" i="75"/>
  <c r="AZ114" i="66"/>
  <c r="BA114" i="66"/>
  <c r="BA123" i="66"/>
  <c r="BA7" i="68"/>
  <c r="BA37" i="68"/>
  <c r="BA58" i="64"/>
  <c r="BA72" i="64"/>
  <c r="BA44" i="64"/>
  <c r="AF88" i="66"/>
  <c r="AM48" i="76"/>
  <c r="AZ56" i="102"/>
  <c r="AY57" i="102"/>
  <c r="AK25" i="64"/>
  <c r="AK24" i="64"/>
  <c r="AD20" i="64"/>
  <c r="AK23" i="64"/>
  <c r="AK26" i="64"/>
  <c r="AC48" i="76"/>
  <c r="AZ5" i="67"/>
  <c r="AZ135" i="67" s="1"/>
  <c r="AD22" i="64"/>
  <c r="AK21" i="64"/>
  <c r="AK29" i="64"/>
  <c r="AP50" i="101"/>
  <c r="AK27" i="64"/>
  <c r="AU99" i="75"/>
  <c r="AG127" i="66"/>
  <c r="AZ50" i="97"/>
  <c r="AT44" i="75"/>
  <c r="AF127" i="66"/>
  <c r="AJ9" i="76"/>
  <c r="AK49" i="76" s="1"/>
  <c r="AU56" i="102"/>
  <c r="AL9" i="76"/>
  <c r="AZ44" i="75"/>
  <c r="BA108" i="75" s="1"/>
  <c r="AZ83" i="75"/>
  <c r="AD17" i="74"/>
  <c r="AH10" i="74"/>
  <c r="AL50" i="97"/>
  <c r="AS20" i="64"/>
  <c r="AP75" i="102"/>
  <c r="AJ24" i="97"/>
  <c r="AO24" i="97"/>
  <c r="AO50" i="97"/>
  <c r="AL24" i="97"/>
  <c r="Z67" i="75"/>
  <c r="BA67" i="75" s="1"/>
  <c r="AI53" i="74"/>
  <c r="AI18" i="74"/>
  <c r="AW25" i="64"/>
  <c r="AF123" i="66"/>
  <c r="AE57" i="102"/>
  <c r="AT84" i="102"/>
  <c r="AG65" i="65"/>
  <c r="AG5" i="114" s="1"/>
  <c r="AG7" i="114" s="1"/>
  <c r="AQ99" i="75"/>
  <c r="AG6" i="69"/>
  <c r="AW28" i="64"/>
  <c r="AJ53" i="74"/>
  <c r="AQ75" i="102"/>
  <c r="AQ87" i="102" s="1"/>
  <c r="BB101" i="66"/>
  <c r="AY135" i="67"/>
  <c r="AQ54" i="102"/>
  <c r="AR75" i="102"/>
  <c r="AS99" i="102" s="1"/>
  <c r="AZ97" i="66"/>
  <c r="AS53" i="74"/>
  <c r="AZ5" i="66"/>
  <c r="AZ65" i="66" s="1"/>
  <c r="AZ10" i="114" s="1"/>
  <c r="AT24" i="101"/>
  <c r="AW24" i="101"/>
  <c r="AI5" i="66"/>
  <c r="AI65" i="66" s="1"/>
  <c r="AI10" i="114" s="1"/>
  <c r="AZ123" i="66"/>
  <c r="AR56" i="102"/>
  <c r="AL5" i="65"/>
  <c r="AL6" i="69" s="1"/>
  <c r="AL8" i="69" s="1"/>
  <c r="AM24" i="101"/>
  <c r="AS50" i="101"/>
  <c r="AW50" i="101"/>
  <c r="AR120" i="65"/>
  <c r="AJ50" i="97"/>
  <c r="AU135" i="67"/>
  <c r="AQ26" i="74"/>
  <c r="AT65" i="65"/>
  <c r="AT5" i="114" s="1"/>
  <c r="AT7" i="114" s="1"/>
  <c r="AZ96" i="65"/>
  <c r="AK37" i="68"/>
  <c r="AT6" i="69"/>
  <c r="AT8" i="69" s="1"/>
  <c r="AI123" i="66"/>
  <c r="AQ79" i="65"/>
  <c r="AR127" i="65" s="1"/>
  <c r="AV36" i="74"/>
  <c r="AV96" i="65"/>
  <c r="AY27" i="74"/>
  <c r="AN9" i="76"/>
  <c r="AK123" i="66"/>
  <c r="AQ5" i="65"/>
  <c r="AQ6" i="69" s="1"/>
  <c r="AQ8" i="69" s="1"/>
  <c r="AP24" i="101"/>
  <c r="AT50" i="101"/>
  <c r="AJ37" i="68"/>
  <c r="BC101" i="66"/>
  <c r="AS86" i="64"/>
  <c r="AP5" i="65"/>
  <c r="AP6" i="68" s="1"/>
  <c r="AY64" i="75"/>
  <c r="AI56" i="102"/>
  <c r="AQ101" i="66"/>
  <c r="BD101" i="66"/>
  <c r="AS9" i="73"/>
  <c r="AS10" i="73" s="1"/>
  <c r="AQ65" i="66"/>
  <c r="AQ10" i="114" s="1"/>
  <c r="AQ64" i="75"/>
  <c r="AI55" i="102"/>
  <c r="AJ127" i="66"/>
  <c r="AQ127" i="66"/>
  <c r="AE44" i="75"/>
  <c r="AF108" i="75" s="1"/>
  <c r="AV89" i="66"/>
  <c r="BE101" i="66"/>
  <c r="AR101" i="66"/>
  <c r="AS30" i="64"/>
  <c r="AR96" i="65"/>
  <c r="AI54" i="102"/>
  <c r="AV102" i="66"/>
  <c r="AP101" i="66"/>
  <c r="AS23" i="64"/>
  <c r="AV79" i="65"/>
  <c r="AW127" i="65" s="1"/>
  <c r="E24" i="112"/>
  <c r="AV5" i="65"/>
  <c r="AN44" i="75"/>
  <c r="AN108" i="75" s="1"/>
  <c r="AZ101" i="66"/>
  <c r="AY54" i="74"/>
  <c r="AP120" i="65"/>
  <c r="AZ40" i="76"/>
  <c r="AP127" i="66"/>
  <c r="AI96" i="102"/>
  <c r="AY101" i="66"/>
  <c r="AW101" i="66"/>
  <c r="AG123" i="66"/>
  <c r="AT96" i="65"/>
  <c r="AM50" i="101"/>
  <c r="AP24" i="97"/>
  <c r="AU24" i="101"/>
  <c r="AS24" i="101"/>
  <c r="AG50" i="101"/>
  <c r="AY67" i="75"/>
  <c r="AQ67" i="75"/>
  <c r="AU96" i="102"/>
  <c r="AT67" i="75"/>
  <c r="AZ76" i="77"/>
  <c r="AI5" i="65"/>
  <c r="AI6" i="68" s="1"/>
  <c r="AI8" i="68" s="1"/>
  <c r="AW123" i="66"/>
  <c r="AX99" i="77"/>
  <c r="AY96" i="102"/>
  <c r="AT54" i="102"/>
  <c r="AQ52" i="75"/>
  <c r="AH5" i="65"/>
  <c r="AH65" i="65" s="1"/>
  <c r="AH5" i="114" s="1"/>
  <c r="AH7" i="114" s="1"/>
  <c r="AB5" i="65"/>
  <c r="AB6" i="69" s="1"/>
  <c r="AP52" i="75"/>
  <c r="AR67" i="75"/>
  <c r="AR53" i="74"/>
  <c r="Z30" i="76"/>
  <c r="AZ30" i="76" s="1"/>
  <c r="AJ120" i="65"/>
  <c r="AW5" i="66"/>
  <c r="AW65" i="66" s="1"/>
  <c r="AW10" i="114" s="1"/>
  <c r="AT57" i="102"/>
  <c r="AL10" i="74"/>
  <c r="AZ67" i="75"/>
  <c r="AX91" i="77"/>
  <c r="AC123" i="66"/>
  <c r="AV101" i="66"/>
  <c r="AD50" i="97"/>
  <c r="AW127" i="66"/>
  <c r="AC5" i="66"/>
  <c r="AC65" i="66" s="1"/>
  <c r="AC10" i="114" s="1"/>
  <c r="AM5" i="66"/>
  <c r="AM65" i="66" s="1"/>
  <c r="AM10" i="114" s="1"/>
  <c r="AB9" i="76"/>
  <c r="AB10" i="74"/>
  <c r="AB16" i="74" s="1"/>
  <c r="AJ5" i="65"/>
  <c r="AJ6" i="69" s="1"/>
  <c r="AJ8" i="69" s="1"/>
  <c r="AW5" i="65"/>
  <c r="AW6" i="68" s="1"/>
  <c r="AD53" i="74"/>
  <c r="AF5" i="66"/>
  <c r="AF65" i="66" s="1"/>
  <c r="AF10" i="114" s="1"/>
  <c r="AY76" i="77"/>
  <c r="AN93" i="102"/>
  <c r="AK5" i="66"/>
  <c r="AK65" i="66" s="1"/>
  <c r="AK10" i="114" s="1"/>
  <c r="AB48" i="76"/>
  <c r="AS48" i="76"/>
  <c r="AP9" i="76"/>
  <c r="AV88" i="66"/>
  <c r="AM9" i="76"/>
  <c r="AE5" i="66"/>
  <c r="AE65" i="66" s="1"/>
  <c r="AE10" i="114" s="1"/>
  <c r="AP46" i="76"/>
  <c r="AB54" i="74"/>
  <c r="AQ46" i="76"/>
  <c r="AV127" i="66"/>
  <c r="AV10" i="74"/>
  <c r="AV87" i="102"/>
  <c r="AZ65" i="65"/>
  <c r="AZ5" i="114" s="1"/>
  <c r="AZ7" i="114" s="1"/>
  <c r="AM54" i="102"/>
  <c r="AM96" i="102"/>
  <c r="AM75" i="102"/>
  <c r="AM87" i="102" s="1"/>
  <c r="AZ6" i="68"/>
  <c r="AO65" i="65"/>
  <c r="AO5" i="114" s="1"/>
  <c r="AO7" i="114" s="1"/>
  <c r="AE91" i="77"/>
  <c r="AO6" i="69"/>
  <c r="AO8" i="69" s="1"/>
  <c r="AV5" i="66"/>
  <c r="AV65" i="66" s="1"/>
  <c r="AV10" i="114" s="1"/>
  <c r="AW128" i="66"/>
  <c r="AZ54" i="74"/>
  <c r="AH123" i="66"/>
  <c r="AR10" i="74"/>
  <c r="AR18" i="74" s="1"/>
  <c r="AJ5" i="66"/>
  <c r="AJ65" i="66" s="1"/>
  <c r="AJ10" i="114" s="1"/>
  <c r="AG99" i="77"/>
  <c r="AZ45" i="74"/>
  <c r="AU50" i="101"/>
  <c r="AG50" i="97"/>
  <c r="AE96" i="102"/>
  <c r="AD21" i="64"/>
  <c r="AD28" i="64"/>
  <c r="AX52" i="75"/>
  <c r="AD26" i="64"/>
  <c r="AD24" i="64"/>
  <c r="AD29" i="64"/>
  <c r="AD23" i="64"/>
  <c r="AD30" i="64"/>
  <c r="AD27" i="64"/>
  <c r="AX61" i="77"/>
  <c r="AV48" i="76"/>
  <c r="AR54" i="102"/>
  <c r="AF57" i="102"/>
  <c r="AX110" i="66"/>
  <c r="AN5" i="66"/>
  <c r="AN65" i="66" s="1"/>
  <c r="AN10" i="114" s="1"/>
  <c r="AQ34" i="74"/>
  <c r="AF56" i="102"/>
  <c r="AY110" i="66"/>
  <c r="AF75" i="102"/>
  <c r="AF99" i="102" s="1"/>
  <c r="AU32" i="76"/>
  <c r="AN123" i="66"/>
  <c r="AO91" i="77"/>
  <c r="AF55" i="102"/>
  <c r="AX123" i="66"/>
  <c r="AR5" i="65"/>
  <c r="AR6" i="69" s="1"/>
  <c r="AU9" i="76"/>
  <c r="AP135" i="67"/>
  <c r="AF54" i="102"/>
  <c r="G20" i="112"/>
  <c r="AD99" i="75"/>
  <c r="AZ110" i="66"/>
  <c r="AD44" i="75"/>
  <c r="AD108" i="75" s="1"/>
  <c r="AX5" i="66"/>
  <c r="AX65" i="66" s="1"/>
  <c r="AX10" i="114" s="1"/>
  <c r="AX101" i="66"/>
  <c r="AR57" i="102"/>
  <c r="AL87" i="102"/>
  <c r="AO99" i="77"/>
  <c r="AT87" i="102"/>
  <c r="AJ21" i="76"/>
  <c r="AZ73" i="77"/>
  <c r="AS64" i="75"/>
  <c r="AM54" i="74"/>
  <c r="AG17" i="76"/>
  <c r="AZ32" i="74"/>
  <c r="AX75" i="102"/>
  <c r="AX99" i="102" s="1"/>
  <c r="AS16" i="76"/>
  <c r="AV64" i="75"/>
  <c r="AR50" i="97"/>
  <c r="AC50" i="101"/>
  <c r="AF96" i="102"/>
  <c r="AO24" i="101"/>
  <c r="AN99" i="77"/>
  <c r="AA15" i="74"/>
  <c r="C24" i="112"/>
  <c r="AR48" i="76"/>
  <c r="AF50" i="101"/>
  <c r="AH88" i="66"/>
  <c r="AP88" i="66"/>
  <c r="AR88" i="66"/>
  <c r="AY5" i="65"/>
  <c r="AX50" i="97"/>
  <c r="AD24" i="97"/>
  <c r="AZ24" i="101"/>
  <c r="AX24" i="97"/>
  <c r="AN48" i="76"/>
  <c r="AO50" i="101"/>
  <c r="AO88" i="66"/>
  <c r="AW44" i="64"/>
  <c r="AN23" i="76"/>
  <c r="AN50" i="101"/>
  <c r="AG24" i="101"/>
  <c r="AT50" i="97"/>
  <c r="AD16" i="74"/>
  <c r="AU48" i="75"/>
  <c r="AV32" i="74"/>
  <c r="AZ88" i="66"/>
  <c r="AH15" i="76"/>
  <c r="AF10" i="74"/>
  <c r="AQ9" i="76"/>
  <c r="AS24" i="74"/>
  <c r="AW88" i="66"/>
  <c r="AU57" i="102"/>
  <c r="AJ123" i="66"/>
  <c r="AR5" i="67"/>
  <c r="AR135" i="67" s="1"/>
  <c r="AY88" i="66"/>
  <c r="AJ56" i="102"/>
  <c r="AH14" i="76"/>
  <c r="AJ54" i="74"/>
  <c r="AL52" i="74"/>
  <c r="AJ88" i="66"/>
  <c r="AG88" i="66"/>
  <c r="AB24" i="101"/>
  <c r="AQ88" i="66"/>
  <c r="AI88" i="66"/>
  <c r="AC21" i="76"/>
  <c r="AM21" i="76"/>
  <c r="AW32" i="74"/>
  <c r="AH16" i="76"/>
  <c r="AM99" i="77"/>
  <c r="AE55" i="102"/>
  <c r="AN75" i="102"/>
  <c r="AN87" i="102" s="1"/>
  <c r="AX56" i="102"/>
  <c r="AP55" i="102"/>
  <c r="AP96" i="102"/>
  <c r="AP54" i="102"/>
  <c r="AY56" i="102"/>
  <c r="AX96" i="102"/>
  <c r="AP57" i="102"/>
  <c r="AN57" i="102"/>
  <c r="AY55" i="102"/>
  <c r="AN54" i="102"/>
  <c r="AN96" i="102"/>
  <c r="AQ57" i="102"/>
  <c r="AP56" i="102"/>
  <c r="AL55" i="102"/>
  <c r="AN56" i="102"/>
  <c r="AY54" i="102"/>
  <c r="AO96" i="102"/>
  <c r="AQ96" i="102"/>
  <c r="AT56" i="102"/>
  <c r="AA57" i="102"/>
  <c r="AT55" i="102"/>
  <c r="AG55" i="102"/>
  <c r="AH75" i="102"/>
  <c r="AH87" i="102" s="1"/>
  <c r="AN81" i="102"/>
  <c r="AX55" i="102"/>
  <c r="AH56" i="102"/>
  <c r="AW99" i="102"/>
  <c r="AX54" i="102"/>
  <c r="AX57" i="102"/>
  <c r="AH57" i="102"/>
  <c r="AZ57" i="102"/>
  <c r="AV56" i="102"/>
  <c r="AZ54" i="102"/>
  <c r="AG54" i="102"/>
  <c r="AC57" i="102"/>
  <c r="AU55" i="102"/>
  <c r="AN55" i="102"/>
  <c r="AV96" i="102"/>
  <c r="AZ55" i="102"/>
  <c r="AC56" i="102"/>
  <c r="AU54" i="102"/>
  <c r="AT99" i="102"/>
  <c r="AD87" i="102"/>
  <c r="AC55" i="102"/>
  <c r="AH55" i="102"/>
  <c r="AY75" i="102"/>
  <c r="AY87" i="102" s="1"/>
  <c r="AC54" i="102"/>
  <c r="AH54" i="102"/>
  <c r="AW87" i="102"/>
  <c r="AU84" i="102"/>
  <c r="AU75" i="102"/>
  <c r="AU99" i="102" s="1"/>
  <c r="AL54" i="102"/>
  <c r="AG57" i="102"/>
  <c r="AV135" i="67"/>
  <c r="AV83" i="66"/>
  <c r="AI83" i="66"/>
  <c r="AG56" i="102"/>
  <c r="AB37" i="68"/>
  <c r="Z51" i="75"/>
  <c r="AZ51" i="75" s="1"/>
  <c r="AK84" i="102"/>
  <c r="AL96" i="102"/>
  <c r="AO83" i="66"/>
  <c r="AE48" i="76"/>
  <c r="AC10" i="74"/>
  <c r="AO48" i="76"/>
  <c r="AM135" i="67"/>
  <c r="AQ56" i="102"/>
  <c r="AF50" i="97"/>
  <c r="AL57" i="102"/>
  <c r="AQ55" i="102"/>
  <c r="AT24" i="97"/>
  <c r="AF135" i="67"/>
  <c r="AN127" i="66"/>
  <c r="AL99" i="102"/>
  <c r="AF24" i="97"/>
  <c r="AU99" i="77"/>
  <c r="AB50" i="101"/>
  <c r="AK24" i="101"/>
  <c r="AY91" i="102"/>
  <c r="AV55" i="102"/>
  <c r="AE135" i="67"/>
  <c r="AY79" i="102"/>
  <c r="AV54" i="102"/>
  <c r="AN88" i="66"/>
  <c r="AO127" i="66"/>
  <c r="AH48" i="76"/>
  <c r="AB57" i="102"/>
  <c r="AR87" i="102"/>
  <c r="AG14" i="76"/>
  <c r="AH49" i="76"/>
  <c r="AG16" i="76"/>
  <c r="AG15" i="76"/>
  <c r="AG48" i="76"/>
  <c r="AB56" i="102"/>
  <c r="AZ41" i="74"/>
  <c r="AY41" i="74"/>
  <c r="AY13" i="76"/>
  <c r="AY15" i="76"/>
  <c r="AZ84" i="75"/>
  <c r="AL25" i="64"/>
  <c r="G24" i="112"/>
  <c r="AS135" i="67"/>
  <c r="AX24" i="101"/>
  <c r="AJ50" i="101"/>
  <c r="AI17" i="74"/>
  <c r="AZ48" i="76"/>
  <c r="AG24" i="97"/>
  <c r="AG84" i="102"/>
  <c r="AH96" i="102"/>
  <c r="AG96" i="102"/>
  <c r="AG75" i="102"/>
  <c r="AK57" i="102"/>
  <c r="AS25" i="64"/>
  <c r="AS26" i="64"/>
  <c r="AS28" i="64"/>
  <c r="AS27" i="64"/>
  <c r="AS21" i="64"/>
  <c r="AS24" i="64"/>
  <c r="AA5" i="65"/>
  <c r="AD57" i="102"/>
  <c r="AZ120" i="65"/>
  <c r="AA44" i="75"/>
  <c r="Z60" i="75" s="1"/>
  <c r="AY79" i="65"/>
  <c r="AZ127" i="65" s="1"/>
  <c r="AK56" i="102"/>
  <c r="AD14" i="74"/>
  <c r="AC50" i="97"/>
  <c r="AX50" i="101"/>
  <c r="AR24" i="101"/>
  <c r="AK50" i="101"/>
  <c r="AQ50" i="101"/>
  <c r="AQ24" i="101"/>
  <c r="AD56" i="102"/>
  <c r="AD18" i="74"/>
  <c r="AK55" i="102"/>
  <c r="AO130" i="66"/>
  <c r="AH17" i="76"/>
  <c r="AD19" i="74"/>
  <c r="AS22" i="64"/>
  <c r="AW120" i="65"/>
  <c r="AY50" i="75"/>
  <c r="AD52" i="74"/>
  <c r="AD55" i="102"/>
  <c r="AX127" i="66"/>
  <c r="AY127" i="66"/>
  <c r="AV23" i="76"/>
  <c r="AV50" i="101"/>
  <c r="AX88" i="66"/>
  <c r="AJ16" i="74"/>
  <c r="AI135" i="67"/>
  <c r="AX135" i="67"/>
  <c r="AX114" i="66"/>
  <c r="AY114" i="66"/>
  <c r="AN10" i="74"/>
  <c r="AJ24" i="101"/>
  <c r="AV24" i="97"/>
  <c r="AM50" i="97"/>
  <c r="AC24" i="97"/>
  <c r="AU18" i="74"/>
  <c r="AU15" i="74"/>
  <c r="AU17" i="74"/>
  <c r="AV13" i="76"/>
  <c r="AS66" i="75"/>
  <c r="BD58" i="77"/>
  <c r="BD73" i="77" s="1"/>
  <c r="AQ16" i="74"/>
  <c r="AH50" i="101"/>
  <c r="AR58" i="64"/>
  <c r="AZ84" i="102"/>
  <c r="AZ96" i="102"/>
  <c r="AZ75" i="102"/>
  <c r="AZ58" i="77"/>
  <c r="AJ25" i="74"/>
  <c r="AX73" i="77"/>
  <c r="AR24" i="97"/>
  <c r="AE72" i="65"/>
  <c r="AE5" i="65"/>
  <c r="AC24" i="101"/>
  <c r="AF24" i="101"/>
  <c r="AY66" i="75"/>
  <c r="AK13" i="76"/>
  <c r="AC135" i="67"/>
  <c r="AA50" i="97"/>
  <c r="AL50" i="101"/>
  <c r="AS50" i="97"/>
  <c r="AI50" i="97"/>
  <c r="AK50" i="97"/>
  <c r="AR50" i="101"/>
  <c r="AR23" i="76"/>
  <c r="AB135" i="67"/>
  <c r="AA26" i="74"/>
  <c r="AT23" i="76"/>
  <c r="AE123" i="66"/>
  <c r="AM57" i="102"/>
  <c r="AA23" i="76"/>
  <c r="AX80" i="75"/>
  <c r="AD16" i="76"/>
  <c r="AY23" i="76"/>
  <c r="AH50" i="75"/>
  <c r="AV23" i="74"/>
  <c r="AX23" i="76"/>
  <c r="AC23" i="76"/>
  <c r="AW23" i="74"/>
  <c r="AT27" i="74"/>
  <c r="AJ17" i="74"/>
  <c r="BC97" i="66"/>
  <c r="AV97" i="66"/>
  <c r="AQ97" i="66"/>
  <c r="AD65" i="65"/>
  <c r="AD5" i="114" s="1"/>
  <c r="AD7" i="114" s="1"/>
  <c r="AY97" i="66"/>
  <c r="AU27" i="74"/>
  <c r="AB23" i="76"/>
  <c r="AM56" i="102"/>
  <c r="AY82" i="75"/>
  <c r="AS50" i="75"/>
  <c r="AR97" i="66"/>
  <c r="AS97" i="66"/>
  <c r="BB97" i="66"/>
  <c r="AZ23" i="74"/>
  <c r="AJ26" i="74"/>
  <c r="AY45" i="74"/>
  <c r="AU23" i="76"/>
  <c r="BD97" i="66"/>
  <c r="AV27" i="74"/>
  <c r="AD6" i="69"/>
  <c r="AD8" i="69" s="1"/>
  <c r="AM55" i="102"/>
  <c r="AB26" i="74"/>
  <c r="AJ23" i="76"/>
  <c r="AS58" i="64"/>
  <c r="AP50" i="75"/>
  <c r="AS26" i="74"/>
  <c r="AN135" i="67"/>
  <c r="AZ52" i="75"/>
  <c r="AE50" i="75"/>
  <c r="AD50" i="75"/>
  <c r="AE23" i="76"/>
  <c r="BE58" i="77"/>
  <c r="BE73" i="77" s="1"/>
  <c r="AS57" i="102"/>
  <c r="AD26" i="74"/>
  <c r="AQ23" i="76"/>
  <c r="AP26" i="74"/>
  <c r="AR86" i="64"/>
  <c r="AP123" i="66"/>
  <c r="AJ27" i="74"/>
  <c r="AQ123" i="66"/>
  <c r="AZ23" i="76"/>
  <c r="AX97" i="66"/>
  <c r="AU71" i="66"/>
  <c r="AU78" i="66" s="1"/>
  <c r="AU5" i="66"/>
  <c r="AU65" i="66" s="1"/>
  <c r="AU10" i="114" s="1"/>
  <c r="AH23" i="76"/>
  <c r="BE97" i="66"/>
  <c r="AD5" i="66"/>
  <c r="AD65" i="66" s="1"/>
  <c r="AD10" i="114" s="1"/>
  <c r="AP5" i="66"/>
  <c r="AP65" i="66" s="1"/>
  <c r="AP10" i="114" s="1"/>
  <c r="AB84" i="102"/>
  <c r="AB96" i="102"/>
  <c r="AY26" i="74"/>
  <c r="AY23" i="74"/>
  <c r="AD23" i="76"/>
  <c r="AI23" i="76"/>
  <c r="AW58" i="77"/>
  <c r="BB58" i="77"/>
  <c r="BB73" i="77" s="1"/>
  <c r="AS55" i="102"/>
  <c r="AS44" i="64"/>
  <c r="AY83" i="75"/>
  <c r="AB23" i="74"/>
  <c r="AP23" i="74"/>
  <c r="AK23" i="76"/>
  <c r="AF23" i="76"/>
  <c r="AP97" i="66"/>
  <c r="AD123" i="66"/>
  <c r="AD14" i="76"/>
  <c r="AS56" i="102"/>
  <c r="AD15" i="76"/>
  <c r="BC58" i="77"/>
  <c r="BC73" i="77" s="1"/>
  <c r="AS54" i="102"/>
  <c r="AM23" i="76"/>
  <c r="AW58" i="64"/>
  <c r="AL23" i="76"/>
  <c r="BA97" i="66"/>
  <c r="E20" i="112"/>
  <c r="AW97" i="66"/>
  <c r="AX27" i="74"/>
  <c r="AH17" i="74"/>
  <c r="AH50" i="97"/>
  <c r="AD50" i="101"/>
  <c r="AH24" i="101"/>
  <c r="AZ50" i="101"/>
  <c r="AY50" i="97"/>
  <c r="AV50" i="97"/>
  <c r="AA24" i="101"/>
  <c r="AN50" i="97"/>
  <c r="AL26" i="74"/>
  <c r="AB55" i="102"/>
  <c r="AD99" i="102"/>
  <c r="AB54" i="102"/>
  <c r="AP32" i="74"/>
  <c r="AA14" i="74"/>
  <c r="AM72" i="65"/>
  <c r="AN120" i="65" s="1"/>
  <c r="AM5" i="65"/>
  <c r="AL71" i="66"/>
  <c r="AL78" i="66" s="1"/>
  <c r="AL5" i="66"/>
  <c r="AL65" i="66" s="1"/>
  <c r="AL10" i="114" s="1"/>
  <c r="AP67" i="75"/>
  <c r="AU25" i="64"/>
  <c r="AJ48" i="76"/>
  <c r="AP58" i="77"/>
  <c r="BA96" i="65"/>
  <c r="AP96" i="65"/>
  <c r="AQ120" i="65"/>
  <c r="BE96" i="65"/>
  <c r="AQ96" i="65"/>
  <c r="BD96" i="65"/>
  <c r="AY96" i="65"/>
  <c r="E7" i="112"/>
  <c r="AW96" i="65"/>
  <c r="BC96" i="65"/>
  <c r="BB96" i="65"/>
  <c r="AR13" i="76"/>
  <c r="AK44" i="64"/>
  <c r="AX82" i="75"/>
  <c r="AS17" i="74"/>
  <c r="AS15" i="74"/>
  <c r="AI25" i="74"/>
  <c r="AT71" i="66"/>
  <c r="AT78" i="66" s="1"/>
  <c r="AT5" i="66"/>
  <c r="AT65" i="66" s="1"/>
  <c r="AT10" i="114" s="1"/>
  <c r="AP92" i="102"/>
  <c r="AO75" i="102"/>
  <c r="AO80" i="102"/>
  <c r="AO92" i="102"/>
  <c r="AN24" i="97"/>
  <c r="AY48" i="76"/>
  <c r="AY40" i="76"/>
  <c r="AU72" i="65"/>
  <c r="AU5" i="65"/>
  <c r="AO53" i="74"/>
  <c r="AN53" i="74"/>
  <c r="AH24" i="97"/>
  <c r="AY32" i="76"/>
  <c r="AD25" i="74"/>
  <c r="AK24" i="97"/>
  <c r="AE20" i="64"/>
  <c r="AY35" i="74"/>
  <c r="AQ25" i="74"/>
  <c r="AY52" i="75"/>
  <c r="AD135" i="67"/>
  <c r="AE24" i="97"/>
  <c r="AY91" i="77"/>
  <c r="AY61" i="77"/>
  <c r="AZ99" i="77"/>
  <c r="AF53" i="74"/>
  <c r="AG53" i="74"/>
  <c r="AC72" i="65"/>
  <c r="AC5" i="65"/>
  <c r="AO98" i="75"/>
  <c r="AN98" i="75"/>
  <c r="AW54" i="102"/>
  <c r="AW55" i="102"/>
  <c r="AW56" i="102"/>
  <c r="AW57" i="102"/>
  <c r="AB50" i="97"/>
  <c r="AI48" i="76"/>
  <c r="AY17" i="74"/>
  <c r="AF98" i="75"/>
  <c r="AG98" i="75"/>
  <c r="AV53" i="74"/>
  <c r="AW53" i="74"/>
  <c r="AJ99" i="77"/>
  <c r="AI91" i="77"/>
  <c r="AQ48" i="76"/>
  <c r="AY18" i="74"/>
  <c r="AU24" i="97"/>
  <c r="AW98" i="75"/>
  <c r="AV98" i="75"/>
  <c r="AS72" i="65"/>
  <c r="AS5" i="65"/>
  <c r="Z24" i="76"/>
  <c r="BA24" i="76" s="1"/>
  <c r="AT96" i="102"/>
  <c r="AS96" i="102"/>
  <c r="AS84" i="102"/>
  <c r="AQ91" i="77"/>
  <c r="AQ61" i="77"/>
  <c r="AR99" i="77"/>
  <c r="AA24" i="74"/>
  <c r="AS35" i="74"/>
  <c r="AI24" i="74"/>
  <c r="AA27" i="74"/>
  <c r="AK72" i="65"/>
  <c r="AK5" i="65"/>
  <c r="Z46" i="77"/>
  <c r="AI46" i="77" s="1"/>
  <c r="AB99" i="77"/>
  <c r="AB24" i="97"/>
  <c r="AI24" i="101"/>
  <c r="AK15" i="76"/>
  <c r="AL135" i="67"/>
  <c r="AC84" i="102"/>
  <c r="AC96" i="102"/>
  <c r="AD96" i="102"/>
  <c r="AX48" i="75"/>
  <c r="AJ50" i="75"/>
  <c r="AQ50" i="97"/>
  <c r="AD27" i="74"/>
  <c r="AO10" i="74"/>
  <c r="AX72" i="65"/>
  <c r="AX5" i="65"/>
  <c r="AO55" i="102"/>
  <c r="AO56" i="102"/>
  <c r="AO57" i="102"/>
  <c r="AO54" i="102"/>
  <c r="AH120" i="65"/>
  <c r="AI120" i="65"/>
  <c r="AW108" i="75"/>
  <c r="AZ49" i="76"/>
  <c r="AZ17" i="76"/>
  <c r="AZ15" i="76"/>
  <c r="AZ16" i="76"/>
  <c r="AZ13" i="76"/>
  <c r="AS122" i="66"/>
  <c r="AS83" i="66"/>
  <c r="AS96" i="66"/>
  <c r="AT122" i="66"/>
  <c r="AC15" i="76"/>
  <c r="AC9" i="73"/>
  <c r="AC10" i="73" s="1"/>
  <c r="AC86" i="64"/>
  <c r="AC30" i="64"/>
  <c r="AC24" i="64"/>
  <c r="AC44" i="64"/>
  <c r="AC23" i="64"/>
  <c r="AC26" i="64"/>
  <c r="AC29" i="64"/>
  <c r="AC22" i="64"/>
  <c r="AC27" i="64"/>
  <c r="AC21" i="64"/>
  <c r="AC25" i="64"/>
  <c r="AC28" i="64"/>
  <c r="AT88" i="66"/>
  <c r="AT127" i="66"/>
  <c r="AT101" i="66"/>
  <c r="AZ89" i="66"/>
  <c r="AZ128" i="66"/>
  <c r="AZ115" i="66"/>
  <c r="AZ102" i="66"/>
  <c r="AL129" i="66"/>
  <c r="AL90" i="66"/>
  <c r="AR122" i="66"/>
  <c r="AR83" i="66"/>
  <c r="AR96" i="66"/>
  <c r="Z41" i="76"/>
  <c r="AX49" i="76"/>
  <c r="AX17" i="76"/>
  <c r="AX16" i="76"/>
  <c r="AX13" i="76"/>
  <c r="AA17" i="76"/>
  <c r="Z25" i="76"/>
  <c r="AA16" i="76"/>
  <c r="AA14" i="76"/>
  <c r="AB9" i="73"/>
  <c r="AB10" i="73" s="1"/>
  <c r="AB44" i="64"/>
  <c r="AB86" i="64"/>
  <c r="AB30" i="64"/>
  <c r="AB29" i="64"/>
  <c r="AB20" i="64"/>
  <c r="AB23" i="64"/>
  <c r="AB26" i="64"/>
  <c r="AB28" i="64"/>
  <c r="AB22" i="64"/>
  <c r="AB24" i="64"/>
  <c r="AB21" i="64"/>
  <c r="AB27" i="64"/>
  <c r="AC108" i="75"/>
  <c r="Z69" i="77"/>
  <c r="AR15" i="76"/>
  <c r="AU50" i="75"/>
  <c r="AR50" i="75"/>
  <c r="Z28" i="74"/>
  <c r="AA19" i="74"/>
  <c r="AQ19" i="74"/>
  <c r="AQ55" i="74"/>
  <c r="AQ14" i="74"/>
  <c r="AY108" i="75"/>
  <c r="AX58" i="77"/>
  <c r="AS99" i="77"/>
  <c r="AI87" i="102"/>
  <c r="AY25" i="74"/>
  <c r="AK88" i="66"/>
  <c r="AK127" i="66"/>
  <c r="AU35" i="74"/>
  <c r="AX26" i="74"/>
  <c r="AW17" i="76"/>
  <c r="AW14" i="76"/>
  <c r="AW13" i="76"/>
  <c r="AW15" i="76"/>
  <c r="AK14" i="74"/>
  <c r="AT21" i="76"/>
  <c r="AQ37" i="69"/>
  <c r="AQ7" i="69"/>
  <c r="AR39" i="69" s="1"/>
  <c r="AC129" i="66"/>
  <c r="AC90" i="66"/>
  <c r="AM25" i="74"/>
  <c r="AM52" i="74"/>
  <c r="AM10" i="74"/>
  <c r="AY24" i="74"/>
  <c r="AT26" i="74"/>
  <c r="AY9" i="73"/>
  <c r="AY10" i="73" s="1"/>
  <c r="AY72" i="64"/>
  <c r="AY44" i="64"/>
  <c r="AY58" i="64"/>
  <c r="AY86" i="64"/>
  <c r="AY30" i="64"/>
  <c r="AY24" i="64"/>
  <c r="AY29" i="64"/>
  <c r="AY23" i="64"/>
  <c r="AY22" i="64"/>
  <c r="AY26" i="64"/>
  <c r="AY27" i="64"/>
  <c r="AY28" i="64"/>
  <c r="AY21" i="64"/>
  <c r="AZ35" i="74"/>
  <c r="AH52" i="75"/>
  <c r="AE46" i="76"/>
  <c r="AE22" i="76"/>
  <c r="AF87" i="102"/>
  <c r="AQ17" i="74"/>
  <c r="AH26" i="74"/>
  <c r="Z76" i="75"/>
  <c r="AH19" i="74"/>
  <c r="AH15" i="74"/>
  <c r="AH18" i="74"/>
  <c r="AX38" i="76"/>
  <c r="AV58" i="64"/>
  <c r="AD44" i="64"/>
  <c r="AN44" i="64"/>
  <c r="AI127" i="65"/>
  <c r="AH6" i="68"/>
  <c r="Z92" i="75"/>
  <c r="AX108" i="75"/>
  <c r="AU108" i="75"/>
  <c r="AE200" i="100"/>
  <c r="AE101" i="100"/>
  <c r="AR200" i="100"/>
  <c r="AR101" i="100"/>
  <c r="AR134" i="100"/>
  <c r="AC20" i="64"/>
  <c r="AT103" i="65"/>
  <c r="AV66" i="75"/>
  <c r="AW66" i="75"/>
  <c r="AZ55" i="74"/>
  <c r="AZ15" i="74"/>
  <c r="AO54" i="74"/>
  <c r="AO27" i="74"/>
  <c r="AP54" i="74"/>
  <c r="AH99" i="77"/>
  <c r="AZ22" i="76"/>
  <c r="AZ38" i="76"/>
  <c r="AZ46" i="76"/>
  <c r="AZ14" i="76"/>
  <c r="AA13" i="76"/>
  <c r="AU21" i="76"/>
  <c r="AN200" i="100"/>
  <c r="AN101" i="100"/>
  <c r="AM7" i="69"/>
  <c r="AN39" i="69" s="1"/>
  <c r="AM37" i="69"/>
  <c r="AT108" i="75"/>
  <c r="AQ108" i="75"/>
  <c r="AW54" i="74"/>
  <c r="AW36" i="74"/>
  <c r="AW27" i="74"/>
  <c r="AC48" i="75"/>
  <c r="AK99" i="77"/>
  <c r="AS49" i="76"/>
  <c r="AS17" i="76"/>
  <c r="AS14" i="76"/>
  <c r="AL37" i="68"/>
  <c r="AL7" i="68"/>
  <c r="AU7" i="69"/>
  <c r="AV39" i="69" s="1"/>
  <c r="AU37" i="69"/>
  <c r="AP37" i="68"/>
  <c r="Z21" i="68"/>
  <c r="AP21" i="68" s="1"/>
  <c r="AP7" i="68"/>
  <c r="AU66" i="75"/>
  <c r="AT55" i="74"/>
  <c r="AT19" i="74"/>
  <c r="AT15" i="74"/>
  <c r="AT14" i="74"/>
  <c r="AT16" i="74"/>
  <c r="AP200" i="100"/>
  <c r="AP134" i="100"/>
  <c r="Z134" i="100"/>
  <c r="AP101" i="100"/>
  <c r="AQ23" i="74"/>
  <c r="AL23" i="74"/>
  <c r="AT23" i="74"/>
  <c r="AO23" i="74"/>
  <c r="AC23" i="74"/>
  <c r="AD23" i="74"/>
  <c r="AM23" i="74"/>
  <c r="AY48" i="75"/>
  <c r="AK108" i="75"/>
  <c r="AN17" i="76"/>
  <c r="AN46" i="76"/>
  <c r="AN14" i="76"/>
  <c r="AN22" i="76"/>
  <c r="AO46" i="76"/>
  <c r="AL24" i="101"/>
  <c r="AE83" i="66"/>
  <c r="AE122" i="66"/>
  <c r="AZ9" i="73"/>
  <c r="AZ10" i="73" s="1"/>
  <c r="AZ44" i="64"/>
  <c r="AZ58" i="64"/>
  <c r="AZ86" i="64"/>
  <c r="AZ30" i="64"/>
  <c r="AZ21" i="64"/>
  <c r="AZ72" i="64"/>
  <c r="AZ24" i="64"/>
  <c r="AZ23" i="64"/>
  <c r="AZ26" i="64"/>
  <c r="AZ29" i="64"/>
  <c r="AZ20" i="64"/>
  <c r="AZ22" i="64"/>
  <c r="AZ27" i="64"/>
  <c r="AZ28" i="64"/>
  <c r="AT37" i="68"/>
  <c r="AT7" i="68"/>
  <c r="AX7" i="69"/>
  <c r="AX37" i="69"/>
  <c r="Z29" i="69"/>
  <c r="AZ29" i="69" s="1"/>
  <c r="AI37" i="69"/>
  <c r="AI7" i="69"/>
  <c r="AJ39" i="69" s="1"/>
  <c r="AU26" i="74"/>
  <c r="AE25" i="74"/>
  <c r="AE52" i="74"/>
  <c r="AX35" i="74"/>
  <c r="AX83" i="75"/>
  <c r="AY21" i="76"/>
  <c r="AW39" i="68"/>
  <c r="AD8" i="68"/>
  <c r="AM129" i="66"/>
  <c r="AF89" i="66"/>
  <c r="AF128" i="66"/>
  <c r="AQ7" i="68"/>
  <c r="AR39" i="68" s="1"/>
  <c r="AQ37" i="68"/>
  <c r="AH200" i="100"/>
  <c r="AH101" i="100"/>
  <c r="AI55" i="74"/>
  <c r="AC26" i="74"/>
  <c r="AW30" i="76"/>
  <c r="AA83" i="66"/>
  <c r="AU83" i="66"/>
  <c r="AH83" i="66"/>
  <c r="AX83" i="66"/>
  <c r="AD83" i="66"/>
  <c r="AL83" i="66"/>
  <c r="AP83" i="66"/>
  <c r="AT83" i="66"/>
  <c r="AP25" i="64"/>
  <c r="AQ66" i="75"/>
  <c r="AZ26" i="74"/>
  <c r="AV108" i="75"/>
  <c r="AS34" i="74"/>
  <c r="AS16" i="74"/>
  <c r="AS52" i="74"/>
  <c r="AS25" i="74"/>
  <c r="AT52" i="74"/>
  <c r="AB21" i="76"/>
  <c r="AV99" i="77"/>
  <c r="AK135" i="67"/>
  <c r="AN89" i="66"/>
  <c r="AN128" i="66"/>
  <c r="AO128" i="66"/>
  <c r="AZ103" i="65"/>
  <c r="AR23" i="74"/>
  <c r="AW25" i="74"/>
  <c r="AW52" i="74"/>
  <c r="AW34" i="74"/>
  <c r="AX52" i="74"/>
  <c r="AE7" i="69"/>
  <c r="AF39" i="69" s="1"/>
  <c r="AE37" i="69"/>
  <c r="AH127" i="65"/>
  <c r="AS129" i="66"/>
  <c r="AS103" i="66"/>
  <c r="AS90" i="66"/>
  <c r="AI200" i="100"/>
  <c r="AI101" i="100"/>
  <c r="AO99" i="75"/>
  <c r="AP99" i="75"/>
  <c r="AC99" i="77"/>
  <c r="AQ122" i="66"/>
  <c r="AQ83" i="66"/>
  <c r="AQ96" i="66"/>
  <c r="AM7" i="68"/>
  <c r="AN39" i="68" s="1"/>
  <c r="AM37" i="68"/>
  <c r="AH9" i="73"/>
  <c r="AH10" i="73" s="1"/>
  <c r="AH44" i="64"/>
  <c r="AH86" i="64"/>
  <c r="AH30" i="64"/>
  <c r="AH24" i="64"/>
  <c r="AH21" i="64"/>
  <c r="AH26" i="64"/>
  <c r="AH27" i="64"/>
  <c r="AH23" i="64"/>
  <c r="AH29" i="64"/>
  <c r="AH28" i="64"/>
  <c r="AH22" i="64"/>
  <c r="AZ108" i="75"/>
  <c r="BB50" i="75"/>
  <c r="BB66" i="75" s="1"/>
  <c r="BB82" i="75" s="1"/>
  <c r="BE50" i="75"/>
  <c r="BE66" i="75" s="1"/>
  <c r="BE82" i="75" s="1"/>
  <c r="BD50" i="75"/>
  <c r="BD66" i="75" s="1"/>
  <c r="BD82" i="75" s="1"/>
  <c r="BC50" i="75"/>
  <c r="BC66" i="75" s="1"/>
  <c r="BC82" i="75" s="1"/>
  <c r="AM50" i="75"/>
  <c r="AW50" i="75"/>
  <c r="AN50" i="75"/>
  <c r="AG50" i="75"/>
  <c r="AV50" i="75"/>
  <c r="AO50" i="75"/>
  <c r="AF50" i="75"/>
  <c r="AF48" i="75"/>
  <c r="AC24" i="74"/>
  <c r="AQ48" i="75"/>
  <c r="AW99" i="75"/>
  <c r="AW67" i="75"/>
  <c r="AL37" i="69"/>
  <c r="AL7" i="69"/>
  <c r="AU7" i="68"/>
  <c r="AV39" i="68" s="1"/>
  <c r="AU37" i="68"/>
  <c r="AP7" i="69"/>
  <c r="AP37" i="69"/>
  <c r="Z21" i="69"/>
  <c r="AQ21" i="69" s="1"/>
  <c r="AA9" i="73"/>
  <c r="AA10" i="73" s="1"/>
  <c r="AA44" i="64"/>
  <c r="AA30" i="64"/>
  <c r="AA21" i="64"/>
  <c r="AA22" i="64"/>
  <c r="AA28" i="64"/>
  <c r="AA26" i="64"/>
  <c r="AA23" i="64"/>
  <c r="AA27" i="64"/>
  <c r="AA24" i="64"/>
  <c r="AB128" i="66"/>
  <c r="AX25" i="74"/>
  <c r="AT25" i="74"/>
  <c r="AX50" i="75"/>
  <c r="AQ24" i="74"/>
  <c r="AY80" i="75"/>
  <c r="AB52" i="74"/>
  <c r="AB25" i="74"/>
  <c r="AK48" i="75"/>
  <c r="AX19" i="74"/>
  <c r="AX15" i="74"/>
  <c r="Z46" i="74"/>
  <c r="AX16" i="74"/>
  <c r="AC122" i="66"/>
  <c r="AC83" i="66"/>
  <c r="AD122" i="66"/>
  <c r="AT37" i="69"/>
  <c r="AT7" i="69"/>
  <c r="AX37" i="68"/>
  <c r="Z29" i="68"/>
  <c r="AZ29" i="68" s="1"/>
  <c r="AX7" i="68"/>
  <c r="AE127" i="66"/>
  <c r="AE88" i="66"/>
  <c r="AI7" i="68"/>
  <c r="AJ39" i="68" s="1"/>
  <c r="AI37" i="68"/>
  <c r="AV18" i="74"/>
  <c r="AR52" i="74"/>
  <c r="AR34" i="74"/>
  <c r="AR25" i="74"/>
  <c r="AZ66" i="75"/>
  <c r="AJ19" i="74"/>
  <c r="AJ55" i="74"/>
  <c r="AJ15" i="74"/>
  <c r="AV37" i="69"/>
  <c r="AZ8" i="69"/>
  <c r="BA40" i="69" s="1"/>
  <c r="AQ50" i="75"/>
  <c r="AS19" i="74"/>
  <c r="AS18" i="74"/>
  <c r="AA25" i="64"/>
  <c r="AO8" i="68"/>
  <c r="AN16" i="76"/>
  <c r="AS87" i="102"/>
  <c r="AD86" i="64"/>
  <c r="AR108" i="75"/>
  <c r="AG54" i="74"/>
  <c r="AG27" i="74"/>
  <c r="AH54" i="74"/>
  <c r="AS68" i="75"/>
  <c r="AV68" i="75"/>
  <c r="AT68" i="75"/>
  <c r="AW68" i="75"/>
  <c r="AU68" i="75"/>
  <c r="AW99" i="77"/>
  <c r="AM24" i="97"/>
  <c r="AS88" i="66"/>
  <c r="AS127" i="66"/>
  <c r="AS101" i="66"/>
  <c r="AE7" i="68"/>
  <c r="AF39" i="68" s="1"/>
  <c r="AE37" i="68"/>
  <c r="AW10" i="74"/>
  <c r="AQ68" i="75"/>
  <c r="AZ14" i="74"/>
  <c r="AL21" i="76"/>
  <c r="AP14" i="74"/>
  <c r="AG24" i="74"/>
  <c r="AF46" i="76"/>
  <c r="AF22" i="76"/>
  <c r="AG46" i="76"/>
  <c r="AH37" i="68"/>
  <c r="AH7" i="68"/>
  <c r="AA50" i="75"/>
  <c r="AP35" i="74"/>
  <c r="AU58" i="77"/>
  <c r="AY58" i="77"/>
  <c r="AV58" i="77"/>
  <c r="AQ58" i="77"/>
  <c r="AS13" i="76"/>
  <c r="E14" i="112"/>
  <c r="F12" i="112" s="1"/>
  <c r="AP127" i="65"/>
  <c r="BC103" i="65"/>
  <c r="BB103" i="65"/>
  <c r="BA103" i="65"/>
  <c r="AP103" i="65"/>
  <c r="BE103" i="65"/>
  <c r="BD103" i="65"/>
  <c r="AA20" i="64"/>
  <c r="AA16" i="74"/>
  <c r="AW26" i="74"/>
  <c r="AO26" i="74"/>
  <c r="AG26" i="74"/>
  <c r="AM26" i="74"/>
  <c r="AE26" i="74"/>
  <c r="AF26" i="74"/>
  <c r="AN26" i="74"/>
  <c r="AV26" i="74"/>
  <c r="AY84" i="75"/>
  <c r="AL25" i="74"/>
  <c r="AQ15" i="74"/>
  <c r="AO24" i="74"/>
  <c r="AY200" i="100"/>
  <c r="AY134" i="100"/>
  <c r="AY167" i="100"/>
  <c r="AY101" i="100"/>
  <c r="AG25" i="74"/>
  <c r="AG52" i="74"/>
  <c r="AM24" i="74"/>
  <c r="AS108" i="75"/>
  <c r="AO49" i="76"/>
  <c r="AO17" i="76"/>
  <c r="AO14" i="76"/>
  <c r="AO15" i="76"/>
  <c r="AO13" i="76"/>
  <c r="AY49" i="76"/>
  <c r="AY17" i="76"/>
  <c r="AY14" i="76"/>
  <c r="AY16" i="76"/>
  <c r="AD99" i="77"/>
  <c r="AK87" i="102"/>
  <c r="AK99" i="102"/>
  <c r="AJ44" i="64"/>
  <c r="AF9" i="73"/>
  <c r="AF10" i="73" s="1"/>
  <c r="AF30" i="64"/>
  <c r="AF44" i="64"/>
  <c r="AF86" i="64"/>
  <c r="AF29" i="64"/>
  <c r="AF20" i="64"/>
  <c r="AF28" i="64"/>
  <c r="AF24" i="64"/>
  <c r="AF27" i="64"/>
  <c r="AF26" i="64"/>
  <c r="AF21" i="64"/>
  <c r="AF23" i="64"/>
  <c r="AF22" i="64"/>
  <c r="AQ9" i="73"/>
  <c r="AQ10" i="73" s="1"/>
  <c r="AQ44" i="64"/>
  <c r="AQ58" i="64"/>
  <c r="AQ86" i="64"/>
  <c r="AQ24" i="64"/>
  <c r="AQ22" i="64"/>
  <c r="AQ21" i="64"/>
  <c r="AQ30" i="64"/>
  <c r="AQ27" i="64"/>
  <c r="AQ25" i="64"/>
  <c r="AQ29" i="64"/>
  <c r="AQ28" i="64"/>
  <c r="AQ23" i="64"/>
  <c r="AQ26" i="64"/>
  <c r="AZ50" i="75"/>
  <c r="AJ23" i="74"/>
  <c r="AE10" i="74"/>
  <c r="AE17" i="114" s="1"/>
  <c r="AE19" i="114" s="1"/>
  <c r="AV21" i="76"/>
  <c r="AW24" i="74"/>
  <c r="AL99" i="77"/>
  <c r="AG122" i="66"/>
  <c r="AG83" i="66"/>
  <c r="AH122" i="66"/>
  <c r="AN6" i="69"/>
  <c r="AN6" i="68"/>
  <c r="AO38" i="68" s="1"/>
  <c r="AN65" i="65"/>
  <c r="AN5" i="114" s="1"/>
  <c r="AN7" i="114" s="1"/>
  <c r="AY20" i="64"/>
  <c r="AS23" i="74"/>
  <c r="AV200" i="100"/>
  <c r="AV134" i="100"/>
  <c r="AV101" i="100"/>
  <c r="AJ122" i="66"/>
  <c r="AJ83" i="66"/>
  <c r="AV25" i="74"/>
  <c r="AV52" i="74"/>
  <c r="AV34" i="74"/>
  <c r="AM108" i="75"/>
  <c r="AX14" i="76"/>
  <c r="AE21" i="76"/>
  <c r="AS101" i="100"/>
  <c r="AU127" i="66"/>
  <c r="AU101" i="66"/>
  <c r="AU88" i="66"/>
  <c r="AG99" i="75"/>
  <c r="AH99" i="75"/>
  <c r="AP68" i="75"/>
  <c r="AX39" i="76"/>
  <c r="AU46" i="76"/>
  <c r="AU22" i="76"/>
  <c r="AC25" i="76"/>
  <c r="AC17" i="76"/>
  <c r="AC14" i="76"/>
  <c r="AC7" i="69"/>
  <c r="AD39" i="69" s="1"/>
  <c r="AC37" i="69"/>
  <c r="BB48" i="75"/>
  <c r="BB64" i="75" s="1"/>
  <c r="BB80" i="75" s="1"/>
  <c r="BE48" i="75"/>
  <c r="BE64" i="75" s="1"/>
  <c r="BE80" i="75" s="1"/>
  <c r="BD48" i="75"/>
  <c r="BD64" i="75" s="1"/>
  <c r="BD80" i="75" s="1"/>
  <c r="BC48" i="75"/>
  <c r="BC64" i="75" s="1"/>
  <c r="BC80" i="75" s="1"/>
  <c r="AI48" i="75"/>
  <c r="AZ48" i="75"/>
  <c r="AT48" i="75"/>
  <c r="AD48" i="75"/>
  <c r="AJ48" i="75"/>
  <c r="AR48" i="75"/>
  <c r="AB48" i="75"/>
  <c r="AL48" i="75"/>
  <c r="AT32" i="74"/>
  <c r="AQ32" i="74"/>
  <c r="AW96" i="66"/>
  <c r="AW122" i="66"/>
  <c r="AW83" i="66"/>
  <c r="AX122" i="66"/>
  <c r="BA30" i="64"/>
  <c r="BA22" i="64"/>
  <c r="BA21" i="64"/>
  <c r="BA28" i="64"/>
  <c r="BA24" i="64"/>
  <c r="BA27" i="64"/>
  <c r="BA29" i="64"/>
  <c r="BA23" i="64"/>
  <c r="BA26" i="64"/>
  <c r="AH7" i="69"/>
  <c r="AH37" i="69"/>
  <c r="AD129" i="66"/>
  <c r="AD90" i="66"/>
  <c r="AU24" i="74"/>
  <c r="AC25" i="74"/>
  <c r="AC52" i="74"/>
  <c r="AR17" i="76"/>
  <c r="AX68" i="75"/>
  <c r="AI21" i="76"/>
  <c r="AA24" i="97"/>
  <c r="AG9" i="73"/>
  <c r="AG10" i="73" s="1"/>
  <c r="AG44" i="64"/>
  <c r="AG86" i="64"/>
  <c r="AG30" i="64"/>
  <c r="AG22" i="64"/>
  <c r="AG21" i="64"/>
  <c r="AG27" i="64"/>
  <c r="AG29" i="64"/>
  <c r="AG24" i="64"/>
  <c r="AG26" i="64"/>
  <c r="AG23" i="64"/>
  <c r="AG25" i="64"/>
  <c r="AG28" i="64"/>
  <c r="AC128" i="66"/>
  <c r="AA25" i="74"/>
  <c r="AY68" i="75"/>
  <c r="AX23" i="74"/>
  <c r="AQ21" i="76"/>
  <c r="AW200" i="100"/>
  <c r="AW101" i="100"/>
  <c r="AW134" i="100"/>
  <c r="AS39" i="68"/>
  <c r="BB52" i="75"/>
  <c r="BB68" i="75" s="1"/>
  <c r="BB84" i="75" s="1"/>
  <c r="BE52" i="75"/>
  <c r="BE68" i="75" s="1"/>
  <c r="BE84" i="75" s="1"/>
  <c r="BD52" i="75"/>
  <c r="BD68" i="75" s="1"/>
  <c r="BD84" i="75" s="1"/>
  <c r="BC52" i="75"/>
  <c r="BC68" i="75" s="1"/>
  <c r="BC84" i="75" s="1"/>
  <c r="AE52" i="75"/>
  <c r="AS52" i="75"/>
  <c r="AO52" i="75"/>
  <c r="AN52" i="75"/>
  <c r="AM52" i="75"/>
  <c r="AW52" i="75"/>
  <c r="AB52" i="75"/>
  <c r="AU52" i="75"/>
  <c r="AC52" i="75"/>
  <c r="AV52" i="75"/>
  <c r="AD52" i="75"/>
  <c r="AT52" i="75"/>
  <c r="AL52" i="75"/>
  <c r="AK52" i="75"/>
  <c r="AG52" i="75"/>
  <c r="AF52" i="75"/>
  <c r="AS48" i="75"/>
  <c r="AL200" i="100"/>
  <c r="AL101" i="100"/>
  <c r="AJ99" i="102"/>
  <c r="AJ87" i="102"/>
  <c r="AD88" i="66"/>
  <c r="AD127" i="66"/>
  <c r="AR103" i="65"/>
  <c r="AT34" i="74"/>
  <c r="AX34" i="74"/>
  <c r="AJ14" i="74"/>
  <c r="AE23" i="74"/>
  <c r="AU32" i="74"/>
  <c r="AV46" i="76"/>
  <c r="AV14" i="76"/>
  <c r="AV30" i="76"/>
  <c r="AV22" i="76"/>
  <c r="AW46" i="76"/>
  <c r="AL88" i="66"/>
  <c r="AL127" i="66"/>
  <c r="AO9" i="73"/>
  <c r="AO10" i="73" s="1"/>
  <c r="AO44" i="64"/>
  <c r="AO86" i="64"/>
  <c r="AO26" i="64"/>
  <c r="AO30" i="64"/>
  <c r="AO28" i="64"/>
  <c r="AO21" i="64"/>
  <c r="AO23" i="64"/>
  <c r="AO29" i="64"/>
  <c r="AO24" i="64"/>
  <c r="AO25" i="64"/>
  <c r="AO22" i="64"/>
  <c r="AO27" i="64"/>
  <c r="AB83" i="66"/>
  <c r="AN83" i="66"/>
  <c r="AA18" i="74"/>
  <c r="AK50" i="75"/>
  <c r="AH48" i="75"/>
  <c r="AS14" i="74"/>
  <c r="AR58" i="77"/>
  <c r="AK39" i="69"/>
  <c r="AX25" i="64"/>
  <c r="AZ25" i="64"/>
  <c r="AM25" i="64"/>
  <c r="AR32" i="74"/>
  <c r="AI50" i="101"/>
  <c r="AS134" i="100"/>
  <c r="AF6" i="69"/>
  <c r="AG38" i="69" s="1"/>
  <c r="AF65" i="65"/>
  <c r="AF5" i="114" s="1"/>
  <c r="AF7" i="114" s="1"/>
  <c r="AF6" i="68"/>
  <c r="AG38" i="68" s="1"/>
  <c r="AT8" i="68"/>
  <c r="AC13" i="76"/>
  <c r="AE87" i="102"/>
  <c r="AE99" i="102"/>
  <c r="AC7" i="68"/>
  <c r="AC37" i="68"/>
  <c r="AG8" i="69"/>
  <c r="AV24" i="74"/>
  <c r="AN24" i="74"/>
  <c r="AF24" i="74"/>
  <c r="AB24" i="74"/>
  <c r="AJ24" i="74"/>
  <c r="AD24" i="74"/>
  <c r="AH24" i="74"/>
  <c r="AL24" i="74"/>
  <c r="AR24" i="74"/>
  <c r="AP24" i="74"/>
  <c r="AX24" i="74"/>
  <c r="AT24" i="74"/>
  <c r="AZ24" i="74"/>
  <c r="AK21" i="76"/>
  <c r="AT200" i="100"/>
  <c r="AT134" i="100"/>
  <c r="AT101" i="100"/>
  <c r="AK200" i="100"/>
  <c r="AK101" i="100"/>
  <c r="BA20" i="64"/>
  <c r="AY19" i="74"/>
  <c r="AY55" i="74"/>
  <c r="AL50" i="75"/>
  <c r="AF21" i="76"/>
  <c r="AB22" i="76"/>
  <c r="AB46" i="76"/>
  <c r="AC46" i="76"/>
  <c r="AY39" i="76"/>
  <c r="AU9" i="73"/>
  <c r="AU10" i="73" s="1"/>
  <c r="AU86" i="64"/>
  <c r="AU30" i="64"/>
  <c r="AU58" i="64"/>
  <c r="AU44" i="64"/>
  <c r="AU22" i="64"/>
  <c r="AU27" i="64"/>
  <c r="AU23" i="64"/>
  <c r="AU29" i="64"/>
  <c r="AU26" i="64"/>
  <c r="AU24" i="64"/>
  <c r="AU21" i="64"/>
  <c r="AU28" i="64"/>
  <c r="Z13" i="69"/>
  <c r="AU13" i="69" s="1"/>
  <c r="AA7" i="69"/>
  <c r="AX66" i="75"/>
  <c r="AX14" i="74"/>
  <c r="AL16" i="76"/>
  <c r="AU50" i="97"/>
  <c r="AI9" i="73"/>
  <c r="AI10" i="73" s="1"/>
  <c r="AI44" i="64"/>
  <c r="AI86" i="64"/>
  <c r="AI30" i="64"/>
  <c r="AI21" i="64"/>
  <c r="AI29" i="64"/>
  <c r="AI23" i="64"/>
  <c r="AI28" i="64"/>
  <c r="AI24" i="64"/>
  <c r="AI25" i="64"/>
  <c r="AI26" i="64"/>
  <c r="AI27" i="64"/>
  <c r="AI22" i="64"/>
  <c r="AR26" i="74"/>
  <c r="AA52" i="75"/>
  <c r="AK16" i="74"/>
  <c r="AK52" i="74"/>
  <c r="AK25" i="74"/>
  <c r="AF23" i="74"/>
  <c r="AI24" i="97"/>
  <c r="AV37" i="68"/>
  <c r="AP34" i="74"/>
  <c r="AN25" i="74"/>
  <c r="AN52" i="74"/>
  <c r="AX45" i="74"/>
  <c r="AU55" i="74"/>
  <c r="AU19" i="74"/>
  <c r="AE99" i="77"/>
  <c r="AV17" i="76"/>
  <c r="AF200" i="100"/>
  <c r="AF101" i="100"/>
  <c r="AK39" i="68"/>
  <c r="AB25" i="64"/>
  <c r="AB122" i="66"/>
  <c r="AU25" i="74"/>
  <c r="AU16" i="74"/>
  <c r="AU52" i="74"/>
  <c r="AU34" i="74"/>
  <c r="AM27" i="74"/>
  <c r="AE27" i="74"/>
  <c r="AL27" i="74"/>
  <c r="AR27" i="74"/>
  <c r="AZ27" i="74"/>
  <c r="AH27" i="74"/>
  <c r="AP27" i="74"/>
  <c r="AB27" i="74"/>
  <c r="AS27" i="74"/>
  <c r="AK27" i="74"/>
  <c r="AC27" i="74"/>
  <c r="AE48" i="75"/>
  <c r="AN23" i="74"/>
  <c r="AW16" i="76"/>
  <c r="AT99" i="77"/>
  <c r="AR89" i="66"/>
  <c r="AR128" i="66"/>
  <c r="AR102" i="66"/>
  <c r="AB50" i="75"/>
  <c r="AP48" i="75"/>
  <c r="AH23" i="74"/>
  <c r="AR22" i="76"/>
  <c r="AR46" i="76"/>
  <c r="AR14" i="76"/>
  <c r="AS46" i="76"/>
  <c r="AM46" i="76"/>
  <c r="AM22" i="76"/>
  <c r="AE9" i="76"/>
  <c r="AE23" i="114" s="1"/>
  <c r="AE25" i="114" s="1"/>
  <c r="AG127" i="65"/>
  <c r="AS200" i="100"/>
  <c r="AL108" i="75"/>
  <c r="AG8" i="68"/>
  <c r="AF99" i="77"/>
  <c r="AJ16" i="76"/>
  <c r="AX21" i="76"/>
  <c r="AH21" i="76"/>
  <c r="AW21" i="76"/>
  <c r="AO21" i="76"/>
  <c r="AP21" i="76"/>
  <c r="AG21" i="76"/>
  <c r="AM9" i="73"/>
  <c r="AM10" i="73" s="1"/>
  <c r="AM86" i="64"/>
  <c r="AM30" i="64"/>
  <c r="AM44" i="64"/>
  <c r="AM21" i="64"/>
  <c r="AM24" i="64"/>
  <c r="AM23" i="64"/>
  <c r="AM28" i="64"/>
  <c r="AM27" i="64"/>
  <c r="AM22" i="64"/>
  <c r="AM26" i="64"/>
  <c r="AM29" i="64"/>
  <c r="AW103" i="65"/>
  <c r="BA130" i="66"/>
  <c r="AV35" i="74"/>
  <c r="AW35" i="74"/>
  <c r="AI49" i="76"/>
  <c r="AI17" i="76"/>
  <c r="AI14" i="76"/>
  <c r="AI16" i="76"/>
  <c r="AD24" i="101"/>
  <c r="AL9" i="73"/>
  <c r="AL10" i="73" s="1"/>
  <c r="AL86" i="64"/>
  <c r="AL30" i="64"/>
  <c r="AL44" i="64"/>
  <c r="AL22" i="64"/>
  <c r="AL24" i="64"/>
  <c r="AL27" i="64"/>
  <c r="AL23" i="64"/>
  <c r="AL29" i="64"/>
  <c r="AL26" i="64"/>
  <c r="AL21" i="64"/>
  <c r="AL28" i="64"/>
  <c r="AG37" i="69"/>
  <c r="AG7" i="69"/>
  <c r="AP9" i="73"/>
  <c r="AP10" i="73" s="1"/>
  <c r="AP44" i="64"/>
  <c r="AP58" i="64"/>
  <c r="AP86" i="64"/>
  <c r="AP30" i="64"/>
  <c r="AP22" i="64"/>
  <c r="AP26" i="64"/>
  <c r="AP24" i="64"/>
  <c r="AP28" i="64"/>
  <c r="AP23" i="64"/>
  <c r="AP21" i="64"/>
  <c r="AP27" i="64"/>
  <c r="AP29" i="64"/>
  <c r="Z13" i="68"/>
  <c r="AM13" i="68" s="1"/>
  <c r="AA7" i="68"/>
  <c r="AB39" i="68" s="1"/>
  <c r="AG48" i="75"/>
  <c r="AE24" i="74"/>
  <c r="AZ21" i="76"/>
  <c r="Z84" i="77"/>
  <c r="BA84" i="77" s="1"/>
  <c r="AJ200" i="100"/>
  <c r="AJ101" i="100"/>
  <c r="AY109" i="66"/>
  <c r="AY122" i="66"/>
  <c r="AY83" i="66"/>
  <c r="AY96" i="66"/>
  <c r="AT9" i="73"/>
  <c r="AT10" i="73" s="1"/>
  <c r="AT86" i="64"/>
  <c r="AT30" i="64"/>
  <c r="AT44" i="64"/>
  <c r="AT58" i="64"/>
  <c r="AT21" i="64"/>
  <c r="AT28" i="64"/>
  <c r="AT22" i="64"/>
  <c r="AT29" i="64"/>
  <c r="AT25" i="64"/>
  <c r="AT24" i="64"/>
  <c r="AT27" i="64"/>
  <c r="AT23" i="64"/>
  <c r="AT26" i="64"/>
  <c r="AF37" i="68"/>
  <c r="AX9" i="73"/>
  <c r="AX10" i="73" s="1"/>
  <c r="AX72" i="64"/>
  <c r="AX44" i="64"/>
  <c r="AX58" i="64"/>
  <c r="AX86" i="64"/>
  <c r="AX26" i="64"/>
  <c r="AX30" i="64"/>
  <c r="AX27" i="64"/>
  <c r="AX22" i="64"/>
  <c r="AX21" i="64"/>
  <c r="AX24" i="64"/>
  <c r="AX29" i="64"/>
  <c r="AX28" i="64"/>
  <c r="AX23" i="64"/>
  <c r="AI50" i="75"/>
  <c r="AN48" i="75"/>
  <c r="AT66" i="75"/>
  <c r="AK19" i="74"/>
  <c r="AK55" i="74"/>
  <c r="AK18" i="74"/>
  <c r="AM200" i="100"/>
  <c r="AM101" i="100"/>
  <c r="AS24" i="97"/>
  <c r="AN24" i="101"/>
  <c r="AS39" i="69"/>
  <c r="AH25" i="64"/>
  <c r="AJ89" i="66"/>
  <c r="AJ128" i="66"/>
  <c r="AI26" i="74"/>
  <c r="AG10" i="74"/>
  <c r="AG17" i="114" s="1"/>
  <c r="AG19" i="114" s="1"/>
  <c r="AO48" i="75"/>
  <c r="AT17" i="74"/>
  <c r="AX54" i="74"/>
  <c r="AU23" i="74"/>
  <c r="AJ22" i="76"/>
  <c r="AJ46" i="76"/>
  <c r="AK46" i="76"/>
  <c r="AC200" i="100"/>
  <c r="AC101" i="100"/>
  <c r="AW39" i="69"/>
  <c r="AM83" i="66"/>
  <c r="AM122" i="66"/>
  <c r="AO37" i="69"/>
  <c r="AO7" i="69"/>
  <c r="AY37" i="69"/>
  <c r="AY7" i="69"/>
  <c r="AQ200" i="100"/>
  <c r="AQ134" i="100"/>
  <c r="AQ101" i="100"/>
  <c r="AR68" i="75"/>
  <c r="AS32" i="74"/>
  <c r="AT58" i="77"/>
  <c r="AG200" i="100"/>
  <c r="AG101" i="100"/>
  <c r="AQ24" i="97"/>
  <c r="AK17" i="74"/>
  <c r="AR64" i="75"/>
  <c r="AT64" i="75"/>
  <c r="AZ64" i="75"/>
  <c r="AA15" i="76"/>
  <c r="AE50" i="97"/>
  <c r="AO101" i="100"/>
  <c r="AN86" i="64"/>
  <c r="BA99" i="77"/>
  <c r="AD200" i="100"/>
  <c r="AD101" i="100"/>
  <c r="AY24" i="97"/>
  <c r="AE9" i="73"/>
  <c r="AE10" i="73" s="1"/>
  <c r="AE86" i="64"/>
  <c r="AE30" i="64"/>
  <c r="AE44" i="64"/>
  <c r="AE21" i="64"/>
  <c r="AE24" i="64"/>
  <c r="AE28" i="64"/>
  <c r="AE23" i="64"/>
  <c r="AE27" i="64"/>
  <c r="AE29" i="64"/>
  <c r="AE26" i="64"/>
  <c r="AE22" i="64"/>
  <c r="Z37" i="74"/>
  <c r="BA37" i="74" s="1"/>
  <c r="AP19" i="74"/>
  <c r="AP18" i="74"/>
  <c r="AP15" i="74"/>
  <c r="AA21" i="76"/>
  <c r="AK17" i="76"/>
  <c r="AK14" i="76"/>
  <c r="AI108" i="75"/>
  <c r="AC88" i="66"/>
  <c r="AC127" i="66"/>
  <c r="AX200" i="100"/>
  <c r="AX134" i="100"/>
  <c r="AX167" i="100"/>
  <c r="Z167" i="100"/>
  <c r="AX101" i="100"/>
  <c r="AY14" i="74"/>
  <c r="AF9" i="76"/>
  <c r="AI13" i="76"/>
  <c r="AS21" i="76"/>
  <c r="AR44" i="64"/>
  <c r="AG7" i="68"/>
  <c r="AG37" i="68"/>
  <c r="AT129" i="66"/>
  <c r="AT103" i="66"/>
  <c r="AT90" i="66"/>
  <c r="AF83" i="66"/>
  <c r="AF122" i="66"/>
  <c r="AH25" i="74"/>
  <c r="AR66" i="75"/>
  <c r="AA23" i="74"/>
  <c r="AF25" i="74"/>
  <c r="AF52" i="74"/>
  <c r="AG44" i="75"/>
  <c r="AN21" i="76"/>
  <c r="AX32" i="74"/>
  <c r="AC87" i="102"/>
  <c r="AC99" i="102"/>
  <c r="AY16" i="74"/>
  <c r="AI20" i="64"/>
  <c r="AX17" i="74"/>
  <c r="AT50" i="75"/>
  <c r="AX99" i="75"/>
  <c r="AK23" i="74"/>
  <c r="AN15" i="76"/>
  <c r="AB99" i="102"/>
  <c r="AB87" i="102"/>
  <c r="AP16" i="74"/>
  <c r="AG23" i="74"/>
  <c r="AO44" i="75"/>
  <c r="AP108" i="75" s="1"/>
  <c r="AT35" i="74"/>
  <c r="AZ52" i="74"/>
  <c r="AZ43" i="74"/>
  <c r="AZ34" i="74"/>
  <c r="AZ25" i="74"/>
  <c r="AU14" i="74"/>
  <c r="AU200" i="100"/>
  <c r="AU134" i="100"/>
  <c r="AU101" i="100"/>
  <c r="AK122" i="66"/>
  <c r="AK83" i="66"/>
  <c r="AL122" i="66"/>
  <c r="AO7" i="68"/>
  <c r="AO37" i="68"/>
  <c r="AM127" i="66"/>
  <c r="AM88" i="66"/>
  <c r="AY7" i="68"/>
  <c r="AY37" i="68"/>
  <c r="AI52" i="75"/>
  <c r="AV48" i="75"/>
  <c r="AR52" i="75"/>
  <c r="AO25" i="74"/>
  <c r="AO52" i="74"/>
  <c r="AZ200" i="100"/>
  <c r="AZ167" i="100"/>
  <c r="AZ101" i="100"/>
  <c r="AZ134" i="100"/>
  <c r="AV24" i="101"/>
  <c r="AA50" i="101"/>
  <c r="AU129" i="66"/>
  <c r="AK129" i="66"/>
  <c r="AK90" i="66"/>
  <c r="AQ35" i="74"/>
  <c r="AK26" i="74"/>
  <c r="AW48" i="75"/>
  <c r="AP64" i="75"/>
  <c r="AD17" i="76"/>
  <c r="AD49" i="76"/>
  <c r="AO23" i="76"/>
  <c r="AW23" i="76"/>
  <c r="AP23" i="76"/>
  <c r="AG23" i="76"/>
  <c r="AB200" i="100"/>
  <c r="AB101" i="100"/>
  <c r="AV86" i="64"/>
  <c r="AO200" i="100"/>
  <c r="BA104" i="66" l="1"/>
  <c r="E27" i="112"/>
  <c r="BA108" i="65"/>
  <c r="BC108" i="65"/>
  <c r="BE108" i="65"/>
  <c r="BB108" i="65"/>
  <c r="BD108" i="65"/>
  <c r="BA127" i="65"/>
  <c r="AR14" i="74"/>
  <c r="AP69" i="77"/>
  <c r="BA69" i="77"/>
  <c r="AX13" i="114"/>
  <c r="AX14" i="114"/>
  <c r="AW13" i="114"/>
  <c r="AW14" i="114"/>
  <c r="AV15" i="76"/>
  <c r="AI19" i="74"/>
  <c r="AK13" i="114"/>
  <c r="AK14" i="114"/>
  <c r="AI14" i="74"/>
  <c r="AY13" i="114"/>
  <c r="AY14" i="114"/>
  <c r="AB13" i="114"/>
  <c r="AB14" i="114"/>
  <c r="AS13" i="114"/>
  <c r="AS14" i="114"/>
  <c r="AQ13" i="114"/>
  <c r="AQ14" i="114"/>
  <c r="AJ14" i="76"/>
  <c r="AJ17" i="76"/>
  <c r="AT16" i="76"/>
  <c r="AW49" i="76"/>
  <c r="AL13" i="114"/>
  <c r="AL14" i="114"/>
  <c r="AP13" i="114"/>
  <c r="AP14" i="114"/>
  <c r="AU13" i="114"/>
  <c r="AU14" i="114"/>
  <c r="AN13" i="114"/>
  <c r="AN14" i="114"/>
  <c r="AJ13" i="114"/>
  <c r="AJ14" i="114"/>
  <c r="AM13" i="114"/>
  <c r="AM14" i="114"/>
  <c r="AI15" i="74"/>
  <c r="AZ13" i="114"/>
  <c r="AZ14" i="114"/>
  <c r="AT23" i="114"/>
  <c r="AT25" i="114" s="1"/>
  <c r="AG13" i="114"/>
  <c r="AG14" i="114"/>
  <c r="AH13" i="114"/>
  <c r="AH14" i="114"/>
  <c r="AA13" i="114"/>
  <c r="AA14" i="114"/>
  <c r="AF13" i="114"/>
  <c r="AF14" i="114"/>
  <c r="AJ49" i="76"/>
  <c r="AT17" i="76"/>
  <c r="AT13" i="114"/>
  <c r="AT14" i="114"/>
  <c r="AD13" i="114"/>
  <c r="AD14" i="114"/>
  <c r="AX44" i="74"/>
  <c r="AV16" i="76"/>
  <c r="AY44" i="74"/>
  <c r="AT14" i="76"/>
  <c r="AV13" i="114"/>
  <c r="AV14" i="114"/>
  <c r="AE13" i="114"/>
  <c r="AE14" i="114"/>
  <c r="AC13" i="114"/>
  <c r="AC14" i="114"/>
  <c r="AI13" i="114"/>
  <c r="AI14" i="114"/>
  <c r="BA44" i="74"/>
  <c r="AT15" i="76"/>
  <c r="AR13" i="114"/>
  <c r="AR14" i="114"/>
  <c r="BA84" i="66"/>
  <c r="AA78" i="66"/>
  <c r="AI19" i="114"/>
  <c r="AB84" i="66"/>
  <c r="AS84" i="66"/>
  <c r="AD84" i="66"/>
  <c r="AY84" i="66"/>
  <c r="AC84" i="66"/>
  <c r="AE84" i="66"/>
  <c r="AI84" i="66"/>
  <c r="AA84" i="66"/>
  <c r="AR84" i="66"/>
  <c r="AV84" i="66"/>
  <c r="AW84" i="66"/>
  <c r="AM84" i="66"/>
  <c r="AG84" i="66"/>
  <c r="AH84" i="66"/>
  <c r="AJ84" i="66"/>
  <c r="AP84" i="66"/>
  <c r="AN84" i="66"/>
  <c r="AQ84" i="66"/>
  <c r="AZ84" i="66"/>
  <c r="AK84" i="66"/>
  <c r="AB123" i="66"/>
  <c r="AX84" i="66"/>
  <c r="AO84" i="66"/>
  <c r="AF84" i="66"/>
  <c r="AP23" i="114"/>
  <c r="AP25" i="114" s="1"/>
  <c r="AP36" i="113"/>
  <c r="AZ16" i="74"/>
  <c r="AT13" i="76"/>
  <c r="AB55" i="74"/>
  <c r="AX30" i="76"/>
  <c r="AZ18" i="74"/>
  <c r="AJ13" i="76"/>
  <c r="AB17" i="74"/>
  <c r="AZ17" i="74"/>
  <c r="AM99" i="102"/>
  <c r="AZ19" i="74"/>
  <c r="C20" i="112"/>
  <c r="AR99" i="102"/>
  <c r="AP6" i="69"/>
  <c r="AN79" i="65"/>
  <c r="AO127" i="65" s="1"/>
  <c r="AI6" i="69"/>
  <c r="AI8" i="69" s="1"/>
  <c r="AQ65" i="65"/>
  <c r="AQ5" i="114" s="1"/>
  <c r="AQ7" i="114" s="1"/>
  <c r="AQ38" i="69"/>
  <c r="AI38" i="68"/>
  <c r="AI65" i="65"/>
  <c r="AI5" i="114" s="1"/>
  <c r="AI7" i="114" s="1"/>
  <c r="J7" i="112"/>
  <c r="AR38" i="69"/>
  <c r="AI130" i="66"/>
  <c r="AV14" i="74"/>
  <c r="AV17" i="114"/>
  <c r="AV19" i="114" s="1"/>
  <c r="AN17" i="74"/>
  <c r="AN17" i="114"/>
  <c r="AN19" i="114" s="1"/>
  <c r="AC19" i="74"/>
  <c r="AC17" i="114"/>
  <c r="AH14" i="74"/>
  <c r="AH17" i="114"/>
  <c r="AH19" i="114" s="1"/>
  <c r="AL13" i="76"/>
  <c r="AL23" i="114"/>
  <c r="AL25" i="114" s="1"/>
  <c r="BA49" i="76"/>
  <c r="AZ23" i="114"/>
  <c r="AZ25" i="114" s="1"/>
  <c r="AF14" i="76"/>
  <c r="AF23" i="114"/>
  <c r="AF25" i="114" s="1"/>
  <c r="AM16" i="74"/>
  <c r="AM17" i="114"/>
  <c r="AM19" i="114" s="1"/>
  <c r="AO19" i="74"/>
  <c r="AO17" i="114"/>
  <c r="AO19" i="114" s="1"/>
  <c r="AQ13" i="76"/>
  <c r="AQ23" i="114"/>
  <c r="AQ25" i="114" s="1"/>
  <c r="AR55" i="74"/>
  <c r="AR17" i="114"/>
  <c r="AR19" i="114" s="1"/>
  <c r="AM13" i="76"/>
  <c r="AM23" i="114"/>
  <c r="AM25" i="114" s="1"/>
  <c r="AB15" i="74"/>
  <c r="AB17" i="114"/>
  <c r="AB19" i="114" s="1"/>
  <c r="AL55" i="74"/>
  <c r="AL17" i="114"/>
  <c r="AL19" i="114" s="1"/>
  <c r="AW18" i="74"/>
  <c r="AW17" i="114"/>
  <c r="AW19" i="114" s="1"/>
  <c r="AF18" i="74"/>
  <c r="AF17" i="114"/>
  <c r="AF19" i="114" s="1"/>
  <c r="AU49" i="76"/>
  <c r="AU23" i="114"/>
  <c r="AU25" i="114" s="1"/>
  <c r="AC49" i="76"/>
  <c r="AB23" i="114"/>
  <c r="AB25" i="114" s="1"/>
  <c r="AN13" i="76"/>
  <c r="AN23" i="114"/>
  <c r="AN25" i="114" s="1"/>
  <c r="AJ15" i="76"/>
  <c r="AJ23" i="114"/>
  <c r="AJ25" i="114" s="1"/>
  <c r="BA55" i="74"/>
  <c r="AZ17" i="114"/>
  <c r="AZ19" i="114" s="1"/>
  <c r="AB18" i="74"/>
  <c r="AR49" i="76"/>
  <c r="AS55" i="74"/>
  <c r="AR16" i="74"/>
  <c r="AY30" i="76"/>
  <c r="AM17" i="76"/>
  <c r="AR17" i="74"/>
  <c r="AR19" i="74"/>
  <c r="AB14" i="74"/>
  <c r="AR15" i="74"/>
  <c r="AT30" i="76"/>
  <c r="AP16" i="76"/>
  <c r="AP65" i="65"/>
  <c r="AP5" i="114" s="1"/>
  <c r="AP7" i="114" s="1"/>
  <c r="AB19" i="74"/>
  <c r="AR30" i="76"/>
  <c r="AS30" i="76"/>
  <c r="AU30" i="76"/>
  <c r="AQ30" i="76"/>
  <c r="AZ87" i="102"/>
  <c r="BA99" i="102"/>
  <c r="AX92" i="75"/>
  <c r="BA92" i="75"/>
  <c r="AX25" i="76"/>
  <c r="BA25" i="76"/>
  <c r="BA117" i="66"/>
  <c r="AC60" i="75"/>
  <c r="BA60" i="75"/>
  <c r="AY84" i="65"/>
  <c r="BA84" i="65"/>
  <c r="AH16" i="74"/>
  <c r="AQ99" i="102"/>
  <c r="BA21" i="68"/>
  <c r="AZ8" i="68"/>
  <c r="BA40" i="68" s="1"/>
  <c r="BA38" i="68"/>
  <c r="BA39" i="68"/>
  <c r="BA39" i="69"/>
  <c r="BA13" i="69"/>
  <c r="AX46" i="74"/>
  <c r="BA46" i="74"/>
  <c r="AR76" i="75"/>
  <c r="BA76" i="75"/>
  <c r="AZ41" i="76"/>
  <c r="BA41" i="76"/>
  <c r="AO51" i="75"/>
  <c r="BA51" i="75"/>
  <c r="AP30" i="76"/>
  <c r="BA30" i="76"/>
  <c r="BA29" i="68"/>
  <c r="BA21" i="69"/>
  <c r="AD28" i="74"/>
  <c r="BA28" i="74"/>
  <c r="BA29" i="69"/>
  <c r="AH6" i="69"/>
  <c r="AH38" i="69" s="1"/>
  <c r="AL17" i="76"/>
  <c r="AL49" i="76"/>
  <c r="AL14" i="76"/>
  <c r="AL15" i="76"/>
  <c r="AV15" i="74"/>
  <c r="AP17" i="76"/>
  <c r="AP87" i="102"/>
  <c r="AV16" i="74"/>
  <c r="AV17" i="74"/>
  <c r="AV19" i="74"/>
  <c r="AP99" i="102"/>
  <c r="AQ103" i="65"/>
  <c r="AV55" i="74"/>
  <c r="AQ127" i="65"/>
  <c r="AV37" i="74"/>
  <c r="AS67" i="75"/>
  <c r="AV67" i="75"/>
  <c r="AX67" i="75"/>
  <c r="AU67" i="75"/>
  <c r="AL6" i="68"/>
  <c r="AL8" i="68" s="1"/>
  <c r="AL65" i="65"/>
  <c r="AL5" i="114" s="1"/>
  <c r="AL7" i="114" s="1"/>
  <c r="AW65" i="65"/>
  <c r="AW5" i="114" s="1"/>
  <c r="AW7" i="114" s="1"/>
  <c r="AN19" i="74"/>
  <c r="AQ6" i="68"/>
  <c r="AQ8" i="68" s="1"/>
  <c r="AV103" i="65"/>
  <c r="AL14" i="74"/>
  <c r="AM49" i="76"/>
  <c r="AL18" i="74"/>
  <c r="AM14" i="76"/>
  <c r="AL17" i="74"/>
  <c r="AL15" i="74"/>
  <c r="AB65" i="65"/>
  <c r="AB5" i="114" s="1"/>
  <c r="AB7" i="114" s="1"/>
  <c r="AL19" i="74"/>
  <c r="AM15" i="76"/>
  <c r="AB6" i="68"/>
  <c r="AB8" i="68" s="1"/>
  <c r="AL28" i="74"/>
  <c r="AD55" i="74"/>
  <c r="AL16" i="74"/>
  <c r="AC14" i="74"/>
  <c r="AV6" i="68"/>
  <c r="AV8" i="68" s="1"/>
  <c r="AV65" i="65"/>
  <c r="AV5" i="114" s="1"/>
  <c r="AV7" i="114" s="1"/>
  <c r="AV6" i="69"/>
  <c r="AV8" i="69" s="1"/>
  <c r="AN49" i="76"/>
  <c r="AM16" i="76"/>
  <c r="BE51" i="75"/>
  <c r="BE67" i="75" s="1"/>
  <c r="BE83" i="75" s="1"/>
  <c r="AB15" i="76"/>
  <c r="BB51" i="75"/>
  <c r="BB67" i="75" s="1"/>
  <c r="BB83" i="75" s="1"/>
  <c r="AB13" i="76"/>
  <c r="AC51" i="75"/>
  <c r="AF51" i="75"/>
  <c r="AB14" i="76"/>
  <c r="AB16" i="76"/>
  <c r="AB17" i="76"/>
  <c r="AB49" i="76"/>
  <c r="AW8" i="68"/>
  <c r="AP49" i="76"/>
  <c r="AT76" i="75"/>
  <c r="AF15" i="74"/>
  <c r="AR8" i="69"/>
  <c r="AR40" i="69" s="1"/>
  <c r="AP14" i="76"/>
  <c r="AP13" i="76"/>
  <c r="AF19" i="74"/>
  <c r="F9" i="112"/>
  <c r="AP15" i="76"/>
  <c r="AJ6" i="68"/>
  <c r="AJ8" i="68" s="1"/>
  <c r="AJ40" i="68" s="1"/>
  <c r="Z33" i="76"/>
  <c r="AJ65" i="65"/>
  <c r="AJ5" i="114" s="1"/>
  <c r="AJ7" i="114" s="1"/>
  <c r="AW6" i="69"/>
  <c r="AE108" i="75"/>
  <c r="F11" i="112"/>
  <c r="AR6" i="68"/>
  <c r="AN99" i="102"/>
  <c r="AQ14" i="76"/>
  <c r="AJ25" i="76"/>
  <c r="AO25" i="76"/>
  <c r="AI99" i="102"/>
  <c r="AD25" i="76"/>
  <c r="AQ16" i="76"/>
  <c r="AL25" i="76"/>
  <c r="AZ76" i="75"/>
  <c r="AN25" i="76"/>
  <c r="AU13" i="76"/>
  <c r="AH99" i="102"/>
  <c r="AQ17" i="76"/>
  <c r="AY25" i="76"/>
  <c r="AS76" i="75"/>
  <c r="AU15" i="76"/>
  <c r="AU14" i="76"/>
  <c r="AU16" i="76"/>
  <c r="AI25" i="76"/>
  <c r="AQ49" i="76"/>
  <c r="AV25" i="76"/>
  <c r="AV76" i="75"/>
  <c r="AU17" i="76"/>
  <c r="AQ25" i="76"/>
  <c r="AK25" i="76"/>
  <c r="AV49" i="76"/>
  <c r="AR25" i="76"/>
  <c r="AP99" i="77"/>
  <c r="AQ15" i="76"/>
  <c r="AC17" i="74"/>
  <c r="AB28" i="74"/>
  <c r="AT25" i="76"/>
  <c r="AC15" i="74"/>
  <c r="AN15" i="74"/>
  <c r="AC18" i="74"/>
  <c r="AC16" i="74"/>
  <c r="AP25" i="76"/>
  <c r="AC55" i="74"/>
  <c r="AX87" i="102"/>
  <c r="AN16" i="74"/>
  <c r="AY103" i="65"/>
  <c r="AF16" i="74"/>
  <c r="AR51" i="75"/>
  <c r="AG51" i="75"/>
  <c r="AF17" i="74"/>
  <c r="AX51" i="75"/>
  <c r="AJ51" i="75"/>
  <c r="AS51" i="75"/>
  <c r="AB51" i="75"/>
  <c r="AY46" i="74"/>
  <c r="AV51" i="75"/>
  <c r="AT51" i="75"/>
  <c r="AM51" i="75"/>
  <c r="AW51" i="75"/>
  <c r="AK51" i="75"/>
  <c r="AA51" i="75"/>
  <c r="AE51" i="75"/>
  <c r="AL51" i="75"/>
  <c r="AR65" i="65"/>
  <c r="AR5" i="114" s="1"/>
  <c r="AR7" i="114" s="1"/>
  <c r="AH51" i="75"/>
  <c r="BC51" i="75"/>
  <c r="BC67" i="75" s="1"/>
  <c r="BC83" i="75" s="1"/>
  <c r="AF14" i="74"/>
  <c r="AN51" i="75"/>
  <c r="AD51" i="75"/>
  <c r="AP51" i="75"/>
  <c r="BD51" i="75"/>
  <c r="BD67" i="75" s="1"/>
  <c r="BD83" i="75" s="1"/>
  <c r="AQ51" i="75"/>
  <c r="AB108" i="75"/>
  <c r="AY6" i="68"/>
  <c r="AY6" i="69"/>
  <c r="AY65" i="65"/>
  <c r="AY5" i="114" s="1"/>
  <c r="AY7" i="114" s="1"/>
  <c r="AU87" i="102"/>
  <c r="AY99" i="102"/>
  <c r="AV99" i="102"/>
  <c r="AU51" i="75"/>
  <c r="AY51" i="75"/>
  <c r="AI51" i="75"/>
  <c r="AX117" i="66"/>
  <c r="AW84" i="65"/>
  <c r="AI99" i="77"/>
  <c r="AN130" i="66"/>
  <c r="AH84" i="65"/>
  <c r="AG99" i="102"/>
  <c r="AG87" i="102"/>
  <c r="AO14" i="74"/>
  <c r="C7" i="112"/>
  <c r="AA84" i="65"/>
  <c r="AQ84" i="65"/>
  <c r="AO84" i="65"/>
  <c r="AI84" i="65"/>
  <c r="AL84" i="65"/>
  <c r="AJ84" i="65"/>
  <c r="AB120" i="65"/>
  <c r="AA79" i="65"/>
  <c r="AG84" i="65"/>
  <c r="AB84" i="65"/>
  <c r="AV84" i="65"/>
  <c r="AT84" i="65"/>
  <c r="AF84" i="65"/>
  <c r="AZ84" i="65"/>
  <c r="AR84" i="65"/>
  <c r="AD84" i="65"/>
  <c r="AN18" i="74"/>
  <c r="AN84" i="65"/>
  <c r="AN14" i="74"/>
  <c r="AY84" i="77"/>
  <c r="BB104" i="66"/>
  <c r="AP84" i="65"/>
  <c r="AA6" i="68"/>
  <c r="AA6" i="69"/>
  <c r="AB38" i="69" s="1"/>
  <c r="AA65" i="65"/>
  <c r="AA5" i="114" s="1"/>
  <c r="AA7" i="114" s="1"/>
  <c r="F25" i="112"/>
  <c r="F20" i="112"/>
  <c r="AY13" i="68"/>
  <c r="AA13" i="68"/>
  <c r="AV104" i="66"/>
  <c r="AE6" i="69"/>
  <c r="AE65" i="65"/>
  <c r="AE5" i="114" s="1"/>
  <c r="AE7" i="114" s="1"/>
  <c r="AE6" i="68"/>
  <c r="AF38" i="68" s="1"/>
  <c r="AP130" i="66"/>
  <c r="AQ21" i="68"/>
  <c r="AO13" i="69"/>
  <c r="BD104" i="66"/>
  <c r="AM60" i="75"/>
  <c r="AZ99" i="102"/>
  <c r="AE84" i="65"/>
  <c r="AF120" i="65"/>
  <c r="AE120" i="65"/>
  <c r="AE79" i="65"/>
  <c r="AX104" i="66"/>
  <c r="AO13" i="68"/>
  <c r="BE104" i="66"/>
  <c r="AP104" i="66"/>
  <c r="BC104" i="66"/>
  <c r="AO16" i="74"/>
  <c r="AX41" i="76"/>
  <c r="AY41" i="76"/>
  <c r="AO55" i="74"/>
  <c r="AP55" i="74"/>
  <c r="AY13" i="69"/>
  <c r="AO18" i="74"/>
  <c r="AO15" i="74"/>
  <c r="AU97" i="66"/>
  <c r="AU84" i="66"/>
  <c r="AV123" i="66"/>
  <c r="AO17" i="74"/>
  <c r="AA46" i="77"/>
  <c r="AL84" i="66"/>
  <c r="AL123" i="66"/>
  <c r="AM123" i="66"/>
  <c r="AT69" i="77"/>
  <c r="AY29" i="68"/>
  <c r="AM65" i="65"/>
  <c r="AM5" i="114" s="1"/>
  <c r="AM7" i="114" s="1"/>
  <c r="AM6" i="69"/>
  <c r="AN38" i="69" s="1"/>
  <c r="AM6" i="68"/>
  <c r="AN38" i="68" s="1"/>
  <c r="AM120" i="65"/>
  <c r="AM84" i="65"/>
  <c r="AM79" i="65"/>
  <c r="AU6" i="68"/>
  <c r="AU6" i="69"/>
  <c r="AU65" i="65"/>
  <c r="AU5" i="114" s="1"/>
  <c r="AU7" i="114" s="1"/>
  <c r="AH24" i="76"/>
  <c r="AP24" i="76"/>
  <c r="AX24" i="76"/>
  <c r="AE24" i="76"/>
  <c r="AM24" i="76"/>
  <c r="AU24" i="76"/>
  <c r="AK24" i="76"/>
  <c r="AZ24" i="76"/>
  <c r="AG24" i="76"/>
  <c r="AV24" i="76"/>
  <c r="AS24" i="76"/>
  <c r="AW24" i="76"/>
  <c r="AT24" i="76"/>
  <c r="AJ24" i="76"/>
  <c r="AR24" i="76"/>
  <c r="AB24" i="76"/>
  <c r="AO24" i="76"/>
  <c r="AF24" i="76"/>
  <c r="AN24" i="76"/>
  <c r="AL24" i="76"/>
  <c r="AD24" i="76"/>
  <c r="AC24" i="76"/>
  <c r="AU96" i="65"/>
  <c r="AU84" i="65"/>
  <c r="AU79" i="65"/>
  <c r="AU120" i="65"/>
  <c r="AV120" i="65"/>
  <c r="AI60" i="75"/>
  <c r="AP28" i="74"/>
  <c r="AZ84" i="77"/>
  <c r="AS60" i="75"/>
  <c r="AX21" i="68"/>
  <c r="AV69" i="77"/>
  <c r="AS25" i="76"/>
  <c r="AM25" i="76"/>
  <c r="AA24" i="76"/>
  <c r="AY24" i="76"/>
  <c r="AX29" i="69"/>
  <c r="AY99" i="77"/>
  <c r="AS6" i="69"/>
  <c r="AS65" i="65"/>
  <c r="AS5" i="114" s="1"/>
  <c r="AS7" i="114" s="1"/>
  <c r="AS6" i="68"/>
  <c r="AI28" i="74"/>
  <c r="AY21" i="69"/>
  <c r="AW69" i="77"/>
  <c r="AU21" i="68"/>
  <c r="AS84" i="65"/>
  <c r="AS96" i="65"/>
  <c r="AT120" i="65"/>
  <c r="AS120" i="65"/>
  <c r="AS79" i="65"/>
  <c r="AI24" i="76"/>
  <c r="AU123" i="66"/>
  <c r="AT123" i="66"/>
  <c r="AT84" i="66"/>
  <c r="AT97" i="66"/>
  <c r="AK6" i="68"/>
  <c r="AK6" i="69"/>
  <c r="AK65" i="65"/>
  <c r="AK5" i="114" s="1"/>
  <c r="AK7" i="114" s="1"/>
  <c r="AE60" i="75"/>
  <c r="AZ69" i="77"/>
  <c r="AY21" i="68"/>
  <c r="AK28" i="74"/>
  <c r="AX69" i="77"/>
  <c r="AU28" i="74"/>
  <c r="AF60" i="75"/>
  <c r="AZ92" i="75"/>
  <c r="AT28" i="74"/>
  <c r="AW25" i="76"/>
  <c r="AA25" i="76"/>
  <c r="AX6" i="69"/>
  <c r="AX6" i="68"/>
  <c r="AX65" i="65"/>
  <c r="AX5" i="114" s="1"/>
  <c r="AX7" i="114" s="1"/>
  <c r="AC65" i="65"/>
  <c r="AC5" i="114" s="1"/>
  <c r="AC7" i="114" s="1"/>
  <c r="AC6" i="68"/>
  <c r="AC6" i="69"/>
  <c r="AS28" i="74"/>
  <c r="AX28" i="74"/>
  <c r="AN60" i="75"/>
  <c r="AG13" i="68"/>
  <c r="AY29" i="69"/>
  <c r="AY28" i="74"/>
  <c r="AJ28" i="74"/>
  <c r="AT21" i="69"/>
  <c r="AZ28" i="74"/>
  <c r="AA28" i="74"/>
  <c r="AY108" i="65"/>
  <c r="AX96" i="65"/>
  <c r="AY120" i="65"/>
  <c r="G7" i="112"/>
  <c r="AX108" i="65"/>
  <c r="AX120" i="65"/>
  <c r="AX84" i="65"/>
  <c r="AZ108" i="65"/>
  <c r="AX79" i="65"/>
  <c r="Z54" i="77"/>
  <c r="AQ54" i="77" s="1"/>
  <c r="AQ24" i="76"/>
  <c r="AC84" i="65"/>
  <c r="AC120" i="65"/>
  <c r="AC79" i="65"/>
  <c r="AD120" i="65"/>
  <c r="AQ99" i="77"/>
  <c r="AK84" i="65"/>
  <c r="AK120" i="65"/>
  <c r="AK79" i="65"/>
  <c r="AL120" i="65"/>
  <c r="AO87" i="102"/>
  <c r="AO99" i="102"/>
  <c r="AP37" i="74"/>
  <c r="AX84" i="77"/>
  <c r="AH60" i="75"/>
  <c r="AR69" i="77"/>
  <c r="AV28" i="74"/>
  <c r="AT21" i="68"/>
  <c r="AH46" i="77"/>
  <c r="AX46" i="77"/>
  <c r="AE46" i="77"/>
  <c r="AP46" i="77"/>
  <c r="AM46" i="77"/>
  <c r="AU46" i="77"/>
  <c r="BD46" i="77"/>
  <c r="BD61" i="77" s="1"/>
  <c r="BD76" i="77" s="1"/>
  <c r="AQ46" i="77"/>
  <c r="BC46" i="77"/>
  <c r="BC61" i="77" s="1"/>
  <c r="BC76" i="77" s="1"/>
  <c r="AF46" i="77"/>
  <c r="AB46" i="77"/>
  <c r="AY46" i="77"/>
  <c r="BB46" i="77"/>
  <c r="BB61" i="77" s="1"/>
  <c r="BB76" i="77" s="1"/>
  <c r="AG46" i="77"/>
  <c r="AS46" i="77"/>
  <c r="AV46" i="77"/>
  <c r="AN46" i="77"/>
  <c r="BA46" i="77"/>
  <c r="AL46" i="77"/>
  <c r="AC46" i="77"/>
  <c r="BE46" i="77"/>
  <c r="BE61" i="77" s="1"/>
  <c r="BE76" i="77" s="1"/>
  <c r="AJ46" i="77"/>
  <c r="AW46" i="77"/>
  <c r="AZ46" i="77"/>
  <c r="AO46" i="77"/>
  <c r="AR46" i="77"/>
  <c r="AK46" i="77"/>
  <c r="AT46" i="77"/>
  <c r="AD46" i="77"/>
  <c r="AO39" i="68"/>
  <c r="AG55" i="74"/>
  <c r="AG28" i="74"/>
  <c r="AG19" i="74"/>
  <c r="AG17" i="74"/>
  <c r="AG14" i="74"/>
  <c r="AG15" i="74"/>
  <c r="AC39" i="68"/>
  <c r="AH13" i="69"/>
  <c r="AE55" i="74"/>
  <c r="AE28" i="74"/>
  <c r="AE19" i="74"/>
  <c r="AE18" i="74"/>
  <c r="AE17" i="74"/>
  <c r="AE14" i="74"/>
  <c r="AE15" i="74"/>
  <c r="AA60" i="75"/>
  <c r="AT13" i="69"/>
  <c r="AX55" i="74"/>
  <c r="AP21" i="69"/>
  <c r="AL13" i="69"/>
  <c r="AE13" i="69"/>
  <c r="AB60" i="75"/>
  <c r="AQ13" i="68"/>
  <c r="AT13" i="68"/>
  <c r="AT37" i="74"/>
  <c r="AT60" i="75"/>
  <c r="AZ46" i="74"/>
  <c r="AX76" i="75"/>
  <c r="AH28" i="74"/>
  <c r="AU25" i="76"/>
  <c r="AY39" i="68"/>
  <c r="AO39" i="69"/>
  <c r="AY117" i="66"/>
  <c r="AY130" i="66"/>
  <c r="AY104" i="66"/>
  <c r="AU37" i="74"/>
  <c r="AH39" i="69"/>
  <c r="AU104" i="66"/>
  <c r="AU130" i="66"/>
  <c r="AN8" i="68"/>
  <c r="AO40" i="68" s="1"/>
  <c r="AG16" i="74"/>
  <c r="AT39" i="69"/>
  <c r="AX37" i="74"/>
  <c r="AL39" i="69"/>
  <c r="AE39" i="69"/>
  <c r="AV60" i="75"/>
  <c r="AE16" i="74"/>
  <c r="AX60" i="75"/>
  <c r="AY92" i="75"/>
  <c r="AS130" i="66"/>
  <c r="AS104" i="66"/>
  <c r="AC28" i="74"/>
  <c r="AZ25" i="76"/>
  <c r="AK130" i="66"/>
  <c r="AG39" i="69"/>
  <c r="AE49" i="76"/>
  <c r="AE25" i="76"/>
  <c r="AE17" i="76"/>
  <c r="AE16" i="76"/>
  <c r="AE15" i="76"/>
  <c r="AE13" i="76"/>
  <c r="Z15" i="69"/>
  <c r="AO15" i="69" s="1"/>
  <c r="AC39" i="69"/>
  <c r="AN8" i="69"/>
  <c r="AO40" i="69" s="1"/>
  <c r="AB39" i="69"/>
  <c r="F10" i="112"/>
  <c r="F7" i="112"/>
  <c r="F8" i="112"/>
  <c r="AX29" i="68"/>
  <c r="AP13" i="69"/>
  <c r="AO38" i="69"/>
  <c r="AQ39" i="68"/>
  <c r="AX13" i="69"/>
  <c r="AP76" i="75"/>
  <c r="AS69" i="77"/>
  <c r="AT104" i="66"/>
  <c r="AT130" i="66"/>
  <c r="AU33" i="76"/>
  <c r="Z15" i="68"/>
  <c r="AA15" i="68" s="1"/>
  <c r="AZ39" i="68"/>
  <c r="AK13" i="69"/>
  <c r="AR13" i="69"/>
  <c r="AD13" i="69"/>
  <c r="AV13" i="69"/>
  <c r="AB13" i="69"/>
  <c r="AJ13" i="69"/>
  <c r="AW13" i="69"/>
  <c r="AF13" i="69"/>
  <c r="AZ13" i="69"/>
  <c r="AS13" i="69"/>
  <c r="AN13" i="69"/>
  <c r="AB8" i="69"/>
  <c r="AC13" i="69"/>
  <c r="F26" i="112"/>
  <c r="AW55" i="74"/>
  <c r="AW37" i="74"/>
  <c r="AW28" i="74"/>
  <c r="AW19" i="74"/>
  <c r="AW17" i="74"/>
  <c r="AW15" i="74"/>
  <c r="AW14" i="74"/>
  <c r="Z31" i="68"/>
  <c r="AZ31" i="68" s="1"/>
  <c r="AX39" i="68"/>
  <c r="AP39" i="69"/>
  <c r="Z23" i="69"/>
  <c r="AQ23" i="69" s="1"/>
  <c r="AM39" i="68"/>
  <c r="AE130" i="66"/>
  <c r="F6" i="112"/>
  <c r="AU39" i="69"/>
  <c r="AH8" i="68"/>
  <c r="AI40" i="68" s="1"/>
  <c r="AH38" i="68"/>
  <c r="AP60" i="75"/>
  <c r="AQ28" i="74"/>
  <c r="AH25" i="76"/>
  <c r="AG25" i="76"/>
  <c r="AP8" i="68"/>
  <c r="Z22" i="68"/>
  <c r="BA22" i="68" s="1"/>
  <c r="AP38" i="68"/>
  <c r="AG108" i="75"/>
  <c r="AG60" i="75"/>
  <c r="AF130" i="66"/>
  <c r="Z22" i="69"/>
  <c r="AP38" i="69"/>
  <c r="AP8" i="69"/>
  <c r="AQ40" i="69" s="1"/>
  <c r="AY39" i="69"/>
  <c r="BD13" i="68"/>
  <c r="BC13" i="68"/>
  <c r="BB13" i="68"/>
  <c r="BA13" i="68"/>
  <c r="BE13" i="68"/>
  <c r="AN13" i="68"/>
  <c r="AW13" i="68"/>
  <c r="AF13" i="68"/>
  <c r="AR13" i="68"/>
  <c r="AV13" i="68"/>
  <c r="AB13" i="68"/>
  <c r="AK13" i="68"/>
  <c r="AZ13" i="68"/>
  <c r="AS13" i="68"/>
  <c r="AJ13" i="68"/>
  <c r="AD13" i="68"/>
  <c r="AG13" i="69"/>
  <c r="AZ117" i="66"/>
  <c r="AZ130" i="66"/>
  <c r="AZ104" i="66"/>
  <c r="AA13" i="69"/>
  <c r="AD130" i="66"/>
  <c r="AW104" i="66"/>
  <c r="AW130" i="66"/>
  <c r="AX130" i="66"/>
  <c r="AE13" i="68"/>
  <c r="AG18" i="74"/>
  <c r="AI13" i="68"/>
  <c r="AX13" i="68"/>
  <c r="AC130" i="66"/>
  <c r="AW16" i="74"/>
  <c r="AI39" i="69"/>
  <c r="Z31" i="69"/>
  <c r="AZ31" i="69" s="1"/>
  <c r="AX39" i="69"/>
  <c r="AU21" i="69"/>
  <c r="AQ76" i="75"/>
  <c r="AQ39" i="69"/>
  <c r="F13" i="112"/>
  <c r="AD39" i="68"/>
  <c r="AB25" i="76"/>
  <c r="AR28" i="74"/>
  <c r="AG39" i="68"/>
  <c r="AM130" i="66"/>
  <c r="AH108" i="75"/>
  <c r="AF8" i="68"/>
  <c r="AG40" i="68" s="1"/>
  <c r="F21" i="112"/>
  <c r="F22" i="112"/>
  <c r="F19" i="112"/>
  <c r="F23" i="112"/>
  <c r="AG91" i="66"/>
  <c r="AG130" i="66"/>
  <c r="AH130" i="66"/>
  <c r="AH39" i="68"/>
  <c r="F24" i="112"/>
  <c r="AU13" i="68"/>
  <c r="AQ130" i="66"/>
  <c r="AQ104" i="66"/>
  <c r="AK60" i="75"/>
  <c r="Z23" i="68"/>
  <c r="AX23" i="68" s="1"/>
  <c r="AP39" i="68"/>
  <c r="AL39" i="68"/>
  <c r="AQ60" i="75"/>
  <c r="AU60" i="75"/>
  <c r="AV130" i="66"/>
  <c r="AH55" i="74"/>
  <c r="AQ37" i="74"/>
  <c r="AU69" i="77"/>
  <c r="AY69" i="77"/>
  <c r="AQ69" i="77"/>
  <c r="AR37" i="74"/>
  <c r="AO108" i="75"/>
  <c r="AO60" i="75"/>
  <c r="AF49" i="76"/>
  <c r="AF25" i="76"/>
  <c r="AF17" i="76"/>
  <c r="AF13" i="76"/>
  <c r="AF15" i="76"/>
  <c r="AG49" i="76"/>
  <c r="AF16" i="76"/>
  <c r="AY37" i="74"/>
  <c r="AC13" i="68"/>
  <c r="AJ130" i="66"/>
  <c r="AH13" i="68"/>
  <c r="AE39" i="68"/>
  <c r="AI39" i="68"/>
  <c r="AJ40" i="69"/>
  <c r="AZ39" i="69"/>
  <c r="AI13" i="69"/>
  <c r="AT39" i="68"/>
  <c r="AR21" i="68"/>
  <c r="AV21" i="68"/>
  <c r="AW21" i="68"/>
  <c r="AZ21" i="68"/>
  <c r="AS21" i="68"/>
  <c r="AL13" i="68"/>
  <c r="AM13" i="69"/>
  <c r="AZ37" i="74"/>
  <c r="AU76" i="75"/>
  <c r="AM55" i="74"/>
  <c r="AM28" i="74"/>
  <c r="AM19" i="74"/>
  <c r="AM17" i="74"/>
  <c r="AM18" i="74"/>
  <c r="AM14" i="74"/>
  <c r="AM15" i="74"/>
  <c r="AY76" i="75"/>
  <c r="AN28" i="74"/>
  <c r="AW76" i="75"/>
  <c r="AF28" i="74"/>
  <c r="AF8" i="69"/>
  <c r="AL130" i="66"/>
  <c r="BB60" i="75"/>
  <c r="BB76" i="75" s="1"/>
  <c r="BB92" i="75" s="1"/>
  <c r="BE60" i="75"/>
  <c r="BE76" i="75" s="1"/>
  <c r="BE92" i="75" s="1"/>
  <c r="BD60" i="75"/>
  <c r="BD76" i="75" s="1"/>
  <c r="BD92" i="75" s="1"/>
  <c r="BC60" i="75"/>
  <c r="BC76" i="75" s="1"/>
  <c r="BC92" i="75" s="1"/>
  <c r="AJ60" i="75"/>
  <c r="AL60" i="75"/>
  <c r="AD60" i="75"/>
  <c r="AR60" i="75"/>
  <c r="AS37" i="74"/>
  <c r="AW21" i="69"/>
  <c r="AS21" i="69"/>
  <c r="AR21" i="69"/>
  <c r="AZ21" i="69"/>
  <c r="AV21" i="69"/>
  <c r="AU39" i="68"/>
  <c r="AZ60" i="75"/>
  <c r="AX21" i="69"/>
  <c r="AP13" i="68"/>
  <c r="AM39" i="69"/>
  <c r="AE14" i="76"/>
  <c r="AQ13" i="69"/>
  <c r="AY60" i="75"/>
  <c r="AR130" i="66"/>
  <c r="AR104" i="66"/>
  <c r="AO28" i="74"/>
  <c r="AN55" i="74"/>
  <c r="AW60" i="75"/>
  <c r="AF55" i="74"/>
  <c r="AB91" i="66" l="1"/>
  <c r="C27" i="112"/>
  <c r="BE115" i="65"/>
  <c r="BC115" i="65"/>
  <c r="BB115" i="65"/>
  <c r="BD115" i="65"/>
  <c r="F27" i="112"/>
  <c r="AA16" i="113"/>
  <c r="BD91" i="65"/>
  <c r="BB91" i="65"/>
  <c r="BE91" i="65"/>
  <c r="BC91" i="65"/>
  <c r="F14" i="112"/>
  <c r="AP91" i="66"/>
  <c r="AH91" i="66"/>
  <c r="J6" i="112"/>
  <c r="J11" i="112"/>
  <c r="AB130" i="66"/>
  <c r="D22" i="112"/>
  <c r="AI38" i="69"/>
  <c r="AH8" i="69"/>
  <c r="AH40" i="69" s="1"/>
  <c r="AN127" i="65"/>
  <c r="BA91" i="66"/>
  <c r="AZ91" i="66"/>
  <c r="AC20" i="114"/>
  <c r="AC19" i="114"/>
  <c r="AR91" i="66"/>
  <c r="AJ91" i="66"/>
  <c r="AC91" i="66"/>
  <c r="AW91" i="66"/>
  <c r="AE91" i="66"/>
  <c r="AI91" i="66"/>
  <c r="AV91" i="66"/>
  <c r="AM91" i="66"/>
  <c r="AA91" i="66"/>
  <c r="AT91" i="66"/>
  <c r="AK91" i="66"/>
  <c r="AS91" i="66"/>
  <c r="AY91" i="66"/>
  <c r="AL91" i="66"/>
  <c r="AO91" i="66"/>
  <c r="AQ91" i="66"/>
  <c r="AD91" i="66"/>
  <c r="AF91" i="66"/>
  <c r="AX91" i="66"/>
  <c r="AU91" i="66"/>
  <c r="AN91" i="66"/>
  <c r="J8" i="112"/>
  <c r="AQ40" i="68"/>
  <c r="AJ38" i="69"/>
  <c r="AQ38" i="68"/>
  <c r="J10" i="112"/>
  <c r="J12" i="112"/>
  <c r="J13" i="112"/>
  <c r="J9" i="112"/>
  <c r="H19" i="112"/>
  <c r="H26" i="112"/>
  <c r="H23" i="112"/>
  <c r="BA115" i="65"/>
  <c r="AX16" i="113"/>
  <c r="H24" i="112"/>
  <c r="H22" i="112"/>
  <c r="H25" i="112"/>
  <c r="H21" i="112"/>
  <c r="H20" i="112"/>
  <c r="AN91" i="65"/>
  <c r="BA91" i="65"/>
  <c r="BA23" i="69"/>
  <c r="BA31" i="69"/>
  <c r="BA23" i="68"/>
  <c r="AP22" i="69"/>
  <c r="BA22" i="69"/>
  <c r="AZ33" i="76"/>
  <c r="BA33" i="76"/>
  <c r="BA15" i="69"/>
  <c r="BA31" i="68"/>
  <c r="AX33" i="76"/>
  <c r="AV33" i="76"/>
  <c r="AR38" i="68"/>
  <c r="AW40" i="68"/>
  <c r="AW33" i="76"/>
  <c r="AC38" i="68"/>
  <c r="AI15" i="68"/>
  <c r="AJ38" i="68"/>
  <c r="AP33" i="76"/>
  <c r="AS33" i="76"/>
  <c r="AT33" i="76"/>
  <c r="AW38" i="68"/>
  <c r="AR33" i="76"/>
  <c r="AQ33" i="76"/>
  <c r="AY33" i="76"/>
  <c r="AR8" i="68"/>
  <c r="AR40" i="68" s="1"/>
  <c r="AW8" i="69"/>
  <c r="AW40" i="69" s="1"/>
  <c r="AW38" i="69"/>
  <c r="AE15" i="68"/>
  <c r="AH15" i="68"/>
  <c r="AY8" i="69"/>
  <c r="AZ40" i="69" s="1"/>
  <c r="AZ38" i="69"/>
  <c r="AZ38" i="68"/>
  <c r="AY8" i="68"/>
  <c r="AZ40" i="68" s="1"/>
  <c r="AI15" i="69"/>
  <c r="Z14" i="68"/>
  <c r="AK14" i="68" s="1"/>
  <c r="AA8" i="68"/>
  <c r="Z16" i="68" s="1"/>
  <c r="AQ16" i="68" s="1"/>
  <c r="AB38" i="68"/>
  <c r="AA8" i="69"/>
  <c r="Z16" i="69" s="1"/>
  <c r="Z14" i="69"/>
  <c r="AS14" i="69" s="1"/>
  <c r="AO91" i="65"/>
  <c r="AQ91" i="65"/>
  <c r="AV91" i="65"/>
  <c r="AL91" i="65"/>
  <c r="AI91" i="65"/>
  <c r="C14" i="112"/>
  <c r="AJ91" i="65"/>
  <c r="AZ91" i="65"/>
  <c r="AF91" i="65"/>
  <c r="AR91" i="65"/>
  <c r="AA91" i="65"/>
  <c r="AW91" i="65"/>
  <c r="AY91" i="65"/>
  <c r="AG91" i="65"/>
  <c r="AH91" i="65"/>
  <c r="AP91" i="65"/>
  <c r="AD91" i="65"/>
  <c r="AB127" i="65"/>
  <c r="AT91" i="65"/>
  <c r="AB91" i="65"/>
  <c r="AM15" i="69"/>
  <c r="AE38" i="69"/>
  <c r="AE8" i="69"/>
  <c r="AE40" i="69" s="1"/>
  <c r="AF127" i="65"/>
  <c r="AE91" i="65"/>
  <c r="AE127" i="65"/>
  <c r="AF38" i="69"/>
  <c r="AE38" i="68"/>
  <c r="AE8" i="68"/>
  <c r="AE40" i="68" s="1"/>
  <c r="AL15" i="68"/>
  <c r="AX31" i="68"/>
  <c r="AP15" i="69"/>
  <c r="AQ15" i="69"/>
  <c r="AX15" i="69"/>
  <c r="AU23" i="68"/>
  <c r="AU15" i="69"/>
  <c r="AL15" i="69"/>
  <c r="AM8" i="68"/>
  <c r="AM40" i="68" s="1"/>
  <c r="AM38" i="68"/>
  <c r="AM8" i="69"/>
  <c r="AN40" i="69" s="1"/>
  <c r="AM38" i="69"/>
  <c r="AT15" i="68"/>
  <c r="AY15" i="69"/>
  <c r="AA15" i="69"/>
  <c r="AM91" i="65"/>
  <c r="AM127" i="65"/>
  <c r="AD127" i="65"/>
  <c r="AC127" i="65"/>
  <c r="AC91" i="65"/>
  <c r="AK127" i="65"/>
  <c r="AK91" i="65"/>
  <c r="AL127" i="65"/>
  <c r="AP15" i="68"/>
  <c r="AS127" i="65"/>
  <c r="AS103" i="65"/>
  <c r="AS91" i="65"/>
  <c r="AT127" i="65"/>
  <c r="AS8" i="68"/>
  <c r="AS38" i="68"/>
  <c r="AT38" i="68"/>
  <c r="AO54" i="77"/>
  <c r="AN54" i="77"/>
  <c r="AM54" i="77"/>
  <c r="AP54" i="77"/>
  <c r="AG54" i="77"/>
  <c r="AH54" i="77"/>
  <c r="BD54" i="77"/>
  <c r="BD69" i="77" s="1"/>
  <c r="BD84" i="77" s="1"/>
  <c r="AR54" i="77"/>
  <c r="BC54" i="77"/>
  <c r="BC69" i="77" s="1"/>
  <c r="BC84" i="77" s="1"/>
  <c r="AF54" i="77"/>
  <c r="AU54" i="77"/>
  <c r="AZ54" i="77"/>
  <c r="BB54" i="77"/>
  <c r="BB69" i="77" s="1"/>
  <c r="BB84" i="77" s="1"/>
  <c r="AI54" i="77"/>
  <c r="AE54" i="77"/>
  <c r="BA54" i="77"/>
  <c r="AK54" i="77"/>
  <c r="AV54" i="77"/>
  <c r="AX54" i="77"/>
  <c r="BE54" i="77"/>
  <c r="BE69" i="77" s="1"/>
  <c r="BE84" i="77" s="1"/>
  <c r="AJ54" i="77"/>
  <c r="AW54" i="77"/>
  <c r="AD54" i="77"/>
  <c r="AC54" i="77"/>
  <c r="AT54" i="77"/>
  <c r="AB54" i="77"/>
  <c r="AL54" i="77"/>
  <c r="AS54" i="77"/>
  <c r="AX38" i="69"/>
  <c r="Z30" i="69"/>
  <c r="AX8" i="69"/>
  <c r="AY38" i="69"/>
  <c r="AD38" i="69"/>
  <c r="AC38" i="69"/>
  <c r="AC8" i="69"/>
  <c r="AL38" i="69"/>
  <c r="AK8" i="69"/>
  <c r="AK38" i="69"/>
  <c r="AU103" i="65"/>
  <c r="AU91" i="65"/>
  <c r="AU127" i="65"/>
  <c r="AV127" i="65"/>
  <c r="AU15" i="68"/>
  <c r="AG15" i="69"/>
  <c r="AX127" i="65"/>
  <c r="AZ115" i="65"/>
  <c r="AX115" i="65"/>
  <c r="AY115" i="65"/>
  <c r="AX103" i="65"/>
  <c r="AX91" i="65"/>
  <c r="AY127" i="65"/>
  <c r="G14" i="112"/>
  <c r="AD38" i="68"/>
  <c r="AC8" i="68"/>
  <c r="AK8" i="68"/>
  <c r="AK38" i="68"/>
  <c r="AL38" i="68"/>
  <c r="AS38" i="69"/>
  <c r="AS8" i="69"/>
  <c r="AT38" i="69"/>
  <c r="AU38" i="69"/>
  <c r="AU8" i="69"/>
  <c r="AV38" i="69"/>
  <c r="AY54" i="77"/>
  <c r="AG15" i="68"/>
  <c r="AC15" i="69"/>
  <c r="AA54" i="77"/>
  <c r="AX8" i="68"/>
  <c r="Z30" i="68"/>
  <c r="BA30" i="68" s="1"/>
  <c r="AX38" i="68"/>
  <c r="AY38" i="68"/>
  <c r="AU38" i="68"/>
  <c r="AU8" i="68"/>
  <c r="AV38" i="68"/>
  <c r="AM15" i="68"/>
  <c r="AX15" i="68"/>
  <c r="AH15" i="69"/>
  <c r="Z24" i="69"/>
  <c r="BA24" i="69" s="1"/>
  <c r="AP40" i="69"/>
  <c r="AZ23" i="69"/>
  <c r="AS23" i="69"/>
  <c r="AV23" i="69"/>
  <c r="AW23" i="69"/>
  <c r="AR23" i="69"/>
  <c r="BD15" i="68"/>
  <c r="BC15" i="68"/>
  <c r="BB15" i="68"/>
  <c r="BA15" i="68"/>
  <c r="BE15" i="68"/>
  <c r="AV15" i="68"/>
  <c r="AN15" i="68"/>
  <c r="AB15" i="68"/>
  <c r="AK15" i="68"/>
  <c r="AD15" i="68"/>
  <c r="AJ15" i="68"/>
  <c r="AW15" i="68"/>
  <c r="AS15" i="68"/>
  <c r="AF15" i="68"/>
  <c r="AR15" i="68"/>
  <c r="AZ15" i="68"/>
  <c r="AQ15" i="68"/>
  <c r="AY23" i="68"/>
  <c r="AT23" i="68"/>
  <c r="AX31" i="69"/>
  <c r="AG40" i="69"/>
  <c r="J22" i="112"/>
  <c r="J23" i="112"/>
  <c r="J21" i="112"/>
  <c r="J26" i="112"/>
  <c r="J24" i="112"/>
  <c r="J20" i="112"/>
  <c r="AQ22" i="68"/>
  <c r="AY22" i="68"/>
  <c r="AX22" i="68"/>
  <c r="AT22" i="68"/>
  <c r="AS22" i="68"/>
  <c r="AW22" i="68"/>
  <c r="AU22" i="68"/>
  <c r="AZ22" i="68"/>
  <c r="AV22" i="68"/>
  <c r="AR22" i="68"/>
  <c r="AT22" i="69"/>
  <c r="AR22" i="69"/>
  <c r="AV22" i="69"/>
  <c r="AZ22" i="69"/>
  <c r="AU22" i="69"/>
  <c r="AW22" i="69"/>
  <c r="AY22" i="69"/>
  <c r="AS22" i="69"/>
  <c r="AQ22" i="69"/>
  <c r="AX22" i="69"/>
  <c r="AP22" i="68"/>
  <c r="AP23" i="69"/>
  <c r="AQ23" i="68"/>
  <c r="AP23" i="68"/>
  <c r="AP40" i="68"/>
  <c r="Z24" i="68"/>
  <c r="AY23" i="69"/>
  <c r="AU23" i="69"/>
  <c r="AJ15" i="69"/>
  <c r="AZ15" i="69"/>
  <c r="AF15" i="69"/>
  <c r="AS15" i="69"/>
  <c r="AD15" i="69"/>
  <c r="AV15" i="69"/>
  <c r="AB15" i="69"/>
  <c r="AK15" i="69"/>
  <c r="AW15" i="69"/>
  <c r="AN15" i="69"/>
  <c r="AR15" i="69"/>
  <c r="AT15" i="69"/>
  <c r="AC15" i="68"/>
  <c r="AV23" i="68"/>
  <c r="AW23" i="68"/>
  <c r="AS23" i="68"/>
  <c r="AR23" i="68"/>
  <c r="AZ23" i="68"/>
  <c r="AH40" i="68"/>
  <c r="AT23" i="69"/>
  <c r="AY15" i="68"/>
  <c r="AO15" i="68"/>
  <c r="AX23" i="69"/>
  <c r="AY31" i="69"/>
  <c r="J25" i="112"/>
  <c r="AE15" i="69"/>
  <c r="AY31" i="68"/>
  <c r="H27" i="112" l="1"/>
  <c r="J27" i="112"/>
  <c r="D21" i="112"/>
  <c r="D23" i="112"/>
  <c r="D25" i="112"/>
  <c r="D26" i="112"/>
  <c r="D20" i="112"/>
  <c r="D24" i="112"/>
  <c r="D19" i="112"/>
  <c r="J14" i="112"/>
  <c r="AI40" i="69"/>
  <c r="AB40" i="69"/>
  <c r="AA16" i="69"/>
  <c r="BA16" i="69"/>
  <c r="AP24" i="68"/>
  <c r="BA24" i="68"/>
  <c r="AX30" i="69"/>
  <c r="BA30" i="69"/>
  <c r="AE14" i="69"/>
  <c r="BA14" i="69"/>
  <c r="AB40" i="68"/>
  <c r="AU14" i="69"/>
  <c r="AK14" i="69"/>
  <c r="AX14" i="69"/>
  <c r="AC14" i="69"/>
  <c r="AP16" i="68"/>
  <c r="BE16" i="68"/>
  <c r="AL16" i="68"/>
  <c r="AB16" i="68"/>
  <c r="AH16" i="69"/>
  <c r="AF16" i="69"/>
  <c r="AF40" i="69"/>
  <c r="BA16" i="68"/>
  <c r="BB16" i="68"/>
  <c r="AR16" i="68"/>
  <c r="AH16" i="68"/>
  <c r="BC16" i="68"/>
  <c r="AF16" i="68"/>
  <c r="BD16" i="68"/>
  <c r="AN16" i="68"/>
  <c r="AW16" i="68"/>
  <c r="AG16" i="68"/>
  <c r="AT16" i="68"/>
  <c r="AV16" i="68"/>
  <c r="AJ16" i="68"/>
  <c r="AO16" i="68"/>
  <c r="AI16" i="68"/>
  <c r="AZ16" i="68"/>
  <c r="AA16" i="68"/>
  <c r="AY16" i="69"/>
  <c r="AM14" i="69"/>
  <c r="AY16" i="68"/>
  <c r="AF40" i="68"/>
  <c r="AW16" i="69"/>
  <c r="AT16" i="69"/>
  <c r="AD16" i="69"/>
  <c r="D13" i="112"/>
  <c r="D10" i="112"/>
  <c r="D12" i="112"/>
  <c r="D9" i="112"/>
  <c r="D11" i="112"/>
  <c r="D7" i="112"/>
  <c r="D6" i="112"/>
  <c r="D8" i="112"/>
  <c r="AQ16" i="69"/>
  <c r="AZ16" i="69"/>
  <c r="AC14" i="68"/>
  <c r="AN16" i="69"/>
  <c r="AS14" i="68"/>
  <c r="AA14" i="68"/>
  <c r="AB16" i="69"/>
  <c r="AI16" i="69"/>
  <c r="AV16" i="69"/>
  <c r="AG16" i="69"/>
  <c r="AL16" i="69"/>
  <c r="AO16" i="69"/>
  <c r="AD14" i="68"/>
  <c r="AW14" i="68"/>
  <c r="AX14" i="68"/>
  <c r="BA14" i="68"/>
  <c r="AJ14" i="68"/>
  <c r="AO14" i="68"/>
  <c r="AI14" i="68"/>
  <c r="BE14" i="68"/>
  <c r="AH14" i="68"/>
  <c r="AP14" i="68"/>
  <c r="AF14" i="68"/>
  <c r="AR14" i="68"/>
  <c r="AE14" i="68"/>
  <c r="AY14" i="68"/>
  <c r="AT14" i="68"/>
  <c r="AZ14" i="68"/>
  <c r="AB14" i="68"/>
  <c r="AQ14" i="68"/>
  <c r="AG14" i="68"/>
  <c r="BD14" i="68"/>
  <c r="AV14" i="68"/>
  <c r="BB14" i="68"/>
  <c r="BC14" i="68"/>
  <c r="AN14" i="68"/>
  <c r="AM14" i="68"/>
  <c r="AL14" i="68"/>
  <c r="AP16" i="69"/>
  <c r="AJ16" i="69"/>
  <c r="AU14" i="68"/>
  <c r="AR16" i="69"/>
  <c r="AE16" i="68"/>
  <c r="AD16" i="68"/>
  <c r="AG14" i="69"/>
  <c r="AJ14" i="69"/>
  <c r="AN14" i="69"/>
  <c r="AP14" i="69"/>
  <c r="AL14" i="69"/>
  <c r="AY14" i="69"/>
  <c r="AW14" i="69"/>
  <c r="AH14" i="69"/>
  <c r="AO14" i="69"/>
  <c r="AR14" i="69"/>
  <c r="AT14" i="69"/>
  <c r="AB14" i="69"/>
  <c r="AA14" i="69"/>
  <c r="AD14" i="69"/>
  <c r="AV14" i="69"/>
  <c r="AQ14" i="69"/>
  <c r="AZ14" i="69"/>
  <c r="AF14" i="69"/>
  <c r="AI14" i="69"/>
  <c r="AN40" i="68"/>
  <c r="AM16" i="68"/>
  <c r="AE16" i="69"/>
  <c r="AM40" i="69"/>
  <c r="AM16" i="69"/>
  <c r="AT40" i="69"/>
  <c r="AS40" i="69"/>
  <c r="AS16" i="69"/>
  <c r="H8" i="112"/>
  <c r="H7" i="112"/>
  <c r="H6" i="112"/>
  <c r="H12" i="112"/>
  <c r="H10" i="112"/>
  <c r="H11" i="112"/>
  <c r="H9" i="112"/>
  <c r="H13" i="112"/>
  <c r="AZ30" i="68"/>
  <c r="AX30" i="68"/>
  <c r="AY30" i="68"/>
  <c r="AK16" i="69"/>
  <c r="AL40" i="69"/>
  <c r="AK40" i="69"/>
  <c r="AX16" i="68"/>
  <c r="AY40" i="68"/>
  <c r="Z32" i="68"/>
  <c r="AX40" i="68"/>
  <c r="AC40" i="69"/>
  <c r="AC16" i="69"/>
  <c r="AD40" i="69"/>
  <c r="AU40" i="68"/>
  <c r="AU16" i="68"/>
  <c r="AV40" i="68"/>
  <c r="AU40" i="69"/>
  <c r="AU16" i="69"/>
  <c r="AV40" i="69"/>
  <c r="Z32" i="69"/>
  <c r="BA32" i="69" s="1"/>
  <c r="AX16" i="69"/>
  <c r="AX40" i="69"/>
  <c r="AY40" i="69"/>
  <c r="AY30" i="69"/>
  <c r="AZ30" i="69"/>
  <c r="AL40" i="68"/>
  <c r="AK16" i="68"/>
  <c r="AK40" i="68"/>
  <c r="AD40" i="68"/>
  <c r="AC40" i="68"/>
  <c r="AC16" i="68"/>
  <c r="AT40" i="68"/>
  <c r="AS40" i="68"/>
  <c r="AS16" i="68"/>
  <c r="AV24" i="68"/>
  <c r="AR24" i="68"/>
  <c r="AS24" i="68"/>
  <c r="AZ24" i="68"/>
  <c r="AW24" i="68"/>
  <c r="AX24" i="68"/>
  <c r="AY24" i="68"/>
  <c r="AU24" i="68"/>
  <c r="AT24" i="68"/>
  <c r="AQ24" i="68"/>
  <c r="AY24" i="69"/>
  <c r="AS24" i="69"/>
  <c r="AX24" i="69"/>
  <c r="AR24" i="69"/>
  <c r="AQ24" i="69"/>
  <c r="AT24" i="69"/>
  <c r="AW24" i="69"/>
  <c r="AU24" i="69"/>
  <c r="AV24" i="69"/>
  <c r="AZ24" i="69"/>
  <c r="AP24" i="69"/>
  <c r="D27" i="112" l="1"/>
  <c r="D14" i="112"/>
  <c r="H14" i="112"/>
  <c r="AX32" i="68"/>
  <c r="BA32" i="68"/>
  <c r="AY32" i="69"/>
  <c r="AZ32" i="69"/>
  <c r="AX32" i="69"/>
  <c r="AY32" i="68"/>
  <c r="AZ32" i="68"/>
</calcChain>
</file>

<file path=xl/sharedStrings.xml><?xml version="1.0" encoding="utf-8"?>
<sst xmlns="http://schemas.openxmlformats.org/spreadsheetml/2006/main" count="1932" uniqueCount="779">
  <si>
    <t>Source Category</t>
    <phoneticPr fontId="9"/>
  </si>
  <si>
    <t>Total</t>
  </si>
  <si>
    <t>GWP</t>
  </si>
  <si>
    <t>Note</t>
    <phoneticPr fontId="9"/>
  </si>
  <si>
    <t>[Gg CO2]</t>
    <phoneticPr fontId="9"/>
  </si>
  <si>
    <t>Solid Fuels</t>
  </si>
  <si>
    <t>Liquid Fuels</t>
  </si>
  <si>
    <t>1.Total</t>
  </si>
  <si>
    <t>LPG</t>
  </si>
  <si>
    <t>Energy</t>
    <phoneticPr fontId="9"/>
  </si>
  <si>
    <t>Gaseous Fuels</t>
    <phoneticPr fontId="9"/>
  </si>
  <si>
    <t>Other Fuels</t>
    <phoneticPr fontId="9"/>
  </si>
  <si>
    <t>Fugitive Fuels</t>
    <phoneticPr fontId="9"/>
  </si>
  <si>
    <t>Industrial Process</t>
    <phoneticPr fontId="9"/>
  </si>
  <si>
    <t>Total</t>
    <phoneticPr fontId="9"/>
  </si>
  <si>
    <t>1990, 1995, 2000: Polulation Census ( at 1. Oct.)
other: Year Book of Population Estimated 
           (at 1st Oct.)</t>
  </si>
  <si>
    <t>Share</t>
    <phoneticPr fontId="9"/>
  </si>
  <si>
    <t>0.Contents</t>
    <phoneticPr fontId="9"/>
  </si>
  <si>
    <t>2.CO2-Sector</t>
    <phoneticPr fontId="9"/>
  </si>
  <si>
    <t>3.Allocated_CO2-Sector</t>
    <phoneticPr fontId="9"/>
  </si>
  <si>
    <t>4.Allocated_CO2-Sector (detail)</t>
    <phoneticPr fontId="9"/>
  </si>
  <si>
    <t>1,000,000,000,000 g</t>
    <phoneticPr fontId="9"/>
  </si>
  <si>
    <t>1 Mt</t>
    <phoneticPr fontId="9"/>
  </si>
  <si>
    <t>1,000,000,000 g</t>
    <phoneticPr fontId="9"/>
  </si>
  <si>
    <t>1 kt</t>
    <phoneticPr fontId="9"/>
  </si>
  <si>
    <t>1,000,000 g</t>
    <phoneticPr fontId="9"/>
  </si>
  <si>
    <t>1 t</t>
    <phoneticPr fontId="9"/>
  </si>
  <si>
    <t>1,000 g</t>
    <phoneticPr fontId="9"/>
  </si>
  <si>
    <t>―</t>
    <phoneticPr fontId="9"/>
  </si>
  <si>
    <t>1 g</t>
    <phoneticPr fontId="9"/>
  </si>
  <si>
    <t>HFCs</t>
    <phoneticPr fontId="9"/>
  </si>
  <si>
    <t>PFCs</t>
    <phoneticPr fontId="9"/>
  </si>
  <si>
    <t xml:space="preserve"> </t>
    <phoneticPr fontId="9"/>
  </si>
  <si>
    <t>http://www-gio.nies.go.jp/aboutghg/nir/nir-j.html</t>
    <phoneticPr fontId="9"/>
  </si>
  <si>
    <r>
      <rPr>
        <sz val="11"/>
        <rFont val="ＭＳ 明朝"/>
        <family val="1"/>
        <charset val="128"/>
      </rPr>
      <t>備考</t>
    </r>
    <rPh sb="0" eb="2">
      <t>ビコウ</t>
    </rPh>
    <phoneticPr fontId="9"/>
  </si>
  <si>
    <r>
      <t>Mt CO</t>
    </r>
    <r>
      <rPr>
        <vertAlign val="subscript"/>
        <sz val="11"/>
        <rFont val="Century"/>
        <family val="1"/>
      </rPr>
      <t>2</t>
    </r>
    <phoneticPr fontId="9"/>
  </si>
  <si>
    <r>
      <t>t CO</t>
    </r>
    <r>
      <rPr>
        <vertAlign val="subscript"/>
        <sz val="11"/>
        <rFont val="Century"/>
        <family val="1"/>
      </rPr>
      <t>2</t>
    </r>
    <r>
      <rPr>
        <sz val="11"/>
        <rFont val="Century"/>
        <family val="1"/>
      </rPr>
      <t>/capita</t>
    </r>
    <phoneticPr fontId="9"/>
  </si>
  <si>
    <t>HFCs</t>
    <phoneticPr fontId="8"/>
  </si>
  <si>
    <t>PFCs</t>
    <phoneticPr fontId="8"/>
  </si>
  <si>
    <t>Gross Total</t>
    <phoneticPr fontId="8"/>
  </si>
  <si>
    <t>Comoarison with the base year of KP</t>
    <phoneticPr fontId="8"/>
  </si>
  <si>
    <r>
      <rPr>
        <sz val="11"/>
        <rFont val="ＭＳ Ｐ明朝"/>
        <family val="1"/>
        <charset val="128"/>
      </rPr>
      <t>廃棄物のエネルギー利用含む</t>
    </r>
    <rPh sb="11" eb="12">
      <t>フク</t>
    </rPh>
    <phoneticPr fontId="9"/>
  </si>
  <si>
    <r>
      <rPr>
        <sz val="11"/>
        <rFont val="ＭＳ Ｐ明朝"/>
        <family val="1"/>
        <charset val="128"/>
      </rPr>
      <t>廃棄物のエネルギー利用含む</t>
    </r>
  </si>
  <si>
    <r>
      <rPr>
        <sz val="11"/>
        <rFont val="ＭＳ Ｐ明朝"/>
        <family val="1"/>
        <charset val="128"/>
      </rPr>
      <t>農林水産業は含まれない</t>
    </r>
    <rPh sb="0" eb="2">
      <t>ノウリン</t>
    </rPh>
    <rPh sb="2" eb="5">
      <t>スイサンギョウ</t>
    </rPh>
    <rPh sb="6" eb="7">
      <t>フク</t>
    </rPh>
    <phoneticPr fontId="9"/>
  </si>
  <si>
    <r>
      <rPr>
        <sz val="11"/>
        <rFont val="ＭＳ Ｐ明朝"/>
        <family val="1"/>
        <charset val="128"/>
      </rPr>
      <t>廃棄物のエネルギー利用含まない</t>
    </r>
    <phoneticPr fontId="9"/>
  </si>
  <si>
    <t>1 Tg</t>
    <phoneticPr fontId="9"/>
  </si>
  <si>
    <t>1 Gg</t>
    <phoneticPr fontId="9"/>
  </si>
  <si>
    <t>1 Mg</t>
    <phoneticPr fontId="9"/>
  </si>
  <si>
    <t>1 kg</t>
    <phoneticPr fontId="9"/>
  </si>
  <si>
    <t>6.CO2-capita</t>
    <phoneticPr fontId="9"/>
  </si>
  <si>
    <t>7.CO2-GDP</t>
    <phoneticPr fontId="9"/>
  </si>
  <si>
    <t>8.CO2-fuel</t>
    <phoneticPr fontId="9"/>
  </si>
  <si>
    <t>9.CH4</t>
    <phoneticPr fontId="9"/>
  </si>
  <si>
    <t>10.CH4_detail</t>
    <phoneticPr fontId="9"/>
  </si>
  <si>
    <t>11.N2O</t>
    <phoneticPr fontId="9"/>
  </si>
  <si>
    <t>12.N2O_detail</t>
    <phoneticPr fontId="9"/>
  </si>
  <si>
    <t>13.F-gas</t>
    <phoneticPr fontId="9"/>
  </si>
  <si>
    <t>16.KP-LULUCF</t>
    <phoneticPr fontId="9"/>
  </si>
  <si>
    <t>5.CO2-Share</t>
    <phoneticPr fontId="9"/>
  </si>
  <si>
    <t>HFCs</t>
    <phoneticPr fontId="8"/>
  </si>
  <si>
    <r>
      <t>CH</t>
    </r>
    <r>
      <rPr>
        <sz val="11"/>
        <color theme="0" tint="-0.499984740745262"/>
        <rFont val="ＭＳ Ｐ明朝"/>
        <family val="1"/>
        <charset val="128"/>
      </rPr>
      <t>₄</t>
    </r>
  </si>
  <si>
    <r>
      <t>N</t>
    </r>
    <r>
      <rPr>
        <sz val="11"/>
        <color theme="0" tint="-0.499984740745262"/>
        <rFont val="ＭＳ Ｐ明朝"/>
        <family val="1"/>
        <charset val="128"/>
      </rPr>
      <t>₂</t>
    </r>
    <r>
      <rPr>
        <sz val="11"/>
        <color theme="0" tint="-0.499984740745262"/>
        <rFont val="Century"/>
        <family val="1"/>
      </rPr>
      <t>O</t>
    </r>
    <phoneticPr fontId="8"/>
  </si>
  <si>
    <t>PFCs</t>
    <phoneticPr fontId="8"/>
  </si>
  <si>
    <r>
      <t>SF</t>
    </r>
    <r>
      <rPr>
        <sz val="11"/>
        <color theme="0" tint="-0.499984740745262"/>
        <rFont val="ＭＳ Ｐ明朝"/>
        <family val="1"/>
        <charset val="128"/>
      </rPr>
      <t>₆</t>
    </r>
    <phoneticPr fontId="8"/>
  </si>
  <si>
    <r>
      <t>NF</t>
    </r>
    <r>
      <rPr>
        <sz val="11"/>
        <color theme="0" tint="-0.499984740745262"/>
        <rFont val="ＭＳ Ｐ明朝"/>
        <family val="1"/>
        <charset val="128"/>
      </rPr>
      <t>₃</t>
    </r>
    <phoneticPr fontId="8"/>
  </si>
  <si>
    <r>
      <t>NF</t>
    </r>
    <r>
      <rPr>
        <sz val="11"/>
        <color rgb="FFFFFFFF"/>
        <rFont val="ＭＳ 明朝"/>
        <family val="1"/>
        <charset val="128"/>
      </rPr>
      <t>₃</t>
    </r>
    <r>
      <rPr>
        <sz val="11"/>
        <color rgb="FFFFFFFF"/>
        <rFont val="ＭＳ Ｐ明朝"/>
        <family val="1"/>
        <charset val="128"/>
      </rPr>
      <t>製造時の漏出</t>
    </r>
    <rPh sb="3" eb="5">
      <t>セイゾウ</t>
    </rPh>
    <rPh sb="5" eb="6">
      <t>ジ</t>
    </rPh>
    <rPh sb="7" eb="9">
      <t>ロウシュツ</t>
    </rPh>
    <phoneticPr fontId="9"/>
  </si>
  <si>
    <r>
      <rPr>
        <sz val="11"/>
        <color rgb="FFFFFFFF"/>
        <rFont val="ＭＳ 明朝"/>
        <family val="1"/>
        <charset val="128"/>
      </rPr>
      <t>半導体製造</t>
    </r>
    <rPh sb="0" eb="3">
      <t>ハンドウタイ</t>
    </rPh>
    <rPh sb="3" eb="5">
      <t>セイゾウ</t>
    </rPh>
    <phoneticPr fontId="9"/>
  </si>
  <si>
    <t>家庭部門</t>
    <phoneticPr fontId="9"/>
  </si>
  <si>
    <t>燃料の燃焼</t>
    <rPh sb="0" eb="2">
      <t>ネンリョウ</t>
    </rPh>
    <rPh sb="3" eb="5">
      <t>ネンショウ</t>
    </rPh>
    <phoneticPr fontId="11"/>
  </si>
  <si>
    <t>―</t>
    <phoneticPr fontId="9"/>
  </si>
  <si>
    <t>HFCs</t>
    <phoneticPr fontId="9"/>
  </si>
  <si>
    <r>
      <rPr>
        <sz val="10"/>
        <rFont val="ＭＳ 明朝"/>
        <family val="1"/>
        <charset val="128"/>
      </rPr>
      <t>隠しシート（公表時に非表示）</t>
    </r>
    <rPh sb="0" eb="1">
      <t>カク</t>
    </rPh>
    <rPh sb="6" eb="8">
      <t>コウヒョウ</t>
    </rPh>
    <rPh sb="8" eb="9">
      <t>ジ</t>
    </rPh>
    <rPh sb="10" eb="13">
      <t>ヒヒョウジ</t>
    </rPh>
    <phoneticPr fontId="9"/>
  </si>
  <si>
    <t>確報値</t>
    <rPh sb="0" eb="2">
      <t>カクホウ</t>
    </rPh>
    <rPh sb="2" eb="3">
      <t>チ</t>
    </rPh>
    <phoneticPr fontId="9"/>
  </si>
  <si>
    <r>
      <t>1990</t>
    </r>
    <r>
      <rPr>
        <sz val="10"/>
        <rFont val="ＭＳ 明朝"/>
        <family val="1"/>
        <charset val="128"/>
      </rPr>
      <t>年度　　　　　　　　　　　　　　　　　　　　　　　　　　　　　　　　　　　　　　　　　　　　　　　　　　　　　　　　　　　　　　　　　（平成</t>
    </r>
    <r>
      <rPr>
        <sz val="10"/>
        <rFont val="Century"/>
        <family val="1"/>
      </rPr>
      <t>2</t>
    </r>
    <r>
      <rPr>
        <sz val="10"/>
        <rFont val="ＭＳ 明朝"/>
        <family val="1"/>
        <charset val="128"/>
      </rPr>
      <t>年度）</t>
    </r>
    <rPh sb="4" eb="5">
      <t>ネン</t>
    </rPh>
    <rPh sb="5" eb="6">
      <t>ド</t>
    </rPh>
    <rPh sb="72" eb="74">
      <t>ヘイセイ</t>
    </rPh>
    <rPh sb="75" eb="76">
      <t>ネン</t>
    </rPh>
    <rPh sb="76" eb="77">
      <t>ド</t>
    </rPh>
    <phoneticPr fontId="9"/>
  </si>
  <si>
    <r>
      <t>2005</t>
    </r>
    <r>
      <rPr>
        <sz val="10"/>
        <rFont val="ＭＳ 明朝"/>
        <family val="1"/>
        <charset val="128"/>
      </rPr>
      <t>年度</t>
    </r>
    <r>
      <rPr>
        <sz val="10"/>
        <rFont val="Century"/>
        <family val="1"/>
      </rPr>
      <t xml:space="preserve">                                                                                                                                                                                                                     </t>
    </r>
    <r>
      <rPr>
        <sz val="10"/>
        <rFont val="ＭＳ 明朝"/>
        <family val="1"/>
        <charset val="128"/>
      </rPr>
      <t>（平成</t>
    </r>
    <r>
      <rPr>
        <sz val="10"/>
        <rFont val="Century"/>
        <family val="1"/>
      </rPr>
      <t>17</t>
    </r>
    <r>
      <rPr>
        <sz val="10"/>
        <rFont val="ＭＳ 明朝"/>
        <family val="1"/>
        <charset val="128"/>
      </rPr>
      <t>年度）</t>
    </r>
    <rPh sb="5" eb="6">
      <t>ド</t>
    </rPh>
    <rPh sb="225" eb="226">
      <t>ド</t>
    </rPh>
    <phoneticPr fontId="9"/>
  </si>
  <si>
    <r>
      <t>2013</t>
    </r>
    <r>
      <rPr>
        <sz val="10"/>
        <rFont val="ＭＳ 明朝"/>
        <family val="1"/>
        <charset val="128"/>
      </rPr>
      <t>年度
（平成</t>
    </r>
    <r>
      <rPr>
        <sz val="10"/>
        <rFont val="Century"/>
        <family val="1"/>
      </rPr>
      <t>25</t>
    </r>
    <r>
      <rPr>
        <sz val="10"/>
        <rFont val="ＭＳ 明朝"/>
        <family val="1"/>
        <charset val="128"/>
      </rPr>
      <t>年度）</t>
    </r>
    <rPh sb="5" eb="6">
      <t>ド</t>
    </rPh>
    <rPh sb="13" eb="14">
      <t>ド</t>
    </rPh>
    <phoneticPr fontId="9"/>
  </si>
  <si>
    <r>
      <t>2016</t>
    </r>
    <r>
      <rPr>
        <sz val="10"/>
        <rFont val="ＭＳ Ｐ明朝"/>
        <family val="1"/>
        <charset val="128"/>
      </rPr>
      <t>年度
（平成</t>
    </r>
    <r>
      <rPr>
        <sz val="10"/>
        <rFont val="Century"/>
        <family val="1"/>
      </rPr>
      <t>28</t>
    </r>
    <r>
      <rPr>
        <sz val="10"/>
        <rFont val="ＭＳ Ｐ明朝"/>
        <family val="1"/>
        <charset val="128"/>
      </rPr>
      <t>年度）</t>
    </r>
    <rPh sb="5" eb="6">
      <t>ド</t>
    </rPh>
    <rPh sb="13" eb="14">
      <t>ド</t>
    </rPh>
    <phoneticPr fontId="9"/>
  </si>
  <si>
    <r>
      <t>2016</t>
    </r>
    <r>
      <rPr>
        <sz val="10"/>
        <rFont val="ＭＳ Ｐ明朝"/>
        <family val="1"/>
        <charset val="128"/>
      </rPr>
      <t>年度
（平成</t>
    </r>
    <r>
      <rPr>
        <sz val="10"/>
        <rFont val="Century"/>
        <family val="1"/>
      </rPr>
      <t>32年度）</t>
    </r>
    <r>
      <rPr>
        <sz val="13"/>
        <rFont val="ＭＳ Ｐ明朝"/>
        <family val="1"/>
        <charset val="128"/>
      </rPr>
      <t/>
    </r>
    <rPh sb="5" eb="6">
      <t>ド</t>
    </rPh>
    <rPh sb="13" eb="14">
      <t>ド</t>
    </rPh>
    <phoneticPr fontId="9"/>
  </si>
  <si>
    <r>
      <t>2016</t>
    </r>
    <r>
      <rPr>
        <sz val="10"/>
        <rFont val="ＭＳ Ｐ明朝"/>
        <family val="1"/>
        <charset val="128"/>
      </rPr>
      <t>年度
（平成</t>
    </r>
    <r>
      <rPr>
        <sz val="10"/>
        <rFont val="Century"/>
        <family val="1"/>
      </rPr>
      <t>33年度）</t>
    </r>
    <r>
      <rPr>
        <sz val="13"/>
        <rFont val="ＭＳ Ｐ明朝"/>
        <family val="1"/>
        <charset val="128"/>
      </rPr>
      <t/>
    </r>
    <rPh sb="5" eb="6">
      <t>ド</t>
    </rPh>
    <rPh sb="13" eb="14">
      <t>ド</t>
    </rPh>
    <phoneticPr fontId="9"/>
  </si>
  <si>
    <r>
      <t>2016</t>
    </r>
    <r>
      <rPr>
        <sz val="10"/>
        <rFont val="ＭＳ Ｐ明朝"/>
        <family val="1"/>
        <charset val="128"/>
      </rPr>
      <t>年度
（平成</t>
    </r>
    <r>
      <rPr>
        <sz val="10"/>
        <rFont val="Century"/>
        <family val="1"/>
      </rPr>
      <t>34年度）</t>
    </r>
    <r>
      <rPr>
        <sz val="13"/>
        <rFont val="ＭＳ Ｐ明朝"/>
        <family val="1"/>
        <charset val="128"/>
      </rPr>
      <t/>
    </r>
    <rPh sb="5" eb="6">
      <t>ド</t>
    </rPh>
    <rPh sb="13" eb="14">
      <t>ド</t>
    </rPh>
    <phoneticPr fontId="9"/>
  </si>
  <si>
    <t>CO2</t>
    <phoneticPr fontId="9"/>
  </si>
  <si>
    <t>CH4</t>
    <phoneticPr fontId="9"/>
  </si>
  <si>
    <t>N2O</t>
    <phoneticPr fontId="9"/>
  </si>
  <si>
    <r>
      <t>2013</t>
    </r>
    <r>
      <rPr>
        <sz val="10"/>
        <rFont val="ＭＳ 明朝"/>
        <family val="1"/>
        <charset val="128"/>
      </rPr>
      <t>年
（平成</t>
    </r>
    <r>
      <rPr>
        <sz val="10"/>
        <rFont val="Century"/>
        <family val="1"/>
      </rPr>
      <t>25</t>
    </r>
    <r>
      <rPr>
        <sz val="10"/>
        <rFont val="ＭＳ 明朝"/>
        <family val="1"/>
        <charset val="128"/>
      </rPr>
      <t>年）</t>
    </r>
    <phoneticPr fontId="9"/>
  </si>
  <si>
    <r>
      <t>2016</t>
    </r>
    <r>
      <rPr>
        <sz val="10"/>
        <rFont val="ＭＳ Ｐ明朝"/>
        <family val="1"/>
        <charset val="128"/>
      </rPr>
      <t>年
（平成</t>
    </r>
    <r>
      <rPr>
        <sz val="10"/>
        <rFont val="Century"/>
        <family val="1"/>
      </rPr>
      <t>28</t>
    </r>
    <r>
      <rPr>
        <sz val="10"/>
        <rFont val="ＭＳ Ｐ明朝"/>
        <family val="1"/>
        <charset val="128"/>
      </rPr>
      <t>年）</t>
    </r>
    <phoneticPr fontId="9"/>
  </si>
  <si>
    <r>
      <t>2016</t>
    </r>
    <r>
      <rPr>
        <sz val="10"/>
        <rFont val="ＭＳ Ｐ明朝"/>
        <family val="1"/>
        <charset val="128"/>
      </rPr>
      <t>年
（平成</t>
    </r>
    <r>
      <rPr>
        <sz val="10"/>
        <rFont val="Century"/>
        <family val="1"/>
      </rPr>
      <t>32年）</t>
    </r>
    <r>
      <rPr>
        <sz val="13"/>
        <rFont val="ＭＳ Ｐ明朝"/>
        <family val="1"/>
        <charset val="128"/>
      </rPr>
      <t/>
    </r>
  </si>
  <si>
    <r>
      <t>2016</t>
    </r>
    <r>
      <rPr>
        <sz val="10"/>
        <rFont val="ＭＳ Ｐ明朝"/>
        <family val="1"/>
        <charset val="128"/>
      </rPr>
      <t>年
（平成</t>
    </r>
    <r>
      <rPr>
        <sz val="10"/>
        <rFont val="Century"/>
        <family val="1"/>
      </rPr>
      <t>33年）</t>
    </r>
    <r>
      <rPr>
        <sz val="13"/>
        <rFont val="ＭＳ Ｐ明朝"/>
        <family val="1"/>
        <charset val="128"/>
      </rPr>
      <t/>
    </r>
  </si>
  <si>
    <r>
      <t>2016</t>
    </r>
    <r>
      <rPr>
        <sz val="10"/>
        <rFont val="ＭＳ Ｐ明朝"/>
        <family val="1"/>
        <charset val="128"/>
      </rPr>
      <t>年
（平成</t>
    </r>
    <r>
      <rPr>
        <sz val="10"/>
        <rFont val="Century"/>
        <family val="1"/>
      </rPr>
      <t>34年）</t>
    </r>
    <r>
      <rPr>
        <sz val="13"/>
        <rFont val="ＭＳ Ｐ明朝"/>
        <family val="1"/>
        <charset val="128"/>
      </rPr>
      <t/>
    </r>
  </si>
  <si>
    <t>HFCs</t>
    <phoneticPr fontId="9"/>
  </si>
  <si>
    <t>SF6</t>
    <phoneticPr fontId="9"/>
  </si>
  <si>
    <t>NF3</t>
    <phoneticPr fontId="9"/>
  </si>
  <si>
    <r>
      <t>2017</t>
    </r>
    <r>
      <rPr>
        <sz val="10"/>
        <rFont val="ＭＳ Ｐ明朝"/>
        <family val="1"/>
        <charset val="128"/>
      </rPr>
      <t>年
（平成</t>
    </r>
    <r>
      <rPr>
        <sz val="10"/>
        <rFont val="Century"/>
        <family val="1"/>
      </rPr>
      <t>29</t>
    </r>
    <r>
      <rPr>
        <sz val="10"/>
        <rFont val="ＭＳ Ｐ明朝"/>
        <family val="1"/>
        <charset val="128"/>
      </rPr>
      <t>年）</t>
    </r>
    <phoneticPr fontId="9"/>
  </si>
  <si>
    <r>
      <t>2018</t>
    </r>
    <r>
      <rPr>
        <sz val="10"/>
        <rFont val="ＭＳ Ｐ明朝"/>
        <family val="1"/>
        <charset val="128"/>
      </rPr>
      <t>年
（平成</t>
    </r>
    <r>
      <rPr>
        <sz val="10"/>
        <rFont val="Century"/>
        <family val="1"/>
      </rPr>
      <t>30</t>
    </r>
    <r>
      <rPr>
        <sz val="10"/>
        <rFont val="ＭＳ Ｐ明朝"/>
        <family val="1"/>
        <charset val="128"/>
      </rPr>
      <t>年）</t>
    </r>
    <phoneticPr fontId="9"/>
  </si>
  <si>
    <r>
      <t>2019</t>
    </r>
    <r>
      <rPr>
        <sz val="10"/>
        <rFont val="ＭＳ Ｐ明朝"/>
        <family val="1"/>
        <charset val="128"/>
      </rPr>
      <t>年
（平成</t>
    </r>
    <r>
      <rPr>
        <sz val="10"/>
        <rFont val="Century"/>
        <family val="1"/>
      </rPr>
      <t>31</t>
    </r>
    <r>
      <rPr>
        <sz val="10"/>
        <rFont val="ＭＳ Ｐ明朝"/>
        <family val="1"/>
        <charset val="128"/>
      </rPr>
      <t>年）</t>
    </r>
    <phoneticPr fontId="9"/>
  </si>
  <si>
    <r>
      <t>2017</t>
    </r>
    <r>
      <rPr>
        <sz val="10"/>
        <rFont val="ＭＳ Ｐ明朝"/>
        <family val="1"/>
        <charset val="128"/>
      </rPr>
      <t>年度
（平成</t>
    </r>
    <r>
      <rPr>
        <sz val="10"/>
        <rFont val="Century"/>
        <family val="1"/>
      </rPr>
      <t>29</t>
    </r>
    <r>
      <rPr>
        <sz val="10"/>
        <rFont val="ＭＳ Ｐ明朝"/>
        <family val="1"/>
        <charset val="128"/>
      </rPr>
      <t>年度）</t>
    </r>
    <rPh sb="5" eb="6">
      <t>ド</t>
    </rPh>
    <rPh sb="13" eb="14">
      <t>ド</t>
    </rPh>
    <phoneticPr fontId="9"/>
  </si>
  <si>
    <r>
      <t>2018</t>
    </r>
    <r>
      <rPr>
        <sz val="10"/>
        <rFont val="ＭＳ Ｐ明朝"/>
        <family val="1"/>
        <charset val="128"/>
      </rPr>
      <t>年度
（平成</t>
    </r>
    <r>
      <rPr>
        <sz val="10"/>
        <rFont val="Century"/>
        <family val="1"/>
      </rPr>
      <t>30</t>
    </r>
    <r>
      <rPr>
        <sz val="10"/>
        <rFont val="ＭＳ Ｐ明朝"/>
        <family val="1"/>
        <charset val="128"/>
      </rPr>
      <t>年度）</t>
    </r>
    <rPh sb="5" eb="6">
      <t>ド</t>
    </rPh>
    <rPh sb="13" eb="14">
      <t>ド</t>
    </rPh>
    <phoneticPr fontId="9"/>
  </si>
  <si>
    <r>
      <t>2019</t>
    </r>
    <r>
      <rPr>
        <sz val="10"/>
        <rFont val="ＭＳ Ｐ明朝"/>
        <family val="1"/>
        <charset val="128"/>
      </rPr>
      <t>年度
（平成</t>
    </r>
    <r>
      <rPr>
        <sz val="10"/>
        <rFont val="Century"/>
        <family val="1"/>
      </rPr>
      <t>31</t>
    </r>
    <r>
      <rPr>
        <sz val="10"/>
        <rFont val="ＭＳ Ｐ明朝"/>
        <family val="1"/>
        <charset val="128"/>
      </rPr>
      <t>年度）</t>
    </r>
    <rPh sb="5" eb="6">
      <t>ド</t>
    </rPh>
    <rPh sb="13" eb="14">
      <t>ド</t>
    </rPh>
    <phoneticPr fontId="9"/>
  </si>
  <si>
    <t>2.CO2-Sector</t>
  </si>
  <si>
    <r>
      <rPr>
        <b/>
        <sz val="16"/>
        <rFont val="ＭＳ 明朝"/>
        <family val="1"/>
        <charset val="128"/>
      </rPr>
      <t>部門別</t>
    </r>
    <r>
      <rPr>
        <b/>
        <sz val="16"/>
        <rFont val="Century"/>
        <family val="1"/>
      </rPr>
      <t>CO</t>
    </r>
    <r>
      <rPr>
        <b/>
        <vertAlign val="subscript"/>
        <sz val="16"/>
        <rFont val="Century"/>
        <family val="1"/>
      </rPr>
      <t xml:space="preserve">2 </t>
    </r>
    <r>
      <rPr>
        <b/>
        <sz val="16"/>
        <rFont val="ＭＳ 明朝"/>
        <family val="1"/>
        <charset val="128"/>
      </rPr>
      <t>排出量【電気・熱配分前】（簡約表）</t>
    </r>
    <rPh sb="11" eb="13">
      <t>デンキ</t>
    </rPh>
    <rPh sb="14" eb="15">
      <t>ネツ</t>
    </rPh>
    <rPh sb="15" eb="17">
      <t>ハイブン</t>
    </rPh>
    <rPh sb="17" eb="18">
      <t>マエ</t>
    </rPh>
    <phoneticPr fontId="9"/>
  </si>
  <si>
    <r>
      <rPr>
        <sz val="11"/>
        <rFont val="ＭＳ 明朝"/>
        <family val="1"/>
        <charset val="128"/>
      </rPr>
      <t>合計</t>
    </r>
    <rPh sb="0" eb="2">
      <t>ゴウケイ</t>
    </rPh>
    <phoneticPr fontId="9"/>
  </si>
  <si>
    <t>3.Allocated_CO2-Sector</t>
  </si>
  <si>
    <r>
      <rPr>
        <b/>
        <sz val="16"/>
        <rFont val="ＭＳ 明朝"/>
        <family val="1"/>
        <charset val="128"/>
      </rPr>
      <t>部門別</t>
    </r>
    <r>
      <rPr>
        <b/>
        <sz val="16"/>
        <rFont val="Century"/>
        <family val="1"/>
      </rPr>
      <t>CO</t>
    </r>
    <r>
      <rPr>
        <b/>
        <vertAlign val="subscript"/>
        <sz val="16"/>
        <rFont val="Century"/>
        <family val="1"/>
      </rPr>
      <t xml:space="preserve">2 </t>
    </r>
    <r>
      <rPr>
        <b/>
        <sz val="16"/>
        <rFont val="ＭＳ 明朝"/>
        <family val="1"/>
        <charset val="128"/>
      </rPr>
      <t>排出量【電気・熱配分後】（簡約表）</t>
    </r>
    <rPh sb="20" eb="22">
      <t>カンヤク</t>
    </rPh>
    <rPh sb="22" eb="23">
      <t>ヒョウ</t>
    </rPh>
    <phoneticPr fontId="9"/>
  </si>
  <si>
    <t>9.CH4</t>
  </si>
  <si>
    <r>
      <t>CH</t>
    </r>
    <r>
      <rPr>
        <b/>
        <vertAlign val="subscript"/>
        <sz val="16"/>
        <rFont val="Century"/>
        <family val="1"/>
      </rPr>
      <t>4</t>
    </r>
    <r>
      <rPr>
        <b/>
        <sz val="16"/>
        <rFont val="ＭＳ 明朝"/>
        <family val="1"/>
        <charset val="128"/>
      </rPr>
      <t>排出量（簡約表）</t>
    </r>
    <rPh sb="3" eb="5">
      <t>ハイシュツ</t>
    </rPh>
    <rPh sb="5" eb="6">
      <t>リョウ</t>
    </rPh>
    <rPh sb="7" eb="9">
      <t>カンヤク</t>
    </rPh>
    <rPh sb="9" eb="10">
      <t>ヒョウ</t>
    </rPh>
    <phoneticPr fontId="9"/>
  </si>
  <si>
    <r>
      <rPr>
        <sz val="11"/>
        <rFont val="ＭＳ 明朝"/>
        <family val="1"/>
        <charset val="128"/>
      </rPr>
      <t>合計</t>
    </r>
    <rPh sb="0" eb="2">
      <t>ゴウケイ</t>
    </rPh>
    <phoneticPr fontId="11"/>
  </si>
  <si>
    <t>11.N2O</t>
  </si>
  <si>
    <r>
      <t>N</t>
    </r>
    <r>
      <rPr>
        <b/>
        <vertAlign val="subscript"/>
        <sz val="16"/>
        <rFont val="Century"/>
        <family val="1"/>
      </rPr>
      <t>2</t>
    </r>
    <r>
      <rPr>
        <b/>
        <sz val="16"/>
        <rFont val="Century"/>
        <family val="1"/>
      </rPr>
      <t>O</t>
    </r>
    <r>
      <rPr>
        <b/>
        <sz val="16"/>
        <rFont val="ＭＳ 明朝"/>
        <family val="1"/>
        <charset val="128"/>
      </rPr>
      <t>排出量（簡約表）</t>
    </r>
    <rPh sb="3" eb="6">
      <t>ハイシュツリョウ</t>
    </rPh>
    <rPh sb="7" eb="9">
      <t>カンヤク</t>
    </rPh>
    <rPh sb="9" eb="10">
      <t>ヒョウ</t>
    </rPh>
    <phoneticPr fontId="9"/>
  </si>
  <si>
    <t>13.F-gas</t>
  </si>
  <si>
    <r>
      <t>F-gas</t>
    </r>
    <r>
      <rPr>
        <b/>
        <sz val="16"/>
        <rFont val="ＭＳ 明朝"/>
        <family val="1"/>
        <charset val="128"/>
      </rPr>
      <t>（</t>
    </r>
    <r>
      <rPr>
        <b/>
        <sz val="16"/>
        <rFont val="Century"/>
        <family val="1"/>
      </rPr>
      <t>HFCs, PFCs, SF</t>
    </r>
    <r>
      <rPr>
        <b/>
        <vertAlign val="subscript"/>
        <sz val="16"/>
        <rFont val="Century"/>
        <family val="1"/>
      </rPr>
      <t xml:space="preserve">6, </t>
    </r>
    <r>
      <rPr>
        <b/>
        <sz val="16"/>
        <rFont val="Century"/>
        <family val="1"/>
      </rPr>
      <t>NF</t>
    </r>
    <r>
      <rPr>
        <b/>
        <vertAlign val="subscript"/>
        <sz val="16"/>
        <rFont val="Century"/>
        <family val="1"/>
      </rPr>
      <t>3</t>
    </r>
    <r>
      <rPr>
        <b/>
        <sz val="16"/>
        <rFont val="ＭＳ 明朝"/>
        <family val="1"/>
        <charset val="128"/>
      </rPr>
      <t>）排出量</t>
    </r>
    <rPh sb="27" eb="29">
      <t>ハイシュツ</t>
    </rPh>
    <rPh sb="29" eb="30">
      <t>リョウ</t>
    </rPh>
    <phoneticPr fontId="9"/>
  </si>
  <si>
    <r>
      <t xml:space="preserve">F-gas </t>
    </r>
    <r>
      <rPr>
        <sz val="11"/>
        <rFont val="ＭＳ 明朝"/>
        <family val="1"/>
        <charset val="128"/>
      </rPr>
      <t>合計</t>
    </r>
    <phoneticPr fontId="9"/>
  </si>
  <si>
    <r>
      <rPr>
        <sz val="11"/>
        <rFont val="ＭＳ 明朝"/>
        <family val="1"/>
        <charset val="128"/>
      </rPr>
      <t>温室効果ガス</t>
    </r>
  </si>
  <si>
    <r>
      <rPr>
        <sz val="11"/>
        <rFont val="ＭＳ 明朝"/>
        <family val="1"/>
        <charset val="128"/>
      </rPr>
      <t>エネルギー起源</t>
    </r>
    <rPh sb="5" eb="7">
      <t>キゲン</t>
    </rPh>
    <phoneticPr fontId="8"/>
  </si>
  <si>
    <r>
      <rPr>
        <sz val="11"/>
        <rFont val="ＭＳ 明朝"/>
        <family val="1"/>
        <charset val="128"/>
      </rPr>
      <t>非エネルギー起源</t>
    </r>
    <r>
      <rPr>
        <vertAlign val="superscript"/>
        <sz val="11"/>
        <rFont val="ＭＳ 明朝"/>
        <family val="1"/>
        <charset val="128"/>
      </rPr>
      <t>※</t>
    </r>
    <rPh sb="0" eb="1">
      <t>ヒ</t>
    </rPh>
    <rPh sb="6" eb="8">
      <t>キゲン</t>
    </rPh>
    <phoneticPr fontId="8"/>
  </si>
  <si>
    <r>
      <rPr>
        <sz val="12"/>
        <rFont val="ＭＳ 明朝"/>
        <family val="1"/>
        <charset val="128"/>
      </rPr>
      <t>代替フロン等４ガス</t>
    </r>
    <rPh sb="0" eb="2">
      <t>ダイタイ</t>
    </rPh>
    <rPh sb="5" eb="6">
      <t>トウ</t>
    </rPh>
    <phoneticPr fontId="8"/>
  </si>
  <si>
    <r>
      <rPr>
        <sz val="11"/>
        <rFont val="ＭＳ 明朝"/>
        <family val="1"/>
        <charset val="128"/>
      </rPr>
      <t>計</t>
    </r>
  </si>
  <si>
    <r>
      <rPr>
        <sz val="14"/>
        <rFont val="Century"/>
        <family val="1"/>
      </rPr>
      <t>(2016年度)</t>
    </r>
    <r>
      <rPr>
        <sz val="10"/>
        <rFont val="ＭＳ Ｐ明朝"/>
        <family val="1"/>
        <charset val="128"/>
      </rPr>
      <t/>
    </r>
  </si>
  <si>
    <r>
      <rPr>
        <sz val="14"/>
        <rFont val="Century"/>
        <family val="1"/>
      </rPr>
      <t>(2017年度)</t>
    </r>
    <r>
      <rPr>
        <sz val="10"/>
        <rFont val="ＭＳ Ｐ明朝"/>
        <family val="1"/>
        <charset val="128"/>
      </rPr>
      <t/>
    </r>
  </si>
  <si>
    <r>
      <rPr>
        <sz val="14"/>
        <rFont val="Century"/>
        <family val="1"/>
      </rPr>
      <t>(2018年度)</t>
    </r>
    <r>
      <rPr>
        <sz val="10"/>
        <rFont val="ＭＳ Ｐ明朝"/>
        <family val="1"/>
        <charset val="128"/>
      </rPr>
      <t/>
    </r>
  </si>
  <si>
    <r>
      <rPr>
        <sz val="14"/>
        <rFont val="Century"/>
        <family val="1"/>
      </rPr>
      <t>(2019年度)</t>
    </r>
    <r>
      <rPr>
        <sz val="10"/>
        <rFont val="ＭＳ Ｐ明朝"/>
        <family val="1"/>
        <charset val="128"/>
      </rPr>
      <t/>
    </r>
  </si>
  <si>
    <r>
      <rPr>
        <sz val="14"/>
        <rFont val="Century"/>
        <family val="1"/>
      </rPr>
      <t>(2020年度)</t>
    </r>
    <r>
      <rPr>
        <sz val="10"/>
        <rFont val="ＭＳ Ｐ明朝"/>
        <family val="1"/>
        <charset val="128"/>
      </rPr>
      <t/>
    </r>
  </si>
  <si>
    <r>
      <rPr>
        <sz val="14"/>
        <rFont val="Century"/>
        <family val="1"/>
      </rPr>
      <t>(2021年度)</t>
    </r>
    <r>
      <rPr>
        <sz val="10"/>
        <rFont val="ＭＳ Ｐ明朝"/>
        <family val="1"/>
        <charset val="128"/>
      </rPr>
      <t/>
    </r>
  </si>
  <si>
    <r>
      <rPr>
        <sz val="14"/>
        <rFont val="Century"/>
        <family val="1"/>
      </rPr>
      <t>(2022年度)</t>
    </r>
    <r>
      <rPr>
        <sz val="10"/>
        <rFont val="ＭＳ Ｐ明朝"/>
        <family val="1"/>
        <charset val="128"/>
      </rPr>
      <t/>
    </r>
  </si>
  <si>
    <r>
      <rPr>
        <sz val="14"/>
        <rFont val="Century"/>
        <family val="1"/>
      </rPr>
      <t>(2015</t>
    </r>
    <r>
      <rPr>
        <sz val="14"/>
        <rFont val="ＭＳ Ｐ明朝"/>
        <family val="1"/>
        <charset val="128"/>
      </rPr>
      <t>年度)</t>
    </r>
    <phoneticPr fontId="9"/>
  </si>
  <si>
    <r>
      <t>CO</t>
    </r>
    <r>
      <rPr>
        <sz val="11"/>
        <color theme="0" tint="-0.499984740745262"/>
        <rFont val="ＭＳ Ｐ明朝"/>
        <family val="1"/>
        <charset val="128"/>
      </rPr>
      <t>₂</t>
    </r>
    <r>
      <rPr>
        <sz val="11"/>
        <color theme="0" tint="-0.499984740745262"/>
        <rFont val="Century"/>
        <family val="1"/>
      </rPr>
      <t xml:space="preserve"> </t>
    </r>
    <phoneticPr fontId="9"/>
  </si>
  <si>
    <t>5.CO2-Share</t>
  </si>
  <si>
    <r>
      <t>2015</t>
    </r>
    <r>
      <rPr>
        <sz val="10"/>
        <rFont val="ＭＳ Ｐ明朝"/>
        <family val="1"/>
        <charset val="128"/>
      </rPr>
      <t>年度
（平成</t>
    </r>
    <r>
      <rPr>
        <sz val="10"/>
        <rFont val="Century"/>
        <family val="1"/>
      </rPr>
      <t>27</t>
    </r>
    <r>
      <rPr>
        <sz val="10"/>
        <rFont val="ＭＳ Ｐ明朝"/>
        <family val="1"/>
        <charset val="128"/>
      </rPr>
      <t>年度）</t>
    </r>
    <rPh sb="5" eb="6">
      <t>ド</t>
    </rPh>
    <rPh sb="13" eb="14">
      <t>ド</t>
    </rPh>
    <phoneticPr fontId="9"/>
  </si>
  <si>
    <r>
      <t>2005</t>
    </r>
    <r>
      <rPr>
        <sz val="10"/>
        <rFont val="ＭＳ 明朝"/>
        <family val="1"/>
        <charset val="128"/>
      </rPr>
      <t>年</t>
    </r>
    <r>
      <rPr>
        <sz val="10"/>
        <rFont val="Century"/>
        <family val="1"/>
      </rPr>
      <t xml:space="preserve">
</t>
    </r>
    <r>
      <rPr>
        <sz val="10"/>
        <rFont val="ＭＳ 明朝"/>
        <family val="1"/>
        <charset val="128"/>
      </rPr>
      <t>（平成</t>
    </r>
    <r>
      <rPr>
        <sz val="10"/>
        <rFont val="Century"/>
        <family val="1"/>
      </rPr>
      <t>17</t>
    </r>
    <r>
      <rPr>
        <sz val="10"/>
        <rFont val="ＭＳ 明朝"/>
        <family val="1"/>
        <charset val="128"/>
      </rPr>
      <t>年）</t>
    </r>
    <phoneticPr fontId="9"/>
  </si>
  <si>
    <r>
      <t>2015</t>
    </r>
    <r>
      <rPr>
        <sz val="10"/>
        <rFont val="ＭＳ Ｐ明朝"/>
        <family val="1"/>
        <charset val="128"/>
      </rPr>
      <t>年
（平成</t>
    </r>
    <r>
      <rPr>
        <sz val="10"/>
        <rFont val="Century"/>
        <family val="1"/>
      </rPr>
      <t>27</t>
    </r>
    <r>
      <rPr>
        <sz val="10"/>
        <rFont val="ＭＳ Ｐ明朝"/>
        <family val="1"/>
        <charset val="128"/>
      </rPr>
      <t>年）</t>
    </r>
    <phoneticPr fontId="9"/>
  </si>
  <si>
    <r>
      <t>1990</t>
    </r>
    <r>
      <rPr>
        <sz val="10"/>
        <rFont val="ＭＳ 明朝"/>
        <family val="1"/>
        <charset val="128"/>
      </rPr>
      <t>年
（平成</t>
    </r>
    <r>
      <rPr>
        <sz val="10"/>
        <rFont val="Century"/>
        <family val="1"/>
      </rPr>
      <t>2</t>
    </r>
    <r>
      <rPr>
        <sz val="10"/>
        <rFont val="ＭＳ 明朝"/>
        <family val="1"/>
        <charset val="128"/>
      </rPr>
      <t>年）</t>
    </r>
    <rPh sb="4" eb="5">
      <t>ネン</t>
    </rPh>
    <rPh sb="7" eb="9">
      <t>ヘイセイ</t>
    </rPh>
    <rPh sb="10" eb="11">
      <t>ネン</t>
    </rPh>
    <phoneticPr fontId="9"/>
  </si>
  <si>
    <t>14.家庭におけるCO2排出量（世帯あたり）</t>
  </si>
  <si>
    <t>廃棄物
（ﾌﾟﾗｽﾁｯｸ、廃油の焼却）</t>
    <phoneticPr fontId="9"/>
  </si>
  <si>
    <t>業務その他部門
（商業･ｻｰﾋﾞｽ･事業所等）</t>
    <phoneticPr fontId="9"/>
  </si>
  <si>
    <t>運輸部門
（自動車・船舶等）</t>
    <phoneticPr fontId="9"/>
  </si>
  <si>
    <t>産業部門
（工場等）</t>
    <phoneticPr fontId="9"/>
  </si>
  <si>
    <t>エネルギー転換部門
（発電所等）</t>
    <phoneticPr fontId="9"/>
  </si>
  <si>
    <t>工業プロセス
（石灰石消費等）</t>
    <phoneticPr fontId="9"/>
  </si>
  <si>
    <r>
      <t>CO2,CH4,N2O</t>
    </r>
    <r>
      <rPr>
        <sz val="10"/>
        <rFont val="ＭＳ Ｐ明朝"/>
        <family val="1"/>
        <charset val="128"/>
      </rPr>
      <t>共通</t>
    </r>
  </si>
  <si>
    <r>
      <rPr>
        <sz val="10"/>
        <rFont val="ＭＳ Ｐ明朝"/>
        <family val="1"/>
        <charset val="128"/>
      </rPr>
      <t>工業プロセス及び製品の使用</t>
    </r>
    <r>
      <rPr>
        <sz val="10"/>
        <rFont val="Century"/>
        <family val="1"/>
      </rPr>
      <t xml:space="preserve"> </t>
    </r>
    <rPh sb="0" eb="2">
      <t>コウギョウ</t>
    </rPh>
    <phoneticPr fontId="11"/>
  </si>
  <si>
    <r>
      <rPr>
        <sz val="10"/>
        <rFont val="ＭＳ Ｐ明朝"/>
        <family val="1"/>
        <charset val="128"/>
      </rPr>
      <t xml:space="preserve">農業
</t>
    </r>
    <r>
      <rPr>
        <sz val="10"/>
        <rFont val="Century"/>
        <family val="1"/>
      </rPr>
      <t>(</t>
    </r>
    <r>
      <rPr>
        <sz val="10"/>
        <rFont val="ＭＳ Ｐ明朝"/>
        <family val="1"/>
        <charset val="128"/>
      </rPr>
      <t>家畜の消化管内発酵、
家畜排せつ物の管理、
稲作等</t>
    </r>
    <r>
      <rPr>
        <sz val="10"/>
        <rFont val="Century"/>
        <family val="1"/>
      </rPr>
      <t>)</t>
    </r>
    <rPh sb="0" eb="2">
      <t>ノウギョウ</t>
    </rPh>
    <phoneticPr fontId="11"/>
  </si>
  <si>
    <t>廃棄物
（埋立、排水処理等）</t>
    <rPh sb="0" eb="3">
      <t>ハイキブツ</t>
    </rPh>
    <phoneticPr fontId="11"/>
  </si>
  <si>
    <t>燃料からの漏出
（天然ガス・石炭生産時の漏出等）</t>
    <rPh sb="0" eb="2">
      <t>ネンリョウ</t>
    </rPh>
    <rPh sb="5" eb="7">
      <t>ロウシュツ</t>
    </rPh>
    <phoneticPr fontId="11"/>
  </si>
  <si>
    <t>燃料の燃焼・漏出</t>
    <phoneticPr fontId="9"/>
  </si>
  <si>
    <t>廃棄物
（排水処理、焼却等）</t>
    <rPh sb="5" eb="9">
      <t>ハイスイショリ</t>
    </rPh>
    <rPh sb="10" eb="12">
      <t>ショウキャク</t>
    </rPh>
    <rPh sb="12" eb="13">
      <t>トウ</t>
    </rPh>
    <phoneticPr fontId="9"/>
  </si>
  <si>
    <r>
      <rPr>
        <sz val="9"/>
        <rFont val="ＭＳ Ｐ明朝"/>
        <family val="1"/>
        <charset val="128"/>
      </rPr>
      <t>農業</t>
    </r>
    <r>
      <rPr>
        <sz val="9"/>
        <rFont val="Century"/>
        <family val="1"/>
      </rPr>
      <t xml:space="preserve">
 (</t>
    </r>
    <r>
      <rPr>
        <sz val="9"/>
        <rFont val="ＭＳ Ｐ明朝"/>
        <family val="1"/>
        <charset val="128"/>
      </rPr>
      <t>家畜排せつ物の管理、
農用地の土壌等</t>
    </r>
    <r>
      <rPr>
        <sz val="9"/>
        <rFont val="Century"/>
        <family val="1"/>
      </rPr>
      <t>)</t>
    </r>
    <phoneticPr fontId="9"/>
  </si>
  <si>
    <r>
      <rPr>
        <sz val="9"/>
        <rFont val="ＭＳ Ｐ明朝"/>
        <family val="1"/>
        <charset val="128"/>
      </rPr>
      <t>工業プロセス</t>
    </r>
    <r>
      <rPr>
        <sz val="9"/>
        <rFont val="Century"/>
        <family val="1"/>
      </rPr>
      <t xml:space="preserve">
</t>
    </r>
    <r>
      <rPr>
        <sz val="9"/>
        <rFont val="ＭＳ Ｐ明朝"/>
        <family val="1"/>
        <charset val="128"/>
      </rPr>
      <t>（化学産業</t>
    </r>
    <r>
      <rPr>
        <sz val="9"/>
        <rFont val="Century"/>
        <family val="1"/>
      </rPr>
      <t xml:space="preserve"> </t>
    </r>
    <r>
      <rPr>
        <sz val="9"/>
        <rFont val="ＭＳ Ｐ明朝"/>
        <family val="1"/>
        <charset val="128"/>
      </rPr>
      <t>等）</t>
    </r>
    <phoneticPr fontId="9"/>
  </si>
  <si>
    <r>
      <t>2005</t>
    </r>
    <r>
      <rPr>
        <sz val="10"/>
        <rFont val="ＭＳ 明朝"/>
        <family val="1"/>
        <charset val="128"/>
      </rPr>
      <t>年度</t>
    </r>
    <r>
      <rPr>
        <sz val="10"/>
        <rFont val="Century"/>
        <family val="1"/>
      </rPr>
      <t xml:space="preserve">
</t>
    </r>
    <r>
      <rPr>
        <sz val="10"/>
        <rFont val="ＭＳ 明朝"/>
        <family val="1"/>
        <charset val="128"/>
      </rPr>
      <t>（平成</t>
    </r>
    <r>
      <rPr>
        <sz val="10"/>
        <rFont val="Century"/>
        <family val="1"/>
      </rPr>
      <t>17</t>
    </r>
    <r>
      <rPr>
        <sz val="10"/>
        <rFont val="ＭＳ 明朝"/>
        <family val="1"/>
        <charset val="128"/>
      </rPr>
      <t>年度）</t>
    </r>
    <rPh sb="5" eb="6">
      <t>ド</t>
    </rPh>
    <rPh sb="13" eb="14">
      <t>ド</t>
    </rPh>
    <phoneticPr fontId="9"/>
  </si>
  <si>
    <r>
      <t>1990</t>
    </r>
    <r>
      <rPr>
        <sz val="10"/>
        <rFont val="ＭＳ 明朝"/>
        <family val="1"/>
        <charset val="128"/>
      </rPr>
      <t>年度
（平成</t>
    </r>
    <r>
      <rPr>
        <sz val="10"/>
        <rFont val="Century"/>
        <family val="1"/>
      </rPr>
      <t>2</t>
    </r>
    <r>
      <rPr>
        <sz val="10"/>
        <rFont val="ＭＳ 明朝"/>
        <family val="1"/>
        <charset val="128"/>
      </rPr>
      <t>年度）</t>
    </r>
    <rPh sb="4" eb="5">
      <t>ネン</t>
    </rPh>
    <rPh sb="5" eb="6">
      <t>ド</t>
    </rPh>
    <rPh sb="8" eb="10">
      <t>ヘイセイ</t>
    </rPh>
    <rPh sb="11" eb="12">
      <t>ネン</t>
    </rPh>
    <rPh sb="12" eb="13">
      <t>ド</t>
    </rPh>
    <phoneticPr fontId="9"/>
  </si>
  <si>
    <r>
      <rPr>
        <sz val="10"/>
        <rFont val="ＭＳ Ｐ明朝"/>
        <family val="1"/>
        <charset val="128"/>
      </rPr>
      <t>世帯当たり</t>
    </r>
    <r>
      <rPr>
        <sz val="10"/>
        <rFont val="Century"/>
        <family val="1"/>
      </rPr>
      <t>CO</t>
    </r>
    <r>
      <rPr>
        <vertAlign val="subscript"/>
        <sz val="10"/>
        <rFont val="Century"/>
        <family val="1"/>
      </rPr>
      <t>2</t>
    </r>
    <r>
      <rPr>
        <sz val="10"/>
        <rFont val="ＭＳ Ｐ明朝"/>
        <family val="1"/>
        <charset val="128"/>
      </rPr>
      <t>排出量</t>
    </r>
    <rPh sb="0" eb="2">
      <t>セタイ</t>
    </rPh>
    <rPh sb="2" eb="3">
      <t>ア</t>
    </rPh>
    <rPh sb="8" eb="10">
      <t>ハイシュツ</t>
    </rPh>
    <rPh sb="10" eb="11">
      <t>リョウ</t>
    </rPh>
    <phoneticPr fontId="9"/>
  </si>
  <si>
    <t>-</t>
    <phoneticPr fontId="9"/>
  </si>
  <si>
    <t>15.家庭におけるCO2排出量（一人あたり）</t>
  </si>
  <si>
    <r>
      <rPr>
        <sz val="10"/>
        <rFont val="ＭＳ Ｐ明朝"/>
        <family val="1"/>
        <charset val="128"/>
      </rPr>
      <t>一人当たり</t>
    </r>
    <r>
      <rPr>
        <sz val="10"/>
        <rFont val="Century"/>
        <family val="1"/>
      </rPr>
      <t>CO</t>
    </r>
    <r>
      <rPr>
        <vertAlign val="subscript"/>
        <sz val="10"/>
        <rFont val="Century"/>
        <family val="1"/>
      </rPr>
      <t>2</t>
    </r>
    <r>
      <rPr>
        <sz val="10"/>
        <rFont val="ＭＳ Ｐ明朝"/>
        <family val="1"/>
        <charset val="128"/>
      </rPr>
      <t>排出量</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</si>
  <si>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3排出量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</si>
  <si>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4排出量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</si>
  <si>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5排出量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</si>
  <si>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6排出量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</si>
  <si>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7排出量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</si>
  <si>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8排出量</t>
    </r>
    <r>
      <rPr>
        <sz val="10"/>
        <rFont val="ＭＳ Ｐ明朝"/>
        <family val="1"/>
        <charset val="128"/>
      </rPr>
      <t/>
    </r>
    <rPh sb="0" eb="2">
      <t>ヒトリ</t>
    </rPh>
    <rPh sb="2" eb="3">
      <t>ア</t>
    </rPh>
    <rPh sb="8" eb="10">
      <t>ハイシュツ</t>
    </rPh>
    <rPh sb="10" eb="11">
      <t>リョウ</t>
    </rPh>
    <phoneticPr fontId="9"/>
  </si>
  <si>
    <r>
      <rPr>
        <sz val="10"/>
        <rFont val="ＭＳ Ｐ明朝"/>
        <family val="1"/>
        <charset val="128"/>
      </rPr>
      <t>一人当たり</t>
    </r>
    <r>
      <rPr>
        <sz val="10"/>
        <rFont val="Century"/>
        <family val="1"/>
      </rPr>
      <t>CO</t>
    </r>
    <r>
      <rPr>
        <vertAlign val="subscript"/>
        <sz val="10"/>
        <rFont val="Century"/>
        <family val="1"/>
      </rPr>
      <t>9排出量</t>
    </r>
    <r>
      <rPr>
        <sz val="10"/>
        <rFont val="ＭＳ Ｐ明朝"/>
        <family val="1"/>
        <charset val="128"/>
      </rPr>
      <t/>
    </r>
    <rPh sb="0" eb="2">
      <t>ヒトリ</t>
    </rPh>
    <rPh sb="2" eb="3">
      <t>ア</t>
    </rPh>
    <rPh sb="8" eb="10">
      <t>ハイシュツ</t>
    </rPh>
    <rPh sb="10" eb="11">
      <t>リョウ</t>
    </rPh>
    <phoneticPr fontId="9"/>
  </si>
  <si>
    <t>その他
（農業・間接CO2等）</t>
    <phoneticPr fontId="9"/>
  </si>
  <si>
    <r>
      <t xml:space="preserve"> </t>
    </r>
    <r>
      <rPr>
        <sz val="10"/>
        <rFont val="ＭＳ Ｐ明朝"/>
        <family val="1"/>
        <charset val="128"/>
      </rPr>
      <t>電気熱配分誤差</t>
    </r>
    <phoneticPr fontId="9"/>
  </si>
  <si>
    <r>
      <rPr>
        <sz val="11"/>
        <color indexed="8"/>
        <rFont val="ＭＳ 明朝"/>
        <family val="1"/>
        <charset val="128"/>
      </rPr>
      <t>■注意事項</t>
    </r>
    <rPh sb="1" eb="3">
      <t>チュウイ</t>
    </rPh>
    <rPh sb="3" eb="5">
      <t>ジコウ</t>
    </rPh>
    <phoneticPr fontId="9"/>
  </si>
  <si>
    <r>
      <rPr>
        <sz val="11"/>
        <color indexed="8"/>
        <rFont val="ＭＳ 明朝"/>
        <family val="1"/>
        <charset val="128"/>
      </rPr>
      <t>【電気・熱配分後排出量】は、発電や熱の生産に伴う排出量を、電力や熱の消費量に応じて各部門に配分した後の値。</t>
    </r>
    <rPh sb="41" eb="42">
      <t>カク</t>
    </rPh>
    <phoneticPr fontId="9"/>
  </si>
  <si>
    <r>
      <rPr>
        <sz val="11"/>
        <color indexed="8"/>
        <rFont val="ＭＳ 明朝"/>
        <family val="1"/>
        <charset val="128"/>
      </rPr>
      <t>■単位に関して</t>
    </r>
    <rPh sb="1" eb="3">
      <t>タンイ</t>
    </rPh>
    <rPh sb="4" eb="5">
      <t>カン</t>
    </rPh>
    <phoneticPr fontId="9"/>
  </si>
  <si>
    <r>
      <rPr>
        <sz val="11"/>
        <color indexed="8"/>
        <rFont val="ＭＳ 明朝"/>
        <family val="1"/>
        <charset val="128"/>
      </rPr>
      <t>（電力会社の発電に伴う排出量や熱供給事業者の熱生産による排出量はエネルギー転換部門に、自家用発電や自家用蒸気発生に伴う排出量は産業または業務他部門に計上。）</t>
    </r>
    <phoneticPr fontId="9"/>
  </si>
  <si>
    <r>
      <t>1</t>
    </r>
    <r>
      <rPr>
        <sz val="11"/>
        <color indexed="8"/>
        <rFont val="ＭＳ 明朝"/>
        <family val="1"/>
        <charset val="128"/>
      </rPr>
      <t>百万トン</t>
    </r>
    <rPh sb="1" eb="2">
      <t>ヒャク</t>
    </rPh>
    <rPh sb="2" eb="3">
      <t>マン</t>
    </rPh>
    <phoneticPr fontId="9"/>
  </si>
  <si>
    <r>
      <t>1</t>
    </r>
    <r>
      <rPr>
        <sz val="11"/>
        <color indexed="8"/>
        <rFont val="ＭＳ 明朝"/>
        <family val="1"/>
        <charset val="128"/>
      </rPr>
      <t>千トン</t>
    </r>
    <rPh sb="1" eb="2">
      <t>セン</t>
    </rPh>
    <phoneticPr fontId="9"/>
  </si>
  <si>
    <r>
      <rPr>
        <sz val="11"/>
        <rFont val="ＭＳ 明朝"/>
        <family val="1"/>
        <charset val="128"/>
      </rPr>
      <t>シート名</t>
    </r>
    <rPh sb="3" eb="4">
      <t>メイ</t>
    </rPh>
    <phoneticPr fontId="9"/>
  </si>
  <si>
    <r>
      <rPr>
        <sz val="11"/>
        <rFont val="ＭＳ 明朝"/>
        <family val="1"/>
        <charset val="128"/>
      </rPr>
      <t>内容</t>
    </r>
    <rPh sb="0" eb="2">
      <t>ナイヨウ</t>
    </rPh>
    <phoneticPr fontId="9"/>
  </si>
  <si>
    <r>
      <rPr>
        <sz val="11"/>
        <rFont val="ＭＳ 明朝"/>
        <family val="1"/>
        <charset val="128"/>
      </rPr>
      <t>国立環境研究所　温室効果ガスインベントリオフィス</t>
    </r>
    <rPh sb="0" eb="2">
      <t>コクリツ</t>
    </rPh>
    <rPh sb="2" eb="4">
      <t>カンキョウ</t>
    </rPh>
    <rPh sb="4" eb="7">
      <t>ケンキュウショ</t>
    </rPh>
    <rPh sb="8" eb="10">
      <t>オンシツ</t>
    </rPh>
    <rPh sb="10" eb="12">
      <t>コウカ</t>
    </rPh>
    <phoneticPr fontId="9"/>
  </si>
  <si>
    <r>
      <rPr>
        <sz val="11"/>
        <rFont val="ＭＳ 明朝"/>
        <family val="1"/>
        <charset val="128"/>
      </rPr>
      <t>本シート</t>
    </r>
    <rPh sb="0" eb="1">
      <t>ホン</t>
    </rPh>
    <phoneticPr fontId="9"/>
  </si>
  <si>
    <r>
      <rPr>
        <u/>
        <sz val="11"/>
        <color indexed="12"/>
        <rFont val="ＭＳ 明朝"/>
        <family val="1"/>
        <charset val="128"/>
      </rPr>
      <t>注意事項</t>
    </r>
    <rPh sb="0" eb="2">
      <t>チュウイ</t>
    </rPh>
    <rPh sb="2" eb="4">
      <t>ジコウ</t>
    </rPh>
    <phoneticPr fontId="9"/>
  </si>
  <si>
    <r>
      <rPr>
        <sz val="11"/>
        <rFont val="ＭＳ 明朝"/>
        <family val="1"/>
        <charset val="128"/>
      </rPr>
      <t>単位／地球温暖化係数／その他注意事項</t>
    </r>
    <rPh sb="0" eb="2">
      <t>タンイ</t>
    </rPh>
    <rPh sb="3" eb="5">
      <t>チキュウ</t>
    </rPh>
    <rPh sb="5" eb="8">
      <t>オンダンカ</t>
    </rPh>
    <rPh sb="8" eb="10">
      <t>ケイスウ</t>
    </rPh>
    <rPh sb="13" eb="14">
      <t>タ</t>
    </rPh>
    <rPh sb="14" eb="16">
      <t>チュウイ</t>
    </rPh>
    <rPh sb="16" eb="18">
      <t>ジコウ</t>
    </rPh>
    <phoneticPr fontId="9"/>
  </si>
  <si>
    <r>
      <rPr>
        <sz val="11"/>
        <rFont val="ＭＳ 明朝"/>
        <family val="1"/>
        <charset val="128"/>
      </rPr>
      <t>温室効果ガス排出量</t>
    </r>
    <rPh sb="0" eb="2">
      <t>オンシツ</t>
    </rPh>
    <rPh sb="2" eb="4">
      <t>コウカ</t>
    </rPh>
    <rPh sb="6" eb="8">
      <t>ハイシュツ</t>
    </rPh>
    <rPh sb="8" eb="9">
      <t>リョウ</t>
    </rPh>
    <phoneticPr fontId="9"/>
  </si>
  <si>
    <r>
      <rPr>
        <sz val="11"/>
        <color rgb="FF000000"/>
        <rFont val="ＭＳ 明朝"/>
        <family val="1"/>
        <charset val="128"/>
      </rPr>
      <t>■訂正</t>
    </r>
  </si>
  <si>
    <r>
      <rPr>
        <sz val="11"/>
        <rFont val="ＭＳ 明朝"/>
        <family val="1"/>
        <charset val="128"/>
      </rPr>
      <t>京都議定書に基づく吸収源活動の排出・吸収量</t>
    </r>
    <phoneticPr fontId="9"/>
  </si>
  <si>
    <r>
      <rPr>
        <sz val="12"/>
        <rFont val="ＭＳ 明朝"/>
        <family val="1"/>
        <charset val="128"/>
      </rPr>
      <t>温室効果ガス</t>
    </r>
    <rPh sb="0" eb="2">
      <t>オンシツ</t>
    </rPh>
    <rPh sb="2" eb="4">
      <t>コウカ</t>
    </rPh>
    <phoneticPr fontId="8"/>
  </si>
  <si>
    <r>
      <t>CH</t>
    </r>
    <r>
      <rPr>
        <sz val="11"/>
        <rFont val="ＭＳ 明朝"/>
        <family val="1"/>
        <charset val="128"/>
      </rPr>
      <t>₄</t>
    </r>
  </si>
  <si>
    <r>
      <t>SF</t>
    </r>
    <r>
      <rPr>
        <sz val="11"/>
        <rFont val="ＭＳ 明朝"/>
        <family val="1"/>
        <charset val="128"/>
      </rPr>
      <t>₆</t>
    </r>
  </si>
  <si>
    <r>
      <t>NF</t>
    </r>
    <r>
      <rPr>
        <sz val="11"/>
        <rFont val="ＭＳ 明朝"/>
        <family val="1"/>
        <charset val="128"/>
      </rPr>
      <t>₃</t>
    </r>
  </si>
  <si>
    <r>
      <rPr>
        <sz val="12"/>
        <rFont val="ＭＳ 明朝"/>
        <family val="1"/>
        <charset val="128"/>
      </rPr>
      <t>計</t>
    </r>
    <rPh sb="0" eb="1">
      <t>ケイ</t>
    </rPh>
    <phoneticPr fontId="8"/>
  </si>
  <si>
    <r>
      <rPr>
        <sz val="11"/>
        <rFont val="ＭＳ 明朝"/>
        <family val="1"/>
        <charset val="128"/>
      </rPr>
      <t>■前年度比</t>
    </r>
    <rPh sb="1" eb="2">
      <t>ゼン</t>
    </rPh>
    <rPh sb="2" eb="4">
      <t>ネンド</t>
    </rPh>
    <rPh sb="4" eb="5">
      <t>ヒ</t>
    </rPh>
    <phoneticPr fontId="9"/>
  </si>
  <si>
    <r>
      <rPr>
        <sz val="11"/>
        <rFont val="ＭＳ 明朝"/>
        <family val="1"/>
        <charset val="128"/>
      </rPr>
      <t>排出源</t>
    </r>
    <rPh sb="0" eb="3">
      <t>ハイシュツゲン</t>
    </rPh>
    <phoneticPr fontId="9"/>
  </si>
  <si>
    <r>
      <rPr>
        <b/>
        <sz val="11"/>
        <color theme="1"/>
        <rFont val="ＭＳ 明朝"/>
        <family val="1"/>
        <charset val="128"/>
      </rPr>
      <t>エネルギー起源</t>
    </r>
    <rPh sb="5" eb="7">
      <t>キゲン</t>
    </rPh>
    <phoneticPr fontId="9"/>
  </si>
  <si>
    <r>
      <rPr>
        <b/>
        <sz val="11"/>
        <rFont val="ＭＳ 明朝"/>
        <family val="1"/>
        <charset val="128"/>
      </rPr>
      <t>エネルギー転換部門</t>
    </r>
  </si>
  <si>
    <r>
      <rPr>
        <b/>
        <sz val="11"/>
        <rFont val="ＭＳ 明朝"/>
        <family val="1"/>
        <charset val="128"/>
      </rPr>
      <t>製油所・発電所等</t>
    </r>
    <rPh sb="0" eb="3">
      <t>セイユショ</t>
    </rPh>
    <rPh sb="4" eb="6">
      <t>ハツデン</t>
    </rPh>
    <rPh sb="6" eb="7">
      <t>ショ</t>
    </rPh>
    <rPh sb="7" eb="8">
      <t>トウ</t>
    </rPh>
    <phoneticPr fontId="9"/>
  </si>
  <si>
    <r>
      <rPr>
        <sz val="11"/>
        <rFont val="ＭＳ 明朝"/>
        <family val="1"/>
        <charset val="128"/>
      </rPr>
      <t>石炭製品製造</t>
    </r>
  </si>
  <si>
    <r>
      <rPr>
        <sz val="11"/>
        <rFont val="ＭＳ 明朝"/>
        <family val="1"/>
        <charset val="128"/>
      </rPr>
      <t>石油製品製造</t>
    </r>
  </si>
  <si>
    <r>
      <rPr>
        <sz val="11"/>
        <rFont val="ＭＳ 明朝"/>
        <family val="1"/>
        <charset val="128"/>
      </rPr>
      <t>ガス製造</t>
    </r>
  </si>
  <si>
    <r>
      <rPr>
        <sz val="11"/>
        <rFont val="ＭＳ 明朝"/>
        <family val="1"/>
        <charset val="128"/>
      </rPr>
      <t>事業用発電</t>
    </r>
  </si>
  <si>
    <r>
      <rPr>
        <sz val="11"/>
        <rFont val="ＭＳ 明朝"/>
        <family val="1"/>
        <charset val="128"/>
      </rPr>
      <t>地域熱供給</t>
    </r>
  </si>
  <si>
    <r>
      <rPr>
        <b/>
        <sz val="11"/>
        <rFont val="ＭＳ 明朝"/>
        <family val="1"/>
        <charset val="128"/>
      </rPr>
      <t>産業</t>
    </r>
    <rPh sb="0" eb="2">
      <t>サンギョウ</t>
    </rPh>
    <phoneticPr fontId="9"/>
  </si>
  <si>
    <r>
      <rPr>
        <b/>
        <sz val="11"/>
        <rFont val="ＭＳ 明朝"/>
        <family val="1"/>
        <charset val="128"/>
      </rPr>
      <t>農林水産鉱建設業</t>
    </r>
  </si>
  <si>
    <r>
      <rPr>
        <sz val="11"/>
        <rFont val="ＭＳ 明朝"/>
        <family val="1"/>
        <charset val="128"/>
      </rPr>
      <t>農林水産業</t>
    </r>
    <rPh sb="0" eb="2">
      <t>ノウリン</t>
    </rPh>
    <rPh sb="2" eb="5">
      <t>スイサンギョウ</t>
    </rPh>
    <phoneticPr fontId="9"/>
  </si>
  <si>
    <r>
      <rPr>
        <sz val="11"/>
        <rFont val="ＭＳ 明朝"/>
        <family val="1"/>
        <charset val="128"/>
      </rPr>
      <t>鉱業他</t>
    </r>
    <rPh sb="0" eb="2">
      <t>コウギョウ</t>
    </rPh>
    <rPh sb="2" eb="3">
      <t>タ</t>
    </rPh>
    <phoneticPr fontId="9"/>
  </si>
  <si>
    <r>
      <rPr>
        <sz val="11"/>
        <rFont val="ＭＳ 明朝"/>
        <family val="1"/>
        <charset val="128"/>
      </rPr>
      <t>建設業</t>
    </r>
    <phoneticPr fontId="9"/>
  </si>
  <si>
    <r>
      <rPr>
        <b/>
        <sz val="11"/>
        <rFont val="ＭＳ 明朝"/>
        <family val="1"/>
        <charset val="128"/>
      </rPr>
      <t>製造業</t>
    </r>
    <rPh sb="0" eb="3">
      <t>セイゾウギョウ</t>
    </rPh>
    <phoneticPr fontId="9"/>
  </si>
  <si>
    <r>
      <rPr>
        <sz val="11"/>
        <rFont val="ＭＳ 明朝"/>
        <family val="1"/>
        <charset val="128"/>
      </rPr>
      <t>窯業･土石製品</t>
    </r>
    <rPh sb="0" eb="2">
      <t>ヨウギョウ</t>
    </rPh>
    <rPh sb="3" eb="5">
      <t>ドセキ</t>
    </rPh>
    <rPh sb="5" eb="7">
      <t>セイヒン</t>
    </rPh>
    <phoneticPr fontId="0"/>
  </si>
  <si>
    <r>
      <rPr>
        <sz val="11"/>
        <rFont val="ＭＳ 明朝"/>
        <family val="1"/>
        <charset val="128"/>
      </rPr>
      <t>鉄鋼</t>
    </r>
    <rPh sb="0" eb="2">
      <t>テッコウ</t>
    </rPh>
    <phoneticPr fontId="0"/>
  </si>
  <si>
    <r>
      <rPr>
        <sz val="11"/>
        <rFont val="ＭＳ 明朝"/>
        <family val="1"/>
        <charset val="128"/>
      </rPr>
      <t>機械（含金属製品）</t>
    </r>
    <rPh sb="0" eb="2">
      <t>キカイ</t>
    </rPh>
    <rPh sb="3" eb="4">
      <t>フク</t>
    </rPh>
    <phoneticPr fontId="0"/>
  </si>
  <si>
    <r>
      <rPr>
        <sz val="11"/>
        <rFont val="ＭＳ Ｐ明朝"/>
        <family val="1"/>
        <charset val="128"/>
      </rPr>
      <t>製造業（上記を除く）</t>
    </r>
    <rPh sb="0" eb="2">
      <t>セイゾウ</t>
    </rPh>
    <rPh sb="2" eb="3">
      <t>ギョウ</t>
    </rPh>
    <rPh sb="4" eb="6">
      <t>ジョウキ</t>
    </rPh>
    <rPh sb="7" eb="8">
      <t>ノゾ</t>
    </rPh>
    <phoneticPr fontId="9"/>
  </si>
  <si>
    <r>
      <rPr>
        <sz val="11"/>
        <rFont val="ＭＳ 明朝"/>
        <family val="1"/>
        <charset val="128"/>
      </rPr>
      <t>情報通信・運輸郵便・電気ガス水道業</t>
    </r>
    <rPh sb="0" eb="2">
      <t>ジョウホウ</t>
    </rPh>
    <rPh sb="2" eb="4">
      <t>ツウシン</t>
    </rPh>
    <rPh sb="5" eb="7">
      <t>ウンユ</t>
    </rPh>
    <rPh sb="7" eb="9">
      <t>ユウビン</t>
    </rPh>
    <phoneticPr fontId="9"/>
  </si>
  <si>
    <r>
      <rPr>
        <sz val="11"/>
        <rFont val="ＭＳ 明朝"/>
        <family val="1"/>
        <charset val="128"/>
      </rPr>
      <t>卸小売・金融保険・不動産業</t>
    </r>
    <rPh sb="4" eb="6">
      <t>キンユウ</t>
    </rPh>
    <rPh sb="6" eb="8">
      <t>ホケン</t>
    </rPh>
    <rPh sb="9" eb="12">
      <t>フドウサン</t>
    </rPh>
    <rPh sb="12" eb="13">
      <t>ギョウ</t>
    </rPh>
    <phoneticPr fontId="9"/>
  </si>
  <si>
    <r>
      <rPr>
        <sz val="11"/>
        <rFont val="ＭＳ 明朝"/>
        <family val="1"/>
        <charset val="128"/>
      </rPr>
      <t>宿泊飲食・専門技術・生活関連サービス業</t>
    </r>
    <rPh sb="0" eb="2">
      <t>シュクハク</t>
    </rPh>
    <rPh sb="2" eb="4">
      <t>インショク</t>
    </rPh>
    <rPh sb="10" eb="12">
      <t>セイカツ</t>
    </rPh>
    <rPh sb="12" eb="14">
      <t>カンレン</t>
    </rPh>
    <phoneticPr fontId="9"/>
  </si>
  <si>
    <r>
      <rPr>
        <sz val="11"/>
        <rFont val="ＭＳ 明朝"/>
        <family val="1"/>
        <charset val="128"/>
      </rPr>
      <t>教育･学習支援業・医療・保健衛生・社会福祉他</t>
    </r>
    <rPh sb="9" eb="11">
      <t>イリョウ</t>
    </rPh>
    <rPh sb="12" eb="14">
      <t>ホケン</t>
    </rPh>
    <rPh sb="14" eb="16">
      <t>エイセイ</t>
    </rPh>
    <rPh sb="17" eb="19">
      <t>シャカイ</t>
    </rPh>
    <rPh sb="19" eb="21">
      <t>フクシ</t>
    </rPh>
    <rPh sb="21" eb="22">
      <t>ホカ</t>
    </rPh>
    <phoneticPr fontId="9"/>
  </si>
  <si>
    <r>
      <rPr>
        <sz val="11"/>
        <rFont val="ＭＳ 明朝"/>
        <family val="1"/>
        <charset val="128"/>
      </rPr>
      <t>公務・分類不能</t>
    </r>
    <rPh sb="3" eb="5">
      <t>ブンルイ</t>
    </rPh>
    <rPh sb="5" eb="7">
      <t>フノウ</t>
    </rPh>
    <phoneticPr fontId="9"/>
  </si>
  <si>
    <r>
      <rPr>
        <b/>
        <sz val="11"/>
        <rFont val="ＭＳ 明朝"/>
        <family val="1"/>
        <charset val="128"/>
      </rPr>
      <t>運輸</t>
    </r>
  </si>
  <si>
    <r>
      <rPr>
        <b/>
        <sz val="11"/>
        <rFont val="ＭＳ 明朝"/>
        <family val="1"/>
        <charset val="128"/>
      </rPr>
      <t>旅客</t>
    </r>
    <rPh sb="0" eb="2">
      <t>リョカク</t>
    </rPh>
    <phoneticPr fontId="9"/>
  </si>
  <si>
    <r>
      <rPr>
        <sz val="11"/>
        <rFont val="ＭＳ 明朝"/>
        <family val="1"/>
        <charset val="128"/>
      </rPr>
      <t>自動車（旅客）</t>
    </r>
  </si>
  <si>
    <r>
      <rPr>
        <sz val="11"/>
        <rFont val="ＭＳ 明朝"/>
        <family val="1"/>
        <charset val="128"/>
      </rPr>
      <t>鉄道・船舶・航空（旅客）</t>
    </r>
  </si>
  <si>
    <r>
      <rPr>
        <b/>
        <sz val="11"/>
        <rFont val="ＭＳ 明朝"/>
        <family val="1"/>
        <charset val="128"/>
      </rPr>
      <t>貨物</t>
    </r>
    <phoneticPr fontId="9"/>
  </si>
  <si>
    <r>
      <rPr>
        <sz val="11"/>
        <rFont val="ＭＳ 明朝"/>
        <family val="1"/>
        <charset val="128"/>
      </rPr>
      <t>自動車（貨物）</t>
    </r>
  </si>
  <si>
    <r>
      <rPr>
        <sz val="11"/>
        <rFont val="ＭＳ 明朝"/>
        <family val="1"/>
        <charset val="128"/>
      </rPr>
      <t>鉄道・船舶・航空（貨物）</t>
    </r>
  </si>
  <si>
    <r>
      <rPr>
        <b/>
        <sz val="11"/>
        <rFont val="ＭＳ 明朝"/>
        <family val="1"/>
        <charset val="128"/>
      </rPr>
      <t>家庭</t>
    </r>
  </si>
  <si>
    <r>
      <rPr>
        <b/>
        <sz val="11"/>
        <rFont val="ＭＳ 明朝"/>
        <family val="1"/>
        <charset val="128"/>
      </rPr>
      <t>工業プロセス</t>
    </r>
    <rPh sb="0" eb="2">
      <t>コウギョウ</t>
    </rPh>
    <phoneticPr fontId="9"/>
  </si>
  <si>
    <r>
      <rPr>
        <b/>
        <sz val="11"/>
        <rFont val="ＭＳ 明朝"/>
        <family val="1"/>
        <charset val="128"/>
      </rPr>
      <t>鉱物産業</t>
    </r>
    <rPh sb="0" eb="2">
      <t>コウブツ</t>
    </rPh>
    <rPh sb="2" eb="4">
      <t>サンギョウ</t>
    </rPh>
    <phoneticPr fontId="9"/>
  </si>
  <si>
    <r>
      <rPr>
        <sz val="11"/>
        <rFont val="ＭＳ 明朝"/>
        <family val="1"/>
        <charset val="128"/>
      </rPr>
      <t>セメント</t>
    </r>
    <phoneticPr fontId="9"/>
  </si>
  <si>
    <r>
      <rPr>
        <sz val="11"/>
        <rFont val="ＭＳ 明朝"/>
        <family val="1"/>
        <charset val="128"/>
      </rPr>
      <t>生石灰</t>
    </r>
    <phoneticPr fontId="9"/>
  </si>
  <si>
    <r>
      <rPr>
        <sz val="11"/>
        <rFont val="ＭＳ 明朝"/>
        <family val="1"/>
        <charset val="128"/>
      </rPr>
      <t>ガラス製品製造</t>
    </r>
    <rPh sb="3" eb="5">
      <t>セイヒン</t>
    </rPh>
    <rPh sb="5" eb="7">
      <t>セイゾウ</t>
    </rPh>
    <phoneticPr fontId="9"/>
  </si>
  <si>
    <r>
      <rPr>
        <sz val="11"/>
        <rFont val="ＭＳ 明朝"/>
        <family val="1"/>
        <charset val="128"/>
      </rPr>
      <t>その他石灰石等の使用</t>
    </r>
    <rPh sb="2" eb="3">
      <t>タ</t>
    </rPh>
    <rPh sb="3" eb="6">
      <t>セッカイセキ</t>
    </rPh>
    <rPh sb="6" eb="7">
      <t>トウ</t>
    </rPh>
    <rPh sb="8" eb="10">
      <t>シヨウ</t>
    </rPh>
    <phoneticPr fontId="9"/>
  </si>
  <si>
    <r>
      <rPr>
        <b/>
        <sz val="11"/>
        <rFont val="ＭＳ 明朝"/>
        <family val="1"/>
        <charset val="128"/>
      </rPr>
      <t>化学産業</t>
    </r>
    <rPh sb="0" eb="2">
      <t>カガク</t>
    </rPh>
    <rPh sb="2" eb="4">
      <t>サンギョウ</t>
    </rPh>
    <phoneticPr fontId="9"/>
  </si>
  <si>
    <r>
      <rPr>
        <sz val="11"/>
        <rFont val="ＭＳ 明朝"/>
        <family val="1"/>
        <charset val="128"/>
      </rPr>
      <t>アンモニア</t>
    </r>
    <phoneticPr fontId="9"/>
  </si>
  <si>
    <r>
      <rPr>
        <sz val="11"/>
        <rFont val="ＭＳ 明朝"/>
        <family val="1"/>
        <charset val="128"/>
      </rPr>
      <t>エチレン、カーバイドほか</t>
    </r>
    <phoneticPr fontId="9"/>
  </si>
  <si>
    <r>
      <rPr>
        <b/>
        <sz val="11"/>
        <rFont val="ＭＳ 明朝"/>
        <family val="1"/>
        <charset val="128"/>
      </rPr>
      <t>金属</t>
    </r>
    <rPh sb="0" eb="2">
      <t>キンゾク</t>
    </rPh>
    <phoneticPr fontId="9"/>
  </si>
  <si>
    <r>
      <rPr>
        <b/>
        <sz val="11"/>
        <rFont val="ＭＳ 明朝"/>
        <family val="1"/>
        <charset val="128"/>
      </rPr>
      <t>廃棄物</t>
    </r>
    <rPh sb="0" eb="3">
      <t>ハイキブツ</t>
    </rPh>
    <phoneticPr fontId="9"/>
  </si>
  <si>
    <r>
      <rPr>
        <sz val="11"/>
        <rFont val="ＭＳ 明朝"/>
        <family val="1"/>
        <charset val="128"/>
      </rPr>
      <t>廃棄物の焼却（エネルギー利用を含まない）</t>
    </r>
    <rPh sb="0" eb="3">
      <t>ハイキブツ</t>
    </rPh>
    <rPh sb="4" eb="6">
      <t>ショウキャク</t>
    </rPh>
    <rPh sb="12" eb="14">
      <t>リヨウ</t>
    </rPh>
    <rPh sb="15" eb="16">
      <t>フク</t>
    </rPh>
    <phoneticPr fontId="9"/>
  </si>
  <si>
    <r>
      <rPr>
        <sz val="11"/>
        <rFont val="ＭＳ 明朝"/>
        <family val="1"/>
        <charset val="128"/>
      </rPr>
      <t>石油由来界面活性剤の分解</t>
    </r>
  </si>
  <si>
    <r>
      <rPr>
        <sz val="11"/>
        <rFont val="ＭＳ 明朝"/>
        <family val="1"/>
        <charset val="128"/>
      </rPr>
      <t>廃棄物のエネルギー利用</t>
    </r>
    <rPh sb="0" eb="2">
      <t>ハイキ</t>
    </rPh>
    <rPh sb="2" eb="3">
      <t>ブツ</t>
    </rPh>
    <rPh sb="9" eb="11">
      <t>リヨウ</t>
    </rPh>
    <phoneticPr fontId="9"/>
  </si>
  <si>
    <r>
      <rPr>
        <b/>
        <sz val="11"/>
        <rFont val="ＭＳ 明朝"/>
        <family val="1"/>
        <charset val="128"/>
      </rPr>
      <t>農業</t>
    </r>
    <rPh sb="0" eb="2">
      <t>ノウギョウ</t>
    </rPh>
    <phoneticPr fontId="9"/>
  </si>
  <si>
    <r>
      <rPr>
        <sz val="11"/>
        <rFont val="ＭＳ 明朝"/>
        <family val="1"/>
        <charset val="128"/>
      </rPr>
      <t>石灰施用</t>
    </r>
    <rPh sb="0" eb="2">
      <t>セッカイ</t>
    </rPh>
    <rPh sb="2" eb="4">
      <t>セヨウ</t>
    </rPh>
    <phoneticPr fontId="9"/>
  </si>
  <si>
    <r>
      <rPr>
        <sz val="11"/>
        <rFont val="ＭＳ 明朝"/>
        <family val="1"/>
        <charset val="128"/>
      </rPr>
      <t>尿素施肥</t>
    </r>
    <rPh sb="0" eb="2">
      <t>ニョウソ</t>
    </rPh>
    <rPh sb="2" eb="4">
      <t>セヒ</t>
    </rPh>
    <phoneticPr fontId="9"/>
  </si>
  <si>
    <r>
      <rPr>
        <sz val="11"/>
        <rFont val="ＭＳ 明朝"/>
        <family val="1"/>
        <charset val="128"/>
      </rPr>
      <t>燃料からの漏出他</t>
    </r>
    <rPh sb="0" eb="2">
      <t>ネンリョウ</t>
    </rPh>
    <rPh sb="5" eb="7">
      <t>ロウシュツ</t>
    </rPh>
    <rPh sb="7" eb="8">
      <t>ホカ</t>
    </rPh>
    <phoneticPr fontId="9"/>
  </si>
  <si>
    <r>
      <rPr>
        <sz val="11"/>
        <rFont val="ＭＳ 明朝"/>
        <family val="1"/>
        <charset val="128"/>
      </rPr>
      <t>合計</t>
    </r>
    <r>
      <rPr>
        <sz val="11"/>
        <color rgb="FFFF0000"/>
        <rFont val="ＭＳ 明朝"/>
        <family val="1"/>
        <charset val="128"/>
      </rPr>
      <t/>
    </r>
    <rPh sb="0" eb="2">
      <t>ゴウケイ</t>
    </rPh>
    <phoneticPr fontId="9"/>
  </si>
  <si>
    <r>
      <rPr>
        <sz val="11"/>
        <rFont val="ＭＳ 明朝"/>
        <family val="1"/>
        <charset val="128"/>
      </rPr>
      <t>エネルギー転換部門</t>
    </r>
    <rPh sb="5" eb="7">
      <t>テンカン</t>
    </rPh>
    <rPh sb="7" eb="9">
      <t>ブモン</t>
    </rPh>
    <phoneticPr fontId="9"/>
  </si>
  <si>
    <r>
      <rPr>
        <sz val="11"/>
        <rFont val="ＭＳ 明朝"/>
        <family val="1"/>
        <charset val="128"/>
      </rPr>
      <t>産業部門</t>
    </r>
    <rPh sb="0" eb="2">
      <t>サンギョウ</t>
    </rPh>
    <rPh sb="2" eb="4">
      <t>ブモン</t>
    </rPh>
    <phoneticPr fontId="9"/>
  </si>
  <si>
    <r>
      <rPr>
        <sz val="11"/>
        <rFont val="ＭＳ 明朝"/>
        <family val="1"/>
        <charset val="128"/>
      </rPr>
      <t>運輸部門</t>
    </r>
    <rPh sb="0" eb="2">
      <t>ウンユ</t>
    </rPh>
    <rPh sb="2" eb="4">
      <t>ブモン</t>
    </rPh>
    <phoneticPr fontId="9"/>
  </si>
  <si>
    <r>
      <rPr>
        <sz val="11"/>
        <rFont val="ＭＳ 明朝"/>
        <family val="1"/>
        <charset val="128"/>
      </rPr>
      <t>業務その他部門</t>
    </r>
    <rPh sb="0" eb="2">
      <t>ギョウム</t>
    </rPh>
    <rPh sb="4" eb="5">
      <t>タ</t>
    </rPh>
    <rPh sb="5" eb="7">
      <t>ブモン</t>
    </rPh>
    <phoneticPr fontId="9"/>
  </si>
  <si>
    <r>
      <rPr>
        <sz val="11"/>
        <rFont val="ＭＳ 明朝"/>
        <family val="1"/>
        <charset val="128"/>
      </rPr>
      <t>家庭部門</t>
    </r>
    <rPh sb="0" eb="2">
      <t>カテイ</t>
    </rPh>
    <rPh sb="2" eb="4">
      <t>ブモン</t>
    </rPh>
    <phoneticPr fontId="9"/>
  </si>
  <si>
    <r>
      <rPr>
        <sz val="11"/>
        <rFont val="ＭＳ 明朝"/>
        <family val="1"/>
        <charset val="128"/>
      </rPr>
      <t>工業プロセス</t>
    </r>
    <rPh sb="0" eb="2">
      <t>コウギョウ</t>
    </rPh>
    <phoneticPr fontId="9"/>
  </si>
  <si>
    <r>
      <rPr>
        <sz val="11"/>
        <rFont val="ＭＳ 明朝"/>
        <family val="1"/>
        <charset val="128"/>
      </rPr>
      <t>廃棄物</t>
    </r>
    <rPh sb="0" eb="3">
      <t>ハイキブツ</t>
    </rPh>
    <phoneticPr fontId="9"/>
  </si>
  <si>
    <r>
      <rPr>
        <sz val="11"/>
        <rFont val="ＭＳ Ｐゴシック"/>
        <family val="3"/>
        <charset val="128"/>
      </rPr>
      <t>■前年度比</t>
    </r>
    <rPh sb="1" eb="2">
      <t>ゼン</t>
    </rPh>
    <rPh sb="2" eb="4">
      <t>ネンド</t>
    </rPh>
    <rPh sb="4" eb="5">
      <t>ヒ</t>
    </rPh>
    <phoneticPr fontId="9"/>
  </si>
  <si>
    <r>
      <t>CH</t>
    </r>
    <r>
      <rPr>
        <b/>
        <vertAlign val="subscript"/>
        <sz val="16"/>
        <rFont val="Century"/>
        <family val="1"/>
      </rPr>
      <t>4</t>
    </r>
    <r>
      <rPr>
        <b/>
        <sz val="16"/>
        <rFont val="ＭＳ Ｐゴシック"/>
        <family val="3"/>
        <charset val="128"/>
      </rPr>
      <t>排出量（簡約表）</t>
    </r>
    <phoneticPr fontId="9"/>
  </si>
  <si>
    <r>
      <rPr>
        <sz val="11"/>
        <rFont val="ＭＳ Ｐゴシック"/>
        <family val="3"/>
        <charset val="128"/>
      </rPr>
      <t>■排出量</t>
    </r>
    <r>
      <rPr>
        <sz val="11"/>
        <rFont val="Century"/>
        <family val="1"/>
      </rPr>
      <t>(CO</t>
    </r>
    <r>
      <rPr>
        <vertAlign val="subscript"/>
        <sz val="11"/>
        <rFont val="Century"/>
        <family val="1"/>
      </rPr>
      <t xml:space="preserve">2 </t>
    </r>
    <r>
      <rPr>
        <sz val="11"/>
        <rFont val="ＭＳ Ｐゴシック"/>
        <family val="3"/>
        <charset val="128"/>
      </rPr>
      <t>換算</t>
    </r>
    <r>
      <rPr>
        <sz val="11"/>
        <rFont val="Century"/>
        <family val="1"/>
      </rPr>
      <t xml:space="preserve">) </t>
    </r>
    <r>
      <rPr>
        <sz val="11"/>
        <rFont val="ＭＳ Ｐゴシック"/>
        <family val="3"/>
        <charset val="128"/>
      </rPr>
      <t>　</t>
    </r>
    <r>
      <rPr>
        <sz val="11"/>
        <rFont val="Century"/>
        <family val="1"/>
      </rPr>
      <t>[kt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</si>
  <si>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rPr>
        <sz val="11"/>
        <rFont val="ＭＳ Ｐゴシック"/>
        <family val="3"/>
        <charset val="128"/>
      </rPr>
      <t>農業</t>
    </r>
    <rPh sb="0" eb="2">
      <t>ノウギョウ</t>
    </rPh>
    <phoneticPr fontId="11"/>
  </si>
  <si>
    <r>
      <rPr>
        <sz val="11"/>
        <rFont val="ＭＳ Ｐゴシック"/>
        <family val="3"/>
        <charset val="128"/>
      </rPr>
      <t>廃棄物</t>
    </r>
    <rPh sb="0" eb="3">
      <t>ハイキブツ</t>
    </rPh>
    <phoneticPr fontId="11"/>
  </si>
  <si>
    <r>
      <rPr>
        <sz val="11"/>
        <rFont val="ＭＳ Ｐゴシック"/>
        <family val="3"/>
        <charset val="128"/>
      </rPr>
      <t>燃料の燃焼</t>
    </r>
    <rPh sb="0" eb="2">
      <t>ネンリョウ</t>
    </rPh>
    <rPh sb="3" eb="5">
      <t>ネンショウ</t>
    </rPh>
    <phoneticPr fontId="11"/>
  </si>
  <si>
    <r>
      <rPr>
        <sz val="11"/>
        <rFont val="ＭＳ Ｐゴシック"/>
        <family val="3"/>
        <charset val="128"/>
      </rPr>
      <t>燃料からの漏出</t>
    </r>
    <rPh sb="0" eb="2">
      <t>ネンリョウ</t>
    </rPh>
    <rPh sb="5" eb="7">
      <t>ロウシュツ</t>
    </rPh>
    <phoneticPr fontId="11"/>
  </si>
  <si>
    <r>
      <rPr>
        <sz val="11"/>
        <rFont val="ＭＳ Ｐゴシック"/>
        <family val="3"/>
        <charset val="128"/>
      </rPr>
      <t>工業プロセス</t>
    </r>
    <rPh sb="0" eb="2">
      <t>コウギョウ</t>
    </rPh>
    <phoneticPr fontId="11"/>
  </si>
  <si>
    <r>
      <rPr>
        <sz val="11"/>
        <rFont val="ＭＳ Ｐゴシック"/>
        <family val="3"/>
        <charset val="128"/>
      </rPr>
      <t>合計</t>
    </r>
    <rPh sb="0" eb="2">
      <t>ゴウケイ</t>
    </rPh>
    <phoneticPr fontId="11"/>
  </si>
  <si>
    <r>
      <rPr>
        <sz val="11"/>
        <rFont val="ＭＳ Ｐゴシック"/>
        <family val="3"/>
        <charset val="128"/>
      </rPr>
      <t>■シェア</t>
    </r>
    <phoneticPr fontId="9"/>
  </si>
  <si>
    <r>
      <rPr>
        <sz val="11"/>
        <rFont val="ＭＳ Ｐゴシック"/>
        <family val="3"/>
        <charset val="128"/>
      </rPr>
      <t>燃料からの漏出</t>
    </r>
  </si>
  <si>
    <r>
      <rPr>
        <sz val="11"/>
        <rFont val="ＭＳ Ｐゴシック"/>
        <family val="3"/>
        <charset val="128"/>
      </rPr>
      <t>■</t>
    </r>
    <r>
      <rPr>
        <sz val="11"/>
        <rFont val="Century"/>
        <family val="1"/>
      </rPr>
      <t>1990</t>
    </r>
    <r>
      <rPr>
        <sz val="11"/>
        <rFont val="ＭＳ Ｐゴシック"/>
        <family val="3"/>
        <charset val="128"/>
      </rPr>
      <t>年度比</t>
    </r>
    <rPh sb="5" eb="7">
      <t>ネンド</t>
    </rPh>
    <rPh sb="7" eb="8">
      <t>ヒ</t>
    </rPh>
    <phoneticPr fontId="9"/>
  </si>
  <si>
    <r>
      <rPr>
        <sz val="11"/>
        <rFont val="ＭＳ Ｐゴシック"/>
        <family val="3"/>
        <charset val="128"/>
      </rPr>
      <t>■</t>
    </r>
    <r>
      <rPr>
        <sz val="11"/>
        <rFont val="Century"/>
        <family val="1"/>
      </rPr>
      <t>2005</t>
    </r>
    <r>
      <rPr>
        <sz val="11"/>
        <rFont val="ＭＳ Ｐゴシック"/>
        <family val="3"/>
        <charset val="128"/>
      </rPr>
      <t>年度比</t>
    </r>
    <rPh sb="5" eb="7">
      <t>ネンド</t>
    </rPh>
    <rPh sb="7" eb="8">
      <t>ヒ</t>
    </rPh>
    <phoneticPr fontId="9"/>
  </si>
  <si>
    <r>
      <rPr>
        <sz val="11"/>
        <rFont val="ＭＳ Ｐゴシック"/>
        <family val="3"/>
        <charset val="128"/>
      </rPr>
      <t>■</t>
    </r>
    <r>
      <rPr>
        <sz val="11"/>
        <rFont val="Century"/>
        <family val="1"/>
      </rPr>
      <t>2013</t>
    </r>
    <r>
      <rPr>
        <sz val="11"/>
        <rFont val="ＭＳ Ｐゴシック"/>
        <family val="3"/>
        <charset val="128"/>
      </rPr>
      <t>年度比</t>
    </r>
    <rPh sb="5" eb="7">
      <t>ネンド</t>
    </rPh>
    <rPh sb="7" eb="8">
      <t>ヒ</t>
    </rPh>
    <phoneticPr fontId="9"/>
  </si>
  <si>
    <r>
      <rPr>
        <b/>
        <sz val="16"/>
        <rFont val="ＭＳ Ｐゴシック"/>
        <family val="3"/>
        <charset val="128"/>
      </rPr>
      <t>エネルギー起源</t>
    </r>
    <r>
      <rPr>
        <b/>
        <sz val="16"/>
        <rFont val="Century"/>
        <family val="1"/>
      </rPr>
      <t>CO</t>
    </r>
    <r>
      <rPr>
        <b/>
        <vertAlign val="subscript"/>
        <sz val="16"/>
        <rFont val="Century"/>
        <family val="1"/>
      </rPr>
      <t>2</t>
    </r>
    <r>
      <rPr>
        <b/>
        <sz val="16"/>
        <rFont val="ＭＳ Ｐゴシック"/>
        <family val="3"/>
        <charset val="128"/>
      </rPr>
      <t>排出量（燃料種別等）</t>
    </r>
    <rPh sb="5" eb="7">
      <t>キゲン</t>
    </rPh>
    <rPh sb="18" eb="19">
      <t>トウ</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</si>
  <si>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</si>
  <si>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石炭</t>
    </r>
    <rPh sb="0" eb="2">
      <t>セキタン</t>
    </rPh>
    <phoneticPr fontId="8"/>
  </si>
  <si>
    <r>
      <rPr>
        <sz val="11"/>
        <rFont val="ＭＳ 明朝"/>
        <family val="1"/>
        <charset val="128"/>
      </rPr>
      <t>石炭製品</t>
    </r>
    <rPh sb="0" eb="4">
      <t>セキタンセイヒン</t>
    </rPh>
    <phoneticPr fontId="8"/>
  </si>
  <si>
    <r>
      <rPr>
        <sz val="11"/>
        <rFont val="ＭＳ 明朝"/>
        <family val="1"/>
        <charset val="128"/>
      </rPr>
      <t>原油</t>
    </r>
    <rPh sb="0" eb="2">
      <t>ゲンユ</t>
    </rPh>
    <phoneticPr fontId="8"/>
  </si>
  <si>
    <r>
      <rPr>
        <sz val="11"/>
        <rFont val="ＭＳ 明朝"/>
        <family val="1"/>
        <charset val="128"/>
      </rPr>
      <t>石油製品</t>
    </r>
    <rPh sb="0" eb="4">
      <t>セキユセイヒン</t>
    </rPh>
    <phoneticPr fontId="8"/>
  </si>
  <si>
    <r>
      <rPr>
        <sz val="11"/>
        <rFont val="ＭＳ 明朝"/>
        <family val="1"/>
        <charset val="128"/>
      </rPr>
      <t>天然ガス</t>
    </r>
    <rPh sb="0" eb="2">
      <t>テンネン</t>
    </rPh>
    <phoneticPr fontId="8"/>
  </si>
  <si>
    <r>
      <rPr>
        <sz val="11"/>
        <rFont val="ＭＳ 明朝"/>
        <family val="1"/>
        <charset val="128"/>
      </rPr>
      <t>都市ガス</t>
    </r>
    <rPh sb="0" eb="2">
      <t>トシ</t>
    </rPh>
    <phoneticPr fontId="8"/>
  </si>
  <si>
    <r>
      <rPr>
        <sz val="11"/>
        <rFont val="ＭＳ 明朝"/>
        <family val="1"/>
        <charset val="128"/>
      </rPr>
      <t>■シェア</t>
    </r>
    <phoneticPr fontId="9"/>
  </si>
  <si>
    <r>
      <t>GDP</t>
    </r>
    <r>
      <rPr>
        <b/>
        <sz val="16"/>
        <rFont val="ＭＳ Ｐゴシック"/>
        <family val="3"/>
        <charset val="128"/>
      </rPr>
      <t>あたり</t>
    </r>
    <r>
      <rPr>
        <b/>
        <sz val="16"/>
        <rFont val="Century"/>
        <family val="1"/>
      </rPr>
      <t>CO</t>
    </r>
    <r>
      <rPr>
        <b/>
        <vertAlign val="subscript"/>
        <sz val="16"/>
        <rFont val="Century"/>
        <family val="1"/>
      </rPr>
      <t>2</t>
    </r>
    <r>
      <rPr>
        <b/>
        <sz val="16"/>
        <rFont val="ＭＳ Ｐゴシック"/>
        <family val="3"/>
        <charset val="128"/>
      </rPr>
      <t>排出量</t>
    </r>
    <phoneticPr fontId="9"/>
  </si>
  <si>
    <r>
      <rPr>
        <sz val="11"/>
        <rFont val="ＭＳ 明朝"/>
        <family val="1"/>
        <charset val="128"/>
      </rPr>
      <t>■排出量および</t>
    </r>
    <r>
      <rPr>
        <sz val="11"/>
        <rFont val="Century"/>
        <family val="1"/>
      </rPr>
      <t>GDP</t>
    </r>
    <phoneticPr fontId="9"/>
  </si>
  <si>
    <r>
      <rPr>
        <sz val="11"/>
        <rFont val="ＭＳ 明朝"/>
        <family val="1"/>
        <charset val="128"/>
      </rPr>
      <t>単位</t>
    </r>
    <rPh sb="0" eb="2">
      <t>タンイ</t>
    </rPh>
    <phoneticPr fontId="9"/>
  </si>
  <si>
    <r>
      <t>CO</t>
    </r>
    <r>
      <rPr>
        <vertAlign val="subscript"/>
        <sz val="11"/>
        <rFont val="Century"/>
        <family val="1"/>
      </rPr>
      <t>2</t>
    </r>
    <r>
      <rPr>
        <sz val="11"/>
        <rFont val="ＭＳ 明朝"/>
        <family val="1"/>
        <charset val="128"/>
      </rPr>
      <t>総排出量</t>
    </r>
    <r>
      <rPr>
        <sz val="11"/>
        <rFont val="Century"/>
        <family val="1"/>
      </rPr>
      <t xml:space="preserve"> </t>
    </r>
    <rPh sb="3" eb="4">
      <t>ソウ</t>
    </rPh>
    <phoneticPr fontId="9"/>
  </si>
  <si>
    <r>
      <t>Mt CO</t>
    </r>
    <r>
      <rPr>
        <vertAlign val="subscript"/>
        <sz val="11"/>
        <rFont val="Century"/>
        <family val="1"/>
      </rPr>
      <t>2</t>
    </r>
    <phoneticPr fontId="9"/>
  </si>
  <si>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5" eb="7">
      <t>キゲン</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</si>
  <si>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排出量（総</t>
    </r>
    <r>
      <rPr>
        <sz val="11"/>
        <rFont val="Century"/>
        <family val="1"/>
      </rPr>
      <t>CO</t>
    </r>
    <r>
      <rPr>
        <vertAlign val="subscript"/>
        <sz val="11"/>
        <rFont val="Century"/>
        <family val="1"/>
      </rPr>
      <t>2</t>
    </r>
    <r>
      <rPr>
        <sz val="11"/>
        <rFont val="ＭＳ 明朝"/>
        <family val="1"/>
        <charset val="128"/>
      </rPr>
      <t>排出量）</t>
    </r>
    <rPh sb="13" eb="14">
      <t>ソウ</t>
    </rPh>
    <rPh sb="17" eb="19">
      <t>ハイシュツ</t>
    </rPh>
    <rPh sb="19" eb="20">
      <t>リョウ</t>
    </rPh>
    <phoneticPr fontId="9"/>
  </si>
  <si>
    <r>
      <t>t CO</t>
    </r>
    <r>
      <rPr>
        <vertAlign val="subscript"/>
        <sz val="11"/>
        <rFont val="Century"/>
        <family val="1"/>
      </rPr>
      <t>2</t>
    </r>
    <r>
      <rPr>
        <sz val="11"/>
        <rFont val="Century"/>
        <family val="1"/>
      </rPr>
      <t>/</t>
    </r>
    <r>
      <rPr>
        <sz val="11"/>
        <rFont val="ＭＳ 明朝"/>
        <family val="1"/>
        <charset val="128"/>
      </rPr>
      <t>百万円</t>
    </r>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</si>
  <si>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
      <rPr>
        <sz val="11"/>
        <rFont val="ＭＳ 明朝"/>
        <family val="1"/>
        <charset val="128"/>
      </rPr>
      <t>（エネルギー起源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9" eb="21">
      <t>キゲン</t>
    </rPh>
    <phoneticPr fontId="9"/>
  </si>
  <si>
    <r>
      <t>t CO</t>
    </r>
    <r>
      <rPr>
        <vertAlign val="subscript"/>
        <sz val="11"/>
        <rFont val="Century"/>
        <family val="1"/>
      </rPr>
      <t>2</t>
    </r>
    <r>
      <rPr>
        <sz val="11"/>
        <rFont val="Century"/>
        <family val="1"/>
      </rPr>
      <t>/</t>
    </r>
    <r>
      <rPr>
        <sz val="11"/>
        <rFont val="ＭＳ 明朝"/>
        <family val="1"/>
        <charset val="128"/>
      </rPr>
      <t>百万円</t>
    </r>
    <phoneticPr fontId="9"/>
  </si>
  <si>
    <r>
      <t xml:space="preserve">GDP  </t>
    </r>
    <r>
      <rPr>
        <sz val="11"/>
        <rFont val="ＭＳ 明朝"/>
        <family val="1"/>
        <charset val="128"/>
      </rPr>
      <t>（支出側、実質：連鎖方式</t>
    </r>
    <r>
      <rPr>
        <sz val="11"/>
        <rFont val="Century"/>
        <family val="1"/>
      </rPr>
      <t>[2011</t>
    </r>
    <r>
      <rPr>
        <sz val="11"/>
        <rFont val="ＭＳ 明朝"/>
        <family val="1"/>
        <charset val="128"/>
      </rPr>
      <t>年基準</t>
    </r>
    <r>
      <rPr>
        <sz val="11"/>
        <rFont val="Century"/>
        <family val="1"/>
      </rPr>
      <t>]</t>
    </r>
    <r>
      <rPr>
        <sz val="11"/>
        <rFont val="ＭＳ 明朝"/>
        <family val="1"/>
        <charset val="128"/>
      </rPr>
      <t>）</t>
    </r>
    <phoneticPr fontId="9"/>
  </si>
  <si>
    <r>
      <rPr>
        <sz val="11"/>
        <rFont val="ＭＳ 明朝"/>
        <family val="1"/>
        <charset val="128"/>
      </rPr>
      <t>十億円</t>
    </r>
    <rPh sb="0" eb="2">
      <t>ジュウオク</t>
    </rPh>
    <rPh sb="2" eb="3">
      <t>エン</t>
    </rPh>
    <phoneticPr fontId="9"/>
  </si>
  <si>
    <r>
      <t>1990-1993</t>
    </r>
    <r>
      <rPr>
        <sz val="11"/>
        <rFont val="ＭＳ 明朝"/>
        <family val="1"/>
        <charset val="128"/>
      </rPr>
      <t>：内閣府「平成</t>
    </r>
    <r>
      <rPr>
        <sz val="11"/>
        <rFont val="Century"/>
        <family val="1"/>
      </rPr>
      <t>23</t>
    </r>
    <r>
      <rPr>
        <sz val="11"/>
        <rFont val="ＭＳ 明朝"/>
        <family val="1"/>
        <charset val="128"/>
      </rPr>
      <t xml:space="preserve">年基準支出系列簡易遡及」
</t>
    </r>
    <r>
      <rPr>
        <sz val="11"/>
        <rFont val="Century"/>
        <family val="1"/>
      </rPr>
      <t>1994-</t>
    </r>
    <r>
      <rPr>
        <sz val="11"/>
        <rFont val="ＭＳ 明朝"/>
        <family val="1"/>
        <charset val="128"/>
      </rPr>
      <t>：内閣府「国民経済計算年報」（確報）</t>
    </r>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</si>
  <si>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8"/>
  </si>
  <si>
    <r>
      <rPr>
        <sz val="11"/>
        <rFont val="ＭＳ 明朝"/>
        <family val="1"/>
        <charset val="128"/>
      </rPr>
      <t>総</t>
    </r>
    <r>
      <rPr>
        <sz val="11"/>
        <rFont val="Century"/>
        <family val="1"/>
      </rPr>
      <t>CO</t>
    </r>
    <r>
      <rPr>
        <vertAlign val="subscript"/>
        <sz val="11"/>
        <rFont val="Century"/>
        <family val="1"/>
      </rPr>
      <t>2</t>
    </r>
    <r>
      <rPr>
        <sz val="11"/>
        <rFont val="ＭＳ 明朝"/>
        <family val="1"/>
        <charset val="128"/>
      </rPr>
      <t>排出量</t>
    </r>
    <r>
      <rPr>
        <sz val="11"/>
        <rFont val="Century"/>
        <family val="1"/>
      </rPr>
      <t xml:space="preserve"> </t>
    </r>
    <rPh sb="0" eb="1">
      <t>ソウ</t>
    </rPh>
    <phoneticPr fontId="9"/>
  </si>
  <si>
    <r>
      <t>GDP</t>
    </r>
    <r>
      <rPr>
        <sz val="11"/>
        <rFont val="ＭＳ 明朝"/>
        <family val="1"/>
        <charset val="128"/>
      </rPr>
      <t>あたり</t>
    </r>
    <r>
      <rPr>
        <sz val="11"/>
        <rFont val="Century"/>
        <family val="1"/>
      </rPr>
      <t>CO</t>
    </r>
    <r>
      <rPr>
        <vertAlign val="subscript"/>
        <sz val="11"/>
        <rFont val="Century"/>
        <family val="1"/>
      </rPr>
      <t>2</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9" eb="11">
      <t>ハイシュツ</t>
    </rPh>
    <rPh sb="18" eb="20">
      <t>キゲン</t>
    </rPh>
    <phoneticPr fontId="9"/>
  </si>
  <si>
    <r>
      <t>GDP</t>
    </r>
    <r>
      <rPr>
        <sz val="10"/>
        <rFont val="Century"/>
        <family val="1"/>
      </rPr>
      <t/>
    </r>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</si>
  <si>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8"/>
  </si>
  <si>
    <r>
      <t>GDP</t>
    </r>
    <r>
      <rPr>
        <sz val="10"/>
        <rFont val="Century"/>
        <family val="1"/>
      </rPr>
      <t/>
    </r>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</si>
  <si>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8"/>
  </si>
  <si>
    <r>
      <t>GDP</t>
    </r>
    <r>
      <rPr>
        <sz val="10"/>
        <rFont val="Century"/>
        <family val="1"/>
      </rPr>
      <t/>
    </r>
    <phoneticPr fontId="9"/>
  </si>
  <si>
    <r>
      <rPr>
        <b/>
        <sz val="16"/>
        <rFont val="ＭＳ Ｐゴシック"/>
        <family val="3"/>
        <charset val="128"/>
      </rPr>
      <t>一人あたり</t>
    </r>
    <r>
      <rPr>
        <b/>
        <sz val="16"/>
        <rFont val="Century"/>
        <family val="1"/>
      </rPr>
      <t>CO</t>
    </r>
    <r>
      <rPr>
        <b/>
        <vertAlign val="subscript"/>
        <sz val="16"/>
        <rFont val="Century"/>
        <family val="1"/>
      </rPr>
      <t>2</t>
    </r>
    <r>
      <rPr>
        <b/>
        <sz val="16"/>
        <rFont val="ＭＳ Ｐゴシック"/>
        <family val="3"/>
        <charset val="128"/>
      </rPr>
      <t>排出量</t>
    </r>
    <phoneticPr fontId="9"/>
  </si>
  <si>
    <r>
      <rPr>
        <sz val="11"/>
        <rFont val="ＭＳ 明朝"/>
        <family val="1"/>
        <charset val="128"/>
      </rPr>
      <t>■排出量および人口</t>
    </r>
    <rPh sb="7" eb="9">
      <t>ジンコウ</t>
    </rPh>
    <phoneticPr fontId="9"/>
  </si>
  <si>
    <r>
      <t>CO</t>
    </r>
    <r>
      <rPr>
        <vertAlign val="subscript"/>
        <sz val="11"/>
        <rFont val="Century"/>
        <family val="1"/>
      </rPr>
      <t xml:space="preserve">2 </t>
    </r>
    <r>
      <rPr>
        <sz val="11"/>
        <rFont val="ＭＳ 明朝"/>
        <family val="1"/>
        <charset val="128"/>
      </rPr>
      <t>総排出量</t>
    </r>
    <r>
      <rPr>
        <sz val="11"/>
        <rFont val="Century"/>
        <family val="1"/>
      </rPr>
      <t xml:space="preserve"> </t>
    </r>
    <rPh sb="4" eb="5">
      <t>ソウ</t>
    </rPh>
    <phoneticPr fontId="9"/>
  </si>
  <si>
    <r>
      <rPr>
        <sz val="11"/>
        <rFont val="ＭＳ 明朝"/>
        <family val="1"/>
        <charset val="128"/>
      </rPr>
      <t>エネルギー起源</t>
    </r>
    <r>
      <rPr>
        <sz val="11"/>
        <rFont val="Century"/>
        <family val="1"/>
      </rPr>
      <t>CO</t>
    </r>
    <r>
      <rPr>
        <vertAlign val="subscript"/>
        <sz val="11"/>
        <rFont val="Century"/>
        <family val="1"/>
      </rPr>
      <t xml:space="preserve">2 </t>
    </r>
    <r>
      <rPr>
        <sz val="11"/>
        <rFont val="ＭＳ 明朝"/>
        <family val="1"/>
        <charset val="128"/>
      </rPr>
      <t>排出量</t>
    </r>
    <r>
      <rPr>
        <sz val="11"/>
        <rFont val="Century"/>
        <family val="1"/>
      </rPr>
      <t xml:space="preserve"> </t>
    </r>
    <rPh sb="5" eb="7">
      <t>キゲン</t>
    </rPh>
    <phoneticPr fontId="9"/>
  </si>
  <si>
    <r>
      <t>Mt CO</t>
    </r>
    <r>
      <rPr>
        <vertAlign val="subscript"/>
        <sz val="11"/>
        <rFont val="Century"/>
        <family val="1"/>
      </rPr>
      <t>2</t>
    </r>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</si>
  <si>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排出量（総</t>
    </r>
    <r>
      <rPr>
        <sz val="11"/>
        <rFont val="Century"/>
        <family val="1"/>
      </rPr>
      <t>CO</t>
    </r>
    <r>
      <rPr>
        <vertAlign val="subscript"/>
        <sz val="11"/>
        <rFont val="Century"/>
        <family val="1"/>
      </rPr>
      <t xml:space="preserve">2 </t>
    </r>
    <r>
      <rPr>
        <sz val="11"/>
        <rFont val="ＭＳ 明朝"/>
        <family val="1"/>
        <charset val="128"/>
      </rPr>
      <t>排出量）</t>
    </r>
    <r>
      <rPr>
        <sz val="10"/>
        <rFont val="Century"/>
        <family val="1"/>
      </rPr>
      <t/>
    </r>
    <rPh sb="13" eb="14">
      <t>ソウ</t>
    </rPh>
    <rPh sb="18" eb="20">
      <t>ハイシュツ</t>
    </rPh>
    <rPh sb="20" eb="21">
      <t>リョウ</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</si>
  <si>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排出量（エネルギー起源</t>
    </r>
    <r>
      <rPr>
        <sz val="11"/>
        <rFont val="Century"/>
        <family val="1"/>
      </rPr>
      <t>CO</t>
    </r>
    <r>
      <rPr>
        <vertAlign val="subscript"/>
        <sz val="11"/>
        <rFont val="Century"/>
        <family val="1"/>
      </rPr>
      <t>2</t>
    </r>
    <r>
      <rPr>
        <sz val="11"/>
        <rFont val="ＭＳ 明朝"/>
        <family val="1"/>
        <charset val="128"/>
      </rPr>
      <t>）</t>
    </r>
    <r>
      <rPr>
        <sz val="10"/>
        <rFont val="Century"/>
        <family val="1"/>
      </rPr>
      <t/>
    </r>
    <rPh sb="0" eb="2">
      <t>ヒトリ</t>
    </rPh>
    <rPh sb="9" eb="11">
      <t>ハイシュツ</t>
    </rPh>
    <rPh sb="11" eb="12">
      <t>リョウ</t>
    </rPh>
    <rPh sb="18" eb="20">
      <t>キゲン</t>
    </rPh>
    <phoneticPr fontId="9"/>
  </si>
  <si>
    <r>
      <t>t CO</t>
    </r>
    <r>
      <rPr>
        <vertAlign val="subscript"/>
        <sz val="11"/>
        <rFont val="Century"/>
        <family val="1"/>
      </rPr>
      <t>2</t>
    </r>
    <r>
      <rPr>
        <sz val="11"/>
        <rFont val="Century"/>
        <family val="1"/>
      </rPr>
      <t>/capita</t>
    </r>
    <phoneticPr fontId="9"/>
  </si>
  <si>
    <r>
      <rPr>
        <sz val="11"/>
        <rFont val="ＭＳ 明朝"/>
        <family val="1"/>
        <charset val="128"/>
      </rPr>
      <t>人口</t>
    </r>
    <r>
      <rPr>
        <sz val="11"/>
        <rFont val="Century"/>
        <family val="1"/>
      </rPr>
      <t/>
    </r>
    <rPh sb="0" eb="2">
      <t>ジンコウ</t>
    </rPh>
    <phoneticPr fontId="9"/>
  </si>
  <si>
    <r>
      <rPr>
        <sz val="11"/>
        <rFont val="ＭＳ 明朝"/>
        <family val="1"/>
        <charset val="128"/>
      </rPr>
      <t>千人</t>
    </r>
    <rPh sb="0" eb="2">
      <t>センニン</t>
    </rPh>
    <phoneticPr fontId="9"/>
  </si>
  <si>
    <r>
      <t>1990, 1995, 2000, 2005, 2010, 2015</t>
    </r>
    <r>
      <rPr>
        <sz val="11"/>
        <rFont val="ＭＳ 明朝"/>
        <family val="1"/>
        <charset val="128"/>
      </rPr>
      <t>：国勢調査（</t>
    </r>
    <r>
      <rPr>
        <sz val="11"/>
        <rFont val="Century"/>
        <family val="1"/>
      </rPr>
      <t>10/1</t>
    </r>
    <r>
      <rPr>
        <sz val="11"/>
        <rFont val="ＭＳ 明朝"/>
        <family val="1"/>
        <charset val="128"/>
      </rPr>
      <t>時点人口）上記以外：人口推計年報（</t>
    </r>
    <r>
      <rPr>
        <sz val="11"/>
        <rFont val="Century"/>
        <family val="1"/>
      </rPr>
      <t>10/1</t>
    </r>
    <r>
      <rPr>
        <sz val="11"/>
        <rFont val="ＭＳ 明朝"/>
        <family val="1"/>
        <charset val="128"/>
      </rPr>
      <t>時点人口）</t>
    </r>
    <rPh sb="35" eb="37">
      <t>コクセイ</t>
    </rPh>
    <rPh sb="37" eb="39">
      <t>チョウサ</t>
    </rPh>
    <rPh sb="44" eb="46">
      <t>ジテン</t>
    </rPh>
    <rPh sb="46" eb="48">
      <t>ジンコウ</t>
    </rPh>
    <rPh sb="49" eb="51">
      <t>ジョウキ</t>
    </rPh>
    <rPh sb="51" eb="53">
      <t>イガイ</t>
    </rPh>
    <rPh sb="54" eb="56">
      <t>ジンコウ</t>
    </rPh>
    <rPh sb="56" eb="58">
      <t>スイケイ</t>
    </rPh>
    <rPh sb="58" eb="60">
      <t>ネンポウ</t>
    </rPh>
    <rPh sb="65" eb="67">
      <t>ジテン</t>
    </rPh>
    <rPh sb="67" eb="69">
      <t>ジンコウ</t>
    </rPh>
    <phoneticPr fontId="9"/>
  </si>
  <si>
    <r>
      <rPr>
        <sz val="11"/>
        <rFont val="ＭＳ 明朝"/>
        <family val="1"/>
        <charset val="128"/>
      </rPr>
      <t>人口</t>
    </r>
    <r>
      <rPr>
        <sz val="10"/>
        <rFont val="Century"/>
        <family val="1"/>
      </rPr>
      <t/>
    </r>
    <rPh sb="0" eb="2">
      <t>ジンコウ</t>
    </rPh>
    <phoneticPr fontId="9"/>
  </si>
  <si>
    <r>
      <rPr>
        <sz val="11"/>
        <rFont val="ＭＳ 明朝"/>
        <family val="1"/>
        <charset val="128"/>
      </rPr>
      <t>人口</t>
    </r>
    <rPh sb="0" eb="2">
      <t>ジンコウ</t>
    </rPh>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</si>
  <si>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排出量のシェア（電気・熱配分前後のシェア）</t>
    </r>
    <rPh sb="14" eb="16">
      <t>デンキ</t>
    </rPh>
    <rPh sb="17" eb="18">
      <t>ネツ</t>
    </rPh>
    <rPh sb="18" eb="20">
      <t>ハイブン</t>
    </rPh>
    <rPh sb="20" eb="22">
      <t>ゼンゴ</t>
    </rPh>
    <phoneticPr fontId="9"/>
  </si>
  <si>
    <r>
      <t>(1990</t>
    </r>
    <r>
      <rPr>
        <sz val="10"/>
        <rFont val="ＭＳ 明朝"/>
        <family val="1"/>
        <charset val="128"/>
      </rPr>
      <t>年度、</t>
    </r>
    <r>
      <rPr>
        <sz val="10"/>
        <rFont val="Century"/>
        <family val="1"/>
      </rPr>
      <t>2005</t>
    </r>
    <r>
      <rPr>
        <sz val="10"/>
        <rFont val="ＭＳ 明朝"/>
        <family val="1"/>
        <charset val="128"/>
      </rPr>
      <t>年度、</t>
    </r>
    <r>
      <rPr>
        <sz val="10"/>
        <rFont val="Century"/>
        <family val="1"/>
      </rPr>
      <t>2013</t>
    </r>
    <r>
      <rPr>
        <sz val="10"/>
        <rFont val="ＭＳ 明朝"/>
        <family val="1"/>
        <charset val="128"/>
      </rPr>
      <t>年度、</t>
    </r>
    <r>
      <rPr>
        <sz val="10"/>
        <rFont val="Century"/>
        <family val="1"/>
      </rPr>
      <t>2016</t>
    </r>
    <r>
      <rPr>
        <sz val="10"/>
        <rFont val="ＭＳ 明朝"/>
        <family val="1"/>
        <charset val="128"/>
      </rPr>
      <t>年度</t>
    </r>
    <r>
      <rPr>
        <sz val="10"/>
        <rFont val="Century"/>
        <family val="1"/>
      </rPr>
      <t>)</t>
    </r>
    <rPh sb="5" eb="6">
      <t>ネン</t>
    </rPh>
    <rPh sb="6" eb="7">
      <t>ド</t>
    </rPh>
    <rPh sb="12" eb="13">
      <t>ネン</t>
    </rPh>
    <rPh sb="13" eb="14">
      <t>ド</t>
    </rPh>
    <rPh sb="19" eb="20">
      <t>ネン</t>
    </rPh>
    <rPh sb="20" eb="21">
      <t>ド</t>
    </rPh>
    <rPh sb="26" eb="27">
      <t>ネン</t>
    </rPh>
    <rPh sb="27" eb="28">
      <t>ド</t>
    </rPh>
    <phoneticPr fontId="9"/>
  </si>
  <si>
    <r>
      <rPr>
        <sz val="8"/>
        <rFont val="ＭＳ Ｐゴシック"/>
        <family val="3"/>
        <charset val="128"/>
      </rPr>
      <t>　　</t>
    </r>
    <phoneticPr fontId="9"/>
  </si>
  <si>
    <r>
      <rPr>
        <sz val="8"/>
        <rFont val="ＭＳ Ｐゴシック"/>
        <family val="3"/>
        <charset val="128"/>
      </rPr>
      <t>　</t>
    </r>
    <phoneticPr fontId="9"/>
  </si>
  <si>
    <r>
      <rPr>
        <sz val="14"/>
        <rFont val="ＭＳ 明朝"/>
        <family val="1"/>
        <charset val="128"/>
      </rPr>
      <t>■【電気・熱配分前】</t>
    </r>
    <phoneticPr fontId="9"/>
  </si>
  <si>
    <r>
      <t>1990</t>
    </r>
    <r>
      <rPr>
        <sz val="14"/>
        <rFont val="ＭＳ 明朝"/>
        <family val="1"/>
        <charset val="128"/>
      </rPr>
      <t>年度</t>
    </r>
    <rPh sb="4" eb="5">
      <t>ネン</t>
    </rPh>
    <rPh sb="5" eb="6">
      <t>ド</t>
    </rPh>
    <phoneticPr fontId="9"/>
  </si>
  <si>
    <r>
      <t>2005</t>
    </r>
    <r>
      <rPr>
        <sz val="14"/>
        <rFont val="ＭＳ 明朝"/>
        <family val="1"/>
        <charset val="128"/>
      </rPr>
      <t>年度</t>
    </r>
    <rPh sb="4" eb="5">
      <t>ネン</t>
    </rPh>
    <rPh sb="5" eb="6">
      <t>ド</t>
    </rPh>
    <phoneticPr fontId="9"/>
  </si>
  <si>
    <r>
      <t>2013</t>
    </r>
    <r>
      <rPr>
        <sz val="14"/>
        <rFont val="ＭＳ 明朝"/>
        <family val="1"/>
        <charset val="128"/>
      </rPr>
      <t>年度</t>
    </r>
    <rPh sb="4" eb="5">
      <t>ネン</t>
    </rPh>
    <rPh sb="5" eb="6">
      <t>ド</t>
    </rPh>
    <phoneticPr fontId="9"/>
  </si>
  <si>
    <r>
      <t>2016</t>
    </r>
    <r>
      <rPr>
        <sz val="14"/>
        <rFont val="ＭＳ 明朝"/>
        <family val="1"/>
        <charset val="128"/>
      </rPr>
      <t>年度</t>
    </r>
    <rPh sb="4" eb="5">
      <t>ネン</t>
    </rPh>
    <rPh sb="5" eb="6">
      <t>ド</t>
    </rPh>
    <phoneticPr fontId="9"/>
  </si>
  <si>
    <r>
      <rPr>
        <sz val="11"/>
        <rFont val="ＭＳ 明朝"/>
        <family val="1"/>
        <charset val="128"/>
      </rPr>
      <t xml:space="preserve">排出量
</t>
    </r>
    <r>
      <rPr>
        <sz val="11"/>
        <rFont val="Century"/>
        <family val="1"/>
      </rPr>
      <t>[kt CO</t>
    </r>
    <r>
      <rPr>
        <vertAlign val="subscript"/>
        <sz val="11"/>
        <rFont val="Century"/>
        <family val="1"/>
      </rPr>
      <t>2</t>
    </r>
    <r>
      <rPr>
        <sz val="11"/>
        <rFont val="Century"/>
        <family val="1"/>
      </rPr>
      <t>]</t>
    </r>
    <rPh sb="0" eb="2">
      <t>ハイシュツ</t>
    </rPh>
    <rPh sb="2" eb="3">
      <t>リョウ</t>
    </rPh>
    <phoneticPr fontId="9"/>
  </si>
  <si>
    <r>
      <t xml:space="preserve">
</t>
    </r>
    <r>
      <rPr>
        <sz val="11"/>
        <rFont val="ＭＳ 明朝"/>
        <family val="1"/>
        <charset val="128"/>
      </rPr>
      <t>シェア</t>
    </r>
    <phoneticPr fontId="9"/>
  </si>
  <si>
    <r>
      <t xml:space="preserve">
</t>
    </r>
    <r>
      <rPr>
        <sz val="11"/>
        <rFont val="ＭＳ 明朝"/>
        <family val="1"/>
        <charset val="128"/>
      </rPr>
      <t>シェア</t>
    </r>
    <phoneticPr fontId="9"/>
  </si>
  <si>
    <r>
      <rPr>
        <sz val="11"/>
        <rFont val="ＭＳ 明朝"/>
        <family val="1"/>
        <charset val="128"/>
      </rPr>
      <t>その他（農業・間接</t>
    </r>
    <r>
      <rPr>
        <sz val="11"/>
        <rFont val="Century"/>
        <family val="1"/>
      </rPr>
      <t>CO</t>
    </r>
    <r>
      <rPr>
        <vertAlign val="subscript"/>
        <sz val="11"/>
        <rFont val="Century"/>
        <family val="1"/>
      </rPr>
      <t>2</t>
    </r>
    <r>
      <rPr>
        <sz val="11"/>
        <rFont val="ＭＳ 明朝"/>
        <family val="1"/>
        <charset val="128"/>
      </rPr>
      <t>等）</t>
    </r>
    <rPh sb="2" eb="3">
      <t>タ</t>
    </rPh>
    <rPh sb="4" eb="6">
      <t>ノウギョウ</t>
    </rPh>
    <rPh sb="7" eb="9">
      <t>カンセツ</t>
    </rPh>
    <rPh sb="12" eb="13">
      <t>トウ</t>
    </rPh>
    <phoneticPr fontId="9"/>
  </si>
  <si>
    <r>
      <rPr>
        <sz val="14"/>
        <rFont val="ＭＳ 明朝"/>
        <family val="1"/>
        <charset val="128"/>
      </rPr>
      <t>■【電気・熱配分後】</t>
    </r>
    <rPh sb="8" eb="9">
      <t>ゴ</t>
    </rPh>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</si>
  <si>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排出量【電気・熱配分後】（詳細表）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</si>
  <si>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</si>
  <si>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b/>
        <sz val="11"/>
        <rFont val="ＭＳ Ｐ明朝"/>
        <family val="1"/>
        <charset val="128"/>
      </rPr>
      <t>製油所・発電所等</t>
    </r>
    <rPh sb="0" eb="3">
      <t>セイユジョ</t>
    </rPh>
    <rPh sb="4" eb="7">
      <t>ハツデンショ</t>
    </rPh>
    <rPh sb="7" eb="8">
      <t>トウ</t>
    </rPh>
    <phoneticPr fontId="9"/>
  </si>
  <si>
    <r>
      <rPr>
        <sz val="11"/>
        <rFont val="ＭＳ 明朝"/>
        <family val="1"/>
        <charset val="128"/>
      </rPr>
      <t>石炭製品製造</t>
    </r>
    <phoneticPr fontId="9"/>
  </si>
  <si>
    <r>
      <rPr>
        <sz val="11"/>
        <rFont val="ＭＳ 明朝"/>
        <family val="1"/>
        <charset val="128"/>
      </rPr>
      <t>石油製品製造</t>
    </r>
    <phoneticPr fontId="9"/>
  </si>
  <si>
    <r>
      <rPr>
        <sz val="11"/>
        <rFont val="ＭＳ 明朝"/>
        <family val="1"/>
        <charset val="128"/>
      </rPr>
      <t>ガス製造</t>
    </r>
    <phoneticPr fontId="9"/>
  </si>
  <si>
    <r>
      <rPr>
        <sz val="11"/>
        <rFont val="ＭＳ 明朝"/>
        <family val="1"/>
        <charset val="128"/>
      </rPr>
      <t>事業用発電</t>
    </r>
    <phoneticPr fontId="9"/>
  </si>
  <si>
    <r>
      <rPr>
        <sz val="11"/>
        <rFont val="ＭＳ 明朝"/>
        <family val="1"/>
        <charset val="128"/>
      </rPr>
      <t>地域熱供給</t>
    </r>
    <phoneticPr fontId="9"/>
  </si>
  <si>
    <r>
      <rPr>
        <b/>
        <sz val="11"/>
        <rFont val="ＭＳ 明朝"/>
        <family val="1"/>
        <charset val="128"/>
      </rPr>
      <t>電気熱配分誤差</t>
    </r>
    <rPh sb="0" eb="2">
      <t>デンキ</t>
    </rPh>
    <rPh sb="2" eb="3">
      <t>ネツ</t>
    </rPh>
    <rPh sb="3" eb="5">
      <t>ハイブン</t>
    </rPh>
    <phoneticPr fontId="9"/>
  </si>
  <si>
    <r>
      <rPr>
        <sz val="11"/>
        <rFont val="ＭＳ 明朝"/>
        <family val="1"/>
        <charset val="128"/>
      </rPr>
      <t>農業</t>
    </r>
    <rPh sb="0" eb="1">
      <t>ノウ</t>
    </rPh>
    <phoneticPr fontId="0"/>
  </si>
  <si>
    <r>
      <rPr>
        <sz val="11"/>
        <rFont val="ＭＳ 明朝"/>
        <family val="1"/>
        <charset val="128"/>
      </rPr>
      <t>林業</t>
    </r>
  </si>
  <si>
    <r>
      <rPr>
        <sz val="11"/>
        <rFont val="ＭＳ 明朝"/>
        <family val="1"/>
        <charset val="128"/>
      </rPr>
      <t>漁業</t>
    </r>
  </si>
  <si>
    <r>
      <rPr>
        <sz val="11"/>
        <rFont val="ＭＳ 明朝"/>
        <family val="1"/>
        <charset val="128"/>
      </rPr>
      <t>水産養殖業</t>
    </r>
    <rPh sb="1" eb="3">
      <t>スイサンヨウショクギョウ</t>
    </rPh>
    <phoneticPr fontId="0"/>
  </si>
  <si>
    <r>
      <rPr>
        <sz val="11"/>
        <rFont val="ＭＳ 明朝"/>
        <family val="1"/>
        <charset val="128"/>
      </rPr>
      <t>建設業</t>
    </r>
    <phoneticPr fontId="9"/>
  </si>
  <si>
    <r>
      <rPr>
        <sz val="11"/>
        <rFont val="ＭＳ 明朝"/>
        <family val="1"/>
        <charset val="128"/>
      </rPr>
      <t>総合工事業</t>
    </r>
    <rPh sb="1" eb="3">
      <t>ソウゴウコウジギョウ</t>
    </rPh>
    <phoneticPr fontId="0"/>
  </si>
  <si>
    <r>
      <rPr>
        <sz val="11"/>
        <rFont val="ＭＳ 明朝"/>
        <family val="1"/>
        <charset val="128"/>
      </rPr>
      <t>職別工事業</t>
    </r>
    <rPh sb="1" eb="2">
      <t>ショク</t>
    </rPh>
    <rPh sb="2" eb="3">
      <t>ベツコウジギョウ</t>
    </rPh>
    <phoneticPr fontId="0"/>
  </si>
  <si>
    <r>
      <rPr>
        <sz val="11"/>
        <rFont val="ＭＳ 明朝"/>
        <family val="1"/>
        <charset val="128"/>
      </rPr>
      <t>設備工事業</t>
    </r>
    <rPh sb="1" eb="3">
      <t>セツビコウジギョウ</t>
    </rPh>
    <phoneticPr fontId="0"/>
  </si>
  <si>
    <r>
      <rPr>
        <sz val="11"/>
        <rFont val="ＭＳ 明朝"/>
        <family val="1"/>
        <charset val="128"/>
      </rPr>
      <t>食品飲料</t>
    </r>
    <phoneticPr fontId="9"/>
  </si>
  <si>
    <r>
      <rPr>
        <sz val="11"/>
        <rFont val="ＭＳ 明朝"/>
        <family val="1"/>
        <charset val="128"/>
      </rPr>
      <t>食料品製造業</t>
    </r>
    <rPh sb="0" eb="3">
      <t>ショクリョウヒン</t>
    </rPh>
    <rPh sb="3" eb="6">
      <t>セイゾウギョウスイサンスイサンヨウショクギョウ</t>
    </rPh>
    <phoneticPr fontId="0"/>
  </si>
  <si>
    <r>
      <rPr>
        <sz val="11"/>
        <rFont val="ＭＳ 明朝"/>
        <family val="1"/>
        <charset val="128"/>
      </rPr>
      <t>飲料たばこ飼料製造業</t>
    </r>
    <rPh sb="0" eb="2">
      <t>インリョウ</t>
    </rPh>
    <rPh sb="5" eb="7">
      <t>シリョウ</t>
    </rPh>
    <rPh sb="7" eb="9">
      <t>セイゾウ</t>
    </rPh>
    <rPh sb="9" eb="10">
      <t>ギョウ</t>
    </rPh>
    <phoneticPr fontId="0"/>
  </si>
  <si>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</si>
  <si>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</si>
  <si>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化学工業</t>
    </r>
    <r>
      <rPr>
        <sz val="11"/>
        <rFont val="Century"/>
        <family val="1"/>
      </rPr>
      <t>(</t>
    </r>
    <r>
      <rPr>
        <sz val="11"/>
        <rFont val="ＭＳ 明朝"/>
        <family val="1"/>
        <charset val="128"/>
      </rPr>
      <t>含石油石炭製品</t>
    </r>
    <r>
      <rPr>
        <sz val="11"/>
        <rFont val="Century"/>
        <family val="1"/>
      </rPr>
      <t>)</t>
    </r>
    <rPh sb="0" eb="2">
      <t>カガク</t>
    </rPh>
    <rPh sb="2" eb="4">
      <t>コウギョウ</t>
    </rPh>
    <rPh sb="5" eb="6">
      <t>フク</t>
    </rPh>
    <rPh sb="6" eb="8">
      <t>セキユ</t>
    </rPh>
    <rPh sb="8" eb="10">
      <t>セキタン</t>
    </rPh>
    <rPh sb="10" eb="12">
      <t>セイヒン</t>
    </rPh>
    <phoneticPr fontId="0"/>
  </si>
  <si>
    <r>
      <rPr>
        <sz val="11"/>
        <rFont val="ＭＳ 明朝"/>
        <family val="1"/>
        <charset val="128"/>
      </rPr>
      <t>化学工業</t>
    </r>
    <rPh sb="0" eb="2">
      <t>カガク</t>
    </rPh>
    <rPh sb="2" eb="4">
      <t>コウギョウ</t>
    </rPh>
    <phoneticPr fontId="0"/>
  </si>
  <si>
    <r>
      <rPr>
        <sz val="11"/>
        <rFont val="ＭＳ 明朝"/>
        <family val="1"/>
        <charset val="128"/>
      </rPr>
      <t>石油製品･石炭製品製造業</t>
    </r>
    <rPh sb="0" eb="2">
      <t>セキユ</t>
    </rPh>
    <rPh sb="2" eb="4">
      <t>セイヒン</t>
    </rPh>
    <rPh sb="5" eb="7">
      <t>セキタン</t>
    </rPh>
    <rPh sb="7" eb="9">
      <t>セイヒン</t>
    </rPh>
    <rPh sb="9" eb="12">
      <t>セイゾウギョウ</t>
    </rPh>
    <phoneticPr fontId="0"/>
  </si>
  <si>
    <r>
      <rPr>
        <sz val="11"/>
        <rFont val="ＭＳ 明朝"/>
        <family val="1"/>
        <charset val="128"/>
      </rPr>
      <t>鉄鋼業</t>
    </r>
    <rPh sb="0" eb="3">
      <t>テッコウギョウ</t>
    </rPh>
    <phoneticPr fontId="0"/>
  </si>
  <si>
    <r>
      <rPr>
        <sz val="11"/>
        <rFont val="ＭＳ 明朝"/>
        <family val="1"/>
        <charset val="128"/>
      </rPr>
      <t>非鉄金属</t>
    </r>
    <rPh sb="0" eb="2">
      <t>ヒテツ</t>
    </rPh>
    <rPh sb="2" eb="4">
      <t>キンゾク</t>
    </rPh>
    <phoneticPr fontId="0"/>
  </si>
  <si>
    <r>
      <rPr>
        <sz val="11"/>
        <rFont val="ＭＳ 明朝"/>
        <family val="1"/>
        <charset val="128"/>
      </rPr>
      <t>機械</t>
    </r>
    <r>
      <rPr>
        <sz val="11"/>
        <rFont val="Century"/>
        <family val="1"/>
      </rPr>
      <t>(</t>
    </r>
    <r>
      <rPr>
        <sz val="11"/>
        <rFont val="ＭＳ 明朝"/>
        <family val="1"/>
        <charset val="128"/>
      </rPr>
      <t>含金属製品）</t>
    </r>
    <rPh sb="0" eb="2">
      <t>キカイ</t>
    </rPh>
    <rPh sb="3" eb="4">
      <t>フク</t>
    </rPh>
    <rPh sb="4" eb="6">
      <t>キンゾク</t>
    </rPh>
    <rPh sb="6" eb="8">
      <t>セイヒン</t>
    </rPh>
    <phoneticPr fontId="0"/>
  </si>
  <si>
    <r>
      <rPr>
        <sz val="11"/>
        <rFont val="ＭＳ 明朝"/>
        <family val="1"/>
        <charset val="128"/>
      </rPr>
      <t>汎用機械器具製造業</t>
    </r>
    <rPh sb="0" eb="2">
      <t>ハンヨウ</t>
    </rPh>
    <rPh sb="2" eb="4">
      <t>キカイ</t>
    </rPh>
    <rPh sb="4" eb="6">
      <t>キグ</t>
    </rPh>
    <rPh sb="6" eb="9">
      <t>セイゾウギョウ</t>
    </rPh>
    <phoneticPr fontId="0"/>
  </si>
  <si>
    <r>
      <rPr>
        <sz val="11"/>
        <rFont val="ＭＳ 明朝"/>
        <family val="1"/>
        <charset val="128"/>
      </rPr>
      <t>生産機械器具製造業</t>
    </r>
    <rPh sb="1" eb="3">
      <t>キカイ</t>
    </rPh>
    <rPh sb="3" eb="5">
      <t>キグ</t>
    </rPh>
    <rPh sb="5" eb="8">
      <t>セイゾウギョウ</t>
    </rPh>
    <phoneticPr fontId="0"/>
  </si>
  <si>
    <r>
      <rPr>
        <sz val="11"/>
        <rFont val="ＭＳ 明朝"/>
        <family val="1"/>
        <charset val="128"/>
      </rPr>
      <t>業務用機械器具製造業</t>
    </r>
    <rPh sb="0" eb="3">
      <t>ギョウムヨウ</t>
    </rPh>
    <rPh sb="3" eb="5">
      <t>キカイ</t>
    </rPh>
    <rPh sb="5" eb="7">
      <t>キグ</t>
    </rPh>
    <rPh sb="7" eb="10">
      <t>セイゾウギョウ</t>
    </rPh>
    <phoneticPr fontId="0"/>
  </si>
  <si>
    <r>
      <rPr>
        <sz val="11"/>
        <rFont val="ＭＳ 明朝"/>
        <family val="1"/>
        <charset val="128"/>
      </rPr>
      <t>電子部品デバイス電子回路製造業</t>
    </r>
    <rPh sb="0" eb="2">
      <t>デンシ</t>
    </rPh>
    <rPh sb="2" eb="4">
      <t>ブヒン</t>
    </rPh>
    <rPh sb="8" eb="10">
      <t>デンシ</t>
    </rPh>
    <rPh sb="10" eb="12">
      <t>カイロ</t>
    </rPh>
    <rPh sb="12" eb="15">
      <t>セイゾウギョウ</t>
    </rPh>
    <phoneticPr fontId="0"/>
  </si>
  <si>
    <r>
      <rPr>
        <sz val="11"/>
        <rFont val="ＭＳ 明朝"/>
        <family val="1"/>
        <charset val="128"/>
      </rPr>
      <t>電気機械器具製造業</t>
    </r>
    <rPh sb="1" eb="3">
      <t>キカイ</t>
    </rPh>
    <rPh sb="3" eb="5">
      <t>キグ</t>
    </rPh>
    <rPh sb="5" eb="8">
      <t>セイゾウギョウ</t>
    </rPh>
    <phoneticPr fontId="0"/>
  </si>
  <si>
    <r>
      <rPr>
        <sz val="11"/>
        <rFont val="ＭＳ 明朝"/>
        <family val="1"/>
        <charset val="128"/>
      </rPr>
      <t>情報通信機械器具製造業</t>
    </r>
    <rPh sb="3" eb="5">
      <t>キカイ</t>
    </rPh>
    <rPh sb="5" eb="7">
      <t>キグ</t>
    </rPh>
    <rPh sb="7" eb="10">
      <t>セイゾウギョウ</t>
    </rPh>
    <phoneticPr fontId="0"/>
  </si>
  <si>
    <r>
      <rPr>
        <sz val="11"/>
        <rFont val="ＭＳ 明朝"/>
        <family val="1"/>
        <charset val="128"/>
      </rPr>
      <t>輸送用機械器具製造業</t>
    </r>
    <rPh sb="2" eb="4">
      <t>キカイ</t>
    </rPh>
    <rPh sb="4" eb="6">
      <t>キグ</t>
    </rPh>
    <rPh sb="6" eb="9">
      <t>セイゾウギョウ</t>
    </rPh>
    <phoneticPr fontId="0"/>
  </si>
  <si>
    <r>
      <rPr>
        <sz val="11"/>
        <rFont val="ＭＳ 明朝"/>
        <family val="1"/>
        <charset val="128"/>
      </rPr>
      <t>機械製造業他製品</t>
    </r>
    <rPh sb="0" eb="2">
      <t>キカイ</t>
    </rPh>
    <rPh sb="2" eb="5">
      <t>セイゾウギョウ</t>
    </rPh>
    <rPh sb="5" eb="6">
      <t>ホカ</t>
    </rPh>
    <rPh sb="6" eb="8">
      <t>セイヒン</t>
    </rPh>
    <phoneticPr fontId="0"/>
  </si>
  <si>
    <r>
      <rPr>
        <sz val="11"/>
        <rFont val="ＭＳ 明朝"/>
        <family val="1"/>
        <charset val="128"/>
      </rPr>
      <t>金属製品製造業</t>
    </r>
    <rPh sb="0" eb="2">
      <t>キンゾク</t>
    </rPh>
    <rPh sb="2" eb="4">
      <t>セイヒン</t>
    </rPh>
    <rPh sb="4" eb="7">
      <t>セイゾウギョウ</t>
    </rPh>
    <phoneticPr fontId="0"/>
  </si>
  <si>
    <r>
      <rPr>
        <sz val="11"/>
        <rFont val="ＭＳ 明朝"/>
        <family val="1"/>
        <charset val="128"/>
      </rPr>
      <t>製造業（上記を除く）</t>
    </r>
    <rPh sb="1" eb="2">
      <t>ゾウ</t>
    </rPh>
    <rPh sb="4" eb="6">
      <t>ジョウキ</t>
    </rPh>
    <rPh sb="7" eb="8">
      <t>ノゾ</t>
    </rPh>
    <phoneticPr fontId="9"/>
  </si>
  <si>
    <r>
      <rPr>
        <sz val="11"/>
        <rFont val="ＭＳ 明朝"/>
        <family val="1"/>
        <charset val="128"/>
      </rPr>
      <t>木材･木製品製造業</t>
    </r>
    <rPh sb="0" eb="2">
      <t>モクザイ</t>
    </rPh>
    <rPh sb="3" eb="6">
      <t>モクセイヒン</t>
    </rPh>
    <rPh sb="6" eb="9">
      <t>セイゾウギョウ</t>
    </rPh>
    <phoneticPr fontId="0"/>
  </si>
  <si>
    <r>
      <rPr>
        <sz val="11"/>
        <rFont val="ＭＳ 明朝"/>
        <family val="1"/>
        <charset val="128"/>
      </rPr>
      <t>家具･装備品製造業</t>
    </r>
    <rPh sb="0" eb="2">
      <t>カグ</t>
    </rPh>
    <rPh sb="3" eb="6">
      <t>ソウビヒン</t>
    </rPh>
    <rPh sb="6" eb="9">
      <t>セイゾウギョウ</t>
    </rPh>
    <phoneticPr fontId="0"/>
  </si>
  <si>
    <r>
      <rPr>
        <sz val="11"/>
        <rFont val="ＭＳ 明朝"/>
        <family val="1"/>
        <charset val="128"/>
      </rPr>
      <t>印刷･同関連業</t>
    </r>
    <phoneticPr fontId="9"/>
  </si>
  <si>
    <r>
      <rPr>
        <sz val="11"/>
        <rFont val="ＭＳ 明朝"/>
        <family val="1"/>
        <charset val="128"/>
      </rPr>
      <t>プラスチック製品製造業</t>
    </r>
    <rPh sb="6" eb="8">
      <t>セイヒン</t>
    </rPh>
    <rPh sb="8" eb="11">
      <t>セイゾウギョウスイサンスイサンヨウショクギョウ</t>
    </rPh>
    <phoneticPr fontId="0"/>
  </si>
  <si>
    <r>
      <rPr>
        <sz val="11"/>
        <rFont val="ＭＳ 明朝"/>
        <family val="1"/>
        <charset val="128"/>
      </rPr>
      <t>ゴム製品製造業</t>
    </r>
    <rPh sb="2" eb="4">
      <t>セイヒン</t>
    </rPh>
    <rPh sb="4" eb="7">
      <t>セイゾウギョウスイサンスイサンヨウショクギョウ</t>
    </rPh>
    <phoneticPr fontId="0"/>
  </si>
  <si>
    <r>
      <rPr>
        <sz val="11"/>
        <rFont val="ＭＳ 明朝"/>
        <family val="1"/>
        <charset val="128"/>
      </rPr>
      <t>なめし革･同製品･毛皮製造業</t>
    </r>
    <rPh sb="3" eb="4">
      <t>カワ</t>
    </rPh>
    <rPh sb="5" eb="8">
      <t>ドウセイヒン</t>
    </rPh>
    <rPh sb="9" eb="11">
      <t>ケガワ</t>
    </rPh>
    <rPh sb="11" eb="14">
      <t>セイゾウギョウ</t>
    </rPh>
    <phoneticPr fontId="0"/>
  </si>
  <si>
    <r>
      <rPr>
        <sz val="11"/>
        <rFont val="ＭＳ 明朝"/>
        <family val="1"/>
        <charset val="128"/>
      </rPr>
      <t>他製造業</t>
    </r>
    <phoneticPr fontId="9"/>
  </si>
  <si>
    <r>
      <rPr>
        <b/>
        <sz val="11"/>
        <rFont val="ＭＳ 明朝"/>
        <family val="1"/>
        <charset val="128"/>
      </rPr>
      <t>業務他</t>
    </r>
    <r>
      <rPr>
        <b/>
        <sz val="11"/>
        <rFont val="Century"/>
        <family val="1"/>
      </rPr>
      <t>(</t>
    </r>
    <r>
      <rPr>
        <b/>
        <sz val="11"/>
        <rFont val="ＭＳ 明朝"/>
        <family val="1"/>
        <charset val="128"/>
      </rPr>
      <t>第三次産業</t>
    </r>
    <r>
      <rPr>
        <b/>
        <sz val="11"/>
        <rFont val="Century"/>
        <family val="1"/>
      </rPr>
      <t>)</t>
    </r>
  </si>
  <si>
    <r>
      <rPr>
        <sz val="11"/>
        <rFont val="ＭＳ 明朝"/>
        <family val="1"/>
        <charset val="128"/>
      </rPr>
      <t>情報通信・運輸郵便・電気ガス水道業</t>
    </r>
  </si>
  <si>
    <r>
      <rPr>
        <sz val="11"/>
        <rFont val="ＭＳ 明朝"/>
        <family val="1"/>
        <charset val="128"/>
      </rPr>
      <t>電気ガス熱供給水道業</t>
    </r>
    <phoneticPr fontId="9"/>
  </si>
  <si>
    <r>
      <rPr>
        <sz val="11"/>
        <rFont val="ＭＳ 明朝"/>
        <family val="1"/>
        <charset val="128"/>
      </rPr>
      <t>情報通信業</t>
    </r>
    <phoneticPr fontId="9"/>
  </si>
  <si>
    <r>
      <rPr>
        <sz val="11"/>
        <rFont val="ＭＳ 明朝"/>
        <family val="1"/>
        <charset val="128"/>
      </rPr>
      <t>運輸業･郵便業</t>
    </r>
    <phoneticPr fontId="9"/>
  </si>
  <si>
    <r>
      <rPr>
        <sz val="11"/>
        <rFont val="ＭＳ 明朝"/>
        <family val="1"/>
        <charset val="128"/>
      </rPr>
      <t>卸売業･小売業</t>
    </r>
  </si>
  <si>
    <r>
      <rPr>
        <sz val="11"/>
        <rFont val="ＭＳ 明朝"/>
        <family val="1"/>
        <charset val="128"/>
      </rPr>
      <t>金融業･保険業</t>
    </r>
  </si>
  <si>
    <r>
      <rPr>
        <sz val="11"/>
        <rFont val="ＭＳ 明朝"/>
        <family val="1"/>
        <charset val="128"/>
      </rPr>
      <t>不動産業･物品賃貸業</t>
    </r>
  </si>
  <si>
    <r>
      <rPr>
        <sz val="11"/>
        <rFont val="ＭＳ 明朝"/>
        <family val="1"/>
        <charset val="128"/>
      </rPr>
      <t>宿泊飲食・専門技術・生活関連サービス業</t>
    </r>
    <rPh sb="5" eb="7">
      <t>センモン</t>
    </rPh>
    <rPh sb="7" eb="9">
      <t>ギジュツ</t>
    </rPh>
    <rPh sb="10" eb="12">
      <t>セイカツ</t>
    </rPh>
    <rPh sb="12" eb="14">
      <t>カンレン</t>
    </rPh>
    <phoneticPr fontId="9"/>
  </si>
  <si>
    <r>
      <rPr>
        <sz val="11"/>
        <rFont val="ＭＳ 明朝"/>
        <family val="1"/>
        <charset val="128"/>
      </rPr>
      <t>学術研究･専門･技術サービス業</t>
    </r>
  </si>
  <si>
    <r>
      <rPr>
        <sz val="11"/>
        <rFont val="ＭＳ 明朝"/>
        <family val="1"/>
        <charset val="128"/>
      </rPr>
      <t>宿泊業･飲食サービス業</t>
    </r>
  </si>
  <si>
    <r>
      <rPr>
        <sz val="11"/>
        <rFont val="ＭＳ 明朝"/>
        <family val="1"/>
        <charset val="128"/>
      </rPr>
      <t>生活関連サービス業･娯楽業</t>
    </r>
  </si>
  <si>
    <r>
      <rPr>
        <sz val="11"/>
        <rFont val="ＭＳ 明朝"/>
        <family val="1"/>
        <charset val="128"/>
      </rPr>
      <t>教育･学習支援業・医療・保健衛生・社会福祉他</t>
    </r>
    <rPh sb="12" eb="16">
      <t>ホケンエイセイ</t>
    </rPh>
    <rPh sb="17" eb="21">
      <t>シャカイフクシ</t>
    </rPh>
    <rPh sb="21" eb="22">
      <t>ホカ</t>
    </rPh>
    <phoneticPr fontId="9"/>
  </si>
  <si>
    <r>
      <rPr>
        <sz val="11"/>
        <rFont val="ＭＳ 明朝"/>
        <family val="1"/>
        <charset val="128"/>
      </rPr>
      <t>教育･学習支援業</t>
    </r>
  </si>
  <si>
    <r>
      <rPr>
        <sz val="11"/>
        <rFont val="ＭＳ 明朝"/>
        <family val="1"/>
        <charset val="128"/>
      </rPr>
      <t>医療･福祉</t>
    </r>
  </si>
  <si>
    <r>
      <rPr>
        <sz val="11"/>
        <rFont val="ＭＳ 明朝"/>
        <family val="1"/>
        <charset val="128"/>
      </rPr>
      <t>複合サービス事業</t>
    </r>
  </si>
  <si>
    <r>
      <rPr>
        <sz val="11"/>
        <rFont val="ＭＳ 明朝"/>
        <family val="1"/>
        <charset val="128"/>
      </rPr>
      <t>他サービス業</t>
    </r>
  </si>
  <si>
    <r>
      <rPr>
        <sz val="11"/>
        <rFont val="ＭＳ 明朝"/>
        <family val="1"/>
        <charset val="128"/>
      </rPr>
      <t>公務・分類不明</t>
    </r>
    <rPh sb="3" eb="5">
      <t>ブンルイ</t>
    </rPh>
    <rPh sb="5" eb="7">
      <t>フメイ</t>
    </rPh>
    <phoneticPr fontId="9"/>
  </si>
  <si>
    <r>
      <rPr>
        <sz val="11"/>
        <rFont val="ＭＳ 明朝"/>
        <family val="1"/>
        <charset val="128"/>
      </rPr>
      <t>公務</t>
    </r>
  </si>
  <si>
    <r>
      <rPr>
        <sz val="11"/>
        <rFont val="ＭＳ 明朝"/>
        <family val="1"/>
        <charset val="128"/>
      </rPr>
      <t>分類不能･内訳推計誤差</t>
    </r>
  </si>
  <si>
    <r>
      <rPr>
        <b/>
        <sz val="11"/>
        <rFont val="ＭＳ 明朝"/>
        <family val="1"/>
        <charset val="128"/>
      </rPr>
      <t>旅客</t>
    </r>
    <rPh sb="0" eb="2">
      <t>リョキャク</t>
    </rPh>
    <phoneticPr fontId="9"/>
  </si>
  <si>
    <r>
      <rPr>
        <sz val="11"/>
        <rFont val="ＭＳ 明朝"/>
        <family val="1"/>
        <charset val="128"/>
      </rPr>
      <t>自動車</t>
    </r>
    <rPh sb="0" eb="3">
      <t>ジドウシャ</t>
    </rPh>
    <phoneticPr fontId="9"/>
  </si>
  <si>
    <r>
      <rPr>
        <sz val="11"/>
        <rFont val="ＭＳ 明朝"/>
        <family val="1"/>
        <charset val="128"/>
      </rPr>
      <t>　乗用車</t>
    </r>
    <rPh sb="1" eb="4">
      <t>ジョウヨウシャ</t>
    </rPh>
    <phoneticPr fontId="9"/>
  </si>
  <si>
    <r>
      <rPr>
        <sz val="11"/>
        <rFont val="ＭＳ 明朝"/>
        <family val="1"/>
        <charset val="128"/>
      </rPr>
      <t>　　自家用車</t>
    </r>
    <rPh sb="2" eb="6">
      <t>ジカヨウシャ</t>
    </rPh>
    <phoneticPr fontId="9"/>
  </si>
  <si>
    <r>
      <rPr>
        <sz val="11"/>
        <rFont val="ＭＳ 明朝"/>
        <family val="1"/>
        <charset val="128"/>
      </rPr>
      <t>　　　　家計利用分</t>
    </r>
    <rPh sb="4" eb="6">
      <t>カケイ</t>
    </rPh>
    <rPh sb="6" eb="8">
      <t>リヨウ</t>
    </rPh>
    <rPh sb="8" eb="9">
      <t>ブン</t>
    </rPh>
    <phoneticPr fontId="9"/>
  </si>
  <si>
    <r>
      <rPr>
        <sz val="11"/>
        <rFont val="ＭＳ 明朝"/>
        <family val="1"/>
        <charset val="128"/>
      </rPr>
      <t>　　　　企業利用寄与</t>
    </r>
    <phoneticPr fontId="9"/>
  </si>
  <si>
    <r>
      <rPr>
        <sz val="11"/>
        <rFont val="ＭＳ 明朝"/>
        <family val="1"/>
        <charset val="128"/>
      </rPr>
      <t>　　営業用</t>
    </r>
    <r>
      <rPr>
        <sz val="11"/>
        <rFont val="Century"/>
        <family val="1"/>
      </rPr>
      <t>/</t>
    </r>
    <r>
      <rPr>
        <sz val="11"/>
        <rFont val="ＭＳ 明朝"/>
        <family val="1"/>
        <charset val="128"/>
      </rPr>
      <t>タクシー</t>
    </r>
    <phoneticPr fontId="9"/>
  </si>
  <si>
    <r>
      <rPr>
        <sz val="11"/>
        <rFont val="ＭＳ 明朝"/>
        <family val="1"/>
        <charset val="128"/>
      </rPr>
      <t>　バス</t>
    </r>
    <phoneticPr fontId="9"/>
  </si>
  <si>
    <r>
      <rPr>
        <sz val="11"/>
        <rFont val="ＭＳ 明朝"/>
        <family val="1"/>
        <charset val="128"/>
      </rPr>
      <t>　　自家用</t>
    </r>
    <phoneticPr fontId="9"/>
  </si>
  <si>
    <r>
      <rPr>
        <sz val="11"/>
        <rFont val="ＭＳ 明朝"/>
        <family val="1"/>
        <charset val="128"/>
      </rPr>
      <t>　　営業用　</t>
    </r>
    <phoneticPr fontId="9"/>
  </si>
  <si>
    <r>
      <rPr>
        <sz val="11"/>
        <rFont val="ＭＳ 明朝"/>
        <family val="1"/>
        <charset val="128"/>
      </rPr>
      <t>　二輪車</t>
    </r>
    <rPh sb="1" eb="4">
      <t>ニリンシャ</t>
    </rPh>
    <phoneticPr fontId="9"/>
  </si>
  <si>
    <r>
      <rPr>
        <sz val="11"/>
        <rFont val="ＭＳ 明朝"/>
        <family val="1"/>
        <charset val="128"/>
      </rPr>
      <t>鉄道</t>
    </r>
    <rPh sb="0" eb="2">
      <t>テツドウ</t>
    </rPh>
    <phoneticPr fontId="9"/>
  </si>
  <si>
    <r>
      <rPr>
        <sz val="11"/>
        <rFont val="ＭＳ 明朝"/>
        <family val="1"/>
        <charset val="128"/>
      </rPr>
      <t>船舶</t>
    </r>
    <rPh sb="0" eb="2">
      <t>センパク</t>
    </rPh>
    <phoneticPr fontId="9"/>
  </si>
  <si>
    <r>
      <rPr>
        <sz val="11"/>
        <rFont val="ＭＳ 明朝"/>
        <family val="1"/>
        <charset val="128"/>
      </rPr>
      <t>航空機</t>
    </r>
    <rPh sb="0" eb="3">
      <t>コウクウキ</t>
    </rPh>
    <phoneticPr fontId="9"/>
  </si>
  <si>
    <r>
      <rPr>
        <b/>
        <sz val="11"/>
        <rFont val="ＭＳ 明朝"/>
        <family val="1"/>
        <charset val="128"/>
      </rPr>
      <t>貨物</t>
    </r>
    <rPh sb="0" eb="2">
      <t>カモツ</t>
    </rPh>
    <phoneticPr fontId="9"/>
  </si>
  <si>
    <r>
      <rPr>
        <sz val="11"/>
        <rFont val="ＭＳ 明朝"/>
        <family val="1"/>
        <charset val="128"/>
      </rPr>
      <t>貨物自動車</t>
    </r>
    <r>
      <rPr>
        <sz val="11"/>
        <rFont val="Century"/>
        <family val="1"/>
      </rPr>
      <t xml:space="preserve">/ </t>
    </r>
    <r>
      <rPr>
        <sz val="11"/>
        <rFont val="ＭＳ 明朝"/>
        <family val="1"/>
        <charset val="128"/>
      </rPr>
      <t>トラック</t>
    </r>
    <phoneticPr fontId="9"/>
  </si>
  <si>
    <r>
      <rPr>
        <sz val="11"/>
        <rFont val="ＭＳ 明朝"/>
        <family val="1"/>
        <charset val="128"/>
      </rPr>
      <t>　営業用</t>
    </r>
    <phoneticPr fontId="9"/>
  </si>
  <si>
    <r>
      <rPr>
        <sz val="11"/>
        <rFont val="ＭＳ 明朝"/>
        <family val="1"/>
        <charset val="128"/>
      </rPr>
      <t>　自家用</t>
    </r>
    <phoneticPr fontId="9"/>
  </si>
  <si>
    <r>
      <rPr>
        <sz val="11"/>
        <rFont val="ＭＳ 明朝"/>
        <family val="1"/>
        <charset val="128"/>
      </rPr>
      <t>　　貨物輸送寄与</t>
    </r>
    <phoneticPr fontId="9"/>
  </si>
  <si>
    <r>
      <rPr>
        <sz val="11"/>
        <rFont val="ＭＳ 明朝"/>
        <family val="1"/>
        <charset val="128"/>
      </rPr>
      <t>　　乗員輸送寄与</t>
    </r>
    <phoneticPr fontId="9"/>
  </si>
  <si>
    <r>
      <rPr>
        <sz val="11"/>
        <color indexed="8"/>
        <rFont val="ＭＳ 明朝"/>
        <family val="1"/>
        <charset val="128"/>
      </rPr>
      <t>北海道</t>
    </r>
  </si>
  <si>
    <r>
      <rPr>
        <sz val="11"/>
        <color indexed="8"/>
        <rFont val="ＭＳ 明朝"/>
        <family val="1"/>
        <charset val="128"/>
      </rPr>
      <t>東　北</t>
    </r>
  </si>
  <si>
    <r>
      <rPr>
        <sz val="11"/>
        <color indexed="8"/>
        <rFont val="ＭＳ 明朝"/>
        <family val="1"/>
        <charset val="128"/>
      </rPr>
      <t>関　東</t>
    </r>
  </si>
  <si>
    <r>
      <rPr>
        <sz val="11"/>
        <color indexed="8"/>
        <rFont val="ＭＳ 明朝"/>
        <family val="1"/>
        <charset val="128"/>
      </rPr>
      <t>北　陸</t>
    </r>
  </si>
  <si>
    <r>
      <rPr>
        <sz val="11"/>
        <color indexed="8"/>
        <rFont val="ＭＳ 明朝"/>
        <family val="1"/>
        <charset val="128"/>
      </rPr>
      <t>東　海</t>
    </r>
  </si>
  <si>
    <r>
      <rPr>
        <sz val="11"/>
        <color indexed="8"/>
        <rFont val="ＭＳ 明朝"/>
        <family val="1"/>
        <charset val="128"/>
      </rPr>
      <t>関　西</t>
    </r>
  </si>
  <si>
    <r>
      <rPr>
        <sz val="11"/>
        <color indexed="8"/>
        <rFont val="ＭＳ 明朝"/>
        <family val="1"/>
        <charset val="128"/>
      </rPr>
      <t>中　国</t>
    </r>
  </si>
  <si>
    <r>
      <rPr>
        <sz val="11"/>
        <color indexed="8"/>
        <rFont val="ＭＳ 明朝"/>
        <family val="1"/>
        <charset val="128"/>
      </rPr>
      <t>四　国　</t>
    </r>
  </si>
  <si>
    <r>
      <rPr>
        <sz val="11"/>
        <color indexed="8"/>
        <rFont val="ＭＳ 明朝"/>
        <family val="1"/>
        <charset val="128"/>
      </rPr>
      <t>九　州</t>
    </r>
  </si>
  <si>
    <r>
      <rPr>
        <sz val="11"/>
        <color indexed="8"/>
        <rFont val="ＭＳ 明朝"/>
        <family val="1"/>
        <charset val="128"/>
      </rPr>
      <t>沖　縄</t>
    </r>
  </si>
  <si>
    <r>
      <rPr>
        <sz val="11"/>
        <rFont val="ＭＳ 明朝"/>
        <family val="1"/>
        <charset val="128"/>
      </rPr>
      <t>地域内訳推計誤差等</t>
    </r>
    <rPh sb="8" eb="9">
      <t>トウ</t>
    </rPh>
    <phoneticPr fontId="9"/>
  </si>
  <si>
    <r>
      <rPr>
        <sz val="11"/>
        <rFont val="ＭＳ 明朝"/>
        <family val="1"/>
        <charset val="128"/>
      </rPr>
      <t>セメント</t>
    </r>
    <phoneticPr fontId="9"/>
  </si>
  <si>
    <r>
      <rPr>
        <sz val="11"/>
        <rFont val="ＭＳ 明朝"/>
        <family val="1"/>
        <charset val="128"/>
      </rPr>
      <t>生石灰</t>
    </r>
    <phoneticPr fontId="9"/>
  </si>
  <si>
    <r>
      <rPr>
        <sz val="11"/>
        <rFont val="ＭＳ 明朝"/>
        <family val="1"/>
        <charset val="128"/>
      </rPr>
      <t>アンモニア</t>
    </r>
    <phoneticPr fontId="9"/>
  </si>
  <si>
    <r>
      <rPr>
        <sz val="11"/>
        <rFont val="ＭＳ 明朝"/>
        <family val="1"/>
        <charset val="128"/>
      </rPr>
      <t>エチレン、カーバイドほか</t>
    </r>
    <phoneticPr fontId="9"/>
  </si>
  <si>
    <r>
      <rPr>
        <b/>
        <sz val="11"/>
        <color theme="1"/>
        <rFont val="ＭＳ 明朝"/>
        <family val="1"/>
        <charset val="128"/>
      </rPr>
      <t>非エネルギー製品・</t>
    </r>
    <r>
      <rPr>
        <b/>
        <sz val="11"/>
        <color theme="1"/>
        <rFont val="Century"/>
        <family val="1"/>
      </rPr>
      <t>NMVOC</t>
    </r>
    <r>
      <rPr>
        <b/>
        <sz val="11"/>
        <color theme="1"/>
        <rFont val="ＭＳ 明朝"/>
        <family val="1"/>
        <charset val="128"/>
      </rPr>
      <t>の焼却</t>
    </r>
    <rPh sb="0" eb="1">
      <t>ヒ</t>
    </rPh>
    <rPh sb="6" eb="8">
      <t>セイヒン</t>
    </rPh>
    <rPh sb="15" eb="17">
      <t>ショウキャク</t>
    </rPh>
    <phoneticPr fontId="9"/>
  </si>
  <si>
    <r>
      <rPr>
        <b/>
        <sz val="11"/>
        <rFont val="ＭＳ 明朝"/>
        <family val="1"/>
        <charset val="128"/>
      </rPr>
      <t>食品・飲料産業</t>
    </r>
    <phoneticPr fontId="9"/>
  </si>
  <si>
    <r>
      <rPr>
        <b/>
        <sz val="11"/>
        <color theme="1"/>
        <rFont val="ＭＳ 明朝"/>
        <family val="1"/>
        <charset val="128"/>
      </rPr>
      <t>その他（農業・間接</t>
    </r>
    <r>
      <rPr>
        <b/>
        <sz val="11"/>
        <color theme="1"/>
        <rFont val="Century"/>
        <family val="1"/>
      </rPr>
      <t>CO</t>
    </r>
    <r>
      <rPr>
        <b/>
        <vertAlign val="subscript"/>
        <sz val="11"/>
        <color theme="1"/>
        <rFont val="Century"/>
        <family val="1"/>
      </rPr>
      <t>2</t>
    </r>
    <r>
      <rPr>
        <b/>
        <sz val="11"/>
        <color theme="1"/>
        <rFont val="ＭＳ 明朝"/>
        <family val="1"/>
        <charset val="128"/>
      </rPr>
      <t>等）</t>
    </r>
    <rPh sb="2" eb="3">
      <t>タ</t>
    </rPh>
    <rPh sb="4" eb="6">
      <t>ノウギョウ</t>
    </rPh>
    <rPh sb="7" eb="9">
      <t>カンセツ</t>
    </rPh>
    <rPh sb="12" eb="13">
      <t>トウ</t>
    </rPh>
    <phoneticPr fontId="9"/>
  </si>
  <si>
    <r>
      <rPr>
        <sz val="11"/>
        <rFont val="ＭＳ 明朝"/>
        <family val="1"/>
        <charset val="128"/>
      </rPr>
      <t>燃料からの漏出他</t>
    </r>
  </si>
  <si>
    <r>
      <rPr>
        <sz val="11"/>
        <rFont val="ＭＳ 明朝"/>
        <family val="1"/>
        <charset val="128"/>
      </rPr>
      <t>間接</t>
    </r>
    <r>
      <rPr>
        <sz val="11"/>
        <rFont val="Century"/>
        <family val="1"/>
      </rPr>
      <t>CO</t>
    </r>
    <r>
      <rPr>
        <vertAlign val="subscript"/>
        <sz val="11"/>
        <rFont val="ＭＳ 明朝"/>
        <family val="1"/>
        <charset val="128"/>
      </rPr>
      <t>２</t>
    </r>
    <r>
      <rPr>
        <sz val="11"/>
        <color rgb="FFFF0000"/>
        <rFont val="ＭＳ Ｐ明朝"/>
        <family val="1"/>
        <charset val="128"/>
      </rPr>
      <t/>
    </r>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</si>
  <si>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排出量【電気・熱配分後】（簡約表）</t>
    </r>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</si>
  <si>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t>
    </r>
    <phoneticPr fontId="9"/>
  </si>
  <si>
    <r>
      <rPr>
        <sz val="11"/>
        <rFont val="ＭＳ 明朝"/>
        <family val="1"/>
        <charset val="128"/>
      </rPr>
      <t>建設業</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</si>
  <si>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</si>
  <si>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</si>
  <si>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パルプ･紙･紙加工品</t>
    </r>
    <phoneticPr fontId="9"/>
  </si>
  <si>
    <r>
      <rPr>
        <sz val="11"/>
        <rFont val="ＭＳ 明朝"/>
        <family val="1"/>
        <charset val="128"/>
      </rPr>
      <t>非鉄金属</t>
    </r>
    <rPh sb="0" eb="1">
      <t>ヒ</t>
    </rPh>
    <rPh sb="1" eb="2">
      <t>テツ</t>
    </rPh>
    <rPh sb="2" eb="4">
      <t>キンゾク</t>
    </rPh>
    <phoneticPr fontId="9"/>
  </si>
  <si>
    <r>
      <rPr>
        <sz val="11"/>
        <rFont val="ＭＳ 明朝"/>
        <family val="1"/>
        <charset val="128"/>
      </rPr>
      <t>機械（含金属製品）</t>
    </r>
    <rPh sb="0" eb="2">
      <t>キカイ</t>
    </rPh>
    <rPh sb="3" eb="4">
      <t>フク</t>
    </rPh>
    <rPh sb="4" eb="6">
      <t>キンゾク</t>
    </rPh>
    <rPh sb="6" eb="8">
      <t>セイヒン</t>
    </rPh>
    <phoneticPr fontId="0"/>
  </si>
  <si>
    <r>
      <rPr>
        <sz val="11"/>
        <rFont val="ＭＳ 明朝"/>
        <family val="1"/>
        <charset val="128"/>
      </rPr>
      <t>製造業（上記を除く）</t>
    </r>
    <rPh sb="0" eb="3">
      <t>セイゾウギョウ</t>
    </rPh>
    <rPh sb="4" eb="6">
      <t>ジョウキ</t>
    </rPh>
    <rPh sb="7" eb="8">
      <t>ノゾ</t>
    </rPh>
    <phoneticPr fontId="0"/>
  </si>
  <si>
    <r>
      <rPr>
        <sz val="11"/>
        <rFont val="ＭＳ 明朝"/>
        <family val="1"/>
        <charset val="128"/>
      </rPr>
      <t>自動車（旅客）</t>
    </r>
    <rPh sb="0" eb="3">
      <t>ジドウシャ</t>
    </rPh>
    <rPh sb="4" eb="6">
      <t>リョカク</t>
    </rPh>
    <phoneticPr fontId="9"/>
  </si>
  <si>
    <r>
      <rPr>
        <sz val="11"/>
        <rFont val="ＭＳ 明朝"/>
        <family val="1"/>
        <charset val="128"/>
      </rPr>
      <t>鉄道・船舶・航空（旅客）</t>
    </r>
    <rPh sb="0" eb="2">
      <t>テツドウ</t>
    </rPh>
    <rPh sb="3" eb="5">
      <t>センパク</t>
    </rPh>
    <rPh sb="6" eb="8">
      <t>コウクウ</t>
    </rPh>
    <rPh sb="9" eb="11">
      <t>リョカク</t>
    </rPh>
    <phoneticPr fontId="9"/>
  </si>
  <si>
    <r>
      <rPr>
        <sz val="11"/>
        <rFont val="ＭＳ 明朝"/>
        <family val="1"/>
        <charset val="128"/>
      </rPr>
      <t>自動車（貨物）</t>
    </r>
    <rPh sb="0" eb="3">
      <t>ジドウシャ</t>
    </rPh>
    <rPh sb="4" eb="6">
      <t>カモツ</t>
    </rPh>
    <phoneticPr fontId="9"/>
  </si>
  <si>
    <r>
      <rPr>
        <sz val="11"/>
        <rFont val="ＭＳ 明朝"/>
        <family val="1"/>
        <charset val="128"/>
      </rPr>
      <t>鉄道・船舶・航空（貨物）</t>
    </r>
    <rPh sb="0" eb="2">
      <t>テツドウ</t>
    </rPh>
    <rPh sb="3" eb="5">
      <t>センパク</t>
    </rPh>
    <rPh sb="6" eb="8">
      <t>コウクウ</t>
    </rPh>
    <rPh sb="9" eb="11">
      <t>カモツ</t>
    </rPh>
    <phoneticPr fontId="9"/>
  </si>
  <si>
    <r>
      <rPr>
        <sz val="11"/>
        <rFont val="ＭＳ 明朝"/>
        <family val="1"/>
        <charset val="128"/>
      </rPr>
      <t>鉱物産業</t>
    </r>
    <rPh sb="0" eb="2">
      <t>コウブツ</t>
    </rPh>
    <rPh sb="2" eb="4">
      <t>サンギョウ</t>
    </rPh>
    <phoneticPr fontId="9"/>
  </si>
  <si>
    <r>
      <rPr>
        <sz val="11"/>
        <rFont val="ＭＳ 明朝"/>
        <family val="1"/>
        <charset val="128"/>
      </rPr>
      <t>化学産業</t>
    </r>
    <rPh sb="0" eb="2">
      <t>カガク</t>
    </rPh>
    <rPh sb="2" eb="4">
      <t>サンギョウ</t>
    </rPh>
    <phoneticPr fontId="9"/>
  </si>
  <si>
    <r>
      <rPr>
        <sz val="11"/>
        <rFont val="ＭＳ 明朝"/>
        <family val="1"/>
        <charset val="128"/>
      </rPr>
      <t>金属</t>
    </r>
    <rPh sb="0" eb="2">
      <t>キンゾク</t>
    </rPh>
    <phoneticPr fontId="9"/>
  </si>
  <si>
    <r>
      <rPr>
        <sz val="11"/>
        <rFont val="ＭＳ 明朝"/>
        <family val="1"/>
        <charset val="128"/>
      </rPr>
      <t>非エネルギー製品・</t>
    </r>
    <r>
      <rPr>
        <sz val="11"/>
        <rFont val="Century"/>
        <family val="1"/>
      </rPr>
      <t>NMVOC</t>
    </r>
    <r>
      <rPr>
        <sz val="11"/>
        <rFont val="ＭＳ 明朝"/>
        <family val="1"/>
        <charset val="128"/>
      </rPr>
      <t>の焼却</t>
    </r>
    <rPh sb="0" eb="1">
      <t>ヒ</t>
    </rPh>
    <rPh sb="6" eb="8">
      <t>セイヒン</t>
    </rPh>
    <rPh sb="15" eb="17">
      <t>ショウキャク</t>
    </rPh>
    <phoneticPr fontId="9"/>
  </si>
  <si>
    <r>
      <rPr>
        <sz val="11"/>
        <rFont val="ＭＳ 明朝"/>
        <family val="1"/>
        <charset val="128"/>
      </rPr>
      <t>食品・飲料産業</t>
    </r>
    <phoneticPr fontId="9"/>
  </si>
  <si>
    <r>
      <rPr>
        <sz val="11"/>
        <rFont val="ＭＳ 明朝"/>
        <family val="1"/>
        <charset val="128"/>
      </rPr>
      <t>農業</t>
    </r>
    <rPh sb="0" eb="2">
      <t>ノウギョウ</t>
    </rPh>
    <phoneticPr fontId="9"/>
  </si>
  <si>
    <r>
      <rPr>
        <sz val="11"/>
        <rFont val="ＭＳ 明朝"/>
        <family val="1"/>
        <charset val="128"/>
      </rPr>
      <t>間接</t>
    </r>
    <r>
      <rPr>
        <sz val="11"/>
        <rFont val="Century"/>
        <family val="1"/>
      </rPr>
      <t>CO</t>
    </r>
    <r>
      <rPr>
        <vertAlign val="subscript"/>
        <sz val="11"/>
        <rFont val="Century"/>
        <family val="1"/>
      </rPr>
      <t>2</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</si>
  <si>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</si>
  <si>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color theme="0" tint="-0.249977111117893"/>
        <rFont val="ＭＳ 明朝"/>
        <family val="1"/>
        <charset val="128"/>
      </rPr>
      <t>エネルギー転換部門（電気熱配分誤差）</t>
    </r>
    <rPh sb="5" eb="7">
      <t>テンカン</t>
    </rPh>
    <rPh sb="7" eb="9">
      <t>ブモン</t>
    </rPh>
    <rPh sb="10" eb="12">
      <t>デンキ</t>
    </rPh>
    <rPh sb="12" eb="13">
      <t>ネツ</t>
    </rPh>
    <rPh sb="13" eb="15">
      <t>ハイブン</t>
    </rPh>
    <rPh sb="15" eb="17">
      <t>ゴサ</t>
    </rPh>
    <phoneticPr fontId="9"/>
  </si>
  <si>
    <r>
      <rPr>
        <sz val="11"/>
        <rFont val="ＭＳ 明朝"/>
        <family val="1"/>
        <charset val="128"/>
      </rPr>
      <t>エネルギー転換部門（製油所・発電所等）</t>
    </r>
    <rPh sb="5" eb="7">
      <t>テンカン</t>
    </rPh>
    <rPh sb="7" eb="9">
      <t>ブモン</t>
    </rPh>
    <rPh sb="10" eb="13">
      <t>セイユショ</t>
    </rPh>
    <rPh sb="14" eb="18">
      <t>ハツデンショトウ</t>
    </rPh>
    <phoneticPr fontId="9"/>
  </si>
  <si>
    <r>
      <rPr>
        <sz val="11"/>
        <rFont val="ＭＳ 明朝"/>
        <family val="1"/>
        <charset val="128"/>
      </rPr>
      <t>■</t>
    </r>
    <r>
      <rPr>
        <sz val="11"/>
        <rFont val="Century"/>
        <family val="1"/>
      </rPr>
      <t>1990</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</si>
  <si>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2005</t>
    </r>
    <r>
      <rPr>
        <sz val="11"/>
        <rFont val="ＭＳ 明朝"/>
        <family val="1"/>
        <charset val="128"/>
      </rPr>
      <t>年度比</t>
    </r>
    <rPh sb="5" eb="7">
      <t>ネンド</t>
    </rPh>
    <rPh sb="7" eb="8">
      <t>ヒ</t>
    </rPh>
    <phoneticPr fontId="9"/>
  </si>
  <si>
    <r>
      <rPr>
        <sz val="11"/>
        <rFont val="ＭＳ 明朝"/>
        <family val="1"/>
        <charset val="128"/>
      </rPr>
      <t>■</t>
    </r>
    <r>
      <rPr>
        <sz val="11"/>
        <rFont val="Century"/>
        <family val="1"/>
      </rPr>
      <t>2013</t>
    </r>
    <r>
      <rPr>
        <sz val="11"/>
        <rFont val="ＭＳ 明朝"/>
        <family val="1"/>
        <charset val="128"/>
      </rPr>
      <t>年度比</t>
    </r>
    <rPh sb="5" eb="7">
      <t>ネンド</t>
    </rPh>
    <rPh sb="7" eb="8">
      <t>ヒ</t>
    </rPh>
    <phoneticPr fontId="9"/>
  </si>
  <si>
    <r>
      <rPr>
        <b/>
        <sz val="16"/>
        <rFont val="ＭＳ Ｐゴシック"/>
        <family val="3"/>
        <charset val="128"/>
      </rPr>
      <t>部門別</t>
    </r>
    <r>
      <rPr>
        <b/>
        <sz val="16"/>
        <rFont val="Century"/>
        <family val="1"/>
      </rPr>
      <t>CO</t>
    </r>
    <r>
      <rPr>
        <b/>
        <vertAlign val="subscript"/>
        <sz val="16"/>
        <rFont val="Century"/>
        <family val="1"/>
      </rPr>
      <t>2</t>
    </r>
    <r>
      <rPr>
        <b/>
        <sz val="16"/>
        <rFont val="ＭＳ Ｐゴシック"/>
        <family val="3"/>
        <charset val="128"/>
      </rPr>
      <t>排出量【電気・熱配分前】（簡約表）</t>
    </r>
    <phoneticPr fontId="9"/>
  </si>
  <si>
    <r>
      <rPr>
        <b/>
        <sz val="11"/>
        <rFont val="ＭＳ 明朝"/>
        <family val="1"/>
        <charset val="128"/>
      </rPr>
      <t>電気熱配分誤差</t>
    </r>
    <phoneticPr fontId="9"/>
  </si>
  <si>
    <r>
      <rPr>
        <sz val="11"/>
        <rFont val="ＭＳ 明朝"/>
        <family val="1"/>
        <charset val="128"/>
      </rPr>
      <t>食品飲料</t>
    </r>
    <phoneticPr fontId="9"/>
  </si>
  <si>
    <r>
      <rPr>
        <sz val="11"/>
        <rFont val="ＭＳ 明朝"/>
        <family val="1"/>
        <charset val="128"/>
      </rPr>
      <t>繊維</t>
    </r>
    <phoneticPr fontId="9"/>
  </si>
  <si>
    <r>
      <rPr>
        <sz val="11"/>
        <rFont val="ＭＳ 明朝"/>
        <family val="1"/>
        <charset val="128"/>
      </rPr>
      <t>非鉄金属</t>
    </r>
    <phoneticPr fontId="9"/>
  </si>
  <si>
    <r>
      <rPr>
        <b/>
        <sz val="11"/>
        <rFont val="ＭＳ 明朝"/>
        <family val="1"/>
        <charset val="128"/>
      </rPr>
      <t>貨物</t>
    </r>
    <phoneticPr fontId="9"/>
  </si>
  <si>
    <r>
      <rPr>
        <sz val="11"/>
        <rFont val="ＭＳ 明朝"/>
        <family val="1"/>
        <charset val="128"/>
      </rPr>
      <t>エチレン、カーバイドほか</t>
    </r>
    <phoneticPr fontId="9"/>
  </si>
  <si>
    <r>
      <rPr>
        <sz val="11"/>
        <rFont val="ＭＳ 明朝"/>
        <family val="1"/>
        <charset val="128"/>
      </rPr>
      <t>■排出量　</t>
    </r>
    <r>
      <rPr>
        <sz val="11"/>
        <rFont val="Century"/>
        <family val="1"/>
      </rPr>
      <t>[Mt CO</t>
    </r>
    <r>
      <rPr>
        <vertAlign val="subscript"/>
        <sz val="11"/>
        <rFont val="Century"/>
        <family val="1"/>
      </rPr>
      <t>2</t>
    </r>
    <r>
      <rPr>
        <sz val="11"/>
        <rFont val="Century"/>
        <family val="1"/>
      </rPr>
      <t>]</t>
    </r>
    <phoneticPr fontId="9"/>
  </si>
  <si>
    <r>
      <t>CH</t>
    </r>
    <r>
      <rPr>
        <b/>
        <vertAlign val="subscript"/>
        <sz val="16"/>
        <rFont val="Century"/>
        <family val="1"/>
      </rPr>
      <t>4</t>
    </r>
    <r>
      <rPr>
        <b/>
        <sz val="16"/>
        <rFont val="Century"/>
        <family val="1"/>
      </rPr>
      <t xml:space="preserve"> </t>
    </r>
    <r>
      <rPr>
        <b/>
        <sz val="16"/>
        <rFont val="ＭＳ Ｐゴシック"/>
        <family val="3"/>
        <charset val="128"/>
      </rPr>
      <t>排出量（詳細表）</t>
    </r>
    <phoneticPr fontId="9"/>
  </si>
  <si>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xml:space="preserve">) </t>
    </r>
    <r>
      <rPr>
        <sz val="11"/>
        <rFont val="ＭＳ 明朝"/>
        <family val="1"/>
        <charset val="128"/>
      </rPr>
      <t>　</t>
    </r>
    <r>
      <rPr>
        <sz val="11"/>
        <rFont val="Century"/>
        <family val="1"/>
      </rPr>
      <t>[kt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</si>
  <si>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t xml:space="preserve">1A. </t>
    </r>
    <r>
      <rPr>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</si>
  <si>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エネルギー転換</t>
    </r>
    <rPh sb="10" eb="12">
      <t>テンカン</t>
    </rPh>
    <phoneticPr fontId="9"/>
  </si>
  <si>
    <r>
      <t xml:space="preserve">1A2. </t>
    </r>
    <r>
      <rPr>
        <sz val="11"/>
        <rFont val="ＭＳ 明朝"/>
        <family val="1"/>
        <charset val="128"/>
      </rPr>
      <t>産業</t>
    </r>
    <rPh sb="5" eb="7">
      <t>サンギョウ</t>
    </rPh>
    <phoneticPr fontId="9"/>
  </si>
  <si>
    <r>
      <t xml:space="preserve">1A3. </t>
    </r>
    <r>
      <rPr>
        <sz val="11"/>
        <rFont val="ＭＳ 明朝"/>
        <family val="1"/>
        <charset val="128"/>
      </rPr>
      <t>運輸</t>
    </r>
    <rPh sb="5" eb="7">
      <t>ウンユ</t>
    </rPh>
    <phoneticPr fontId="9"/>
  </si>
  <si>
    <r>
      <t xml:space="preserve">1A4. </t>
    </r>
    <r>
      <rPr>
        <sz val="11"/>
        <rFont val="ＭＳ 明朝"/>
        <family val="1"/>
        <charset val="128"/>
      </rPr>
      <t>家庭・業務・農林水産業</t>
    </r>
    <rPh sb="5" eb="7">
      <t>カテイ</t>
    </rPh>
    <rPh sb="8" eb="10">
      <t>ギョウム</t>
    </rPh>
    <rPh sb="11" eb="13">
      <t>ノウリン</t>
    </rPh>
    <rPh sb="13" eb="16">
      <t>スイサンギョウ</t>
    </rPh>
    <phoneticPr fontId="9"/>
  </si>
  <si>
    <r>
      <t>1A5.</t>
    </r>
    <r>
      <rPr>
        <sz val="11"/>
        <rFont val="ＭＳ 明朝"/>
        <family val="1"/>
        <charset val="128"/>
      </rPr>
      <t>その他</t>
    </r>
    <rPh sb="6" eb="7">
      <t>タ</t>
    </rPh>
    <phoneticPr fontId="9"/>
  </si>
  <si>
    <r>
      <t xml:space="preserve">1B. </t>
    </r>
    <r>
      <rPr>
        <sz val="11"/>
        <rFont val="ＭＳ 明朝"/>
        <family val="1"/>
        <charset val="128"/>
      </rPr>
      <t>燃料の漏出</t>
    </r>
    <rPh sb="4" eb="6">
      <t>ネンリョウ</t>
    </rPh>
    <rPh sb="7" eb="9">
      <t>ロウシュツ</t>
    </rPh>
    <phoneticPr fontId="9"/>
  </si>
  <si>
    <r>
      <t xml:space="preserve">1B1. </t>
    </r>
    <r>
      <rPr>
        <sz val="11"/>
        <rFont val="ＭＳ 明朝"/>
        <family val="1"/>
        <charset val="128"/>
      </rPr>
      <t>石炭</t>
    </r>
    <phoneticPr fontId="9"/>
  </si>
  <si>
    <r>
      <t xml:space="preserve">1B2. </t>
    </r>
    <r>
      <rPr>
        <sz val="11"/>
        <rFont val="ＭＳ 明朝"/>
        <family val="1"/>
        <charset val="128"/>
      </rPr>
      <t>石油天然ガス等</t>
    </r>
    <rPh sb="5" eb="7">
      <t>セキユ</t>
    </rPh>
    <rPh sb="7" eb="9">
      <t>テンネン</t>
    </rPh>
    <rPh sb="11" eb="12">
      <t>トウ</t>
    </rPh>
    <phoneticPr fontId="9"/>
  </si>
  <si>
    <r>
      <t xml:space="preserve">2. </t>
    </r>
    <r>
      <rPr>
        <sz val="11"/>
        <rFont val="ＭＳ 明朝"/>
        <family val="1"/>
        <charset val="128"/>
      </rPr>
      <t>工業プロセス</t>
    </r>
    <phoneticPr fontId="9"/>
  </si>
  <si>
    <r>
      <t xml:space="preserve">2B. </t>
    </r>
    <r>
      <rPr>
        <sz val="11"/>
        <rFont val="ＭＳ 明朝"/>
        <family val="1"/>
        <charset val="128"/>
      </rPr>
      <t>化学産業</t>
    </r>
    <rPh sb="4" eb="6">
      <t>カガク</t>
    </rPh>
    <rPh sb="6" eb="8">
      <t>サンギョウ</t>
    </rPh>
    <phoneticPr fontId="9"/>
  </si>
  <si>
    <r>
      <t xml:space="preserve">2C. </t>
    </r>
    <r>
      <rPr>
        <sz val="11"/>
        <rFont val="ＭＳ 明朝"/>
        <family val="1"/>
        <charset val="128"/>
      </rPr>
      <t>金属の生産</t>
    </r>
    <rPh sb="4" eb="6">
      <t>キンゾク</t>
    </rPh>
    <rPh sb="7" eb="9">
      <t>セイサン</t>
    </rPh>
    <phoneticPr fontId="9"/>
  </si>
  <si>
    <r>
      <t xml:space="preserve">3. </t>
    </r>
    <r>
      <rPr>
        <sz val="11"/>
        <rFont val="ＭＳ 明朝"/>
        <family val="1"/>
        <charset val="128"/>
      </rPr>
      <t>農業</t>
    </r>
    <rPh sb="3" eb="5">
      <t>ノウギョウ</t>
    </rPh>
    <phoneticPr fontId="9"/>
  </si>
  <si>
    <r>
      <t xml:space="preserve">3A. </t>
    </r>
    <r>
      <rPr>
        <sz val="11"/>
        <rFont val="ＭＳ 明朝"/>
        <family val="1"/>
        <charset val="128"/>
      </rPr>
      <t>消化管内発酵</t>
    </r>
    <rPh sb="4" eb="6">
      <t>ショウカ</t>
    </rPh>
    <rPh sb="6" eb="8">
      <t>カンナイ</t>
    </rPh>
    <rPh sb="8" eb="10">
      <t>ハッコウ</t>
    </rPh>
    <phoneticPr fontId="9"/>
  </si>
  <si>
    <r>
      <t xml:space="preserve">3B. </t>
    </r>
    <r>
      <rPr>
        <sz val="11"/>
        <rFont val="ＭＳ 明朝"/>
        <family val="1"/>
        <charset val="128"/>
      </rPr>
      <t>家畜排せつ物管理</t>
    </r>
    <rPh sb="4" eb="6">
      <t>カチク</t>
    </rPh>
    <rPh sb="6" eb="7">
      <t>ハイ</t>
    </rPh>
    <rPh sb="9" eb="10">
      <t>ブツ</t>
    </rPh>
    <rPh sb="10" eb="12">
      <t>カンリ</t>
    </rPh>
    <phoneticPr fontId="9"/>
  </si>
  <si>
    <r>
      <t xml:space="preserve">3C. </t>
    </r>
    <r>
      <rPr>
        <sz val="11"/>
        <rFont val="ＭＳ 明朝"/>
        <family val="1"/>
        <charset val="128"/>
      </rPr>
      <t>稲作</t>
    </r>
    <rPh sb="4" eb="6">
      <t>イナサク</t>
    </rPh>
    <phoneticPr fontId="9"/>
  </si>
  <si>
    <r>
      <t xml:space="preserve">3F. </t>
    </r>
    <r>
      <rPr>
        <sz val="11"/>
        <rFont val="ＭＳ 明朝"/>
        <family val="1"/>
        <charset val="128"/>
      </rPr>
      <t>農作物残渣の野焼き</t>
    </r>
    <rPh sb="4" eb="7">
      <t>ノウサクモツ</t>
    </rPh>
    <rPh sb="7" eb="9">
      <t>ザンサ</t>
    </rPh>
    <rPh sb="10" eb="12">
      <t>ノヤ</t>
    </rPh>
    <phoneticPr fontId="9"/>
  </si>
  <si>
    <r>
      <t xml:space="preserve">5. </t>
    </r>
    <r>
      <rPr>
        <sz val="11"/>
        <rFont val="ＭＳ 明朝"/>
        <family val="1"/>
        <charset val="128"/>
      </rPr>
      <t>廃棄物</t>
    </r>
    <rPh sb="3" eb="6">
      <t>ハイキブツ</t>
    </rPh>
    <phoneticPr fontId="9"/>
  </si>
  <si>
    <r>
      <t xml:space="preserve">5A. </t>
    </r>
    <r>
      <rPr>
        <sz val="11"/>
        <rFont val="ＭＳ 明朝"/>
        <family val="1"/>
        <charset val="128"/>
      </rPr>
      <t>廃棄物の埋立</t>
    </r>
    <rPh sb="4" eb="6">
      <t>ハイキ</t>
    </rPh>
    <rPh sb="6" eb="7">
      <t>ブツ</t>
    </rPh>
    <rPh sb="8" eb="10">
      <t>ウメタテ</t>
    </rPh>
    <phoneticPr fontId="9"/>
  </si>
  <si>
    <r>
      <t xml:space="preserve">5B. </t>
    </r>
    <r>
      <rPr>
        <sz val="11"/>
        <rFont val="ＭＳ 明朝"/>
        <family val="1"/>
        <charset val="128"/>
      </rPr>
      <t>固形廃棄物の生物処理</t>
    </r>
    <rPh sb="4" eb="6">
      <t>コケイ</t>
    </rPh>
    <rPh sb="6" eb="9">
      <t>ハイキブツ</t>
    </rPh>
    <rPh sb="10" eb="12">
      <t>セイブツ</t>
    </rPh>
    <rPh sb="12" eb="14">
      <t>ショリ</t>
    </rPh>
    <phoneticPr fontId="9"/>
  </si>
  <si>
    <r>
      <t xml:space="preserve">5C. </t>
    </r>
    <r>
      <rPr>
        <sz val="11"/>
        <rFont val="ＭＳ 明朝"/>
        <family val="1"/>
        <charset val="128"/>
      </rPr>
      <t>廃棄物の焼却</t>
    </r>
    <rPh sb="4" eb="7">
      <t>ハイキブツ</t>
    </rPh>
    <rPh sb="8" eb="10">
      <t>ショウキャク</t>
    </rPh>
    <phoneticPr fontId="9"/>
  </si>
  <si>
    <r>
      <t xml:space="preserve">5D. </t>
    </r>
    <r>
      <rPr>
        <sz val="11"/>
        <rFont val="ＭＳ 明朝"/>
        <family val="1"/>
        <charset val="128"/>
      </rPr>
      <t>排水処理</t>
    </r>
    <rPh sb="4" eb="6">
      <t>ハイスイ</t>
    </rPh>
    <rPh sb="6" eb="8">
      <t>ショリ</t>
    </rPh>
    <phoneticPr fontId="9"/>
  </si>
  <si>
    <r>
      <rPr>
        <sz val="11"/>
        <rFont val="ＭＳ 明朝"/>
        <family val="1"/>
        <charset val="128"/>
      </rPr>
      <t>廃棄物のエネルギー利用</t>
    </r>
    <rPh sb="0" eb="3">
      <t>ハイキブツ</t>
    </rPh>
    <rPh sb="9" eb="11">
      <t>リヨウ</t>
    </rPh>
    <phoneticPr fontId="9"/>
  </si>
  <si>
    <r>
      <rPr>
        <sz val="11"/>
        <rFont val="ＭＳ 明朝"/>
        <family val="1"/>
        <charset val="128"/>
      </rPr>
      <t>燃料の燃焼（固定発生源）</t>
    </r>
    <rPh sb="0" eb="2">
      <t>ネンリョウ</t>
    </rPh>
    <rPh sb="3" eb="5">
      <t>ネンショウ</t>
    </rPh>
    <rPh sb="6" eb="8">
      <t>コテイ</t>
    </rPh>
    <rPh sb="8" eb="11">
      <t>ハッセイゲン</t>
    </rPh>
    <phoneticPr fontId="9"/>
  </si>
  <si>
    <r>
      <rPr>
        <sz val="11"/>
        <rFont val="ＭＳ 明朝"/>
        <family val="1"/>
        <charset val="128"/>
      </rPr>
      <t>燃料の燃焼（移動発生源）</t>
    </r>
    <rPh sb="0" eb="2">
      <t>ネンリョウ</t>
    </rPh>
    <rPh sb="3" eb="5">
      <t>ネンショウ</t>
    </rPh>
    <rPh sb="6" eb="8">
      <t>イドウ</t>
    </rPh>
    <rPh sb="8" eb="11">
      <t>ハッセイゲン</t>
    </rPh>
    <phoneticPr fontId="9"/>
  </si>
  <si>
    <r>
      <rPr>
        <sz val="11"/>
        <rFont val="ＭＳ 明朝"/>
        <family val="1"/>
        <charset val="128"/>
      </rPr>
      <t>燃料の漏出</t>
    </r>
    <rPh sb="0" eb="2">
      <t>ネンリョウ</t>
    </rPh>
    <rPh sb="3" eb="5">
      <t>ロウシュツ</t>
    </rPh>
    <phoneticPr fontId="9"/>
  </si>
  <si>
    <r>
      <rPr>
        <sz val="11"/>
        <rFont val="ＭＳ 明朝"/>
        <family val="1"/>
        <charset val="128"/>
      </rPr>
      <t>消化管内発酵</t>
    </r>
    <rPh sb="0" eb="2">
      <t>ショウカ</t>
    </rPh>
    <rPh sb="2" eb="4">
      <t>カンナイ</t>
    </rPh>
    <rPh sb="4" eb="6">
      <t>ハッコウ</t>
    </rPh>
    <phoneticPr fontId="9"/>
  </si>
  <si>
    <r>
      <rPr>
        <sz val="11"/>
        <rFont val="ＭＳ 明朝"/>
        <family val="1"/>
        <charset val="128"/>
      </rPr>
      <t>稲作</t>
    </r>
    <rPh sb="0" eb="2">
      <t>イナサク</t>
    </rPh>
    <phoneticPr fontId="9"/>
  </si>
  <si>
    <r>
      <rPr>
        <sz val="11"/>
        <rFont val="ＭＳ 明朝"/>
        <family val="1"/>
        <charset val="128"/>
      </rPr>
      <t>その他の農業</t>
    </r>
    <rPh sb="2" eb="3">
      <t>タ</t>
    </rPh>
    <rPh sb="4" eb="6">
      <t>ノウギョウ</t>
    </rPh>
    <phoneticPr fontId="9"/>
  </si>
  <si>
    <r>
      <rPr>
        <sz val="11"/>
        <rFont val="ＭＳ 明朝"/>
        <family val="1"/>
        <charset val="128"/>
      </rPr>
      <t>埋立</t>
    </r>
    <rPh sb="0" eb="2">
      <t>ウメタテ</t>
    </rPh>
    <phoneticPr fontId="9"/>
  </si>
  <si>
    <r>
      <rPr>
        <sz val="11"/>
        <rFont val="ＭＳ 明朝"/>
        <family val="1"/>
        <charset val="128"/>
      </rPr>
      <t>固形廃棄物の生物処理</t>
    </r>
  </si>
  <si>
    <r>
      <rPr>
        <sz val="11"/>
        <rFont val="ＭＳ 明朝"/>
        <family val="1"/>
        <charset val="128"/>
      </rPr>
      <t>廃棄物の焼却</t>
    </r>
    <rPh sb="0" eb="3">
      <t>ハイキブツ</t>
    </rPh>
    <rPh sb="4" eb="6">
      <t>ショウキャク</t>
    </rPh>
    <phoneticPr fontId="9"/>
  </si>
  <si>
    <r>
      <rPr>
        <sz val="11"/>
        <rFont val="ＭＳ 明朝"/>
        <family val="1"/>
        <charset val="128"/>
      </rPr>
      <t>排水処理</t>
    </r>
    <rPh sb="0" eb="2">
      <t>ハイスイ</t>
    </rPh>
    <rPh sb="2" eb="4">
      <t>ショリ</t>
    </rPh>
    <phoneticPr fontId="9"/>
  </si>
  <si>
    <r>
      <t>N</t>
    </r>
    <r>
      <rPr>
        <b/>
        <vertAlign val="subscript"/>
        <sz val="16"/>
        <rFont val="Century"/>
        <family val="1"/>
      </rPr>
      <t>2</t>
    </r>
    <r>
      <rPr>
        <b/>
        <sz val="16"/>
        <rFont val="Century"/>
        <family val="1"/>
      </rPr>
      <t>O</t>
    </r>
    <r>
      <rPr>
        <b/>
        <sz val="16"/>
        <rFont val="ＭＳ Ｐゴシック"/>
        <family val="3"/>
        <charset val="128"/>
      </rPr>
      <t>排出量（簡約表）</t>
    </r>
    <phoneticPr fontId="9"/>
  </si>
  <si>
    <r>
      <rPr>
        <sz val="11"/>
        <rFont val="ＭＳ 明朝"/>
        <family val="1"/>
        <charset val="128"/>
      </rPr>
      <t>農業</t>
    </r>
    <rPh sb="0" eb="2">
      <t>ノウギョウ</t>
    </rPh>
    <phoneticPr fontId="11"/>
  </si>
  <si>
    <r>
      <rPr>
        <sz val="11"/>
        <rFont val="ＭＳ 明朝"/>
        <family val="1"/>
        <charset val="128"/>
      </rPr>
      <t>燃料の燃焼・漏出</t>
    </r>
    <rPh sb="0" eb="2">
      <t>ネンリョウ</t>
    </rPh>
    <rPh sb="3" eb="5">
      <t>ネンショウ</t>
    </rPh>
    <rPh sb="6" eb="8">
      <t>ロウシュツ</t>
    </rPh>
    <phoneticPr fontId="11"/>
  </si>
  <si>
    <r>
      <rPr>
        <sz val="11"/>
        <rFont val="ＭＳ 明朝"/>
        <family val="1"/>
        <charset val="128"/>
      </rPr>
      <t>廃棄物</t>
    </r>
    <rPh sb="0" eb="3">
      <t>ハイキブツ</t>
    </rPh>
    <phoneticPr fontId="11"/>
  </si>
  <si>
    <r>
      <rPr>
        <sz val="11"/>
        <rFont val="ＭＳ 明朝"/>
        <family val="1"/>
        <charset val="128"/>
      </rPr>
      <t>工業プロセス</t>
    </r>
    <rPh sb="0" eb="2">
      <t>コウギョウ</t>
    </rPh>
    <phoneticPr fontId="11"/>
  </si>
  <si>
    <r>
      <rPr>
        <sz val="11"/>
        <rFont val="ＭＳ 明朝"/>
        <family val="1"/>
        <charset val="128"/>
      </rPr>
      <t>■シェア</t>
    </r>
    <phoneticPr fontId="9"/>
  </si>
  <si>
    <r>
      <t>N</t>
    </r>
    <r>
      <rPr>
        <b/>
        <vertAlign val="subscript"/>
        <sz val="16"/>
        <rFont val="Century"/>
        <family val="1"/>
      </rPr>
      <t>2</t>
    </r>
    <r>
      <rPr>
        <b/>
        <sz val="16"/>
        <rFont val="Century"/>
        <family val="1"/>
      </rPr>
      <t>O</t>
    </r>
    <r>
      <rPr>
        <b/>
        <sz val="16"/>
        <rFont val="ＭＳ Ｐゴシック"/>
        <family val="3"/>
        <charset val="128"/>
      </rPr>
      <t>排出量（詳細表）</t>
    </r>
    <phoneticPr fontId="9"/>
  </si>
  <si>
    <r>
      <t xml:space="preserve">1B. </t>
    </r>
    <r>
      <rPr>
        <sz val="11"/>
        <rFont val="ＭＳ 明朝"/>
        <family val="1"/>
        <charset val="128"/>
      </rPr>
      <t>燃料からの漏出</t>
    </r>
    <rPh sb="4" eb="6">
      <t>ネンリョウ</t>
    </rPh>
    <rPh sb="9" eb="11">
      <t>ロウシュツ</t>
    </rPh>
    <phoneticPr fontId="9"/>
  </si>
  <si>
    <r>
      <t xml:space="preserve">2. </t>
    </r>
    <r>
      <rPr>
        <sz val="11"/>
        <rFont val="ＭＳ 明朝"/>
        <family val="1"/>
        <charset val="128"/>
      </rPr>
      <t>工業プロセス</t>
    </r>
    <rPh sb="3" eb="5">
      <t>コウギョウ</t>
    </rPh>
    <phoneticPr fontId="9"/>
  </si>
  <si>
    <r>
      <t>2B.</t>
    </r>
    <r>
      <rPr>
        <sz val="11"/>
        <rFont val="ＭＳ 明朝"/>
        <family val="1"/>
        <charset val="128"/>
      </rPr>
      <t>化学産業</t>
    </r>
    <rPh sb="5" eb="7">
      <t>サンギョウ</t>
    </rPh>
    <phoneticPr fontId="9"/>
  </si>
  <si>
    <r>
      <t>2G.</t>
    </r>
    <r>
      <rPr>
        <sz val="11"/>
        <rFont val="ＭＳ 明朝"/>
        <family val="1"/>
        <charset val="128"/>
      </rPr>
      <t>その他の製品</t>
    </r>
    <rPh sb="5" eb="6">
      <t>タ</t>
    </rPh>
    <rPh sb="7" eb="9">
      <t>セイヒン</t>
    </rPh>
    <phoneticPr fontId="9"/>
  </si>
  <si>
    <r>
      <t xml:space="preserve">3D. </t>
    </r>
    <r>
      <rPr>
        <sz val="11"/>
        <rFont val="ＭＳ 明朝"/>
        <family val="1"/>
        <charset val="128"/>
      </rPr>
      <t>農用地の土壌</t>
    </r>
    <rPh sb="4" eb="7">
      <t>ノウヨウチ</t>
    </rPh>
    <rPh sb="8" eb="10">
      <t>ドジョウ</t>
    </rPh>
    <phoneticPr fontId="9"/>
  </si>
  <si>
    <r>
      <rPr>
        <sz val="11"/>
        <rFont val="ＭＳ 明朝"/>
        <family val="1"/>
        <charset val="128"/>
      </rPr>
      <t>燃料からの漏出</t>
    </r>
    <rPh sb="0" eb="2">
      <t>ネンリョウ</t>
    </rPh>
    <rPh sb="5" eb="7">
      <t>ロウシュツ</t>
    </rPh>
    <phoneticPr fontId="9"/>
  </si>
  <si>
    <r>
      <rPr>
        <sz val="11"/>
        <rFont val="ＭＳ 明朝"/>
        <family val="1"/>
        <charset val="128"/>
      </rPr>
      <t>家畜排せつ物管理</t>
    </r>
    <rPh sb="0" eb="2">
      <t>カチク</t>
    </rPh>
    <rPh sb="2" eb="3">
      <t>ハイ</t>
    </rPh>
    <rPh sb="5" eb="6">
      <t>ブツ</t>
    </rPh>
    <rPh sb="6" eb="8">
      <t>カンリ</t>
    </rPh>
    <phoneticPr fontId="9"/>
  </si>
  <si>
    <r>
      <rPr>
        <sz val="11"/>
        <rFont val="ＭＳ 明朝"/>
        <family val="1"/>
        <charset val="128"/>
      </rPr>
      <t>農用地の土壌</t>
    </r>
    <rPh sb="0" eb="3">
      <t>ノウヨウチ</t>
    </rPh>
    <rPh sb="4" eb="6">
      <t>ドジョウ</t>
    </rPh>
    <phoneticPr fontId="9"/>
  </si>
  <si>
    <r>
      <rPr>
        <sz val="11"/>
        <rFont val="ＭＳ 明朝"/>
        <family val="1"/>
        <charset val="128"/>
      </rPr>
      <t>農作物残渣の野焼</t>
    </r>
    <rPh sb="0" eb="3">
      <t>ノウサクモツ</t>
    </rPh>
    <rPh sb="3" eb="5">
      <t>ザンサ</t>
    </rPh>
    <rPh sb="6" eb="8">
      <t>ノヤ</t>
    </rPh>
    <phoneticPr fontId="9"/>
  </si>
  <si>
    <r>
      <t>F-gas</t>
    </r>
    <r>
      <rPr>
        <b/>
        <sz val="16"/>
        <rFont val="ＭＳ Ｐゴシック"/>
        <family val="3"/>
        <charset val="128"/>
      </rPr>
      <t>（</t>
    </r>
    <r>
      <rPr>
        <b/>
        <sz val="16"/>
        <rFont val="Century"/>
        <family val="1"/>
      </rPr>
      <t>HFCs, PFCs, SF</t>
    </r>
    <r>
      <rPr>
        <b/>
        <vertAlign val="subscript"/>
        <sz val="16"/>
        <rFont val="Century"/>
        <family val="1"/>
      </rPr>
      <t>6</t>
    </r>
    <r>
      <rPr>
        <b/>
        <sz val="16"/>
        <rFont val="ＭＳ Ｐゴシック"/>
        <family val="3"/>
        <charset val="128"/>
      </rPr>
      <t>、</t>
    </r>
    <r>
      <rPr>
        <b/>
        <sz val="16"/>
        <rFont val="Century"/>
        <family val="1"/>
      </rPr>
      <t>NF</t>
    </r>
    <r>
      <rPr>
        <b/>
        <vertAlign val="subscript"/>
        <sz val="16"/>
        <rFont val="Century"/>
        <family val="1"/>
      </rPr>
      <t>3</t>
    </r>
    <r>
      <rPr>
        <b/>
        <sz val="16"/>
        <rFont val="Century"/>
        <family val="1"/>
      </rPr>
      <t>)</t>
    </r>
    <r>
      <rPr>
        <b/>
        <sz val="16"/>
        <rFont val="ＭＳ Ｐゴシック"/>
        <family val="3"/>
        <charset val="128"/>
      </rPr>
      <t>排出量</t>
    </r>
    <phoneticPr fontId="9"/>
  </si>
  <si>
    <r>
      <rPr>
        <sz val="11"/>
        <rFont val="ＭＳ 明朝"/>
        <family val="1"/>
        <charset val="128"/>
      </rPr>
      <t>■排出量（</t>
    </r>
    <r>
      <rPr>
        <sz val="11"/>
        <rFont val="Century"/>
        <family val="1"/>
      </rPr>
      <t>CO</t>
    </r>
    <r>
      <rPr>
        <vertAlign val="subscript"/>
        <sz val="11"/>
        <rFont val="Century"/>
        <family val="1"/>
      </rPr>
      <t xml:space="preserve">2 </t>
    </r>
    <r>
      <rPr>
        <sz val="11"/>
        <rFont val="ＭＳ 明朝"/>
        <family val="1"/>
        <charset val="128"/>
      </rPr>
      <t>換算）</t>
    </r>
    <r>
      <rPr>
        <sz val="11"/>
        <rFont val="Century"/>
        <family val="1"/>
      </rPr>
      <t xml:space="preserve"> </t>
    </r>
    <r>
      <rPr>
        <sz val="11"/>
        <rFont val="ＭＳ 明朝"/>
        <family val="1"/>
        <charset val="128"/>
      </rPr>
      <t>　</t>
    </r>
    <r>
      <rPr>
        <sz val="11"/>
        <rFont val="Century"/>
        <family val="1"/>
      </rPr>
      <t>[kt CO</t>
    </r>
    <r>
      <rPr>
        <vertAlign val="subscript"/>
        <sz val="11"/>
        <rFont val="Century"/>
        <family val="1"/>
      </rPr>
      <t>2</t>
    </r>
    <r>
      <rPr>
        <sz val="11"/>
        <rFont val="Century"/>
        <family val="1"/>
      </rPr>
      <t xml:space="preserve"> eq.]</t>
    </r>
    <rPh sb="1" eb="3">
      <t>ハイシュツ</t>
    </rPh>
    <rPh sb="3" eb="4">
      <t>リョウ</t>
    </rPh>
    <rPh sb="9" eb="11">
      <t>カンザン</t>
    </rPh>
    <phoneticPr fontId="9"/>
  </si>
  <si>
    <r>
      <rPr>
        <sz val="11"/>
        <rFont val="ＭＳ 明朝"/>
        <family val="1"/>
        <charset val="128"/>
      </rPr>
      <t>冷蔵庫及びエアーコンディショナー</t>
    </r>
    <rPh sb="0" eb="3">
      <t>レイゾウコ</t>
    </rPh>
    <rPh sb="3" eb="4">
      <t>オヨ</t>
    </rPh>
    <phoneticPr fontId="11"/>
  </si>
  <si>
    <r>
      <rPr>
        <sz val="11"/>
        <rFont val="ＭＳ 明朝"/>
        <family val="1"/>
        <charset val="128"/>
      </rPr>
      <t>発泡剤・断熱材</t>
    </r>
    <phoneticPr fontId="9"/>
  </si>
  <si>
    <r>
      <rPr>
        <sz val="11"/>
        <rFont val="ＭＳ 明朝"/>
        <family val="1"/>
        <charset val="128"/>
      </rPr>
      <t>エアゾール・</t>
    </r>
    <r>
      <rPr>
        <sz val="11"/>
        <rFont val="Century"/>
        <family val="1"/>
      </rPr>
      <t>MDI</t>
    </r>
    <r>
      <rPr>
        <sz val="11"/>
        <rFont val="ＭＳ 明朝"/>
        <family val="1"/>
        <charset val="128"/>
      </rPr>
      <t>（定量噴射剤）</t>
    </r>
    <rPh sb="10" eb="12">
      <t>テイリョウ</t>
    </rPh>
    <rPh sb="12" eb="15">
      <t>フンシャザイ</t>
    </rPh>
    <phoneticPr fontId="9"/>
  </si>
  <si>
    <r>
      <t>HFC</t>
    </r>
    <r>
      <rPr>
        <sz val="11"/>
        <rFont val="ＭＳ 明朝"/>
        <family val="1"/>
        <charset val="128"/>
      </rPr>
      <t>製造時の漏出</t>
    </r>
    <rPh sb="3" eb="5">
      <t>セイゾウ</t>
    </rPh>
    <rPh sb="5" eb="6">
      <t>ジ</t>
    </rPh>
    <rPh sb="7" eb="9">
      <t>ロウシュツ</t>
    </rPh>
    <phoneticPr fontId="11"/>
  </si>
  <si>
    <r>
      <rPr>
        <sz val="11"/>
        <rFont val="ＭＳ 明朝"/>
        <family val="1"/>
        <charset val="128"/>
      </rPr>
      <t>半導体製造</t>
    </r>
    <rPh sb="0" eb="3">
      <t>ハンドウタイ</t>
    </rPh>
    <rPh sb="3" eb="5">
      <t>セイゾウ</t>
    </rPh>
    <phoneticPr fontId="9"/>
  </si>
  <si>
    <r>
      <rPr>
        <sz val="11"/>
        <rFont val="ＭＳ 明朝"/>
        <family val="1"/>
        <charset val="128"/>
      </rPr>
      <t>溶剤</t>
    </r>
    <phoneticPr fontId="9"/>
  </si>
  <si>
    <r>
      <t>HCFC22</t>
    </r>
    <r>
      <rPr>
        <sz val="11"/>
        <rFont val="ＭＳ 明朝"/>
        <family val="1"/>
        <charset val="128"/>
      </rPr>
      <t>製造時の副生</t>
    </r>
    <r>
      <rPr>
        <sz val="11"/>
        <rFont val="Century"/>
        <family val="1"/>
      </rPr>
      <t>HFC23</t>
    </r>
    <rPh sb="6" eb="8">
      <t>セイゾウ</t>
    </rPh>
    <rPh sb="8" eb="9">
      <t>ジ</t>
    </rPh>
    <rPh sb="10" eb="11">
      <t>フク</t>
    </rPh>
    <rPh sb="11" eb="12">
      <t>ナマ</t>
    </rPh>
    <phoneticPr fontId="11"/>
  </si>
  <si>
    <r>
      <rPr>
        <sz val="11"/>
        <rFont val="ＭＳ 明朝"/>
        <family val="1"/>
        <charset val="128"/>
      </rPr>
      <t>消火剤</t>
    </r>
    <rPh sb="0" eb="3">
      <t>ショウカザイ</t>
    </rPh>
    <phoneticPr fontId="9"/>
  </si>
  <si>
    <r>
      <rPr>
        <sz val="11"/>
        <rFont val="ＭＳ 明朝"/>
        <family val="1"/>
        <charset val="128"/>
      </rPr>
      <t>液晶製造</t>
    </r>
    <rPh sb="0" eb="2">
      <t>エキショウ</t>
    </rPh>
    <rPh sb="2" eb="4">
      <t>セイゾウ</t>
    </rPh>
    <phoneticPr fontId="9"/>
  </si>
  <si>
    <r>
      <rPr>
        <sz val="11"/>
        <rFont val="ＭＳ 明朝"/>
        <family val="1"/>
        <charset val="128"/>
      </rPr>
      <t>マグネシウム等鋳造</t>
    </r>
    <rPh sb="6" eb="7">
      <t>トウ</t>
    </rPh>
    <rPh sb="7" eb="9">
      <t>チュウゾウ</t>
    </rPh>
    <phoneticPr fontId="9"/>
  </si>
  <si>
    <r>
      <rPr>
        <sz val="11"/>
        <rFont val="ＭＳ 明朝"/>
        <family val="1"/>
        <charset val="128"/>
      </rPr>
      <t>半導体製造</t>
    </r>
    <rPh sb="0" eb="3">
      <t>ハンドウタイ</t>
    </rPh>
    <rPh sb="3" eb="5">
      <t>セイゾウ</t>
    </rPh>
    <phoneticPr fontId="11"/>
  </si>
  <si>
    <r>
      <rPr>
        <sz val="11"/>
        <rFont val="ＭＳ 明朝"/>
        <family val="1"/>
        <charset val="128"/>
      </rPr>
      <t>溶剤</t>
    </r>
    <rPh sb="0" eb="2">
      <t>ヨウザイ</t>
    </rPh>
    <phoneticPr fontId="9"/>
  </si>
  <si>
    <r>
      <t>PFCs</t>
    </r>
    <r>
      <rPr>
        <sz val="11"/>
        <rFont val="ＭＳ 明朝"/>
        <family val="1"/>
        <charset val="128"/>
      </rPr>
      <t>製造時の漏出</t>
    </r>
    <rPh sb="4" eb="6">
      <t>セイゾウ</t>
    </rPh>
    <rPh sb="6" eb="7">
      <t>ジ</t>
    </rPh>
    <rPh sb="8" eb="10">
      <t>ロウシュツ</t>
    </rPh>
    <phoneticPr fontId="11"/>
  </si>
  <si>
    <r>
      <rPr>
        <sz val="11"/>
        <rFont val="ＭＳ 明朝"/>
        <family val="1"/>
        <charset val="128"/>
      </rPr>
      <t>その他</t>
    </r>
    <rPh sb="2" eb="3">
      <t>タ</t>
    </rPh>
    <phoneticPr fontId="9"/>
  </si>
  <si>
    <r>
      <rPr>
        <sz val="11"/>
        <rFont val="ＭＳ 明朝"/>
        <family val="1"/>
        <charset val="128"/>
      </rPr>
      <t>アルミニウム精錬</t>
    </r>
    <rPh sb="6" eb="8">
      <t>セイレン</t>
    </rPh>
    <phoneticPr fontId="9"/>
  </si>
  <si>
    <r>
      <t>SF</t>
    </r>
    <r>
      <rPr>
        <vertAlign val="subscript"/>
        <sz val="11"/>
        <rFont val="Century"/>
        <family val="1"/>
      </rPr>
      <t>6</t>
    </r>
    <phoneticPr fontId="9"/>
  </si>
  <si>
    <r>
      <rPr>
        <sz val="11"/>
        <rFont val="ＭＳ 明朝"/>
        <family val="1"/>
        <charset val="128"/>
      </rPr>
      <t>粒子加速器等</t>
    </r>
    <rPh sb="0" eb="2">
      <t>リュウシ</t>
    </rPh>
    <rPh sb="2" eb="5">
      <t>カソクキ</t>
    </rPh>
    <rPh sb="5" eb="6">
      <t>トウ</t>
    </rPh>
    <phoneticPr fontId="9"/>
  </si>
  <si>
    <r>
      <rPr>
        <sz val="11"/>
        <rFont val="ＭＳ 明朝"/>
        <family val="1"/>
        <charset val="128"/>
      </rPr>
      <t>電気絶縁ガス使用機器</t>
    </r>
    <rPh sb="0" eb="2">
      <t>デンキ</t>
    </rPh>
    <rPh sb="2" eb="4">
      <t>ゼツエン</t>
    </rPh>
    <rPh sb="6" eb="8">
      <t>シヨウ</t>
    </rPh>
    <rPh sb="8" eb="10">
      <t>キキ</t>
    </rPh>
    <phoneticPr fontId="9"/>
  </si>
  <si>
    <r>
      <t>SF</t>
    </r>
    <r>
      <rPr>
        <vertAlign val="subscript"/>
        <sz val="11"/>
        <rFont val="Century"/>
        <family val="1"/>
      </rPr>
      <t xml:space="preserve">6 </t>
    </r>
    <r>
      <rPr>
        <sz val="11"/>
        <rFont val="ＭＳ 明朝"/>
        <family val="1"/>
        <charset val="128"/>
      </rPr>
      <t>製造時の漏出</t>
    </r>
    <rPh sb="4" eb="6">
      <t>セイゾウ</t>
    </rPh>
    <rPh sb="6" eb="7">
      <t>ジ</t>
    </rPh>
    <rPh sb="8" eb="10">
      <t>ロウシュツ</t>
    </rPh>
    <phoneticPr fontId="9"/>
  </si>
  <si>
    <r>
      <t>NF</t>
    </r>
    <r>
      <rPr>
        <vertAlign val="subscript"/>
        <sz val="11"/>
        <rFont val="Century"/>
        <family val="1"/>
      </rPr>
      <t>3</t>
    </r>
    <phoneticPr fontId="9"/>
  </si>
  <si>
    <r>
      <t>NF</t>
    </r>
    <r>
      <rPr>
        <vertAlign val="subscript"/>
        <sz val="11"/>
        <rFont val="Century"/>
        <family val="1"/>
      </rPr>
      <t xml:space="preserve">3 </t>
    </r>
    <r>
      <rPr>
        <sz val="11"/>
        <rFont val="ＭＳ 明朝"/>
        <family val="1"/>
        <charset val="128"/>
      </rPr>
      <t>製造時の漏出</t>
    </r>
    <rPh sb="4" eb="6">
      <t>セイゾウ</t>
    </rPh>
    <rPh sb="6" eb="7">
      <t>ジ</t>
    </rPh>
    <rPh sb="8" eb="10">
      <t>ロウシュツ</t>
    </rPh>
    <phoneticPr fontId="9"/>
  </si>
  <si>
    <r>
      <rPr>
        <sz val="11"/>
        <color rgb="FFFFFFFF"/>
        <rFont val="ＭＳ Ｐ明朝"/>
        <family val="1"/>
        <charset val="128"/>
      </rPr>
      <t>液晶製造</t>
    </r>
    <rPh sb="0" eb="2">
      <t>エキショウ</t>
    </rPh>
    <rPh sb="2" eb="4">
      <t>セイゾウ</t>
    </rPh>
    <phoneticPr fontId="9"/>
  </si>
  <si>
    <r>
      <rPr>
        <sz val="11"/>
        <rFont val="ＭＳ 明朝"/>
        <family val="1"/>
        <charset val="128"/>
      </rPr>
      <t>エアゾール・</t>
    </r>
    <r>
      <rPr>
        <sz val="11"/>
        <rFont val="Century"/>
        <family val="1"/>
      </rPr>
      <t>MDI</t>
    </r>
    <phoneticPr fontId="9"/>
  </si>
  <si>
    <r>
      <rPr>
        <sz val="11"/>
        <rFont val="ＭＳ 明朝"/>
        <family val="1"/>
        <charset val="128"/>
      </rPr>
      <t>溶剤</t>
    </r>
    <phoneticPr fontId="9"/>
  </si>
  <si>
    <r>
      <rPr>
        <sz val="11"/>
        <rFont val="ＭＳ 明朝"/>
        <family val="1"/>
        <charset val="128"/>
      </rPr>
      <t>■</t>
    </r>
    <r>
      <rPr>
        <sz val="11"/>
        <rFont val="Century"/>
        <family val="1"/>
      </rPr>
      <t>1990</t>
    </r>
    <r>
      <rPr>
        <sz val="11"/>
        <rFont val="ＭＳ 明朝"/>
        <family val="1"/>
        <charset val="128"/>
      </rPr>
      <t>年比</t>
    </r>
    <rPh sb="5" eb="7">
      <t>ネンヒ</t>
    </rPh>
    <phoneticPr fontId="9"/>
  </si>
  <si>
    <r>
      <rPr>
        <sz val="11"/>
        <rFont val="ＭＳ 明朝"/>
        <family val="1"/>
        <charset val="128"/>
      </rPr>
      <t>■</t>
    </r>
    <r>
      <rPr>
        <sz val="11"/>
        <rFont val="Century"/>
        <family val="1"/>
      </rPr>
      <t>2005</t>
    </r>
    <r>
      <rPr>
        <sz val="11"/>
        <rFont val="ＭＳ 明朝"/>
        <family val="1"/>
        <charset val="128"/>
      </rPr>
      <t>年比</t>
    </r>
    <rPh sb="5" eb="7">
      <t>ネンヒ</t>
    </rPh>
    <phoneticPr fontId="9"/>
  </si>
  <si>
    <r>
      <rPr>
        <sz val="11"/>
        <rFont val="ＭＳ 明朝"/>
        <family val="1"/>
        <charset val="128"/>
      </rPr>
      <t>■</t>
    </r>
    <r>
      <rPr>
        <sz val="11"/>
        <rFont val="Century"/>
        <family val="1"/>
      </rPr>
      <t>2013</t>
    </r>
    <r>
      <rPr>
        <sz val="11"/>
        <rFont val="ＭＳ 明朝"/>
        <family val="1"/>
        <charset val="128"/>
      </rPr>
      <t>年比</t>
    </r>
    <rPh sb="5" eb="7">
      <t>ネンヒ</t>
    </rPh>
    <phoneticPr fontId="9"/>
  </si>
  <si>
    <r>
      <rPr>
        <sz val="11"/>
        <rFont val="ＭＳ 明朝"/>
        <family val="1"/>
        <charset val="128"/>
      </rPr>
      <t>■前年比</t>
    </r>
    <rPh sb="1" eb="3">
      <t>ゼンネン</t>
    </rPh>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</si>
  <si>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排出量（世帯あたり）</t>
    </r>
    <phoneticPr fontId="9"/>
  </si>
  <si>
    <r>
      <rPr>
        <sz val="11"/>
        <rFont val="ＭＳ 明朝"/>
        <family val="1"/>
        <charset val="128"/>
      </rPr>
      <t>■世帯数　</t>
    </r>
    <r>
      <rPr>
        <sz val="11"/>
        <rFont val="Century"/>
        <family val="1"/>
      </rPr>
      <t>[</t>
    </r>
    <r>
      <rPr>
        <sz val="11"/>
        <rFont val="ＭＳ 明朝"/>
        <family val="1"/>
        <charset val="128"/>
      </rPr>
      <t>千世帯</t>
    </r>
    <r>
      <rPr>
        <sz val="11"/>
        <rFont val="Century"/>
        <family val="1"/>
      </rPr>
      <t>]</t>
    </r>
    <rPh sb="1" eb="4">
      <t>セタイスウ</t>
    </rPh>
    <phoneticPr fontId="9"/>
  </si>
  <si>
    <r>
      <rPr>
        <sz val="11"/>
        <rFont val="ＭＳ 明朝"/>
        <family val="1"/>
        <charset val="128"/>
      </rPr>
      <t>年度</t>
    </r>
    <rPh sb="0" eb="2">
      <t>ネンド</t>
    </rPh>
    <phoneticPr fontId="9"/>
  </si>
  <si>
    <r>
      <rPr>
        <sz val="11"/>
        <rFont val="ＭＳ 明朝"/>
        <family val="1"/>
        <charset val="128"/>
      </rPr>
      <t>世帯数</t>
    </r>
    <rPh sb="0" eb="3">
      <t>セタイスウ</t>
    </rPh>
    <phoneticPr fontId="9"/>
  </si>
  <si>
    <r>
      <rPr>
        <sz val="11"/>
        <rFont val="ＭＳ 明朝"/>
        <family val="1"/>
        <charset val="128"/>
      </rPr>
      <t>出典：住民基本台帳要覧</t>
    </r>
    <rPh sb="0" eb="2">
      <t>シュッテン</t>
    </rPh>
    <phoneticPr fontId="9"/>
  </si>
  <si>
    <r>
      <rPr>
        <sz val="11"/>
        <rFont val="ＭＳ 明朝"/>
        <family val="1"/>
        <charset val="128"/>
      </rPr>
      <t>■燃料種別内訳　</t>
    </r>
    <r>
      <rPr>
        <sz val="11"/>
        <rFont val="Century"/>
        <family val="1"/>
      </rPr>
      <t>[kg-CO</t>
    </r>
    <r>
      <rPr>
        <vertAlign val="subscript"/>
        <sz val="11"/>
        <rFont val="Century"/>
        <family val="1"/>
      </rPr>
      <t>2</t>
    </r>
    <r>
      <rPr>
        <sz val="11"/>
        <rFont val="Century"/>
        <family val="1"/>
      </rPr>
      <t>/</t>
    </r>
    <r>
      <rPr>
        <sz val="11"/>
        <rFont val="ＭＳ 明朝"/>
        <family val="1"/>
        <charset val="128"/>
      </rPr>
      <t>世帯</t>
    </r>
    <r>
      <rPr>
        <sz val="11"/>
        <rFont val="Century"/>
        <family val="1"/>
      </rPr>
      <t>]</t>
    </r>
    <rPh sb="1" eb="3">
      <t>ネンリョウ</t>
    </rPh>
    <rPh sb="3" eb="5">
      <t>シュベツ</t>
    </rPh>
    <rPh sb="5" eb="7">
      <t>ウチワケ</t>
    </rPh>
    <phoneticPr fontId="14"/>
  </si>
  <si>
    <r>
      <rPr>
        <sz val="11"/>
        <rFont val="ＭＳ 明朝"/>
        <family val="1"/>
        <charset val="128"/>
      </rPr>
      <t>合計</t>
    </r>
  </si>
  <si>
    <r>
      <rPr>
        <sz val="11"/>
        <rFont val="ＭＳ 明朝"/>
        <family val="1"/>
        <charset val="128"/>
      </rPr>
      <t>石炭等</t>
    </r>
    <rPh sb="2" eb="3">
      <t>トウ</t>
    </rPh>
    <phoneticPr fontId="14"/>
  </si>
  <si>
    <r>
      <rPr>
        <sz val="11"/>
        <rFont val="ＭＳ 明朝"/>
        <family val="1"/>
        <charset val="128"/>
      </rPr>
      <t>灯油</t>
    </r>
  </si>
  <si>
    <r>
      <rPr>
        <sz val="11"/>
        <rFont val="ＭＳ 明朝"/>
        <family val="1"/>
        <charset val="128"/>
      </rPr>
      <t>都市ガス</t>
    </r>
  </si>
  <si>
    <r>
      <rPr>
        <sz val="11"/>
        <rFont val="ＭＳ 明朝"/>
        <family val="1"/>
        <charset val="128"/>
      </rPr>
      <t>電力</t>
    </r>
    <rPh sb="0" eb="2">
      <t>デンリョク</t>
    </rPh>
    <phoneticPr fontId="14"/>
  </si>
  <si>
    <r>
      <rPr>
        <sz val="11"/>
        <rFont val="ＭＳ 明朝"/>
        <family val="1"/>
        <charset val="128"/>
      </rPr>
      <t>熱</t>
    </r>
    <rPh sb="0" eb="1">
      <t>ネツ</t>
    </rPh>
    <phoneticPr fontId="14"/>
  </si>
  <si>
    <r>
      <rPr>
        <sz val="11"/>
        <rFont val="ＭＳ 明朝"/>
        <family val="1"/>
        <charset val="128"/>
      </rPr>
      <t>ガソリン</t>
    </r>
  </si>
  <si>
    <r>
      <rPr>
        <sz val="11"/>
        <rFont val="ＭＳ 明朝"/>
        <family val="1"/>
        <charset val="128"/>
      </rPr>
      <t>軽油</t>
    </r>
  </si>
  <si>
    <r>
      <rPr>
        <sz val="11"/>
        <rFont val="ＭＳ 明朝"/>
        <family val="1"/>
        <charset val="128"/>
      </rPr>
      <t>一般廃棄物</t>
    </r>
  </si>
  <si>
    <r>
      <rPr>
        <sz val="11"/>
        <rFont val="ＭＳ 明朝"/>
        <family val="1"/>
        <charset val="128"/>
      </rPr>
      <t>水道</t>
    </r>
  </si>
  <si>
    <r>
      <rPr>
        <sz val="11"/>
        <rFont val="ＭＳ 明朝"/>
        <family val="1"/>
        <charset val="128"/>
      </rPr>
      <t>■燃料種別割合</t>
    </r>
    <rPh sb="1" eb="3">
      <t>ネンリョウ</t>
    </rPh>
    <rPh sb="3" eb="5">
      <t>シュベツ</t>
    </rPh>
    <rPh sb="5" eb="7">
      <t>ワリアイ</t>
    </rPh>
    <phoneticPr fontId="14"/>
  </si>
  <si>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世帯</t>
    </r>
    <r>
      <rPr>
        <sz val="11"/>
        <rFont val="Century"/>
        <family val="1"/>
      </rPr>
      <t>]</t>
    </r>
    <phoneticPr fontId="9"/>
  </si>
  <si>
    <r>
      <rPr>
        <sz val="11"/>
        <rFont val="ＭＳ 明朝"/>
        <family val="1"/>
        <charset val="128"/>
      </rPr>
      <t>暖房</t>
    </r>
  </si>
  <si>
    <r>
      <rPr>
        <sz val="11"/>
        <rFont val="ＭＳ 明朝"/>
        <family val="1"/>
        <charset val="128"/>
      </rPr>
      <t>冷房</t>
    </r>
  </si>
  <si>
    <r>
      <rPr>
        <sz val="11"/>
        <rFont val="ＭＳ 明朝"/>
        <family val="1"/>
        <charset val="128"/>
      </rPr>
      <t>給湯</t>
    </r>
  </si>
  <si>
    <r>
      <rPr>
        <sz val="11"/>
        <rFont val="ＭＳ 明朝"/>
        <family val="1"/>
        <charset val="128"/>
      </rPr>
      <t>厨房</t>
    </r>
  </si>
  <si>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</si>
  <si>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自家用乗用車</t>
    </r>
  </si>
  <si>
    <r>
      <rPr>
        <sz val="11"/>
        <rFont val="ＭＳ 明朝"/>
        <family val="1"/>
        <charset val="128"/>
      </rPr>
      <t>■用途別排出割合</t>
    </r>
    <rPh sb="5" eb="6">
      <t>シュツ</t>
    </rPh>
    <phoneticPr fontId="14"/>
  </si>
  <si>
    <r>
      <rPr>
        <sz val="11"/>
        <rFont val="ＭＳ 明朝"/>
        <family val="1"/>
        <charset val="128"/>
      </rPr>
      <t>動力他</t>
    </r>
    <phoneticPr fontId="9"/>
  </si>
  <si>
    <r>
      <rPr>
        <sz val="11"/>
        <rFont val="ＭＳ 明朝"/>
        <family val="1"/>
        <charset val="128"/>
      </rPr>
      <t>※</t>
    </r>
    <r>
      <rPr>
        <sz val="11"/>
        <rFont val="Century"/>
        <family val="1"/>
      </rPr>
      <t xml:space="preserve"> </t>
    </r>
    <r>
      <rPr>
        <sz val="11"/>
        <rFont val="ＭＳ 明朝"/>
        <family val="1"/>
        <charset val="128"/>
      </rPr>
      <t>電気を使用し、他の用途に含まれないものが含まれる。例：照明、冷蔵庫、掃除機、テレビなど。</t>
    </r>
    <phoneticPr fontId="9"/>
  </si>
  <si>
    <r>
      <rPr>
        <b/>
        <sz val="16"/>
        <rFont val="ＭＳ Ｐゴシック"/>
        <family val="3"/>
        <charset val="128"/>
      </rPr>
      <t>家庭における</t>
    </r>
    <r>
      <rPr>
        <b/>
        <sz val="16"/>
        <rFont val="Century"/>
        <family val="1"/>
      </rPr>
      <t>CO</t>
    </r>
    <r>
      <rPr>
        <b/>
        <vertAlign val="subscript"/>
        <sz val="16"/>
        <rFont val="Century"/>
        <family val="1"/>
      </rPr>
      <t>2</t>
    </r>
    <r>
      <rPr>
        <b/>
        <sz val="16"/>
        <rFont val="ＭＳ Ｐゴシック"/>
        <family val="3"/>
        <charset val="128"/>
      </rPr>
      <t>排出量（一人あたり）</t>
    </r>
    <phoneticPr fontId="9"/>
  </si>
  <si>
    <r>
      <rPr>
        <sz val="11"/>
        <rFont val="ＭＳ 明朝"/>
        <family val="1"/>
        <charset val="128"/>
      </rPr>
      <t>■人口　</t>
    </r>
    <r>
      <rPr>
        <sz val="11"/>
        <rFont val="Century"/>
        <family val="1"/>
      </rPr>
      <t>[</t>
    </r>
    <r>
      <rPr>
        <sz val="11"/>
        <rFont val="ＭＳ 明朝"/>
        <family val="1"/>
        <charset val="128"/>
      </rPr>
      <t>千人</t>
    </r>
    <r>
      <rPr>
        <sz val="11"/>
        <rFont val="Century"/>
        <family val="1"/>
      </rPr>
      <t>]</t>
    </r>
    <rPh sb="1" eb="3">
      <t>ジンコウ</t>
    </rPh>
    <rPh sb="6" eb="7">
      <t>ニン</t>
    </rPh>
    <phoneticPr fontId="9"/>
  </si>
  <si>
    <r>
      <rPr>
        <sz val="11"/>
        <rFont val="ＭＳ 明朝"/>
        <family val="1"/>
        <charset val="128"/>
      </rPr>
      <t>出典：</t>
    </r>
    <r>
      <rPr>
        <sz val="11"/>
        <rFont val="Century"/>
        <family val="1"/>
      </rPr>
      <t>1990, 1995, 2000, 2005, 2010</t>
    </r>
    <r>
      <rPr>
        <sz val="11"/>
        <rFont val="ＭＳ 明朝"/>
        <family val="1"/>
        <charset val="128"/>
      </rPr>
      <t>：国勢調査（</t>
    </r>
    <r>
      <rPr>
        <sz val="11"/>
        <rFont val="Century"/>
        <family val="1"/>
      </rPr>
      <t>10/1</t>
    </r>
    <r>
      <rPr>
        <sz val="11"/>
        <rFont val="ＭＳ 明朝"/>
        <family val="1"/>
        <charset val="128"/>
      </rPr>
      <t>時点人口）、それ以外：人口推計年報（</t>
    </r>
    <r>
      <rPr>
        <sz val="11"/>
        <rFont val="Century"/>
        <family val="1"/>
      </rPr>
      <t>10/1</t>
    </r>
    <r>
      <rPr>
        <sz val="11"/>
        <rFont val="ＭＳ 明朝"/>
        <family val="1"/>
        <charset val="128"/>
      </rPr>
      <t>時点人口）</t>
    </r>
    <rPh sb="0" eb="2">
      <t>シュッテン</t>
    </rPh>
    <rPh sb="49" eb="51">
      <t>イガイ</t>
    </rPh>
    <phoneticPr fontId="9"/>
  </si>
  <si>
    <r>
      <rPr>
        <sz val="11"/>
        <rFont val="ＭＳ 明朝"/>
        <family val="1"/>
        <charset val="128"/>
      </rPr>
      <t>■燃料種別内訳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rPh sb="1" eb="3">
      <t>ネンリョウ</t>
    </rPh>
    <rPh sb="3" eb="5">
      <t>シュベツ</t>
    </rPh>
    <rPh sb="5" eb="7">
      <t>ウチワケ</t>
    </rPh>
    <phoneticPr fontId="14"/>
  </si>
  <si>
    <r>
      <rPr>
        <sz val="11"/>
        <rFont val="ＭＳ 明朝"/>
        <family val="1"/>
        <charset val="128"/>
      </rPr>
      <t>■用途別排出量　</t>
    </r>
    <r>
      <rPr>
        <sz val="11"/>
        <rFont val="Century"/>
        <family val="1"/>
      </rPr>
      <t>[kg-CO</t>
    </r>
    <r>
      <rPr>
        <vertAlign val="subscript"/>
        <sz val="11"/>
        <rFont val="Century"/>
        <family val="1"/>
      </rPr>
      <t>2</t>
    </r>
    <r>
      <rPr>
        <sz val="11"/>
        <rFont val="Century"/>
        <family val="1"/>
      </rPr>
      <t>/</t>
    </r>
    <r>
      <rPr>
        <sz val="11"/>
        <rFont val="ＭＳ 明朝"/>
        <family val="1"/>
        <charset val="128"/>
      </rPr>
      <t>人</t>
    </r>
    <r>
      <rPr>
        <sz val="11"/>
        <rFont val="Century"/>
        <family val="1"/>
      </rPr>
      <t>]</t>
    </r>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</si>
  <si>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</si>
  <si>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※電気を使用し、他の用途に含まれないものが含まれる。例：照明、冷蔵庫、掃除機、テレビなど。</t>
    </r>
    <phoneticPr fontId="9"/>
  </si>
  <si>
    <r>
      <rPr>
        <b/>
        <sz val="14"/>
        <rFont val="ＭＳ Ｐゴシック"/>
        <family val="3"/>
        <charset val="128"/>
      </rPr>
      <t>京都議定書に基づく吸収源活動の排出・吸収量</t>
    </r>
    <rPh sb="0" eb="2">
      <t>キョウト</t>
    </rPh>
    <rPh sb="2" eb="5">
      <t>ギテイショ</t>
    </rPh>
    <rPh sb="6" eb="7">
      <t>モト</t>
    </rPh>
    <rPh sb="9" eb="12">
      <t>キュウシュウゲン</t>
    </rPh>
    <rPh sb="12" eb="14">
      <t>カツドウ</t>
    </rPh>
    <rPh sb="15" eb="17">
      <t>ハイシュツ</t>
    </rPh>
    <rPh sb="18" eb="20">
      <t>キュウシュウ</t>
    </rPh>
    <rPh sb="20" eb="21">
      <t>リョウ</t>
    </rPh>
    <phoneticPr fontId="9"/>
  </si>
  <si>
    <r>
      <rPr>
        <sz val="11"/>
        <rFont val="ＭＳ 明朝"/>
        <family val="1"/>
        <charset val="128"/>
      </rPr>
      <t>吸収源活動</t>
    </r>
    <r>
      <rPr>
        <vertAlign val="superscript"/>
        <sz val="11"/>
        <rFont val="ＭＳ 明朝"/>
        <family val="1"/>
        <charset val="128"/>
      </rPr>
      <t>※</t>
    </r>
    <r>
      <rPr>
        <vertAlign val="superscript"/>
        <sz val="11"/>
        <rFont val="Century"/>
        <family val="1"/>
      </rPr>
      <t>1</t>
    </r>
    <r>
      <rPr>
        <sz val="11"/>
        <rFont val="ＭＳ 明朝"/>
        <family val="1"/>
        <charset val="128"/>
      </rPr>
      <t>（定義については参考のとおり）</t>
    </r>
    <phoneticPr fontId="9"/>
  </si>
  <si>
    <r>
      <t>2016</t>
    </r>
    <r>
      <rPr>
        <sz val="11"/>
        <rFont val="ＭＳ Ｐ明朝"/>
        <family val="1"/>
        <charset val="128"/>
      </rPr>
      <t>年度</t>
    </r>
    <r>
      <rPr>
        <vertAlign val="superscript"/>
        <sz val="11"/>
        <rFont val="Century"/>
        <family val="1"/>
      </rPr>
      <t xml:space="preserve"> </t>
    </r>
    <r>
      <rPr>
        <vertAlign val="superscript"/>
        <sz val="11"/>
        <rFont val="ＭＳ Ｐゴシック"/>
        <family val="3"/>
        <charset val="128"/>
      </rPr>
      <t>※</t>
    </r>
    <r>
      <rPr>
        <vertAlign val="superscript"/>
        <sz val="11"/>
        <rFont val="Century"/>
        <family val="1"/>
      </rPr>
      <t>2, 3</t>
    </r>
    <rPh sb="4" eb="6">
      <t>ネンド</t>
    </rPh>
    <phoneticPr fontId="9"/>
  </si>
  <si>
    <r>
      <rPr>
        <sz val="11"/>
        <color theme="0"/>
        <rFont val="ＭＳ 明朝"/>
        <family val="1"/>
        <charset val="128"/>
      </rPr>
      <t>森林吸収源対策</t>
    </r>
    <rPh sb="0" eb="7">
      <t>シンリンキュウシュウゲンタイサク</t>
    </rPh>
    <phoneticPr fontId="9"/>
  </si>
  <si>
    <r>
      <rPr>
        <sz val="11"/>
        <rFont val="ＭＳ 明朝"/>
        <family val="1"/>
        <charset val="128"/>
      </rPr>
      <t>新規植林・再植林活動</t>
    </r>
    <r>
      <rPr>
        <vertAlign val="superscript"/>
        <sz val="11"/>
        <rFont val="ＭＳ Ｐゴシック"/>
        <family val="3"/>
        <charset val="128"/>
      </rPr>
      <t/>
    </r>
    <phoneticPr fontId="9"/>
  </si>
  <si>
    <r>
      <rPr>
        <sz val="11"/>
        <rFont val="ＭＳ 明朝"/>
        <family val="1"/>
        <charset val="128"/>
      </rPr>
      <t>森林減少活動</t>
    </r>
    <r>
      <rPr>
        <vertAlign val="superscript"/>
        <sz val="11"/>
        <rFont val="ＭＳ Ｐゴシック"/>
        <family val="3"/>
        <charset val="128"/>
      </rPr>
      <t/>
    </r>
    <phoneticPr fontId="9"/>
  </si>
  <si>
    <r>
      <rPr>
        <sz val="11"/>
        <rFont val="ＭＳ 明朝"/>
        <family val="1"/>
        <charset val="128"/>
      </rPr>
      <t>森林経営活動</t>
    </r>
    <r>
      <rPr>
        <vertAlign val="superscript"/>
        <sz val="11"/>
        <rFont val="ＭＳ 明朝"/>
        <family val="1"/>
        <charset val="128"/>
      </rPr>
      <t>※</t>
    </r>
    <r>
      <rPr>
        <vertAlign val="superscript"/>
        <sz val="11"/>
        <rFont val="Century"/>
        <family val="1"/>
      </rPr>
      <t>4,5</t>
    </r>
    <phoneticPr fontId="9"/>
  </si>
  <si>
    <r>
      <t xml:space="preserve">  </t>
    </r>
    <r>
      <rPr>
        <sz val="11"/>
        <rFont val="ＭＳ 明朝"/>
        <family val="1"/>
        <charset val="128"/>
      </rPr>
      <t>うち、純吸収量</t>
    </r>
    <phoneticPr fontId="9"/>
  </si>
  <si>
    <r>
      <rPr>
        <sz val="11"/>
        <rFont val="ＭＳ 明朝"/>
        <family val="1"/>
        <charset val="128"/>
      </rPr>
      <t>　　森林経営参照レベル</t>
    </r>
    <r>
      <rPr>
        <sz val="11"/>
        <rFont val="Century"/>
        <family val="1"/>
      </rPr>
      <t xml:space="preserve"> (FMRL)</t>
    </r>
    <rPh sb="2" eb="4">
      <t>シンリン</t>
    </rPh>
    <rPh sb="4" eb="6">
      <t>ケイエイ</t>
    </rPh>
    <rPh sb="6" eb="8">
      <t>サンショウ</t>
    </rPh>
    <phoneticPr fontId="9"/>
  </si>
  <si>
    <r>
      <rPr>
        <sz val="11"/>
        <rFont val="ＭＳ 明朝"/>
        <family val="1"/>
        <charset val="128"/>
      </rPr>
      <t>　　</t>
    </r>
    <r>
      <rPr>
        <sz val="11"/>
        <rFont val="Century"/>
        <family val="1"/>
      </rPr>
      <t>FMRL</t>
    </r>
    <r>
      <rPr>
        <sz val="11"/>
        <rFont val="ＭＳ 明朝"/>
        <family val="1"/>
        <charset val="128"/>
      </rPr>
      <t>への技術的調整</t>
    </r>
    <phoneticPr fontId="9"/>
  </si>
  <si>
    <r>
      <rPr>
        <sz val="11"/>
        <rFont val="ＭＳ 明朝"/>
        <family val="1"/>
        <charset val="128"/>
      </rPr>
      <t>京都議定書に基づく森林吸収源対策による吸収量①</t>
    </r>
    <phoneticPr fontId="9"/>
  </si>
  <si>
    <r>
      <rPr>
        <sz val="11"/>
        <color theme="0"/>
        <rFont val="ＭＳ 明朝"/>
        <family val="1"/>
        <charset val="128"/>
      </rPr>
      <t>農地管理・牧草地管理・都市緑化</t>
    </r>
    <r>
      <rPr>
        <vertAlign val="superscript"/>
        <sz val="11"/>
        <color theme="0"/>
        <rFont val="ＭＳ 明朝"/>
        <family val="1"/>
        <charset val="128"/>
      </rPr>
      <t>※</t>
    </r>
    <r>
      <rPr>
        <vertAlign val="superscript"/>
        <sz val="11"/>
        <color theme="0"/>
        <rFont val="Century"/>
        <family val="1"/>
      </rPr>
      <t>6</t>
    </r>
    <rPh sb="0" eb="2">
      <t>ノウチ</t>
    </rPh>
    <rPh sb="2" eb="4">
      <t>カンリ</t>
    </rPh>
    <rPh sb="5" eb="8">
      <t>ボクソウチ</t>
    </rPh>
    <rPh sb="8" eb="10">
      <t>カンリ</t>
    </rPh>
    <rPh sb="11" eb="13">
      <t>トシ</t>
    </rPh>
    <rPh sb="13" eb="15">
      <t>リョクカ</t>
    </rPh>
    <phoneticPr fontId="9"/>
  </si>
  <si>
    <r>
      <rPr>
        <sz val="11"/>
        <rFont val="ＭＳ 明朝"/>
        <family val="1"/>
        <charset val="128"/>
      </rPr>
      <t>農地管理活動</t>
    </r>
    <rPh sb="0" eb="2">
      <t>ノウチ</t>
    </rPh>
    <rPh sb="2" eb="4">
      <t>カンリ</t>
    </rPh>
    <phoneticPr fontId="9"/>
  </si>
  <si>
    <r>
      <rPr>
        <sz val="11"/>
        <rFont val="ＭＳ 明朝"/>
        <family val="1"/>
        <charset val="128"/>
      </rPr>
      <t>牧草地管理活動</t>
    </r>
    <rPh sb="0" eb="3">
      <t>ボクソウチ</t>
    </rPh>
    <rPh sb="3" eb="5">
      <t>カンリ</t>
    </rPh>
    <phoneticPr fontId="9"/>
  </si>
  <si>
    <r>
      <rPr>
        <sz val="11"/>
        <rFont val="ＭＳ 明朝"/>
        <family val="1"/>
        <charset val="128"/>
      </rPr>
      <t>植生回復活動</t>
    </r>
    <phoneticPr fontId="9"/>
  </si>
  <si>
    <r>
      <rPr>
        <sz val="11"/>
        <rFont val="ＭＳ 明朝"/>
        <family val="1"/>
        <charset val="128"/>
      </rPr>
      <t>京都議定書に基づく農地管理・牧草地管理・都市緑化の吸収量②</t>
    </r>
    <r>
      <rPr>
        <vertAlign val="superscript"/>
        <sz val="11"/>
        <rFont val="ＭＳ Ｐ明朝"/>
        <family val="1"/>
        <charset val="128"/>
      </rPr>
      <t/>
    </r>
    <rPh sb="9" eb="11">
      <t>ノウチ</t>
    </rPh>
    <rPh sb="11" eb="13">
      <t>カンリ</t>
    </rPh>
    <rPh sb="14" eb="17">
      <t>ボクソウチ</t>
    </rPh>
    <rPh sb="17" eb="19">
      <t>カンリ</t>
    </rPh>
    <rPh sb="20" eb="22">
      <t>トシ</t>
    </rPh>
    <rPh sb="22" eb="24">
      <t>リョクカ</t>
    </rPh>
    <rPh sb="25" eb="27">
      <t>キュウシュウ</t>
    </rPh>
    <rPh sb="27" eb="28">
      <t>リョウ</t>
    </rPh>
    <phoneticPr fontId="9"/>
  </si>
  <si>
    <r>
      <rPr>
        <sz val="11"/>
        <rFont val="ＭＳ 明朝"/>
        <family val="1"/>
        <charset val="128"/>
      </rPr>
      <t>合計（①</t>
    </r>
    <r>
      <rPr>
        <sz val="11"/>
        <rFont val="Century"/>
        <family val="1"/>
      </rPr>
      <t>+</t>
    </r>
    <r>
      <rPr>
        <sz val="11"/>
        <rFont val="ＭＳ 明朝"/>
        <family val="1"/>
        <charset val="128"/>
      </rPr>
      <t>②）</t>
    </r>
    <rPh sb="0" eb="2">
      <t>ゴウケイ</t>
    </rPh>
    <phoneticPr fontId="9"/>
  </si>
  <si>
    <r>
      <rPr>
        <sz val="11"/>
        <rFont val="ＭＳ Ｐ明朝"/>
        <family val="1"/>
        <charset val="128"/>
      </rPr>
      <t>（単位：百万トン</t>
    </r>
    <r>
      <rPr>
        <sz val="11"/>
        <rFont val="Century"/>
        <family val="1"/>
      </rPr>
      <t>CO</t>
    </r>
    <r>
      <rPr>
        <vertAlign val="subscript"/>
        <sz val="11"/>
        <rFont val="Century"/>
        <family val="1"/>
      </rPr>
      <t>2</t>
    </r>
    <r>
      <rPr>
        <sz val="11"/>
        <rFont val="ＭＳ Ｐ明朝"/>
        <family val="1"/>
        <charset val="128"/>
      </rPr>
      <t>換算）</t>
    </r>
    <rPh sb="1" eb="3">
      <t>タンイ</t>
    </rPh>
    <rPh sb="4" eb="6">
      <t>ヒャクマン</t>
    </rPh>
    <rPh sb="11" eb="13">
      <t>カンサン</t>
    </rPh>
    <phoneticPr fontId="9"/>
  </si>
  <si>
    <r>
      <rPr>
        <sz val="11"/>
        <rFont val="ＭＳ 明朝"/>
        <family val="1"/>
        <charset val="128"/>
      </rPr>
      <t>※</t>
    </r>
    <r>
      <rPr>
        <sz val="11"/>
        <rFont val="Century"/>
        <family val="1"/>
      </rPr>
      <t>1</t>
    </r>
  </si>
  <si>
    <r>
      <rPr>
        <sz val="11"/>
        <rFont val="ＭＳ 明朝"/>
        <family val="1"/>
        <charset val="128"/>
      </rPr>
      <t>新規植林・再植林活動及び森林減少活動は京都議定書３条３に、森林経営活動・農地管理活動・牧草地管理活動及び</t>
    </r>
    <phoneticPr fontId="9"/>
  </si>
  <si>
    <r>
      <rPr>
        <sz val="11"/>
        <rFont val="ＭＳ 明朝"/>
        <family val="1"/>
        <charset val="128"/>
      </rPr>
      <t>植生回復活動は京都議定書３条４に規定されている。</t>
    </r>
    <phoneticPr fontId="9"/>
  </si>
  <si>
    <r>
      <rPr>
        <sz val="11"/>
        <rFont val="ＭＳ 明朝"/>
        <family val="1"/>
        <charset val="128"/>
      </rPr>
      <t>※</t>
    </r>
    <r>
      <rPr>
        <sz val="11"/>
        <rFont val="Century"/>
        <family val="1"/>
      </rPr>
      <t>2</t>
    </r>
  </si>
  <si>
    <r>
      <rPr>
        <sz val="11"/>
        <rFont val="ＭＳ 明朝"/>
        <family val="1"/>
        <charset val="128"/>
      </rPr>
      <t>排出をプラス（＋）、吸収をマイナス（－）として表示している。</t>
    </r>
  </si>
  <si>
    <r>
      <rPr>
        <sz val="11"/>
        <rFont val="ＭＳ 明朝"/>
        <family val="1"/>
        <charset val="128"/>
      </rPr>
      <t>※</t>
    </r>
    <r>
      <rPr>
        <sz val="11"/>
        <rFont val="Century"/>
        <family val="1"/>
      </rPr>
      <t>3</t>
    </r>
    <phoneticPr fontId="9"/>
  </si>
  <si>
    <r>
      <rPr>
        <sz val="11"/>
        <rFont val="ＭＳ 明朝"/>
        <family val="1"/>
        <charset val="128"/>
      </rPr>
      <t>各活動の排出・吸収量は炭素プール別（地上バイオマス、地下バイオマス、枯死木、リター（落葉落枝）、土壌、森林区分の</t>
    </r>
    <phoneticPr fontId="9"/>
  </si>
  <si>
    <r>
      <rPr>
        <sz val="11"/>
        <rFont val="ＭＳ 明朝"/>
        <family val="1"/>
        <charset val="128"/>
      </rPr>
      <t>伐採木材製品（</t>
    </r>
    <r>
      <rPr>
        <sz val="11"/>
        <rFont val="Century"/>
        <family val="1"/>
      </rPr>
      <t>HWP</t>
    </r>
    <r>
      <rPr>
        <sz val="11"/>
        <rFont val="ＭＳ 明朝"/>
        <family val="1"/>
        <charset val="128"/>
      </rPr>
      <t>））に算定することとされている。上表に示したのは、各炭素プールの</t>
    </r>
    <r>
      <rPr>
        <sz val="11"/>
        <rFont val="Century"/>
        <family val="1"/>
      </rPr>
      <t>CO2</t>
    </r>
    <r>
      <rPr>
        <sz val="11"/>
        <rFont val="ＭＳ 明朝"/>
        <family val="1"/>
        <charset val="128"/>
      </rPr>
      <t>排出・吸収量及び関連する</t>
    </r>
    <phoneticPr fontId="9"/>
  </si>
  <si>
    <r>
      <rPr>
        <sz val="11"/>
        <rFont val="ＭＳ 明朝"/>
        <family val="1"/>
        <charset val="128"/>
      </rPr>
      <t>非</t>
    </r>
    <r>
      <rPr>
        <sz val="11"/>
        <rFont val="Century"/>
        <family val="1"/>
      </rPr>
      <t>CO2</t>
    </r>
    <r>
      <rPr>
        <sz val="11"/>
        <rFont val="ＭＳ 明朝"/>
        <family val="1"/>
        <charset val="128"/>
      </rPr>
      <t>排出量の合計値である。</t>
    </r>
  </si>
  <si>
    <r>
      <rPr>
        <sz val="11"/>
        <rFont val="ＭＳ 明朝"/>
        <family val="1"/>
        <charset val="128"/>
      </rPr>
      <t>※</t>
    </r>
    <r>
      <rPr>
        <sz val="11"/>
        <rFont val="Century"/>
        <family val="1"/>
      </rPr>
      <t>4</t>
    </r>
    <phoneticPr fontId="9"/>
  </si>
  <si>
    <r>
      <rPr>
        <sz val="11"/>
        <rFont val="ＭＳ 明朝"/>
        <family val="1"/>
        <charset val="128"/>
      </rPr>
      <t>森林経営活動による吸収量は、第二約束期間の森林経営活動の計上のベースラインとして設定されたわが国の参照</t>
    </r>
    <phoneticPr fontId="9"/>
  </si>
  <si>
    <r>
      <rPr>
        <sz val="11"/>
        <rFont val="ＭＳ 明朝"/>
        <family val="1"/>
        <charset val="128"/>
      </rPr>
      <t>レベルや、参照レベル設定時からの方法論の変更により生じた排出・吸収を除外するための調整値が考慮されている</t>
    </r>
    <phoneticPr fontId="9"/>
  </si>
  <si>
    <r>
      <rPr>
        <sz val="11"/>
        <rFont val="ＭＳ 明朝"/>
        <family val="1"/>
        <charset val="128"/>
      </rPr>
      <t>（</t>
    </r>
    <r>
      <rPr>
        <sz val="11"/>
        <rFont val="Century"/>
        <family val="1"/>
      </rPr>
      <t>2/CMP.7</t>
    </r>
    <r>
      <rPr>
        <sz val="11"/>
        <rFont val="ＭＳ 明朝"/>
        <family val="1"/>
        <charset val="128"/>
      </rPr>
      <t>決定）。</t>
    </r>
  </si>
  <si>
    <r>
      <rPr>
        <sz val="11"/>
        <rFont val="ＭＳ 明朝"/>
        <family val="1"/>
        <charset val="128"/>
      </rPr>
      <t>※</t>
    </r>
    <r>
      <rPr>
        <sz val="11"/>
        <rFont val="Century"/>
        <family val="1"/>
      </rPr>
      <t>5</t>
    </r>
    <r>
      <rPr>
        <sz val="11"/>
        <rFont val="ＭＳ 明朝"/>
        <family val="1"/>
        <charset val="128"/>
      </rPr>
      <t>　</t>
    </r>
    <phoneticPr fontId="9"/>
  </si>
  <si>
    <r>
      <rPr>
        <sz val="11"/>
        <rFont val="ＭＳ 明朝"/>
        <family val="1"/>
        <charset val="128"/>
      </rPr>
      <t>森林経営活動による吸収量の算入可能な上限値は、第二約束期間については各国とも基準年（</t>
    </r>
    <r>
      <rPr>
        <sz val="11"/>
        <rFont val="Century"/>
        <family val="1"/>
      </rPr>
      <t>1990</t>
    </r>
    <r>
      <rPr>
        <sz val="11"/>
        <rFont val="ＭＳ 明朝"/>
        <family val="1"/>
        <charset val="128"/>
      </rPr>
      <t>年度）総排出量</t>
    </r>
    <phoneticPr fontId="9"/>
  </si>
  <si>
    <r>
      <rPr>
        <sz val="11"/>
        <rFont val="ＭＳ 明朝"/>
        <family val="1"/>
        <charset val="128"/>
      </rPr>
      <t>の</t>
    </r>
    <r>
      <rPr>
        <sz val="11"/>
        <rFont val="Century"/>
        <family val="1"/>
      </rPr>
      <t>3.5</t>
    </r>
    <r>
      <rPr>
        <sz val="11"/>
        <rFont val="ＭＳ 明朝"/>
        <family val="1"/>
        <charset val="128"/>
      </rPr>
      <t>％と規定されている。算入可能な値は第二約束期間の最終年（</t>
    </r>
    <r>
      <rPr>
        <sz val="11"/>
        <rFont val="Century"/>
        <family val="1"/>
      </rPr>
      <t>2020</t>
    </r>
    <r>
      <rPr>
        <sz val="11"/>
        <rFont val="ＭＳ 明朝"/>
        <family val="1"/>
        <charset val="128"/>
      </rPr>
      <t>年）に確定する。</t>
    </r>
    <phoneticPr fontId="9"/>
  </si>
  <si>
    <r>
      <rPr>
        <sz val="11"/>
        <rFont val="ＭＳ 明朝"/>
        <family val="1"/>
        <charset val="128"/>
      </rPr>
      <t>※</t>
    </r>
    <r>
      <rPr>
        <sz val="11"/>
        <rFont val="Century"/>
        <family val="1"/>
      </rPr>
      <t>6</t>
    </r>
    <phoneticPr fontId="9"/>
  </si>
  <si>
    <r>
      <rPr>
        <sz val="11"/>
        <rFont val="ＭＳ 明朝"/>
        <family val="1"/>
        <charset val="128"/>
      </rPr>
      <t>農地管理・牧草地管理・都市緑化活動の吸収量は、第二約束期間中の排出・吸収量と</t>
    </r>
    <r>
      <rPr>
        <sz val="11"/>
        <rFont val="Century"/>
        <family val="1"/>
      </rPr>
      <t>1990</t>
    </r>
    <r>
      <rPr>
        <sz val="11"/>
        <rFont val="ＭＳ 明朝"/>
        <family val="1"/>
        <charset val="128"/>
      </rPr>
      <t>年度の排出・吸収量との差分を</t>
    </r>
    <phoneticPr fontId="9"/>
  </si>
  <si>
    <r>
      <rPr>
        <sz val="11"/>
        <rFont val="ＭＳ 明朝"/>
        <family val="1"/>
        <charset val="128"/>
      </rPr>
      <t>計上することと規定されており、排出量の減少分又は吸収量の増加分が、吸収量として計上される。</t>
    </r>
  </si>
  <si>
    <r>
      <rPr>
        <b/>
        <sz val="16"/>
        <rFont val="ＭＳ Ｐゴシック"/>
        <family val="3"/>
        <charset val="128"/>
      </rPr>
      <t>国際バンカー油起源の</t>
    </r>
    <r>
      <rPr>
        <b/>
        <sz val="16"/>
        <rFont val="Century"/>
        <family val="1"/>
      </rPr>
      <t>GHG</t>
    </r>
    <r>
      <rPr>
        <b/>
        <sz val="16"/>
        <rFont val="ＭＳ Ｐゴシック"/>
        <family val="3"/>
        <charset val="128"/>
      </rPr>
      <t>排出量の推移　【参考値】</t>
    </r>
    <rPh sb="21" eb="23">
      <t>サンコウ</t>
    </rPh>
    <rPh sb="23" eb="24">
      <t>チ</t>
    </rPh>
    <phoneticPr fontId="9"/>
  </si>
  <si>
    <r>
      <rPr>
        <sz val="11"/>
        <rFont val="ＭＳ 明朝"/>
        <family val="1"/>
        <charset val="128"/>
      </rPr>
      <t>■排出量　</t>
    </r>
    <r>
      <rPr>
        <sz val="11"/>
        <rFont val="Century"/>
        <family val="1"/>
      </rPr>
      <t>[kt CO</t>
    </r>
    <r>
      <rPr>
        <vertAlign val="subscript"/>
        <sz val="11"/>
        <rFont val="Century"/>
        <family val="1"/>
      </rPr>
      <t>2</t>
    </r>
    <r>
      <rPr>
        <sz val="11"/>
        <rFont val="Century"/>
        <family val="1"/>
      </rPr>
      <t xml:space="preserve"> eq.]</t>
    </r>
    <phoneticPr fontId="9"/>
  </si>
  <si>
    <r>
      <rPr>
        <sz val="11"/>
        <rFont val="ＭＳ 明朝"/>
        <family val="1"/>
        <charset val="128"/>
      </rPr>
      <t>航空機</t>
    </r>
  </si>
  <si>
    <r>
      <rPr>
        <sz val="11"/>
        <rFont val="ＭＳ 明朝"/>
        <family val="1"/>
        <charset val="128"/>
      </rPr>
      <t>船舶</t>
    </r>
  </si>
  <si>
    <r>
      <t>GHG</t>
    </r>
    <r>
      <rPr>
        <sz val="11"/>
        <rFont val="ＭＳ 明朝"/>
        <family val="1"/>
        <charset val="128"/>
      </rPr>
      <t>総排出量</t>
    </r>
    <rPh sb="3" eb="4">
      <t>ソウ</t>
    </rPh>
    <rPh sb="4" eb="7">
      <t>ハイシュツリョウ</t>
    </rPh>
    <phoneticPr fontId="9"/>
  </si>
  <si>
    <r>
      <t>GHG</t>
    </r>
    <r>
      <rPr>
        <sz val="11"/>
        <rFont val="ＭＳ 明朝"/>
        <family val="1"/>
        <charset val="128"/>
      </rPr>
      <t>総排出量に対する比率</t>
    </r>
    <rPh sb="3" eb="4">
      <t>ソウ</t>
    </rPh>
    <rPh sb="4" eb="6">
      <t>ハイシュツ</t>
    </rPh>
    <rPh sb="6" eb="7">
      <t>リョウ</t>
    </rPh>
    <rPh sb="8" eb="9">
      <t>タイ</t>
    </rPh>
    <rPh sb="11" eb="13">
      <t>ヒリツ</t>
    </rPh>
    <phoneticPr fontId="9"/>
  </si>
  <si>
    <r>
      <rPr>
        <sz val="11"/>
        <rFont val="ＭＳ 明朝"/>
        <family val="1"/>
        <charset val="128"/>
      </rPr>
      <t>注）国際バンカー油起源の</t>
    </r>
    <r>
      <rPr>
        <sz val="11"/>
        <rFont val="Century"/>
        <family val="1"/>
      </rPr>
      <t>GHG</t>
    </r>
    <r>
      <rPr>
        <sz val="11"/>
        <rFont val="ＭＳ 明朝"/>
        <family val="1"/>
        <charset val="128"/>
      </rPr>
      <t>排出量は参考値として報告しており、総排出量に含まれない。</t>
    </r>
    <rPh sb="0" eb="1">
      <t>チュウ</t>
    </rPh>
    <rPh sb="2" eb="4">
      <t>コクサイ</t>
    </rPh>
    <rPh sb="8" eb="9">
      <t>ユ</t>
    </rPh>
    <rPh sb="9" eb="11">
      <t>キゲン</t>
    </rPh>
    <rPh sb="15" eb="17">
      <t>ハイシュツ</t>
    </rPh>
    <rPh sb="17" eb="18">
      <t>リョウ</t>
    </rPh>
    <rPh sb="19" eb="21">
      <t>サンコウ</t>
    </rPh>
    <rPh sb="21" eb="22">
      <t>チ</t>
    </rPh>
    <rPh sb="25" eb="27">
      <t>ホウコク</t>
    </rPh>
    <rPh sb="32" eb="33">
      <t>ソウ</t>
    </rPh>
    <rPh sb="33" eb="35">
      <t>ハイシュツ</t>
    </rPh>
    <rPh sb="35" eb="36">
      <t>リョウ</t>
    </rPh>
    <rPh sb="37" eb="38">
      <t>フク</t>
    </rPh>
    <phoneticPr fontId="9"/>
  </si>
  <si>
    <r>
      <rPr>
        <b/>
        <sz val="16"/>
        <rFont val="ＭＳ Ｐゴシック"/>
        <family val="3"/>
        <charset val="128"/>
      </rPr>
      <t>【参考】</t>
    </r>
    <r>
      <rPr>
        <b/>
        <sz val="16"/>
        <rFont val="Century"/>
        <family val="1"/>
      </rPr>
      <t>UNFCCC</t>
    </r>
    <r>
      <rPr>
        <b/>
        <sz val="16"/>
        <rFont val="ＭＳ Ｐゴシック"/>
        <family val="3"/>
        <charset val="128"/>
      </rPr>
      <t>に提出された</t>
    </r>
    <r>
      <rPr>
        <b/>
        <sz val="16"/>
        <rFont val="Century"/>
        <family val="1"/>
      </rPr>
      <t>CRF</t>
    </r>
    <r>
      <rPr>
        <b/>
        <sz val="16"/>
        <rFont val="ＭＳ Ｐゴシック"/>
        <family val="3"/>
        <charset val="128"/>
      </rPr>
      <t>及び</t>
    </r>
    <r>
      <rPr>
        <b/>
        <sz val="16"/>
        <rFont val="Century"/>
        <family val="1"/>
      </rPr>
      <t>NIR</t>
    </r>
    <r>
      <rPr>
        <b/>
        <sz val="16"/>
        <rFont val="ＭＳ Ｐゴシック"/>
        <family val="3"/>
        <charset val="128"/>
      </rPr>
      <t>に記載されている部門別</t>
    </r>
    <r>
      <rPr>
        <b/>
        <sz val="16"/>
        <rFont val="Century"/>
        <family val="1"/>
      </rPr>
      <t>CO</t>
    </r>
    <r>
      <rPr>
        <b/>
        <vertAlign val="subscript"/>
        <sz val="16"/>
        <rFont val="Century"/>
        <family val="1"/>
      </rPr>
      <t>2</t>
    </r>
    <r>
      <rPr>
        <b/>
        <sz val="16"/>
        <rFont val="ＭＳ Ｐゴシック"/>
        <family val="3"/>
        <charset val="128"/>
      </rPr>
      <t>排出吸収量</t>
    </r>
    <rPh sb="1" eb="3">
      <t>サンコウ</t>
    </rPh>
    <rPh sb="11" eb="13">
      <t>テイシュツ</t>
    </rPh>
    <rPh sb="19" eb="20">
      <t>オヨ</t>
    </rPh>
    <rPh sb="25" eb="27">
      <t>キサイ</t>
    </rPh>
    <rPh sb="32" eb="34">
      <t>ブモン</t>
    </rPh>
    <rPh sb="34" eb="35">
      <t>ベツ</t>
    </rPh>
    <rPh sb="38" eb="40">
      <t>ハイシュツ</t>
    </rPh>
    <rPh sb="40" eb="42">
      <t>キュウシュウ</t>
    </rPh>
    <rPh sb="42" eb="43">
      <t>リョウ</t>
    </rPh>
    <phoneticPr fontId="9"/>
  </si>
  <si>
    <r>
      <rPr>
        <sz val="11"/>
        <rFont val="ＭＳ 明朝"/>
        <family val="1"/>
        <charset val="128"/>
      </rPr>
      <t>■排出吸収量　</t>
    </r>
    <r>
      <rPr>
        <sz val="11"/>
        <rFont val="Century"/>
        <family val="1"/>
      </rPr>
      <t>[kt CO</t>
    </r>
    <r>
      <rPr>
        <vertAlign val="subscript"/>
        <sz val="11"/>
        <rFont val="Century"/>
        <family val="1"/>
      </rPr>
      <t>2</t>
    </r>
    <r>
      <rPr>
        <sz val="11"/>
        <rFont val="Century"/>
        <family val="1"/>
      </rPr>
      <t>]</t>
    </r>
    <rPh sb="1" eb="3">
      <t>ハイシュツ</t>
    </rPh>
    <rPh sb="3" eb="5">
      <t>キュウシュウ</t>
    </rPh>
    <rPh sb="5" eb="6">
      <t>リョウ</t>
    </rPh>
    <phoneticPr fontId="9"/>
  </si>
  <si>
    <r>
      <rPr>
        <sz val="11"/>
        <rFont val="ＭＳ 明朝"/>
        <family val="1"/>
        <charset val="128"/>
      </rPr>
      <t>排出吸収源</t>
    </r>
    <rPh sb="0" eb="2">
      <t>ハイシュツ</t>
    </rPh>
    <rPh sb="2" eb="4">
      <t>キュウシュウ</t>
    </rPh>
    <rPh sb="4" eb="5">
      <t>ゲン</t>
    </rPh>
    <phoneticPr fontId="9"/>
  </si>
  <si>
    <r>
      <t xml:space="preserve">1A. </t>
    </r>
    <r>
      <rPr>
        <b/>
        <sz val="11"/>
        <rFont val="ＭＳ 明朝"/>
        <family val="1"/>
        <charset val="128"/>
      </rPr>
      <t>燃料の燃焼</t>
    </r>
    <rPh sb="4" eb="6">
      <t>ネンリョウ</t>
    </rPh>
    <rPh sb="7" eb="9">
      <t>ネンショウ</t>
    </rPh>
    <phoneticPr fontId="9"/>
  </si>
  <si>
    <r>
      <t xml:space="preserve">1.A.1. </t>
    </r>
    <r>
      <rPr>
        <sz val="11"/>
        <rFont val="ＭＳ 明朝"/>
        <family val="1"/>
        <charset val="128"/>
      </rPr>
      <t>エネルギー産業</t>
    </r>
    <rPh sb="12" eb="14">
      <t>サンギョウ</t>
    </rPh>
    <phoneticPr fontId="9"/>
  </si>
  <si>
    <r>
      <rPr>
        <sz val="11"/>
        <rFont val="ＭＳ 明朝"/>
        <family val="1"/>
        <charset val="128"/>
      </rPr>
      <t>事業用発電及び熱供給</t>
    </r>
    <rPh sb="0" eb="3">
      <t>ジギョウヨウ</t>
    </rPh>
    <rPh sb="3" eb="5">
      <t>ハツデン</t>
    </rPh>
    <rPh sb="5" eb="6">
      <t>オヨ</t>
    </rPh>
    <rPh sb="7" eb="8">
      <t>ネツ</t>
    </rPh>
    <rPh sb="8" eb="10">
      <t>キョウキュウ</t>
    </rPh>
    <phoneticPr fontId="9"/>
  </si>
  <si>
    <r>
      <rPr>
        <sz val="11"/>
        <rFont val="ＭＳ 明朝"/>
        <family val="1"/>
        <charset val="128"/>
      </rPr>
      <t>石油製品製造</t>
    </r>
    <rPh sb="0" eb="2">
      <t>セキユ</t>
    </rPh>
    <rPh sb="2" eb="4">
      <t>セイヒン</t>
    </rPh>
    <rPh sb="4" eb="6">
      <t>セイゾウ</t>
    </rPh>
    <phoneticPr fontId="9"/>
  </si>
  <si>
    <r>
      <rPr>
        <sz val="11"/>
        <rFont val="ＭＳ 明朝"/>
        <family val="1"/>
        <charset val="128"/>
      </rPr>
      <t>石炭製品製造等</t>
    </r>
    <rPh sb="0" eb="2">
      <t>セキタン</t>
    </rPh>
    <rPh sb="2" eb="4">
      <t>セイヒン</t>
    </rPh>
    <rPh sb="4" eb="6">
      <t>セイゾウ</t>
    </rPh>
    <rPh sb="6" eb="7">
      <t>トウ</t>
    </rPh>
    <phoneticPr fontId="9"/>
  </si>
  <si>
    <r>
      <t xml:space="preserve">1.A.2. </t>
    </r>
    <r>
      <rPr>
        <sz val="11"/>
        <rFont val="ＭＳ 明朝"/>
        <family val="1"/>
        <charset val="128"/>
      </rPr>
      <t>製造業及び建設業</t>
    </r>
    <rPh sb="7" eb="10">
      <t>セイゾウギョウ</t>
    </rPh>
    <rPh sb="10" eb="11">
      <t>オヨ</t>
    </rPh>
    <rPh sb="12" eb="15">
      <t>ケンセツギョウ</t>
    </rPh>
    <phoneticPr fontId="9"/>
  </si>
  <si>
    <r>
      <rPr>
        <sz val="11"/>
        <rFont val="ＭＳ 明朝"/>
        <family val="1"/>
        <charset val="128"/>
      </rPr>
      <t>鉄鋼</t>
    </r>
    <rPh sb="0" eb="2">
      <t>テッコウ</t>
    </rPh>
    <phoneticPr fontId="9"/>
  </si>
  <si>
    <r>
      <rPr>
        <sz val="11"/>
        <rFont val="ＭＳ 明朝"/>
        <family val="1"/>
        <charset val="128"/>
      </rPr>
      <t>非鉄地金</t>
    </r>
    <rPh sb="2" eb="3">
      <t>チ</t>
    </rPh>
    <rPh sb="3" eb="4">
      <t>キン</t>
    </rPh>
    <phoneticPr fontId="9"/>
  </si>
  <si>
    <r>
      <rPr>
        <sz val="11"/>
        <rFont val="ＭＳ 明朝"/>
        <family val="1"/>
        <charset val="128"/>
      </rPr>
      <t>化学</t>
    </r>
    <rPh sb="0" eb="2">
      <t>カガク</t>
    </rPh>
    <phoneticPr fontId="9"/>
  </si>
  <si>
    <r>
      <rPr>
        <sz val="11"/>
        <rFont val="ＭＳ 明朝"/>
        <family val="1"/>
        <charset val="128"/>
      </rPr>
      <t>紙パルプ</t>
    </r>
    <rPh sb="0" eb="1">
      <t>カミ</t>
    </rPh>
    <phoneticPr fontId="9"/>
  </si>
  <si>
    <r>
      <rPr>
        <sz val="11"/>
        <rFont val="ＭＳ Ｐ明朝"/>
        <family val="1"/>
        <charset val="128"/>
      </rPr>
      <t>廃棄物のエネルギー利用含む</t>
    </r>
    <phoneticPr fontId="9"/>
  </si>
  <si>
    <r>
      <rPr>
        <sz val="11"/>
        <rFont val="ＭＳ 明朝"/>
        <family val="1"/>
        <charset val="128"/>
      </rPr>
      <t>食品</t>
    </r>
    <rPh sb="0" eb="2">
      <t>ショクヒン</t>
    </rPh>
    <phoneticPr fontId="9"/>
  </si>
  <si>
    <r>
      <t xml:space="preserve">1.A.3. </t>
    </r>
    <r>
      <rPr>
        <sz val="11"/>
        <rFont val="ＭＳ 明朝"/>
        <family val="1"/>
        <charset val="128"/>
      </rPr>
      <t>運輸</t>
    </r>
    <rPh sb="7" eb="9">
      <t>ウンユ</t>
    </rPh>
    <phoneticPr fontId="9"/>
  </si>
  <si>
    <r>
      <rPr>
        <sz val="11"/>
        <rFont val="ＭＳ Ｐ明朝"/>
        <family val="1"/>
        <charset val="128"/>
      </rPr>
      <t>一部の潤滑油の利用を含む</t>
    </r>
    <rPh sb="0" eb="2">
      <t>イチブ</t>
    </rPh>
    <rPh sb="3" eb="6">
      <t>ジュンカツユ</t>
    </rPh>
    <rPh sb="7" eb="9">
      <t>リヨウ</t>
    </rPh>
    <rPh sb="10" eb="11">
      <t>フク</t>
    </rPh>
    <phoneticPr fontId="9"/>
  </si>
  <si>
    <r>
      <rPr>
        <sz val="11"/>
        <rFont val="ＭＳ Ｐ明朝"/>
        <family val="1"/>
        <charset val="128"/>
      </rPr>
      <t>一部の潤滑油の利用を含む</t>
    </r>
    <phoneticPr fontId="9"/>
  </si>
  <si>
    <r>
      <t xml:space="preserve">1.A.4. </t>
    </r>
    <r>
      <rPr>
        <sz val="11"/>
        <rFont val="ＭＳ 明朝"/>
        <family val="1"/>
        <charset val="128"/>
      </rPr>
      <t>その他部門</t>
    </r>
    <r>
      <rPr>
        <sz val="11"/>
        <rFont val="Century"/>
        <family val="1"/>
      </rPr>
      <t xml:space="preserve"> (</t>
    </r>
    <r>
      <rPr>
        <sz val="11"/>
        <rFont val="ＭＳ 明朝"/>
        <family val="1"/>
        <charset val="128"/>
      </rPr>
      <t>民生及び農林水産業</t>
    </r>
    <r>
      <rPr>
        <sz val="11"/>
        <rFont val="Century"/>
        <family val="1"/>
      </rPr>
      <t>)</t>
    </r>
    <rPh sb="9" eb="10">
      <t>タ</t>
    </rPh>
    <rPh sb="10" eb="12">
      <t>ブモン</t>
    </rPh>
    <rPh sb="16" eb="17">
      <t>オヨ</t>
    </rPh>
    <phoneticPr fontId="9"/>
  </si>
  <si>
    <r>
      <rPr>
        <sz val="11"/>
        <rFont val="ＭＳ 明朝"/>
        <family val="1"/>
        <charset val="128"/>
      </rPr>
      <t>家庭</t>
    </r>
    <rPh sb="0" eb="2">
      <t>カテイ</t>
    </rPh>
    <phoneticPr fontId="9"/>
  </si>
  <si>
    <r>
      <rPr>
        <sz val="11"/>
        <rFont val="ＭＳ 明朝"/>
        <family val="1"/>
        <charset val="128"/>
      </rPr>
      <t>業務</t>
    </r>
    <rPh sb="0" eb="2">
      <t>ギョウム</t>
    </rPh>
    <phoneticPr fontId="9"/>
  </si>
  <si>
    <r>
      <t xml:space="preserve">1B. </t>
    </r>
    <r>
      <rPr>
        <b/>
        <sz val="11"/>
        <rFont val="ＭＳ 明朝"/>
        <family val="1"/>
        <charset val="128"/>
      </rPr>
      <t>燃料からの漏出</t>
    </r>
    <rPh sb="4" eb="6">
      <t>ネンリョウ</t>
    </rPh>
    <rPh sb="9" eb="11">
      <t>ロウシュツ</t>
    </rPh>
    <phoneticPr fontId="9"/>
  </si>
  <si>
    <r>
      <t xml:space="preserve">2. </t>
    </r>
    <r>
      <rPr>
        <b/>
        <sz val="11"/>
        <rFont val="ＭＳ 明朝"/>
        <family val="1"/>
        <charset val="128"/>
      </rPr>
      <t>工業プロセス</t>
    </r>
    <rPh sb="3" eb="5">
      <t>コウギョウ</t>
    </rPh>
    <phoneticPr fontId="9"/>
  </si>
  <si>
    <r>
      <t xml:space="preserve">2A </t>
    </r>
    <r>
      <rPr>
        <sz val="11"/>
        <rFont val="ＭＳ 明朝"/>
        <family val="1"/>
        <charset val="128"/>
      </rPr>
      <t>窯業・土石</t>
    </r>
    <rPh sb="3" eb="5">
      <t>ヨウギョウ</t>
    </rPh>
    <rPh sb="6" eb="8">
      <t>ドセキ</t>
    </rPh>
    <phoneticPr fontId="9"/>
  </si>
  <si>
    <r>
      <rPr>
        <sz val="11"/>
        <rFont val="ＭＳ 明朝"/>
        <family val="1"/>
        <charset val="128"/>
      </rPr>
      <t>ガラス製造</t>
    </r>
    <phoneticPr fontId="9"/>
  </si>
  <si>
    <r>
      <rPr>
        <sz val="11"/>
        <rFont val="ＭＳ 明朝"/>
        <family val="1"/>
        <charset val="128"/>
      </rPr>
      <t>その他石灰石等の使用</t>
    </r>
    <rPh sb="2" eb="3">
      <t>タ</t>
    </rPh>
    <phoneticPr fontId="9"/>
  </si>
  <si>
    <r>
      <t xml:space="preserve">2B </t>
    </r>
    <r>
      <rPr>
        <sz val="11"/>
        <rFont val="ＭＳ 明朝"/>
        <family val="1"/>
        <charset val="128"/>
      </rPr>
      <t>化学</t>
    </r>
    <rPh sb="3" eb="5">
      <t>カガク</t>
    </rPh>
    <phoneticPr fontId="9"/>
  </si>
  <si>
    <r>
      <t xml:space="preserve">2C </t>
    </r>
    <r>
      <rPr>
        <sz val="11"/>
        <rFont val="ＭＳ 明朝"/>
        <family val="1"/>
        <charset val="128"/>
      </rPr>
      <t>金属</t>
    </r>
    <rPh sb="3" eb="5">
      <t>キンゾク</t>
    </rPh>
    <phoneticPr fontId="9"/>
  </si>
  <si>
    <r>
      <t xml:space="preserve">2D </t>
    </r>
    <r>
      <rPr>
        <sz val="11"/>
        <rFont val="ＭＳ 明朝"/>
        <family val="1"/>
        <charset val="128"/>
      </rPr>
      <t>非エネルギー製品・</t>
    </r>
    <r>
      <rPr>
        <sz val="11"/>
        <rFont val="Century"/>
        <family val="1"/>
      </rPr>
      <t>NMVOC</t>
    </r>
    <r>
      <rPr>
        <sz val="11"/>
        <rFont val="ＭＳ 明朝"/>
        <family val="1"/>
        <charset val="128"/>
      </rPr>
      <t>の焼却</t>
    </r>
    <rPh sb="3" eb="4">
      <t>ヒ</t>
    </rPh>
    <rPh sb="9" eb="11">
      <t>セイヒン</t>
    </rPh>
    <rPh sb="18" eb="20">
      <t>ショウキャク</t>
    </rPh>
    <phoneticPr fontId="9"/>
  </si>
  <si>
    <r>
      <t xml:space="preserve">2H </t>
    </r>
    <r>
      <rPr>
        <sz val="11"/>
        <rFont val="ＭＳ 明朝"/>
        <family val="1"/>
        <charset val="128"/>
      </rPr>
      <t>食品・飲料産業</t>
    </r>
    <rPh sb="3" eb="5">
      <t>ショクヒン</t>
    </rPh>
    <rPh sb="6" eb="8">
      <t>インリョウ</t>
    </rPh>
    <rPh sb="8" eb="10">
      <t>サンギョウ</t>
    </rPh>
    <phoneticPr fontId="9"/>
  </si>
  <si>
    <r>
      <t xml:space="preserve">3. </t>
    </r>
    <r>
      <rPr>
        <b/>
        <sz val="11"/>
        <rFont val="ＭＳ 明朝"/>
        <family val="1"/>
        <charset val="128"/>
      </rPr>
      <t>農業</t>
    </r>
    <rPh sb="3" eb="5">
      <t>ノウギョウ</t>
    </rPh>
    <phoneticPr fontId="9"/>
  </si>
  <si>
    <r>
      <t xml:space="preserve">3G </t>
    </r>
    <r>
      <rPr>
        <sz val="11"/>
        <rFont val="ＭＳ 明朝"/>
        <family val="1"/>
        <charset val="128"/>
      </rPr>
      <t>石灰施用</t>
    </r>
    <rPh sb="3" eb="5">
      <t>セッカイ</t>
    </rPh>
    <rPh sb="5" eb="7">
      <t>セヨウ</t>
    </rPh>
    <phoneticPr fontId="9"/>
  </si>
  <si>
    <r>
      <t xml:space="preserve">3H </t>
    </r>
    <r>
      <rPr>
        <sz val="11"/>
        <rFont val="ＭＳ 明朝"/>
        <family val="1"/>
        <charset val="128"/>
      </rPr>
      <t>尿素施肥</t>
    </r>
    <rPh sb="3" eb="5">
      <t>ニョウソ</t>
    </rPh>
    <rPh sb="5" eb="7">
      <t>セヒ</t>
    </rPh>
    <phoneticPr fontId="9"/>
  </si>
  <si>
    <r>
      <t xml:space="preserve">4. </t>
    </r>
    <r>
      <rPr>
        <b/>
        <sz val="11"/>
        <rFont val="ＭＳ 明朝"/>
        <family val="1"/>
        <charset val="128"/>
      </rPr>
      <t>土地利用、土地利用変化および林業（</t>
    </r>
    <r>
      <rPr>
        <b/>
        <sz val="11"/>
        <rFont val="Century"/>
        <family val="1"/>
      </rPr>
      <t>LULUCF</t>
    </r>
    <r>
      <rPr>
        <b/>
        <sz val="11"/>
        <rFont val="ＭＳ 明朝"/>
        <family val="1"/>
        <charset val="128"/>
      </rPr>
      <t>）</t>
    </r>
    <rPh sb="3" eb="5">
      <t>トチ</t>
    </rPh>
    <rPh sb="5" eb="7">
      <t>リヨウ</t>
    </rPh>
    <rPh sb="8" eb="10">
      <t>トチ</t>
    </rPh>
    <rPh sb="10" eb="12">
      <t>リヨウ</t>
    </rPh>
    <rPh sb="12" eb="14">
      <t>ヘンカ</t>
    </rPh>
    <rPh sb="17" eb="19">
      <t>リンギョウ</t>
    </rPh>
    <phoneticPr fontId="9"/>
  </si>
  <si>
    <r>
      <t xml:space="preserve">4A </t>
    </r>
    <r>
      <rPr>
        <sz val="11"/>
        <rFont val="ＭＳ 明朝"/>
        <family val="1"/>
        <charset val="128"/>
      </rPr>
      <t>森林</t>
    </r>
    <rPh sb="3" eb="5">
      <t>シンリン</t>
    </rPh>
    <phoneticPr fontId="9"/>
  </si>
  <si>
    <r>
      <t xml:space="preserve">4B </t>
    </r>
    <r>
      <rPr>
        <sz val="11"/>
        <rFont val="ＭＳ 明朝"/>
        <family val="1"/>
        <charset val="128"/>
      </rPr>
      <t>農地</t>
    </r>
    <rPh sb="3" eb="5">
      <t>ノウチ</t>
    </rPh>
    <phoneticPr fontId="9"/>
  </si>
  <si>
    <r>
      <t xml:space="preserve">4C </t>
    </r>
    <r>
      <rPr>
        <sz val="11"/>
        <rFont val="ＭＳ 明朝"/>
        <family val="1"/>
        <charset val="128"/>
      </rPr>
      <t>草地</t>
    </r>
    <rPh sb="3" eb="5">
      <t>クサチ</t>
    </rPh>
    <phoneticPr fontId="9"/>
  </si>
  <si>
    <r>
      <t xml:space="preserve">4D </t>
    </r>
    <r>
      <rPr>
        <sz val="11"/>
        <rFont val="ＭＳ 明朝"/>
        <family val="1"/>
        <charset val="128"/>
      </rPr>
      <t>湿地</t>
    </r>
    <rPh sb="3" eb="5">
      <t>シッチ</t>
    </rPh>
    <phoneticPr fontId="9"/>
  </si>
  <si>
    <r>
      <t xml:space="preserve">4E </t>
    </r>
    <r>
      <rPr>
        <sz val="11"/>
        <rFont val="ＭＳ 明朝"/>
        <family val="1"/>
        <charset val="128"/>
      </rPr>
      <t>開発地</t>
    </r>
    <rPh sb="3" eb="5">
      <t>カイハツ</t>
    </rPh>
    <rPh sb="5" eb="6">
      <t>チ</t>
    </rPh>
    <phoneticPr fontId="9"/>
  </si>
  <si>
    <r>
      <t xml:space="preserve">4F </t>
    </r>
    <r>
      <rPr>
        <sz val="11"/>
        <rFont val="ＭＳ 明朝"/>
        <family val="1"/>
        <charset val="128"/>
      </rPr>
      <t>その他の土地</t>
    </r>
    <rPh sb="5" eb="6">
      <t>タ</t>
    </rPh>
    <rPh sb="7" eb="9">
      <t>トチ</t>
    </rPh>
    <phoneticPr fontId="9"/>
  </si>
  <si>
    <r>
      <t xml:space="preserve">4G </t>
    </r>
    <r>
      <rPr>
        <sz val="11"/>
        <rFont val="ＭＳ 明朝"/>
        <family val="1"/>
        <charset val="128"/>
      </rPr>
      <t>伐採木材製品</t>
    </r>
    <rPh sb="3" eb="5">
      <t>バッサイ</t>
    </rPh>
    <rPh sb="5" eb="7">
      <t>モクザイ</t>
    </rPh>
    <rPh sb="7" eb="9">
      <t>セイヒン</t>
    </rPh>
    <phoneticPr fontId="9"/>
  </si>
  <si>
    <r>
      <t xml:space="preserve">5. </t>
    </r>
    <r>
      <rPr>
        <b/>
        <sz val="11"/>
        <rFont val="ＭＳ 明朝"/>
        <family val="1"/>
        <charset val="128"/>
      </rPr>
      <t>廃棄物</t>
    </r>
    <rPh sb="3" eb="6">
      <t>ハイキブツ</t>
    </rPh>
    <phoneticPr fontId="9"/>
  </si>
  <si>
    <r>
      <t xml:space="preserve">5C </t>
    </r>
    <r>
      <rPr>
        <sz val="11"/>
        <rFont val="ＭＳ 明朝"/>
        <family val="1"/>
        <charset val="128"/>
      </rPr>
      <t>廃棄物の焼却（エネルギー利用を含まない）</t>
    </r>
    <rPh sb="3" eb="6">
      <t>ハイキブツ</t>
    </rPh>
    <rPh sb="7" eb="9">
      <t>ショウキャク</t>
    </rPh>
    <rPh sb="15" eb="17">
      <t>リヨウ</t>
    </rPh>
    <rPh sb="18" eb="19">
      <t>フク</t>
    </rPh>
    <phoneticPr fontId="9"/>
  </si>
  <si>
    <r>
      <t xml:space="preserve">5E </t>
    </r>
    <r>
      <rPr>
        <sz val="11"/>
        <rFont val="ＭＳ 明朝"/>
        <family val="1"/>
        <charset val="128"/>
      </rPr>
      <t>石油由来界面活性剤の分解</t>
    </r>
    <phoneticPr fontId="9"/>
  </si>
  <si>
    <r>
      <rPr>
        <b/>
        <sz val="11"/>
        <rFont val="ＭＳ 明朝"/>
        <family val="1"/>
        <charset val="128"/>
      </rPr>
      <t>間接</t>
    </r>
    <r>
      <rPr>
        <b/>
        <sz val="11"/>
        <rFont val="Century"/>
        <family val="1"/>
      </rPr>
      <t>CO</t>
    </r>
    <r>
      <rPr>
        <b/>
        <vertAlign val="subscript"/>
        <sz val="11"/>
        <rFont val="Century"/>
        <family val="1"/>
      </rPr>
      <t>2</t>
    </r>
    <rPh sb="0" eb="2">
      <t>カンセツ</t>
    </rPh>
    <phoneticPr fontId="9"/>
  </si>
  <si>
    <r>
      <rPr>
        <b/>
        <sz val="11"/>
        <rFont val="ＭＳ 明朝"/>
        <family val="1"/>
        <charset val="128"/>
      </rPr>
      <t>合計</t>
    </r>
    <r>
      <rPr>
        <b/>
        <sz val="11"/>
        <rFont val="Century"/>
        <family val="1"/>
      </rPr>
      <t>(LULUCF</t>
    </r>
    <r>
      <rPr>
        <b/>
        <sz val="11"/>
        <rFont val="ＭＳ 明朝"/>
        <family val="1"/>
        <charset val="128"/>
      </rPr>
      <t>分野を除く、間接</t>
    </r>
    <r>
      <rPr>
        <b/>
        <sz val="11"/>
        <rFont val="Century"/>
        <family val="1"/>
      </rPr>
      <t>CO2</t>
    </r>
    <r>
      <rPr>
        <b/>
        <sz val="11"/>
        <rFont val="ＭＳ 明朝"/>
        <family val="1"/>
        <charset val="128"/>
      </rPr>
      <t>を除く。</t>
    </r>
    <r>
      <rPr>
        <b/>
        <sz val="11"/>
        <rFont val="Century"/>
        <family val="1"/>
      </rPr>
      <t>)</t>
    </r>
    <rPh sb="0" eb="2">
      <t>ゴウケイ</t>
    </rPh>
    <rPh sb="9" eb="11">
      <t>ブンヤ</t>
    </rPh>
    <rPh sb="12" eb="13">
      <t>ノゾ</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</si>
  <si>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を除く。）</t>
    </r>
    <rPh sb="0" eb="2">
      <t>ゴウケイ</t>
    </rPh>
    <rPh sb="9" eb="11">
      <t>ブンヤ</t>
    </rPh>
    <rPh sb="11" eb="12">
      <t>フク</t>
    </rPh>
    <rPh sb="15" eb="17">
      <t>カンセツ</t>
    </rPh>
    <rPh sb="21" eb="22">
      <t>ノゾ</t>
    </rPh>
    <phoneticPr fontId="9"/>
  </si>
  <si>
    <r>
      <rPr>
        <b/>
        <sz val="11"/>
        <rFont val="ＭＳ 明朝"/>
        <family val="1"/>
        <charset val="128"/>
      </rPr>
      <t>合計（</t>
    </r>
    <r>
      <rPr>
        <b/>
        <sz val="11"/>
        <rFont val="Century"/>
        <family val="1"/>
      </rPr>
      <t>LULUCF</t>
    </r>
    <r>
      <rPr>
        <b/>
        <sz val="11"/>
        <rFont val="ＭＳ 明朝"/>
        <family val="1"/>
        <charset val="128"/>
      </rPr>
      <t>分野除く、
間接</t>
    </r>
    <r>
      <rPr>
        <b/>
        <sz val="11"/>
        <rFont val="Century"/>
        <family val="1"/>
      </rPr>
      <t>CO2</t>
    </r>
    <r>
      <rPr>
        <b/>
        <sz val="11"/>
        <rFont val="ＭＳ 明朝"/>
        <family val="1"/>
        <charset val="128"/>
      </rPr>
      <t>を含む。）</t>
    </r>
    <rPh sb="0" eb="2">
      <t>ゴウケイ</t>
    </rPh>
    <rPh sb="9" eb="11">
      <t>ブンヤ</t>
    </rPh>
    <rPh sb="11" eb="12">
      <t>ノゾ</t>
    </rPh>
    <rPh sb="15" eb="17">
      <t>カンセツ</t>
    </rPh>
    <rPh sb="21" eb="22">
      <t>フク</t>
    </rPh>
    <phoneticPr fontId="9"/>
  </si>
  <si>
    <r>
      <rPr>
        <b/>
        <sz val="11"/>
        <rFont val="ＭＳ 明朝"/>
        <family val="1"/>
        <charset val="128"/>
      </rPr>
      <t>合計（</t>
    </r>
    <r>
      <rPr>
        <b/>
        <sz val="11"/>
        <rFont val="Century"/>
        <family val="1"/>
      </rPr>
      <t>LULUCF</t>
    </r>
    <r>
      <rPr>
        <b/>
        <sz val="11"/>
        <rFont val="ＭＳ 明朝"/>
        <family val="1"/>
        <charset val="128"/>
      </rPr>
      <t>分野含む、
間接</t>
    </r>
    <r>
      <rPr>
        <b/>
        <sz val="11"/>
        <rFont val="Century"/>
        <family val="1"/>
      </rPr>
      <t>CO2</t>
    </r>
    <r>
      <rPr>
        <b/>
        <sz val="11"/>
        <rFont val="ＭＳ 明朝"/>
        <family val="1"/>
        <charset val="128"/>
      </rPr>
      <t>を含む。）</t>
    </r>
    <rPh sb="0" eb="2">
      <t>ゴウケイ</t>
    </rPh>
    <rPh sb="9" eb="11">
      <t>ブンヤ</t>
    </rPh>
    <rPh sb="11" eb="12">
      <t>フク</t>
    </rPh>
    <rPh sb="15" eb="17">
      <t>カンセツ</t>
    </rPh>
    <rPh sb="21" eb="22">
      <t>フク</t>
    </rPh>
    <phoneticPr fontId="9"/>
  </si>
  <si>
    <r>
      <rPr>
        <sz val="11"/>
        <rFont val="ＭＳ 明朝"/>
        <family val="1"/>
        <charset val="128"/>
      </rPr>
      <t>※</t>
    </r>
    <r>
      <rPr>
        <sz val="11"/>
        <rFont val="Century"/>
        <family val="1"/>
      </rPr>
      <t>1</t>
    </r>
    <r>
      <rPr>
        <sz val="11"/>
        <rFont val="ＭＳ 明朝"/>
        <family val="1"/>
        <charset val="128"/>
      </rPr>
      <t>：プラスは排出を表し、マイナスは吸収を表す。</t>
    </r>
    <rPh sb="7" eb="9">
      <t>ハイシュツ</t>
    </rPh>
    <rPh sb="10" eb="11">
      <t>アラワ</t>
    </rPh>
    <rPh sb="18" eb="20">
      <t>キュウシュウ</t>
    </rPh>
    <rPh sb="21" eb="22">
      <t>アラワ</t>
    </rPh>
    <phoneticPr fontId="9"/>
  </si>
  <si>
    <r>
      <rPr>
        <sz val="11"/>
        <rFont val="ＭＳ 明朝"/>
        <family val="1"/>
        <charset val="128"/>
      </rPr>
      <t>※</t>
    </r>
    <r>
      <rPr>
        <sz val="11"/>
        <rFont val="Century"/>
        <family val="1"/>
      </rPr>
      <t>2</t>
    </r>
    <r>
      <rPr>
        <sz val="11"/>
        <rFont val="ＭＳ 明朝"/>
        <family val="1"/>
        <charset val="128"/>
      </rPr>
      <t>：部門分類は国内公表版とは異なる。発電や熱の生産に伴う排出量は、その電力や熱の生産者からの排出として計上している。</t>
    </r>
    <rPh sb="3" eb="5">
      <t>ブモン</t>
    </rPh>
    <rPh sb="5" eb="7">
      <t>ブンルイ</t>
    </rPh>
    <rPh sb="8" eb="10">
      <t>コクナイ</t>
    </rPh>
    <rPh sb="10" eb="12">
      <t>コウヒョウ</t>
    </rPh>
    <rPh sb="12" eb="13">
      <t>バン</t>
    </rPh>
    <rPh sb="15" eb="16">
      <t>コト</t>
    </rPh>
    <rPh sb="19" eb="21">
      <t>ハツデン</t>
    </rPh>
    <rPh sb="22" eb="23">
      <t>ネツ</t>
    </rPh>
    <rPh sb="24" eb="26">
      <t>セイサン</t>
    </rPh>
    <rPh sb="27" eb="28">
      <t>トモナ</t>
    </rPh>
    <rPh sb="29" eb="31">
      <t>ハイシュツ</t>
    </rPh>
    <rPh sb="31" eb="32">
      <t>リョウ</t>
    </rPh>
    <rPh sb="36" eb="38">
      <t>デンリョク</t>
    </rPh>
    <rPh sb="39" eb="40">
      <t>ネツ</t>
    </rPh>
    <rPh sb="41" eb="44">
      <t>セイサンシャ</t>
    </rPh>
    <rPh sb="47" eb="49">
      <t>ハイシュツ</t>
    </rPh>
    <rPh sb="52" eb="54">
      <t>ケイジョウ</t>
    </rPh>
    <phoneticPr fontId="9"/>
  </si>
  <si>
    <r>
      <rPr>
        <sz val="11"/>
        <rFont val="ＭＳ 明朝"/>
        <family val="1"/>
        <charset val="128"/>
      </rPr>
      <t>※</t>
    </r>
    <r>
      <rPr>
        <sz val="11"/>
        <rFont val="Century"/>
        <family val="1"/>
      </rPr>
      <t>3</t>
    </r>
    <r>
      <rPr>
        <sz val="11"/>
        <rFont val="ＭＳ 明朝"/>
        <family val="1"/>
        <charset val="128"/>
      </rPr>
      <t>：「廃棄物のエネルギー利用」は「</t>
    </r>
    <r>
      <rPr>
        <sz val="11"/>
        <rFont val="Century"/>
        <family val="1"/>
      </rPr>
      <t>5.</t>
    </r>
    <r>
      <rPr>
        <sz val="11"/>
        <rFont val="ＭＳ 明朝"/>
        <family val="1"/>
        <charset val="128"/>
      </rPr>
      <t>廃棄物」ではなく、「</t>
    </r>
    <r>
      <rPr>
        <sz val="11"/>
        <rFont val="Century"/>
        <family val="1"/>
      </rPr>
      <t>1.A.</t>
    </r>
    <r>
      <rPr>
        <sz val="11"/>
        <rFont val="ＭＳ 明朝"/>
        <family val="1"/>
        <charset val="128"/>
      </rPr>
      <t>燃料の燃焼」の各部門（</t>
    </r>
    <r>
      <rPr>
        <sz val="11"/>
        <rFont val="Century"/>
        <family val="1"/>
      </rPr>
      <t>1A1</t>
    </r>
    <r>
      <rPr>
        <sz val="11"/>
        <rFont val="ＭＳ 明朝"/>
        <family val="1"/>
        <charset val="128"/>
      </rPr>
      <t>及び</t>
    </r>
    <r>
      <rPr>
        <sz val="11"/>
        <rFont val="Century"/>
        <family val="1"/>
      </rPr>
      <t>1A2</t>
    </r>
    <r>
      <rPr>
        <sz val="11"/>
        <rFont val="ＭＳ 明朝"/>
        <family val="1"/>
        <charset val="128"/>
      </rPr>
      <t>の各部門）に振り分けられている（上表備考欄参照）。</t>
    </r>
    <rPh sb="20" eb="23">
      <t>ハイキブツ</t>
    </rPh>
    <rPh sb="34" eb="36">
      <t>ネンリョウ</t>
    </rPh>
    <rPh sb="37" eb="39">
      <t>ネンショウ</t>
    </rPh>
    <rPh sb="42" eb="44">
      <t>ブモン</t>
    </rPh>
    <rPh sb="48" eb="49">
      <t>オヨ</t>
    </rPh>
    <rPh sb="69" eb="71">
      <t>ジョウヒョウ</t>
    </rPh>
    <rPh sb="70" eb="71">
      <t>ヒョウ</t>
    </rPh>
    <rPh sb="71" eb="73">
      <t>ビコウ</t>
    </rPh>
    <rPh sb="73" eb="74">
      <t>ラン</t>
    </rPh>
    <rPh sb="74" eb="76">
      <t>サンショウ</t>
    </rPh>
    <phoneticPr fontId="9"/>
  </si>
  <si>
    <r>
      <rPr>
        <sz val="11"/>
        <rFont val="ＭＳ 明朝"/>
        <family val="1"/>
        <charset val="128"/>
      </rPr>
      <t>※</t>
    </r>
    <r>
      <rPr>
        <sz val="11"/>
        <rFont val="Century"/>
        <family val="1"/>
      </rPr>
      <t>4</t>
    </r>
    <r>
      <rPr>
        <sz val="11"/>
        <rFont val="ＭＳ 明朝"/>
        <family val="1"/>
        <charset val="128"/>
      </rPr>
      <t>：合計（</t>
    </r>
    <r>
      <rPr>
        <sz val="11"/>
        <rFont val="Century"/>
        <family val="1"/>
      </rPr>
      <t>LULUCF</t>
    </r>
    <r>
      <rPr>
        <sz val="11"/>
        <rFont val="ＭＳ 明朝"/>
        <family val="1"/>
        <charset val="128"/>
      </rPr>
      <t>を除く、間接</t>
    </r>
    <r>
      <rPr>
        <sz val="11"/>
        <rFont val="Century"/>
        <family val="1"/>
      </rPr>
      <t>CO</t>
    </r>
    <r>
      <rPr>
        <vertAlign val="subscript"/>
        <sz val="11"/>
        <rFont val="Century"/>
        <family val="1"/>
      </rPr>
      <t>2</t>
    </r>
    <r>
      <rPr>
        <sz val="11"/>
        <rFont val="ＭＳ 明朝"/>
        <family val="1"/>
        <charset val="128"/>
      </rPr>
      <t>を含む）は国内公表の</t>
    </r>
    <r>
      <rPr>
        <sz val="11"/>
        <rFont val="Century"/>
        <family val="1"/>
      </rPr>
      <t>CO</t>
    </r>
    <r>
      <rPr>
        <vertAlign val="subscript"/>
        <sz val="11"/>
        <rFont val="Century"/>
        <family val="1"/>
      </rPr>
      <t>2</t>
    </r>
    <r>
      <rPr>
        <sz val="11"/>
        <rFont val="ＭＳ 明朝"/>
        <family val="1"/>
        <charset val="128"/>
      </rPr>
      <t>総排出量と等しい。</t>
    </r>
    <rPh sb="3" eb="5">
      <t>ゴウケイ</t>
    </rPh>
    <rPh sb="13" eb="14">
      <t>ノゾ</t>
    </rPh>
    <rPh sb="16" eb="18">
      <t>カンセツ</t>
    </rPh>
    <rPh sb="22" eb="23">
      <t>フク</t>
    </rPh>
    <rPh sb="26" eb="28">
      <t>コクナイ</t>
    </rPh>
    <rPh sb="28" eb="30">
      <t>コウヒョウ</t>
    </rPh>
    <rPh sb="34" eb="35">
      <t>ソウ</t>
    </rPh>
    <rPh sb="35" eb="37">
      <t>ハイシュツ</t>
    </rPh>
    <rPh sb="37" eb="38">
      <t>リョウ</t>
    </rPh>
    <rPh sb="39" eb="40">
      <t>ヒト</t>
    </rPh>
    <phoneticPr fontId="9"/>
  </si>
  <si>
    <r>
      <rPr>
        <sz val="11"/>
        <rFont val="ＭＳ 明朝"/>
        <family val="1"/>
        <charset val="128"/>
      </rPr>
      <t>※</t>
    </r>
    <r>
      <rPr>
        <sz val="11"/>
        <rFont val="Century"/>
        <family val="1"/>
      </rPr>
      <t>5</t>
    </r>
    <r>
      <rPr>
        <sz val="11"/>
        <rFont val="ＭＳ 明朝"/>
        <family val="1"/>
        <charset val="128"/>
      </rPr>
      <t>：</t>
    </r>
    <r>
      <rPr>
        <sz val="11"/>
        <rFont val="Century"/>
        <family val="1"/>
      </rPr>
      <t>LULUCF</t>
    </r>
    <r>
      <rPr>
        <sz val="11"/>
        <rFont val="ＭＳ 明朝"/>
        <family val="1"/>
        <charset val="128"/>
      </rPr>
      <t>の値は気候変動枠組条約上の数値であり、京都議定書に基づく吸収源活動の排出・吸収量（シート</t>
    </r>
    <r>
      <rPr>
        <sz val="11"/>
        <rFont val="Century"/>
        <family val="1"/>
      </rPr>
      <t>16.KP-LULUCF</t>
    </r>
    <r>
      <rPr>
        <sz val="11"/>
        <rFont val="ＭＳ 明朝"/>
        <family val="1"/>
        <charset val="128"/>
      </rPr>
      <t>）の数値とは異なる。</t>
    </r>
    <rPh sb="10" eb="11">
      <t>アタイ</t>
    </rPh>
    <rPh sb="12" eb="14">
      <t>キコウ</t>
    </rPh>
    <rPh sb="14" eb="16">
      <t>ヘンドウ</t>
    </rPh>
    <rPh sb="16" eb="18">
      <t>ワクグミ</t>
    </rPh>
    <rPh sb="18" eb="20">
      <t>ジョウヤク</t>
    </rPh>
    <rPh sb="20" eb="21">
      <t>ジョウ</t>
    </rPh>
    <rPh sb="22" eb="24">
      <t>スウチ</t>
    </rPh>
    <rPh sb="28" eb="33">
      <t>ｋｐ＠</t>
    </rPh>
    <rPh sb="34" eb="35">
      <t>モト</t>
    </rPh>
    <rPh sb="37" eb="40">
      <t>キュウシュウゲン</t>
    </rPh>
    <rPh sb="40" eb="42">
      <t>カツドウ</t>
    </rPh>
    <rPh sb="43" eb="45">
      <t>ハイシュツ</t>
    </rPh>
    <rPh sb="46" eb="48">
      <t>キュウシュウ</t>
    </rPh>
    <rPh sb="48" eb="49">
      <t>リョウ</t>
    </rPh>
    <rPh sb="67" eb="69">
      <t>スウチ</t>
    </rPh>
    <rPh sb="71" eb="72">
      <t>コト</t>
    </rPh>
    <phoneticPr fontId="9"/>
  </si>
  <si>
    <r>
      <rPr>
        <sz val="11"/>
        <rFont val="ＭＳ Ｐ明朝"/>
        <family val="1"/>
        <charset val="128"/>
      </rPr>
      <t>■排出量　</t>
    </r>
    <r>
      <rPr>
        <sz val="11"/>
        <rFont val="Century"/>
        <family val="1"/>
      </rPr>
      <t>[Mt CO</t>
    </r>
    <r>
      <rPr>
        <vertAlign val="subscript"/>
        <sz val="11"/>
        <rFont val="Century"/>
        <family val="1"/>
      </rPr>
      <t>2</t>
    </r>
    <r>
      <rPr>
        <sz val="11"/>
        <rFont val="Century"/>
        <family val="1"/>
      </rPr>
      <t>]</t>
    </r>
    <phoneticPr fontId="9"/>
  </si>
  <si>
    <r>
      <rPr>
        <sz val="11"/>
        <rFont val="ＭＳ Ｐ明朝"/>
        <family val="1"/>
        <charset val="128"/>
      </rPr>
      <t>排出源</t>
    </r>
    <rPh sb="0" eb="3">
      <t>ハイシュツゲン</t>
    </rPh>
    <phoneticPr fontId="9"/>
  </si>
  <si>
    <r>
      <t>1A1</t>
    </r>
    <r>
      <rPr>
        <sz val="11"/>
        <rFont val="ＭＳ Ｐ明朝"/>
        <family val="1"/>
        <charset val="128"/>
      </rPr>
      <t>エネルギー転換</t>
    </r>
    <rPh sb="8" eb="10">
      <t>テンカン</t>
    </rPh>
    <phoneticPr fontId="9"/>
  </si>
  <si>
    <r>
      <t xml:space="preserve">1A2 </t>
    </r>
    <r>
      <rPr>
        <sz val="11"/>
        <rFont val="ＭＳ Ｐ明朝"/>
        <family val="1"/>
        <charset val="128"/>
      </rPr>
      <t>製造業及び建設業</t>
    </r>
    <rPh sb="4" eb="7">
      <t>セイゾウギョウ</t>
    </rPh>
    <rPh sb="7" eb="8">
      <t>オヨ</t>
    </rPh>
    <rPh sb="9" eb="12">
      <t>ケンセツギョウ</t>
    </rPh>
    <phoneticPr fontId="9"/>
  </si>
  <si>
    <r>
      <t xml:space="preserve">1A3 </t>
    </r>
    <r>
      <rPr>
        <sz val="11"/>
        <rFont val="ＭＳ Ｐ明朝"/>
        <family val="1"/>
        <charset val="128"/>
      </rPr>
      <t>運輸</t>
    </r>
    <rPh sb="4" eb="6">
      <t>ウンユ</t>
    </rPh>
    <phoneticPr fontId="9"/>
  </si>
  <si>
    <r>
      <t xml:space="preserve">1A4 </t>
    </r>
    <r>
      <rPr>
        <sz val="11"/>
        <rFont val="ＭＳ Ｐ明朝"/>
        <family val="1"/>
        <charset val="128"/>
      </rPr>
      <t>その他部門（民生及び農林水産業）</t>
    </r>
    <rPh sb="6" eb="7">
      <t>タ</t>
    </rPh>
    <rPh sb="7" eb="9">
      <t>ブモン</t>
    </rPh>
    <phoneticPr fontId="9"/>
  </si>
  <si>
    <r>
      <t xml:space="preserve">1B </t>
    </r>
    <r>
      <rPr>
        <sz val="11"/>
        <rFont val="ＭＳ Ｐ明朝"/>
        <family val="1"/>
        <charset val="128"/>
      </rPr>
      <t>燃料からの漏出</t>
    </r>
    <rPh sb="3" eb="5">
      <t>ネンリョウ</t>
    </rPh>
    <rPh sb="8" eb="10">
      <t>ロウシュツ</t>
    </rPh>
    <phoneticPr fontId="9"/>
  </si>
  <si>
    <r>
      <t xml:space="preserve">2 </t>
    </r>
    <r>
      <rPr>
        <sz val="11"/>
        <rFont val="ＭＳ Ｐ明朝"/>
        <family val="1"/>
        <charset val="128"/>
      </rPr>
      <t>工業プロセス</t>
    </r>
    <rPh sb="2" eb="4">
      <t>コウギョウ</t>
    </rPh>
    <phoneticPr fontId="9"/>
  </si>
  <si>
    <r>
      <t xml:space="preserve">3 </t>
    </r>
    <r>
      <rPr>
        <sz val="11"/>
        <rFont val="ＭＳ Ｐ明朝"/>
        <family val="1"/>
        <charset val="128"/>
      </rPr>
      <t>農業</t>
    </r>
    <rPh sb="2" eb="4">
      <t>ノウギョウ</t>
    </rPh>
    <phoneticPr fontId="9"/>
  </si>
  <si>
    <r>
      <t xml:space="preserve">5 </t>
    </r>
    <r>
      <rPr>
        <sz val="11"/>
        <rFont val="ＭＳ Ｐ明朝"/>
        <family val="1"/>
        <charset val="128"/>
      </rPr>
      <t>廃棄物</t>
    </r>
    <rPh sb="2" eb="5">
      <t>ハイキブツ</t>
    </rPh>
    <phoneticPr fontId="9"/>
  </si>
  <si>
    <r>
      <rPr>
        <sz val="11"/>
        <rFont val="ＭＳ Ｐ明朝"/>
        <family val="1"/>
        <charset val="128"/>
      </rPr>
      <t>合計</t>
    </r>
    <rPh sb="0" eb="2">
      <t>ゴウケイ</t>
    </rPh>
    <phoneticPr fontId="9"/>
  </si>
  <si>
    <r>
      <rPr>
        <sz val="11"/>
        <rFont val="ＭＳ Ｐ明朝"/>
        <family val="1"/>
        <charset val="128"/>
      </rPr>
      <t>■</t>
    </r>
    <r>
      <rPr>
        <sz val="11"/>
        <rFont val="Century"/>
        <family val="1"/>
      </rPr>
      <t>1990</t>
    </r>
    <r>
      <rPr>
        <sz val="11"/>
        <rFont val="ＭＳ Ｐ明朝"/>
        <family val="1"/>
        <charset val="128"/>
      </rPr>
      <t>年比</t>
    </r>
    <rPh sb="5" eb="6">
      <t>ネン</t>
    </rPh>
    <rPh sb="6" eb="7">
      <t>ヒ</t>
    </rPh>
    <phoneticPr fontId="9"/>
  </si>
  <si>
    <r>
      <rPr>
        <sz val="11"/>
        <rFont val="ＭＳ Ｐ明朝"/>
        <family val="1"/>
        <charset val="128"/>
      </rPr>
      <t>■前年比</t>
    </r>
    <rPh sb="1" eb="2">
      <t>ゼン</t>
    </rPh>
    <rPh sb="2" eb="3">
      <t>ネン</t>
    </rPh>
    <rPh sb="3" eb="4">
      <t>ヒ</t>
    </rPh>
    <phoneticPr fontId="9"/>
  </si>
  <si>
    <r>
      <t xml:space="preserve">6 </t>
    </r>
    <r>
      <rPr>
        <sz val="11"/>
        <rFont val="ＭＳ Ｐ明朝"/>
        <family val="1"/>
        <charset val="128"/>
      </rPr>
      <t>廃棄物</t>
    </r>
    <rPh sb="2" eb="5">
      <t>ハイキブツ</t>
    </rPh>
    <phoneticPr fontId="9"/>
  </si>
  <si>
    <r>
      <t xml:space="preserve">F-gas </t>
    </r>
    <r>
      <rPr>
        <sz val="11"/>
        <rFont val="ＭＳ 明朝"/>
        <family val="1"/>
        <charset val="128"/>
      </rPr>
      <t>合計</t>
    </r>
    <phoneticPr fontId="9"/>
  </si>
  <si>
    <r>
      <t>エネルギー転換部門</t>
    </r>
    <r>
      <rPr>
        <vertAlign val="superscript"/>
        <sz val="11"/>
        <rFont val="ＭＳ 明朝"/>
        <family val="1"/>
        <charset val="128"/>
      </rPr>
      <t>※</t>
    </r>
    <rPh sb="5" eb="7">
      <t>テンカン</t>
    </rPh>
    <rPh sb="7" eb="9">
      <t>ブモン</t>
    </rPh>
    <phoneticPr fontId="9"/>
  </si>
  <si>
    <t>※電気熱配分誤差を含む</t>
    <rPh sb="1" eb="3">
      <t>デンキ</t>
    </rPh>
    <rPh sb="3" eb="4">
      <t>ネツ</t>
    </rPh>
    <rPh sb="4" eb="6">
      <t>ハイブン</t>
    </rPh>
    <rPh sb="6" eb="8">
      <t>ゴサ</t>
    </rPh>
    <rPh sb="9" eb="10">
      <t>フク</t>
    </rPh>
    <phoneticPr fontId="9"/>
  </si>
  <si>
    <t>業務その他部門</t>
    <rPh sb="0" eb="2">
      <t>ギョウム</t>
    </rPh>
    <rPh sb="4" eb="5">
      <t>タ</t>
    </rPh>
    <rPh sb="5" eb="7">
      <t>ブモン</t>
    </rPh>
    <phoneticPr fontId="9"/>
  </si>
  <si>
    <r>
      <rPr>
        <sz val="11"/>
        <rFont val="ＭＳ 明朝"/>
        <family val="1"/>
        <charset val="128"/>
      </rPr>
      <t>部門別</t>
    </r>
    <r>
      <rPr>
        <sz val="11"/>
        <rFont val="Century"/>
        <family val="1"/>
      </rPr>
      <t>CO</t>
    </r>
    <r>
      <rPr>
        <vertAlign val="subscript"/>
        <sz val="11"/>
        <rFont val="Century"/>
        <family val="1"/>
      </rPr>
      <t xml:space="preserve">2 </t>
    </r>
    <r>
      <rPr>
        <sz val="11"/>
        <rFont val="ＭＳ 明朝"/>
        <family val="1"/>
        <charset val="128"/>
      </rPr>
      <t>排出量【電気・熱配分前排出量】（簡約表）</t>
    </r>
    <rPh sb="0" eb="3">
      <t>ブモンベツ</t>
    </rPh>
    <rPh sb="7" eb="10">
      <t>ハイシュツリョウ</t>
    </rPh>
    <rPh sb="11" eb="13">
      <t>デンキ</t>
    </rPh>
    <rPh sb="14" eb="15">
      <t>ネツ</t>
    </rPh>
    <rPh sb="15" eb="17">
      <t>ハイブン</t>
    </rPh>
    <rPh sb="17" eb="18">
      <t>マエ</t>
    </rPh>
    <rPh sb="18" eb="20">
      <t>ハイシュツ</t>
    </rPh>
    <rPh sb="20" eb="21">
      <t>リョウ</t>
    </rPh>
    <rPh sb="23" eb="24">
      <t>カン</t>
    </rPh>
    <rPh sb="24" eb="25">
      <t>ヤク</t>
    </rPh>
    <rPh sb="25" eb="26">
      <t>ヒョウ</t>
    </rPh>
    <phoneticPr fontId="9"/>
  </si>
  <si>
    <r>
      <rPr>
        <sz val="11"/>
        <rFont val="ＭＳ 明朝"/>
        <family val="1"/>
        <charset val="128"/>
      </rPr>
      <t>部門別</t>
    </r>
    <r>
      <rPr>
        <sz val="11"/>
        <rFont val="Century"/>
        <family val="1"/>
      </rPr>
      <t>CO</t>
    </r>
    <r>
      <rPr>
        <vertAlign val="subscript"/>
        <sz val="11"/>
        <rFont val="Century"/>
        <family val="1"/>
      </rPr>
      <t>2</t>
    </r>
    <r>
      <rPr>
        <sz val="11"/>
        <rFont val="Century"/>
        <family val="1"/>
      </rPr>
      <t xml:space="preserve"> </t>
    </r>
    <r>
      <rPr>
        <sz val="11"/>
        <rFont val="ＭＳ 明朝"/>
        <family val="1"/>
        <charset val="128"/>
      </rPr>
      <t>排出量【電気・熱配分後排出量】（簡約表）</t>
    </r>
    <rPh sb="11" eb="13">
      <t>デンキ</t>
    </rPh>
    <rPh sb="14" eb="15">
      <t>ネツ</t>
    </rPh>
    <rPh sb="15" eb="17">
      <t>ハイブン</t>
    </rPh>
    <rPh sb="17" eb="18">
      <t>ゴ</t>
    </rPh>
    <rPh sb="23" eb="24">
      <t>カン</t>
    </rPh>
    <rPh sb="24" eb="25">
      <t>ヤク</t>
    </rPh>
    <rPh sb="25" eb="26">
      <t>ヒョウ</t>
    </rPh>
    <phoneticPr fontId="9"/>
  </si>
  <si>
    <r>
      <rPr>
        <sz val="11"/>
        <rFont val="ＭＳ 明朝"/>
        <family val="1"/>
        <charset val="128"/>
      </rPr>
      <t>部門別</t>
    </r>
    <r>
      <rPr>
        <sz val="11"/>
        <rFont val="Century"/>
        <family val="1"/>
      </rPr>
      <t>CO</t>
    </r>
    <r>
      <rPr>
        <vertAlign val="subscript"/>
        <sz val="11"/>
        <rFont val="Century"/>
        <family val="1"/>
      </rPr>
      <t>2</t>
    </r>
    <r>
      <rPr>
        <sz val="11"/>
        <rFont val="Century"/>
        <family val="1"/>
      </rPr>
      <t xml:space="preserve"> </t>
    </r>
    <r>
      <rPr>
        <sz val="11"/>
        <rFont val="ＭＳ 明朝"/>
        <family val="1"/>
        <charset val="128"/>
      </rPr>
      <t>排出量【電気・熱配分後排出量】（詳細表）</t>
    </r>
    <rPh sb="11" eb="13">
      <t>デンキ</t>
    </rPh>
    <rPh sb="14" eb="15">
      <t>ネツ</t>
    </rPh>
    <rPh sb="15" eb="17">
      <t>ハイブン</t>
    </rPh>
    <rPh sb="17" eb="18">
      <t>ゴ</t>
    </rPh>
    <rPh sb="23" eb="25">
      <t>ショウサイ</t>
    </rPh>
    <rPh sb="25" eb="26">
      <t>ヒョウ</t>
    </rPh>
    <phoneticPr fontId="9"/>
  </si>
  <si>
    <r>
      <rPr>
        <sz val="11"/>
        <rFont val="ＭＳ 明朝"/>
        <family val="1"/>
        <charset val="128"/>
      </rPr>
      <t>部門別</t>
    </r>
    <r>
      <rPr>
        <sz val="11"/>
        <rFont val="Century"/>
        <family val="1"/>
      </rPr>
      <t>CO</t>
    </r>
    <r>
      <rPr>
        <vertAlign val="subscript"/>
        <sz val="11"/>
        <rFont val="Century"/>
        <family val="1"/>
      </rPr>
      <t xml:space="preserve">2 </t>
    </r>
    <r>
      <rPr>
        <sz val="11"/>
        <rFont val="ＭＳ 明朝"/>
        <family val="1"/>
        <charset val="128"/>
      </rPr>
      <t>排出量の電気・熱配分前後のシェア（</t>
    </r>
    <r>
      <rPr>
        <sz val="11"/>
        <rFont val="Century"/>
        <family val="1"/>
      </rPr>
      <t>1990</t>
    </r>
    <r>
      <rPr>
        <sz val="11"/>
        <rFont val="ＭＳ 明朝"/>
        <family val="1"/>
        <charset val="128"/>
      </rPr>
      <t>、</t>
    </r>
    <r>
      <rPr>
        <sz val="11"/>
        <rFont val="Century"/>
        <family val="1"/>
      </rPr>
      <t>2005</t>
    </r>
    <r>
      <rPr>
        <sz val="11"/>
        <rFont val="ＭＳ 明朝"/>
        <family val="1"/>
        <charset val="128"/>
      </rPr>
      <t>、</t>
    </r>
    <r>
      <rPr>
        <sz val="11"/>
        <rFont val="Century"/>
        <family val="1"/>
      </rPr>
      <t>2013</t>
    </r>
    <r>
      <rPr>
        <sz val="11"/>
        <rFont val="ＭＳ 明朝"/>
        <family val="1"/>
        <charset val="128"/>
      </rPr>
      <t>及び</t>
    </r>
    <r>
      <rPr>
        <sz val="11"/>
        <rFont val="Century"/>
        <family val="1"/>
      </rPr>
      <t>2016</t>
    </r>
    <r>
      <rPr>
        <sz val="11"/>
        <rFont val="ＭＳ 明朝"/>
        <family val="1"/>
        <charset val="128"/>
      </rPr>
      <t>年度）</t>
    </r>
    <rPh sb="0" eb="2">
      <t>ブモン</t>
    </rPh>
    <rPh sb="2" eb="3">
      <t>ベツ</t>
    </rPh>
    <rPh sb="7" eb="10">
      <t>ハイシュツリョウ</t>
    </rPh>
    <rPh sb="38" eb="39">
      <t>オヨ</t>
    </rPh>
    <rPh sb="44" eb="45">
      <t>ネン</t>
    </rPh>
    <rPh sb="45" eb="46">
      <t>ド</t>
    </rPh>
    <phoneticPr fontId="9"/>
  </si>
  <si>
    <r>
      <rPr>
        <sz val="11"/>
        <rFont val="ＭＳ 明朝"/>
        <family val="1"/>
        <charset val="128"/>
      </rPr>
      <t>一人あたり</t>
    </r>
    <r>
      <rPr>
        <sz val="11"/>
        <rFont val="Century"/>
        <family val="1"/>
      </rPr>
      <t>CO</t>
    </r>
    <r>
      <rPr>
        <vertAlign val="subscript"/>
        <sz val="11"/>
        <rFont val="Century"/>
        <family val="1"/>
      </rPr>
      <t xml:space="preserve">2 </t>
    </r>
    <r>
      <rPr>
        <sz val="11"/>
        <rFont val="ＭＳ 明朝"/>
        <family val="1"/>
        <charset val="128"/>
      </rPr>
      <t>排出量</t>
    </r>
    <rPh sb="0" eb="2">
      <t>ヒトリ</t>
    </rPh>
    <rPh sb="1" eb="2">
      <t>ニン</t>
    </rPh>
    <rPh sb="9" eb="12">
      <t>ハイシュツリョウ</t>
    </rPh>
    <phoneticPr fontId="9"/>
  </si>
  <si>
    <r>
      <t>GDP</t>
    </r>
    <r>
      <rPr>
        <sz val="11"/>
        <rFont val="ＭＳ 明朝"/>
        <family val="1"/>
        <charset val="128"/>
      </rPr>
      <t>あたり</t>
    </r>
    <r>
      <rPr>
        <sz val="11"/>
        <rFont val="Century"/>
        <family val="1"/>
      </rPr>
      <t>CO</t>
    </r>
    <r>
      <rPr>
        <vertAlign val="subscript"/>
        <sz val="11"/>
        <rFont val="Century"/>
        <family val="1"/>
      </rPr>
      <t xml:space="preserve">2 </t>
    </r>
    <r>
      <rPr>
        <sz val="11"/>
        <rFont val="ＭＳ 明朝"/>
        <family val="1"/>
        <charset val="128"/>
      </rPr>
      <t>排出量</t>
    </r>
    <rPh sb="10" eb="12">
      <t>ハイシュツ</t>
    </rPh>
    <rPh sb="12" eb="13">
      <t>リョウ</t>
    </rPh>
    <phoneticPr fontId="9"/>
  </si>
  <si>
    <r>
      <t>CO</t>
    </r>
    <r>
      <rPr>
        <vertAlign val="subscript"/>
        <sz val="11"/>
        <rFont val="Century"/>
        <family val="1"/>
      </rPr>
      <t xml:space="preserve">2 </t>
    </r>
    <r>
      <rPr>
        <sz val="11"/>
        <rFont val="ＭＳ 明朝"/>
        <family val="1"/>
        <charset val="128"/>
      </rPr>
      <t>排出量（燃料種別等）</t>
    </r>
    <rPh sb="4" eb="7">
      <t>ハイシュツリョウ</t>
    </rPh>
    <rPh sb="8" eb="10">
      <t>ネンリョウ</t>
    </rPh>
    <rPh sb="10" eb="12">
      <t>シュベツ</t>
    </rPh>
    <rPh sb="12" eb="13">
      <t>トウ</t>
    </rPh>
    <phoneticPr fontId="9"/>
  </si>
  <si>
    <r>
      <t>CH</t>
    </r>
    <r>
      <rPr>
        <vertAlign val="subscript"/>
        <sz val="11"/>
        <rFont val="Century"/>
        <family val="1"/>
      </rPr>
      <t xml:space="preserve">4 </t>
    </r>
    <r>
      <rPr>
        <sz val="11"/>
        <rFont val="ＭＳ 明朝"/>
        <family val="1"/>
        <charset val="128"/>
      </rPr>
      <t>排出量（簡約表）</t>
    </r>
    <rPh sb="4" eb="7">
      <t>ハイシュツリョウ</t>
    </rPh>
    <rPh sb="8" eb="11">
      <t>カンヤクヒョウ</t>
    </rPh>
    <phoneticPr fontId="9"/>
  </si>
  <si>
    <r>
      <t>CH</t>
    </r>
    <r>
      <rPr>
        <vertAlign val="subscript"/>
        <sz val="11"/>
        <rFont val="Century"/>
        <family val="1"/>
      </rPr>
      <t xml:space="preserve">4 </t>
    </r>
    <r>
      <rPr>
        <sz val="11"/>
        <rFont val="ＭＳ 明朝"/>
        <family val="1"/>
        <charset val="128"/>
      </rPr>
      <t>排出量（詳細表）</t>
    </r>
    <rPh sb="4" eb="7">
      <t>ハイシュツリョウ</t>
    </rPh>
    <rPh sb="8" eb="10">
      <t>ショウサイ</t>
    </rPh>
    <rPh sb="10" eb="11">
      <t>ヒョウ</t>
    </rPh>
    <phoneticPr fontId="9"/>
  </si>
  <si>
    <r>
      <t>N</t>
    </r>
    <r>
      <rPr>
        <vertAlign val="subscript"/>
        <sz val="11"/>
        <rFont val="Century"/>
        <family val="1"/>
      </rPr>
      <t>2</t>
    </r>
    <r>
      <rPr>
        <sz val="11"/>
        <rFont val="Century"/>
        <family val="1"/>
      </rPr>
      <t>O</t>
    </r>
    <r>
      <rPr>
        <sz val="11"/>
        <rFont val="ＭＳ 明朝"/>
        <family val="1"/>
        <charset val="128"/>
      </rPr>
      <t>排出量（簡約表）</t>
    </r>
    <rPh sb="3" eb="6">
      <t>ハイシュツリョウ</t>
    </rPh>
    <rPh sb="7" eb="10">
      <t>カンヤクヒョウ</t>
    </rPh>
    <phoneticPr fontId="9"/>
  </si>
  <si>
    <r>
      <t>N</t>
    </r>
    <r>
      <rPr>
        <vertAlign val="subscript"/>
        <sz val="11"/>
        <rFont val="Century"/>
        <family val="1"/>
      </rPr>
      <t>2</t>
    </r>
    <r>
      <rPr>
        <sz val="11"/>
        <rFont val="Century"/>
        <family val="1"/>
      </rPr>
      <t>O</t>
    </r>
    <r>
      <rPr>
        <sz val="11"/>
        <rFont val="ＭＳ 明朝"/>
        <family val="1"/>
        <charset val="128"/>
      </rPr>
      <t>排出量（詳細表）</t>
    </r>
    <rPh sb="3" eb="6">
      <t>ハイシュツリョウ</t>
    </rPh>
    <rPh sb="7" eb="9">
      <t>ショウサイ</t>
    </rPh>
    <rPh sb="9" eb="10">
      <t>ヒョウ</t>
    </rPh>
    <phoneticPr fontId="9"/>
  </si>
  <si>
    <r>
      <t>F-gas</t>
    </r>
    <r>
      <rPr>
        <sz val="11"/>
        <rFont val="ＭＳ 明朝"/>
        <family val="1"/>
        <charset val="128"/>
      </rPr>
      <t>（</t>
    </r>
    <r>
      <rPr>
        <sz val="11"/>
        <rFont val="Century"/>
        <family val="1"/>
      </rPr>
      <t>HFCs, PFCs, SF</t>
    </r>
    <r>
      <rPr>
        <vertAlign val="subscript"/>
        <sz val="11"/>
        <rFont val="Century"/>
        <family val="1"/>
      </rPr>
      <t>6</t>
    </r>
    <r>
      <rPr>
        <sz val="11"/>
        <rFont val="Century"/>
        <family val="1"/>
      </rPr>
      <t>, NF</t>
    </r>
    <r>
      <rPr>
        <vertAlign val="subscript"/>
        <sz val="11"/>
        <rFont val="Century"/>
        <family val="1"/>
      </rPr>
      <t>3</t>
    </r>
    <r>
      <rPr>
        <sz val="11"/>
        <rFont val="ＭＳ 明朝"/>
        <family val="1"/>
        <charset val="128"/>
      </rPr>
      <t>）排出量</t>
    </r>
    <rPh sb="27" eb="30">
      <t>ハイシュツリョウ</t>
    </rPh>
    <phoneticPr fontId="9"/>
  </si>
  <si>
    <r>
      <t>14.</t>
    </r>
    <r>
      <rPr>
        <u/>
        <sz val="11"/>
        <color indexed="12"/>
        <rFont val="ＭＳ 明朝"/>
        <family val="1"/>
        <charset val="128"/>
      </rPr>
      <t>家庭における</t>
    </r>
    <r>
      <rPr>
        <u/>
        <sz val="11"/>
        <color indexed="12"/>
        <rFont val="Century"/>
        <family val="1"/>
      </rPr>
      <t>CO2</t>
    </r>
    <r>
      <rPr>
        <u/>
        <sz val="11"/>
        <color indexed="12"/>
        <rFont val="ＭＳ 明朝"/>
        <family val="1"/>
        <charset val="128"/>
      </rPr>
      <t>排出量（世帯あたり）</t>
    </r>
    <phoneticPr fontId="9"/>
  </si>
  <si>
    <r>
      <rPr>
        <sz val="11"/>
        <rFont val="ＭＳ 明朝"/>
        <family val="1"/>
        <charset val="128"/>
      </rPr>
      <t>家庭における</t>
    </r>
    <r>
      <rPr>
        <sz val="11"/>
        <rFont val="Century"/>
        <family val="1"/>
      </rPr>
      <t>CO</t>
    </r>
    <r>
      <rPr>
        <vertAlign val="subscript"/>
        <sz val="11"/>
        <rFont val="Century"/>
        <family val="1"/>
      </rPr>
      <t xml:space="preserve">2 </t>
    </r>
    <r>
      <rPr>
        <sz val="11"/>
        <rFont val="ＭＳ 明朝"/>
        <family val="1"/>
        <charset val="128"/>
      </rPr>
      <t>排出量（世帯あたり）</t>
    </r>
    <phoneticPr fontId="9"/>
  </si>
  <si>
    <r>
      <t>15.</t>
    </r>
    <r>
      <rPr>
        <u/>
        <sz val="11"/>
        <color indexed="12"/>
        <rFont val="ＭＳ 明朝"/>
        <family val="1"/>
        <charset val="128"/>
      </rPr>
      <t>家庭における</t>
    </r>
    <r>
      <rPr>
        <u/>
        <sz val="11"/>
        <color indexed="12"/>
        <rFont val="Century"/>
        <family val="1"/>
      </rPr>
      <t>CO2</t>
    </r>
    <r>
      <rPr>
        <u/>
        <sz val="11"/>
        <color indexed="12"/>
        <rFont val="ＭＳ 明朝"/>
        <family val="1"/>
        <charset val="128"/>
      </rPr>
      <t>排出量（一人あたり）</t>
    </r>
    <phoneticPr fontId="9"/>
  </si>
  <si>
    <r>
      <rPr>
        <sz val="11"/>
        <rFont val="ＭＳ 明朝"/>
        <family val="1"/>
        <charset val="128"/>
      </rPr>
      <t>家庭における</t>
    </r>
    <r>
      <rPr>
        <sz val="11"/>
        <rFont val="Century"/>
        <family val="1"/>
      </rPr>
      <t>CO</t>
    </r>
    <r>
      <rPr>
        <vertAlign val="subscript"/>
        <sz val="11"/>
        <rFont val="Century"/>
        <family val="1"/>
      </rPr>
      <t xml:space="preserve">2 </t>
    </r>
    <r>
      <rPr>
        <sz val="11"/>
        <rFont val="ＭＳ 明朝"/>
        <family val="1"/>
        <charset val="128"/>
      </rPr>
      <t>排出量（一人あたり）</t>
    </r>
    <rPh sb="14" eb="16">
      <t>ヒトリ</t>
    </rPh>
    <phoneticPr fontId="9"/>
  </si>
  <si>
    <r>
      <t>17.</t>
    </r>
    <r>
      <rPr>
        <u/>
        <sz val="11"/>
        <color indexed="12"/>
        <rFont val="ＭＳ 明朝"/>
        <family val="1"/>
        <charset val="128"/>
      </rPr>
      <t>【参考】</t>
    </r>
    <r>
      <rPr>
        <u/>
        <sz val="11"/>
        <color indexed="12"/>
        <rFont val="Century"/>
        <family val="1"/>
      </rPr>
      <t>GHG-bunker</t>
    </r>
    <rPh sb="4" eb="6">
      <t>サンコウ</t>
    </rPh>
    <phoneticPr fontId="9"/>
  </si>
  <si>
    <r>
      <rPr>
        <sz val="11"/>
        <rFont val="ＭＳ 明朝"/>
        <family val="1"/>
        <charset val="128"/>
      </rPr>
      <t>国際バンカー油起源の</t>
    </r>
    <r>
      <rPr>
        <sz val="11"/>
        <rFont val="Century"/>
        <family val="1"/>
      </rPr>
      <t>GHG</t>
    </r>
    <r>
      <rPr>
        <vertAlign val="subscript"/>
        <sz val="11"/>
        <rFont val="Century"/>
        <family val="1"/>
      </rPr>
      <t xml:space="preserve"> </t>
    </r>
    <r>
      <rPr>
        <sz val="11"/>
        <rFont val="ＭＳ 明朝"/>
        <family val="1"/>
        <charset val="128"/>
      </rPr>
      <t>排出量　【参考値】</t>
    </r>
    <rPh sb="0" eb="2">
      <t>コクサイ</t>
    </rPh>
    <rPh sb="6" eb="9">
      <t>ユキゲン</t>
    </rPh>
    <rPh sb="14" eb="17">
      <t>ハイシュツリョウ</t>
    </rPh>
    <rPh sb="19" eb="21">
      <t>サンコウ</t>
    </rPh>
    <rPh sb="21" eb="22">
      <t>チ</t>
    </rPh>
    <phoneticPr fontId="9"/>
  </si>
  <si>
    <r>
      <t>18.</t>
    </r>
    <r>
      <rPr>
        <u/>
        <sz val="11"/>
        <color indexed="12"/>
        <rFont val="ＭＳ 明朝"/>
        <family val="1"/>
        <charset val="128"/>
      </rPr>
      <t>【参考】</t>
    </r>
    <r>
      <rPr>
        <u/>
        <sz val="11"/>
        <color indexed="12"/>
        <rFont val="Century"/>
        <family val="1"/>
      </rPr>
      <t>CRF-CO2</t>
    </r>
    <phoneticPr fontId="9"/>
  </si>
  <si>
    <r>
      <rPr>
        <sz val="11"/>
        <rFont val="ＭＳ 明朝"/>
        <family val="1"/>
        <charset val="128"/>
      </rPr>
      <t>【参考】</t>
    </r>
    <r>
      <rPr>
        <sz val="11"/>
        <rFont val="Century"/>
        <family val="1"/>
      </rPr>
      <t>UNFCCC</t>
    </r>
    <r>
      <rPr>
        <sz val="11"/>
        <rFont val="ＭＳ 明朝"/>
        <family val="1"/>
        <charset val="128"/>
      </rPr>
      <t>に提出された共通報告様式（</t>
    </r>
    <r>
      <rPr>
        <sz val="11"/>
        <rFont val="Century"/>
        <family val="1"/>
      </rPr>
      <t>CRF</t>
    </r>
    <r>
      <rPr>
        <sz val="11"/>
        <rFont val="ＭＳ 明朝"/>
        <family val="1"/>
        <charset val="128"/>
      </rPr>
      <t>）及び日本国温室効果ガスインベントリ報告書（</t>
    </r>
    <r>
      <rPr>
        <sz val="11"/>
        <rFont val="Century"/>
        <family val="1"/>
      </rPr>
      <t>NIR</t>
    </r>
    <r>
      <rPr>
        <sz val="11"/>
        <rFont val="ＭＳ 明朝"/>
        <family val="1"/>
        <charset val="128"/>
      </rPr>
      <t>）に記載されている部門別</t>
    </r>
    <r>
      <rPr>
        <sz val="11"/>
        <rFont val="Century"/>
        <family val="1"/>
      </rPr>
      <t>CO</t>
    </r>
    <r>
      <rPr>
        <vertAlign val="subscript"/>
        <sz val="11"/>
        <rFont val="Century"/>
        <family val="1"/>
      </rPr>
      <t xml:space="preserve">2 </t>
    </r>
    <r>
      <rPr>
        <sz val="11"/>
        <rFont val="ＭＳ 明朝"/>
        <family val="1"/>
        <charset val="128"/>
      </rPr>
      <t>排出量</t>
    </r>
    <rPh sb="1" eb="3">
      <t>サンコウ</t>
    </rPh>
    <rPh sb="11" eb="13">
      <t>テイシュツ</t>
    </rPh>
    <rPh sb="16" eb="18">
      <t>キョウツウ</t>
    </rPh>
    <rPh sb="18" eb="20">
      <t>ホウコク</t>
    </rPh>
    <rPh sb="20" eb="22">
      <t>ヨウシキ</t>
    </rPh>
    <rPh sb="27" eb="28">
      <t>オヨ</t>
    </rPh>
    <rPh sb="53" eb="55">
      <t>キサイ</t>
    </rPh>
    <phoneticPr fontId="9"/>
  </si>
  <si>
    <r>
      <rPr>
        <sz val="11"/>
        <rFont val="ＭＳ 明朝"/>
        <family val="1"/>
        <charset val="128"/>
      </rPr>
      <t>・シート</t>
    </r>
    <r>
      <rPr>
        <sz val="11"/>
        <rFont val="Century"/>
        <family val="1"/>
      </rPr>
      <t xml:space="preserve"> 5.CO2-Share </t>
    </r>
    <r>
      <rPr>
        <sz val="11"/>
        <rFont val="ＭＳ 明朝"/>
        <family val="1"/>
        <charset val="128"/>
      </rPr>
      <t>における表　■【電気・熱配分後】の内、項目</t>
    </r>
    <r>
      <rPr>
        <sz val="11"/>
        <rFont val="Century"/>
        <family val="1"/>
      </rPr>
      <t xml:space="preserve"> </t>
    </r>
    <r>
      <rPr>
        <sz val="11"/>
        <rFont val="ＭＳ 明朝"/>
        <family val="1"/>
        <charset val="128"/>
      </rPr>
      <t>エネルギー転換部門の値が</t>
    </r>
    <r>
      <rPr>
        <sz val="11"/>
        <rFont val="Century"/>
        <family val="1"/>
      </rPr>
      <t xml:space="preserve"> </t>
    </r>
    <r>
      <rPr>
        <sz val="11"/>
        <rFont val="ＭＳ 明朝"/>
        <family val="1"/>
        <charset val="128"/>
      </rPr>
      <t>電気熱配分誤差を含むよう改訂した。</t>
    </r>
    <rPh sb="21" eb="22">
      <t>ヒョウ</t>
    </rPh>
    <rPh sb="25" eb="27">
      <t>デンキ</t>
    </rPh>
    <rPh sb="28" eb="29">
      <t>ネツ</t>
    </rPh>
    <rPh sb="29" eb="31">
      <t>ハイブン</t>
    </rPh>
    <rPh sb="31" eb="32">
      <t>ゴ</t>
    </rPh>
    <rPh sb="34" eb="35">
      <t>ウチ</t>
    </rPh>
    <rPh sb="36" eb="38">
      <t>コウモク</t>
    </rPh>
    <rPh sb="44" eb="46">
      <t>テンカン</t>
    </rPh>
    <rPh sb="46" eb="48">
      <t>ブモン</t>
    </rPh>
    <rPh sb="49" eb="50">
      <t>アタイ</t>
    </rPh>
    <rPh sb="60" eb="61">
      <t>フク</t>
    </rPh>
    <rPh sb="64" eb="66">
      <t>カイテイ</t>
    </rPh>
    <phoneticPr fontId="9"/>
  </si>
  <si>
    <r>
      <rPr>
        <sz val="11"/>
        <color theme="1"/>
        <rFont val="ＭＳ 明朝"/>
        <family val="1"/>
        <charset val="128"/>
      </rPr>
      <t>間接</t>
    </r>
    <r>
      <rPr>
        <sz val="11"/>
        <color theme="1"/>
        <rFont val="Century"/>
        <family val="1"/>
      </rPr>
      <t>CO</t>
    </r>
    <r>
      <rPr>
        <vertAlign val="subscript"/>
        <sz val="11"/>
        <color indexed="8"/>
        <rFont val="Century"/>
        <family val="1"/>
      </rPr>
      <t>2</t>
    </r>
    <r>
      <rPr>
        <sz val="11"/>
        <color indexed="8"/>
        <rFont val="ＭＳ 明朝"/>
        <family val="1"/>
        <charset val="128"/>
      </rPr>
      <t>はこれらの排出量を</t>
    </r>
    <r>
      <rPr>
        <sz val="11"/>
        <color indexed="8"/>
        <rFont val="Century"/>
        <family val="1"/>
      </rPr>
      <t>CO</t>
    </r>
    <r>
      <rPr>
        <vertAlign val="subscript"/>
        <sz val="11"/>
        <color indexed="8"/>
        <rFont val="Century"/>
        <family val="1"/>
      </rPr>
      <t>2</t>
    </r>
    <r>
      <rPr>
        <sz val="11"/>
        <color indexed="8"/>
        <rFont val="ＭＳ 明朝"/>
        <family val="1"/>
        <charset val="128"/>
      </rPr>
      <t>換算した値を示す。ただし、燃焼起源及びバイオマス起源の</t>
    </r>
    <r>
      <rPr>
        <sz val="11"/>
        <color indexed="8"/>
        <rFont val="Century"/>
        <family val="1"/>
      </rPr>
      <t>CO</t>
    </r>
    <r>
      <rPr>
        <sz val="11"/>
        <color indexed="8"/>
        <rFont val="ＭＳ 明朝"/>
        <family val="1"/>
        <charset val="128"/>
      </rPr>
      <t>、</t>
    </r>
    <r>
      <rPr>
        <sz val="11"/>
        <color indexed="8"/>
        <rFont val="Century"/>
        <family val="1"/>
      </rPr>
      <t>CH</t>
    </r>
    <r>
      <rPr>
        <vertAlign val="subscript"/>
        <sz val="11"/>
        <color indexed="8"/>
        <rFont val="Century"/>
        <family val="1"/>
      </rPr>
      <t>4</t>
    </r>
    <r>
      <rPr>
        <sz val="11"/>
        <color indexed="8"/>
        <rFont val="ＭＳ 明朝"/>
        <family val="1"/>
        <charset val="128"/>
      </rPr>
      <t>及び</t>
    </r>
    <r>
      <rPr>
        <sz val="11"/>
        <color indexed="8"/>
        <rFont val="Century"/>
        <family val="1"/>
      </rPr>
      <t>NMVOC</t>
    </r>
    <r>
      <rPr>
        <sz val="11"/>
        <color indexed="8"/>
        <rFont val="ＭＳ 明朝"/>
        <family val="1"/>
        <charset val="128"/>
      </rPr>
      <t>に由来する排出量は、二重計上やカーボンニュートラルの観点から</t>
    </r>
    <rPh sb="0" eb="2">
      <t>カンセツ</t>
    </rPh>
    <rPh sb="10" eb="12">
      <t>ハイシュツ</t>
    </rPh>
    <rPh sb="12" eb="13">
      <t>リョウ</t>
    </rPh>
    <rPh sb="17" eb="19">
      <t>カンサン</t>
    </rPh>
    <rPh sb="21" eb="22">
      <t>アタイ</t>
    </rPh>
    <rPh sb="23" eb="24">
      <t>シメ</t>
    </rPh>
    <phoneticPr fontId="9"/>
  </si>
  <si>
    <r>
      <rPr>
        <sz val="11"/>
        <color theme="1"/>
        <rFont val="ＭＳ 明朝"/>
        <family val="1"/>
        <charset val="128"/>
      </rPr>
      <t>計上対象外とする。なお、この間接</t>
    </r>
    <r>
      <rPr>
        <sz val="11"/>
        <color theme="1"/>
        <rFont val="Century"/>
        <family val="1"/>
      </rPr>
      <t>CO</t>
    </r>
    <r>
      <rPr>
        <vertAlign val="subscript"/>
        <sz val="11"/>
        <color theme="1"/>
        <rFont val="Century"/>
        <family val="1"/>
      </rPr>
      <t>2</t>
    </r>
    <r>
      <rPr>
        <sz val="11"/>
        <color theme="1"/>
        <rFont val="ＭＳ 明朝"/>
        <family val="1"/>
        <charset val="128"/>
      </rPr>
      <t>とは、電気・熱配分後排出量（</t>
    </r>
    <r>
      <rPr>
        <sz val="11"/>
        <color theme="1"/>
        <rFont val="Century"/>
        <family val="1"/>
      </rPr>
      <t>2015</t>
    </r>
    <r>
      <rPr>
        <sz val="11"/>
        <color theme="1"/>
        <rFont val="ＭＳ 明朝"/>
        <family val="1"/>
        <charset val="128"/>
      </rPr>
      <t>年度速報値まで「間接排出量」と呼称）とは異なる。</t>
    </r>
    <phoneticPr fontId="9"/>
  </si>
  <si>
    <r>
      <t>10</t>
    </r>
    <r>
      <rPr>
        <vertAlign val="superscript"/>
        <sz val="11"/>
        <color indexed="8"/>
        <rFont val="Century"/>
        <family val="1"/>
      </rPr>
      <t xml:space="preserve">12 </t>
    </r>
    <r>
      <rPr>
        <sz val="11"/>
        <color indexed="8"/>
        <rFont val="Century"/>
        <family val="1"/>
      </rPr>
      <t>g</t>
    </r>
    <phoneticPr fontId="9"/>
  </si>
  <si>
    <r>
      <t>10</t>
    </r>
    <r>
      <rPr>
        <vertAlign val="superscript"/>
        <sz val="11"/>
        <color indexed="8"/>
        <rFont val="Century"/>
        <family val="1"/>
      </rPr>
      <t>9</t>
    </r>
    <r>
      <rPr>
        <sz val="11"/>
        <color indexed="8"/>
        <rFont val="Century"/>
        <family val="1"/>
      </rPr>
      <t xml:space="preserve"> g</t>
    </r>
    <phoneticPr fontId="9"/>
  </si>
  <si>
    <r>
      <t>10</t>
    </r>
    <r>
      <rPr>
        <vertAlign val="superscript"/>
        <sz val="11"/>
        <color indexed="8"/>
        <rFont val="Century"/>
        <family val="1"/>
      </rPr>
      <t>6</t>
    </r>
    <r>
      <rPr>
        <sz val="11"/>
        <color indexed="8"/>
        <rFont val="Century"/>
        <family val="1"/>
      </rPr>
      <t xml:space="preserve"> g</t>
    </r>
    <phoneticPr fontId="9"/>
  </si>
  <si>
    <r>
      <t>1</t>
    </r>
    <r>
      <rPr>
        <sz val="11"/>
        <color indexed="8"/>
        <rFont val="ＭＳ 明朝"/>
        <family val="1"/>
        <charset val="128"/>
      </rPr>
      <t>トン</t>
    </r>
    <phoneticPr fontId="9"/>
  </si>
  <si>
    <r>
      <t>10</t>
    </r>
    <r>
      <rPr>
        <vertAlign val="superscript"/>
        <sz val="11"/>
        <color indexed="8"/>
        <rFont val="Century"/>
        <family val="1"/>
      </rPr>
      <t>3</t>
    </r>
    <r>
      <rPr>
        <sz val="11"/>
        <color indexed="8"/>
        <rFont val="Century"/>
        <family val="1"/>
      </rPr>
      <t xml:space="preserve"> g</t>
    </r>
    <phoneticPr fontId="9"/>
  </si>
  <si>
    <r>
      <rPr>
        <sz val="11"/>
        <color indexed="8"/>
        <rFont val="ＭＳ 明朝"/>
        <family val="1"/>
        <charset val="128"/>
      </rPr>
      <t>■地球温暖化係数（</t>
    </r>
    <r>
      <rPr>
        <sz val="11"/>
        <color indexed="8"/>
        <rFont val="Century"/>
        <family val="1"/>
      </rPr>
      <t>GWP):</t>
    </r>
    <r>
      <rPr>
        <sz val="11"/>
        <color indexed="8"/>
        <rFont val="ＭＳ 明朝"/>
        <family val="1"/>
        <charset val="128"/>
      </rPr>
      <t>時間枠＝</t>
    </r>
    <r>
      <rPr>
        <sz val="11"/>
        <color indexed="8"/>
        <rFont val="Century"/>
        <family val="1"/>
      </rPr>
      <t>100</t>
    </r>
    <r>
      <rPr>
        <sz val="11"/>
        <color indexed="8"/>
        <rFont val="ＭＳ 明朝"/>
        <family val="1"/>
        <charset val="128"/>
      </rPr>
      <t>年</t>
    </r>
    <rPh sb="1" eb="3">
      <t>チキュウ</t>
    </rPh>
    <rPh sb="3" eb="6">
      <t>オンダンカ</t>
    </rPh>
    <rPh sb="6" eb="8">
      <t>ケイスウ</t>
    </rPh>
    <rPh sb="14" eb="17">
      <t>ジカンワク</t>
    </rPh>
    <rPh sb="21" eb="22">
      <t>ネン</t>
    </rPh>
    <phoneticPr fontId="9"/>
  </si>
  <si>
    <r>
      <t>CO</t>
    </r>
    <r>
      <rPr>
        <vertAlign val="subscript"/>
        <sz val="11"/>
        <color indexed="8"/>
        <rFont val="Century"/>
        <family val="1"/>
      </rPr>
      <t>2</t>
    </r>
    <phoneticPr fontId="9"/>
  </si>
  <si>
    <r>
      <t>CH</t>
    </r>
    <r>
      <rPr>
        <vertAlign val="subscript"/>
        <sz val="11"/>
        <color indexed="8"/>
        <rFont val="Century"/>
        <family val="1"/>
      </rPr>
      <t>4</t>
    </r>
    <phoneticPr fontId="9"/>
  </si>
  <si>
    <r>
      <t>N</t>
    </r>
    <r>
      <rPr>
        <vertAlign val="subscript"/>
        <sz val="11"/>
        <color indexed="8"/>
        <rFont val="Century"/>
        <family val="1"/>
      </rPr>
      <t>2</t>
    </r>
    <r>
      <rPr>
        <sz val="11"/>
        <color indexed="8"/>
        <rFont val="Century"/>
        <family val="1"/>
      </rPr>
      <t>O</t>
    </r>
    <phoneticPr fontId="9"/>
  </si>
  <si>
    <r>
      <t xml:space="preserve">1,430 </t>
    </r>
    <r>
      <rPr>
        <sz val="11"/>
        <color indexed="8"/>
        <rFont val="ＭＳ 明朝"/>
        <family val="1"/>
        <charset val="128"/>
      </rPr>
      <t>など</t>
    </r>
    <phoneticPr fontId="9"/>
  </si>
  <si>
    <r>
      <t xml:space="preserve">7,390 </t>
    </r>
    <r>
      <rPr>
        <sz val="11"/>
        <color indexed="8"/>
        <rFont val="ＭＳ 明朝"/>
        <family val="1"/>
        <charset val="128"/>
      </rPr>
      <t>など</t>
    </r>
    <phoneticPr fontId="9"/>
  </si>
  <si>
    <r>
      <t>SF</t>
    </r>
    <r>
      <rPr>
        <vertAlign val="subscript"/>
        <sz val="11"/>
        <color indexed="8"/>
        <rFont val="Century"/>
        <family val="1"/>
      </rPr>
      <t>6</t>
    </r>
    <phoneticPr fontId="9"/>
  </si>
  <si>
    <r>
      <t>NF</t>
    </r>
    <r>
      <rPr>
        <vertAlign val="subscript"/>
        <sz val="11"/>
        <color indexed="8"/>
        <rFont val="Century"/>
        <family val="1"/>
      </rPr>
      <t>3</t>
    </r>
    <phoneticPr fontId="9"/>
  </si>
  <si>
    <r>
      <rPr>
        <sz val="11"/>
        <color indexed="8"/>
        <rFont val="ＭＳ 明朝"/>
        <family val="1"/>
        <charset val="128"/>
      </rPr>
      <t>出典：</t>
    </r>
    <r>
      <rPr>
        <sz val="11"/>
        <color indexed="8"/>
        <rFont val="Century"/>
        <family val="1"/>
      </rPr>
      <t>IPCC</t>
    </r>
    <r>
      <rPr>
        <sz val="11"/>
        <color indexed="8"/>
        <rFont val="ＭＳ 明朝"/>
        <family val="1"/>
        <charset val="128"/>
      </rPr>
      <t>第四次評価報告書（</t>
    </r>
    <r>
      <rPr>
        <sz val="11"/>
        <color indexed="8"/>
        <rFont val="Century"/>
        <family val="1"/>
      </rPr>
      <t>2007</t>
    </r>
    <r>
      <rPr>
        <sz val="11"/>
        <color indexed="8"/>
        <rFont val="ＭＳ 明朝"/>
        <family val="1"/>
        <charset val="128"/>
      </rPr>
      <t>）</t>
    </r>
    <rPh sb="0" eb="2">
      <t>シュッテン</t>
    </rPh>
    <phoneticPr fontId="9"/>
  </si>
  <si>
    <r>
      <rPr>
        <sz val="11"/>
        <rFont val="ＭＳ 明朝"/>
        <family val="1"/>
        <charset val="128"/>
      </rPr>
      <t>　※参考：　</t>
    </r>
    <r>
      <rPr>
        <sz val="11"/>
        <rFont val="Century"/>
        <family val="1"/>
      </rPr>
      <t>2012</t>
    </r>
    <r>
      <rPr>
        <sz val="11"/>
        <rFont val="ＭＳ 明朝"/>
        <family val="1"/>
        <charset val="128"/>
      </rPr>
      <t>年度確報値以前は、</t>
    </r>
    <r>
      <rPr>
        <sz val="11"/>
        <rFont val="Century"/>
        <family val="1"/>
      </rPr>
      <t>IPCC</t>
    </r>
    <r>
      <rPr>
        <sz val="11"/>
        <rFont val="ＭＳ 明朝"/>
        <family val="1"/>
        <charset val="128"/>
      </rPr>
      <t>第二次評価報告書</t>
    </r>
    <r>
      <rPr>
        <sz val="11"/>
        <rFont val="Century"/>
        <family val="1"/>
      </rPr>
      <t xml:space="preserve">(1995) </t>
    </r>
    <r>
      <rPr>
        <sz val="11"/>
        <rFont val="ＭＳ 明朝"/>
        <family val="1"/>
        <charset val="128"/>
      </rPr>
      <t>に記載の地球温暖化係数を使用していた。</t>
    </r>
    <rPh sb="2" eb="4">
      <t>サンコウ</t>
    </rPh>
    <rPh sb="10" eb="12">
      <t>ネンド</t>
    </rPh>
    <rPh sb="12" eb="14">
      <t>カクホウ</t>
    </rPh>
    <rPh sb="14" eb="15">
      <t>チ</t>
    </rPh>
    <rPh sb="15" eb="17">
      <t>イゼン</t>
    </rPh>
    <rPh sb="23" eb="24">
      <t>ダイ</t>
    </rPh>
    <rPh sb="24" eb="26">
      <t>ニジ</t>
    </rPh>
    <rPh sb="26" eb="28">
      <t>ヒョウカ</t>
    </rPh>
    <rPh sb="28" eb="31">
      <t>ホウコクショ</t>
    </rPh>
    <rPh sb="39" eb="41">
      <t>キサイ</t>
    </rPh>
    <rPh sb="42" eb="44">
      <t>チキュウ</t>
    </rPh>
    <rPh sb="44" eb="47">
      <t>オンダンカ</t>
    </rPh>
    <rPh sb="47" eb="49">
      <t>ケイスウ</t>
    </rPh>
    <rPh sb="50" eb="52">
      <t>シヨウ</t>
    </rPh>
    <phoneticPr fontId="9"/>
  </si>
  <si>
    <t xml:space="preserve">【電気・熱配分前排出量】は、発電や熱の生産に伴う排出量を、その電力や熱の生産者からの排出として計算した値。
</t>
    <phoneticPr fontId="9"/>
  </si>
  <si>
    <r>
      <rPr>
        <sz val="11"/>
        <rFont val="ＭＳ 明朝"/>
        <family val="1"/>
        <charset val="128"/>
      </rPr>
      <t>■排出量　</t>
    </r>
    <r>
      <rPr>
        <sz val="11"/>
        <rFont val="Century"/>
        <family val="1"/>
      </rPr>
      <t>[</t>
    </r>
    <r>
      <rPr>
        <sz val="11"/>
        <rFont val="ＭＳ 明朝"/>
        <family val="1"/>
        <charset val="128"/>
      </rPr>
      <t>百万トン</t>
    </r>
    <r>
      <rPr>
        <sz val="11"/>
        <rFont val="Century"/>
        <family val="1"/>
      </rPr>
      <t>CO</t>
    </r>
    <r>
      <rPr>
        <vertAlign val="subscript"/>
        <sz val="11"/>
        <rFont val="Century"/>
        <family val="1"/>
      </rPr>
      <t>2</t>
    </r>
    <r>
      <rPr>
        <sz val="11"/>
        <rFont val="ＭＳ 明朝"/>
        <family val="1"/>
        <charset val="128"/>
      </rPr>
      <t>換算</t>
    </r>
    <r>
      <rPr>
        <sz val="11"/>
        <rFont val="Century"/>
        <family val="1"/>
      </rPr>
      <t>]</t>
    </r>
    <phoneticPr fontId="8"/>
  </si>
  <si>
    <r>
      <t>CO</t>
    </r>
    <r>
      <rPr>
        <sz val="11"/>
        <rFont val="ＭＳ 明朝"/>
        <family val="1"/>
        <charset val="128"/>
      </rPr>
      <t>₂</t>
    </r>
    <phoneticPr fontId="8"/>
  </si>
  <si>
    <r>
      <rPr>
        <sz val="12"/>
        <rFont val="ＭＳ 明朝"/>
        <family val="1"/>
        <charset val="128"/>
      </rPr>
      <t>二酸化炭素（</t>
    </r>
    <r>
      <rPr>
        <sz val="12"/>
        <rFont val="Century"/>
        <family val="1"/>
      </rPr>
      <t>CO</t>
    </r>
    <r>
      <rPr>
        <vertAlign val="subscript"/>
        <sz val="12"/>
        <rFont val="Century"/>
        <family val="1"/>
      </rPr>
      <t>2</t>
    </r>
    <r>
      <rPr>
        <sz val="12"/>
        <rFont val="ＭＳ 明朝"/>
        <family val="1"/>
        <charset val="128"/>
      </rPr>
      <t>）</t>
    </r>
    <rPh sb="0" eb="3">
      <t>ニサンカ</t>
    </rPh>
    <rPh sb="3" eb="5">
      <t>タンソ</t>
    </rPh>
    <phoneticPr fontId="9"/>
  </si>
  <si>
    <r>
      <rPr>
        <sz val="11"/>
        <rFont val="ＭＳ 明朝"/>
        <family val="1"/>
        <charset val="128"/>
      </rPr>
      <t>非エネルギー起源</t>
    </r>
    <r>
      <rPr>
        <sz val="11"/>
        <rFont val="Century"/>
        <family val="1"/>
      </rPr>
      <t>CO</t>
    </r>
    <r>
      <rPr>
        <sz val="11"/>
        <rFont val="ＭＳ 明朝"/>
        <family val="1"/>
        <charset val="128"/>
      </rPr>
      <t>₂</t>
    </r>
  </si>
  <si>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</si>
  <si>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N</t>
    </r>
    <r>
      <rPr>
        <sz val="11"/>
        <rFont val="ＭＳ 明朝"/>
        <family val="1"/>
        <charset val="128"/>
      </rPr>
      <t>₂</t>
    </r>
    <r>
      <rPr>
        <sz val="11"/>
        <rFont val="Century"/>
        <family val="1"/>
      </rPr>
      <t>O</t>
    </r>
  </si>
  <si>
    <r>
      <rPr>
        <sz val="12"/>
        <rFont val="ＭＳ 明朝"/>
        <family val="1"/>
        <charset val="128"/>
      </rPr>
      <t>一酸化二窒素（</t>
    </r>
    <r>
      <rPr>
        <sz val="12"/>
        <rFont val="Century"/>
        <family val="1"/>
      </rPr>
      <t>N</t>
    </r>
    <r>
      <rPr>
        <vertAlign val="subscript"/>
        <sz val="12"/>
        <rFont val="Century"/>
        <family val="1"/>
      </rPr>
      <t>2</t>
    </r>
    <r>
      <rPr>
        <sz val="12"/>
        <rFont val="Century"/>
        <family val="1"/>
      </rPr>
      <t>O</t>
    </r>
    <r>
      <rPr>
        <sz val="12"/>
        <rFont val="ＭＳ 明朝"/>
        <family val="1"/>
        <charset val="128"/>
      </rPr>
      <t>）</t>
    </r>
    <rPh sb="0" eb="6">
      <t>ン２オ</t>
    </rPh>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</si>
  <si>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</si>
  <si>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</si>
  <si>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</si>
  <si>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</si>
  <si>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2"/>
        <rFont val="ＭＳ 明朝"/>
        <family val="1"/>
        <charset val="128"/>
      </rPr>
      <t>六ふっ化硫黄（</t>
    </r>
    <r>
      <rPr>
        <sz val="12"/>
        <rFont val="Century"/>
        <family val="1"/>
      </rPr>
      <t>SF</t>
    </r>
    <r>
      <rPr>
        <vertAlign val="subscript"/>
        <sz val="12"/>
        <rFont val="Century"/>
        <family val="1"/>
      </rPr>
      <t>6</t>
    </r>
    <r>
      <rPr>
        <sz val="12"/>
        <rFont val="ＭＳ 明朝"/>
        <family val="1"/>
        <charset val="128"/>
      </rPr>
      <t>）</t>
    </r>
    <rPh sb="0" eb="1">
      <t>ロク</t>
    </rPh>
    <phoneticPr fontId="8"/>
  </si>
  <si>
    <r>
      <rPr>
        <sz val="12"/>
        <rFont val="ＭＳ 明朝"/>
        <family val="1"/>
        <charset val="128"/>
      </rPr>
      <t>三ふっ化窒素（</t>
    </r>
    <r>
      <rPr>
        <sz val="12"/>
        <rFont val="Century"/>
        <family val="1"/>
      </rPr>
      <t>NF</t>
    </r>
    <r>
      <rPr>
        <vertAlign val="subscript"/>
        <sz val="12"/>
        <rFont val="Century"/>
        <family val="1"/>
      </rPr>
      <t>3</t>
    </r>
    <r>
      <rPr>
        <sz val="12"/>
        <rFont val="ＭＳ 明朝"/>
        <family val="1"/>
        <charset val="128"/>
      </rPr>
      <t>）</t>
    </r>
    <rPh sb="0" eb="1">
      <t>サン</t>
    </rPh>
    <rPh sb="3" eb="4">
      <t>カ</t>
    </rPh>
    <rPh sb="4" eb="6">
      <t>チッソ</t>
    </rPh>
    <phoneticPr fontId="8"/>
  </si>
  <si>
    <r>
      <rPr>
        <sz val="12"/>
        <rFont val="ＭＳ 明朝"/>
        <family val="1"/>
        <charset val="128"/>
      </rPr>
      <t>※非エネルギー起源</t>
    </r>
    <r>
      <rPr>
        <sz val="12"/>
        <rFont val="Century"/>
        <family val="1"/>
      </rPr>
      <t>CO</t>
    </r>
    <r>
      <rPr>
        <vertAlign val="subscript"/>
        <sz val="12"/>
        <rFont val="Century"/>
        <family val="1"/>
      </rPr>
      <t>2</t>
    </r>
    <r>
      <rPr>
        <sz val="12"/>
        <rFont val="ＭＳ 明朝"/>
        <family val="1"/>
        <charset val="128"/>
      </rPr>
      <t>は間接</t>
    </r>
    <r>
      <rPr>
        <sz val="12"/>
        <rFont val="Century"/>
        <family val="1"/>
      </rPr>
      <t>CO</t>
    </r>
    <r>
      <rPr>
        <vertAlign val="subscript"/>
        <sz val="12"/>
        <rFont val="Century"/>
        <family val="1"/>
      </rPr>
      <t>2</t>
    </r>
    <r>
      <rPr>
        <sz val="11"/>
        <rFont val="ＭＳ 明朝"/>
        <family val="1"/>
        <charset val="128"/>
      </rPr>
      <t>を含む</t>
    </r>
    <rPh sb="1" eb="2">
      <t>ヒ</t>
    </rPh>
    <rPh sb="7" eb="9">
      <t>キゲン</t>
    </rPh>
    <rPh sb="13" eb="15">
      <t>カンセツ</t>
    </rPh>
    <rPh sb="19" eb="20">
      <t>フク</t>
    </rPh>
    <phoneticPr fontId="8"/>
  </si>
  <si>
    <r>
      <rPr>
        <sz val="11"/>
        <rFont val="ＭＳ 明朝"/>
        <family val="1"/>
        <charset val="128"/>
      </rPr>
      <t>■シェア</t>
    </r>
    <phoneticPr fontId="8"/>
  </si>
  <si>
    <r>
      <t>CO</t>
    </r>
    <r>
      <rPr>
        <sz val="11"/>
        <rFont val="ＭＳ 明朝"/>
        <family val="1"/>
        <charset val="128"/>
      </rPr>
      <t>₂</t>
    </r>
    <r>
      <rPr>
        <sz val="11"/>
        <rFont val="Century"/>
        <family val="1"/>
      </rPr>
      <t xml:space="preserve"> </t>
    </r>
    <phoneticPr fontId="8"/>
  </si>
  <si>
    <r>
      <t>CH</t>
    </r>
    <r>
      <rPr>
        <sz val="11"/>
        <rFont val="ＭＳ 明朝"/>
        <family val="1"/>
        <charset val="128"/>
      </rPr>
      <t>₄</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</si>
  <si>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</si>
  <si>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t>N</t>
    </r>
    <r>
      <rPr>
        <sz val="11"/>
        <rFont val="ＭＳ 明朝"/>
        <family val="1"/>
        <charset val="128"/>
      </rPr>
      <t>₂</t>
    </r>
    <r>
      <rPr>
        <sz val="11"/>
        <rFont val="Century"/>
        <family val="1"/>
      </rPr>
      <t>O</t>
    </r>
    <phoneticPr fontId="8"/>
  </si>
  <si>
    <r>
      <rPr>
        <sz val="11"/>
        <rFont val="ＭＳ 明朝"/>
        <family val="1"/>
        <charset val="128"/>
      </rPr>
      <t>ハイドロフルオロカーボン類
（</t>
    </r>
    <r>
      <rPr>
        <sz val="11"/>
        <rFont val="Century"/>
        <family val="1"/>
      </rPr>
      <t>HFCs</t>
    </r>
    <r>
      <rPr>
        <sz val="11"/>
        <rFont val="ＭＳ 明朝"/>
        <family val="1"/>
        <charset val="128"/>
      </rPr>
      <t>）</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</si>
  <si>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</si>
  <si>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</si>
  <si>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</si>
  <si>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t>SF</t>
    </r>
    <r>
      <rPr>
        <sz val="11"/>
        <rFont val="ＭＳ 明朝"/>
        <family val="1"/>
        <charset val="128"/>
      </rPr>
      <t>₆</t>
    </r>
    <phoneticPr fontId="8"/>
  </si>
  <si>
    <r>
      <t>NF</t>
    </r>
    <r>
      <rPr>
        <sz val="11"/>
        <rFont val="ＭＳ 明朝"/>
        <family val="1"/>
        <charset val="128"/>
      </rPr>
      <t>₃</t>
    </r>
    <phoneticPr fontId="8"/>
  </si>
  <si>
    <r>
      <t>CO</t>
    </r>
    <r>
      <rPr>
        <sz val="11"/>
        <rFont val="ＭＳ 明朝"/>
        <family val="1"/>
        <charset val="128"/>
      </rPr>
      <t>₂</t>
    </r>
    <r>
      <rPr>
        <sz val="11"/>
        <rFont val="Century"/>
        <family val="1"/>
      </rPr>
      <t xml:space="preserve"> </t>
    </r>
  </si>
  <si>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</si>
  <si>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</si>
  <si>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</si>
  <si>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</si>
  <si>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</si>
  <si>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</si>
  <si>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</si>
  <si>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t>HFC-134a</t>
    </r>
    <r>
      <rPr>
        <sz val="11"/>
        <rFont val="ＭＳ 明朝"/>
        <family val="1"/>
        <charset val="128"/>
      </rPr>
      <t xml:space="preserve">：
</t>
    </r>
    <r>
      <rPr>
        <sz val="11"/>
        <rFont val="Century"/>
        <family val="1"/>
      </rPr>
      <t>1,430</t>
    </r>
    <r>
      <rPr>
        <sz val="11"/>
        <rFont val="ＭＳ 明朝"/>
        <family val="1"/>
        <charset val="128"/>
      </rPr>
      <t>など</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</si>
  <si>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</si>
  <si>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</si>
  <si>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1"/>
        <rFont val="ＭＳ 明朝"/>
        <family val="1"/>
        <charset val="128"/>
      </rPr>
      <t>■</t>
    </r>
    <r>
      <rPr>
        <sz val="11"/>
        <rFont val="Century"/>
        <family val="1"/>
      </rPr>
      <t>2013</t>
    </r>
    <r>
      <rPr>
        <sz val="11"/>
        <rFont val="ＭＳ 明朝"/>
        <family val="1"/>
        <charset val="128"/>
      </rPr>
      <t>年度比</t>
    </r>
    <rPh sb="5" eb="6">
      <t>ネン</t>
    </rPh>
    <rPh sb="6" eb="7">
      <t>ド</t>
    </rPh>
    <rPh sb="7" eb="8">
      <t>ヒ</t>
    </rPh>
    <phoneticPr fontId="9"/>
  </si>
  <si>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</si>
  <si>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</si>
  <si>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rPr>
        <sz val="11"/>
        <rFont val="ＭＳ 明朝"/>
        <family val="1"/>
        <charset val="128"/>
      </rPr>
      <t>パーフルオロカーボン類
（</t>
    </r>
    <r>
      <rPr>
        <sz val="11"/>
        <rFont val="Century"/>
        <family val="1"/>
      </rPr>
      <t>PFCs</t>
    </r>
    <r>
      <rPr>
        <sz val="11"/>
        <rFont val="ＭＳ 明朝"/>
        <family val="1"/>
        <charset val="128"/>
      </rPr>
      <t>）</t>
    </r>
    <phoneticPr fontId="8"/>
  </si>
  <si>
    <r>
      <rPr>
        <sz val="12"/>
        <rFont val="ＭＳ 明朝"/>
        <family val="1"/>
        <charset val="128"/>
      </rPr>
      <t>メタン（</t>
    </r>
    <r>
      <rPr>
        <sz val="12"/>
        <rFont val="Century"/>
        <family val="1"/>
      </rPr>
      <t>CH</t>
    </r>
    <r>
      <rPr>
        <vertAlign val="subscript"/>
        <sz val="12"/>
        <rFont val="Century"/>
        <family val="1"/>
      </rPr>
      <t>4</t>
    </r>
    <r>
      <rPr>
        <sz val="12"/>
        <rFont val="ＭＳ 明朝"/>
        <family val="1"/>
        <charset val="128"/>
      </rPr>
      <t>）</t>
    </r>
    <phoneticPr fontId="9"/>
  </si>
  <si>
    <r>
      <rPr>
        <sz val="11"/>
        <rFont val="ＭＳ 明朝"/>
        <family val="1"/>
        <charset val="128"/>
      </rPr>
      <t>ハイドロフルオロカーボン類
（</t>
    </r>
    <r>
      <rPr>
        <sz val="11"/>
        <rFont val="Century"/>
        <family val="1"/>
      </rPr>
      <t>HFCs</t>
    </r>
    <r>
      <rPr>
        <sz val="11"/>
        <rFont val="ＭＳ 明朝"/>
        <family val="1"/>
        <charset val="128"/>
      </rPr>
      <t>）</t>
    </r>
    <phoneticPr fontId="8"/>
  </si>
  <si>
    <r>
      <t>PFC-14</t>
    </r>
    <r>
      <rPr>
        <sz val="11"/>
        <rFont val="ＭＳ 明朝"/>
        <family val="1"/>
        <charset val="128"/>
      </rPr>
      <t xml:space="preserve">：
</t>
    </r>
    <r>
      <rPr>
        <sz val="11"/>
        <rFont val="Century"/>
        <family val="1"/>
      </rPr>
      <t>7,390</t>
    </r>
    <r>
      <rPr>
        <sz val="11"/>
        <rFont val="ＭＳ 明朝"/>
        <family val="1"/>
        <charset val="128"/>
      </rPr>
      <t>など</t>
    </r>
    <phoneticPr fontId="8"/>
  </si>
  <si>
    <r>
      <rPr>
        <sz val="11"/>
        <color rgb="FF000000"/>
        <rFont val="ＭＳ 明朝"/>
        <family val="1"/>
        <charset val="128"/>
      </rPr>
      <t>・</t>
    </r>
    <r>
      <rPr>
        <sz val="11"/>
        <color rgb="FF000000"/>
        <rFont val="Century"/>
        <family val="1"/>
      </rPr>
      <t>13. F-gas</t>
    </r>
    <r>
      <rPr>
        <sz val="11"/>
        <color rgb="FF000000"/>
        <rFont val="ＭＳ 明朝"/>
        <family val="1"/>
        <charset val="128"/>
      </rPr>
      <t>、</t>
    </r>
    <r>
      <rPr>
        <sz val="11"/>
        <color rgb="FF000000"/>
        <rFont val="Century"/>
        <family val="1"/>
      </rPr>
      <t>14.</t>
    </r>
    <r>
      <rPr>
        <sz val="11"/>
        <color rgb="FF000000"/>
        <rFont val="ＭＳ 明朝"/>
        <family val="1"/>
        <charset val="128"/>
      </rPr>
      <t>家庭における</t>
    </r>
    <r>
      <rPr>
        <sz val="11"/>
        <color rgb="FF000000"/>
        <rFont val="Century"/>
        <family val="1"/>
      </rPr>
      <t>CO2</t>
    </r>
    <r>
      <rPr>
        <sz val="11"/>
        <color rgb="FF000000"/>
        <rFont val="ＭＳ 明朝"/>
        <family val="1"/>
        <charset val="128"/>
      </rPr>
      <t>排出量（世帯あたり）、</t>
    </r>
    <r>
      <rPr>
        <sz val="11"/>
        <color rgb="FF000000"/>
        <rFont val="Century"/>
        <family val="1"/>
      </rPr>
      <t>15.</t>
    </r>
    <r>
      <rPr>
        <sz val="11"/>
        <color rgb="FF000000"/>
        <rFont val="ＭＳ 明朝"/>
        <family val="1"/>
        <charset val="128"/>
      </rPr>
      <t>家庭における</t>
    </r>
    <r>
      <rPr>
        <sz val="11"/>
        <color rgb="FF000000"/>
        <rFont val="Century"/>
        <family val="1"/>
      </rPr>
      <t>CO2</t>
    </r>
    <r>
      <rPr>
        <sz val="11"/>
        <color rgb="FF000000"/>
        <rFont val="ＭＳ 明朝"/>
        <family val="1"/>
        <charset val="128"/>
      </rPr>
      <t>排出量（一人あたり）、</t>
    </r>
    <r>
      <rPr>
        <sz val="11"/>
        <color rgb="FF000000"/>
        <rFont val="Century"/>
        <family val="1"/>
      </rPr>
      <t xml:space="preserve"> 16. KP-LULUCF </t>
    </r>
    <r>
      <rPr>
        <sz val="11"/>
        <color rgb="FF000000"/>
        <rFont val="ＭＳ 明朝"/>
        <family val="1"/>
        <charset val="128"/>
      </rPr>
      <t>および</t>
    </r>
    <r>
      <rPr>
        <sz val="11"/>
        <color rgb="FF000000"/>
        <rFont val="Century"/>
        <family val="1"/>
      </rPr>
      <t xml:space="preserve"> 18. </t>
    </r>
    <r>
      <rPr>
        <sz val="11"/>
        <color rgb="FF000000"/>
        <rFont val="ＭＳ 明朝"/>
        <family val="1"/>
        <charset val="128"/>
      </rPr>
      <t>【参考】</t>
    </r>
    <r>
      <rPr>
        <sz val="11"/>
        <color rgb="FF000000"/>
        <rFont val="Century"/>
        <family val="1"/>
      </rPr>
      <t>CRF-CO2</t>
    </r>
    <phoneticPr fontId="9"/>
  </si>
  <si>
    <r>
      <t xml:space="preserve">  </t>
    </r>
    <r>
      <rPr>
        <sz val="11"/>
        <color rgb="FF000000"/>
        <rFont val="ＭＳ 明朝"/>
        <family val="1"/>
        <charset val="128"/>
      </rPr>
      <t>を除くすべてのシートにおいて、エネルギー起源</t>
    </r>
    <r>
      <rPr>
        <sz val="11"/>
        <color rgb="FF000000"/>
        <rFont val="Century"/>
        <family val="1"/>
      </rPr>
      <t>CO</t>
    </r>
    <r>
      <rPr>
        <vertAlign val="subscript"/>
        <sz val="11"/>
        <color rgb="FF000000"/>
        <rFont val="Century"/>
        <family val="1"/>
      </rPr>
      <t>2</t>
    </r>
    <r>
      <rPr>
        <sz val="11"/>
        <color rgb="FF000000"/>
        <rFont val="ＭＳ 明朝"/>
        <family val="1"/>
        <charset val="128"/>
      </rPr>
      <t>及び燃料の燃焼に伴う</t>
    </r>
    <r>
      <rPr>
        <sz val="11"/>
        <color rgb="FF000000"/>
        <rFont val="Century"/>
        <family val="1"/>
      </rPr>
      <t>CH</t>
    </r>
    <r>
      <rPr>
        <vertAlign val="subscript"/>
        <sz val="11"/>
        <color rgb="FF000000"/>
        <rFont val="Century"/>
        <family val="1"/>
      </rPr>
      <t>4</t>
    </r>
    <r>
      <rPr>
        <sz val="11"/>
        <color rgb="FF000000"/>
        <rFont val="ＭＳ 明朝"/>
        <family val="1"/>
        <charset val="128"/>
      </rPr>
      <t>・</t>
    </r>
    <r>
      <rPr>
        <sz val="11"/>
        <color rgb="FF000000"/>
        <rFont val="Century"/>
        <family val="1"/>
      </rPr>
      <t>N</t>
    </r>
    <r>
      <rPr>
        <vertAlign val="subscript"/>
        <sz val="11"/>
        <color rgb="FF000000"/>
        <rFont val="Century"/>
        <family val="1"/>
      </rPr>
      <t>2</t>
    </r>
    <r>
      <rPr>
        <sz val="11"/>
        <color rgb="FF000000"/>
        <rFont val="Century"/>
        <family val="1"/>
      </rPr>
      <t>O</t>
    </r>
    <r>
      <rPr>
        <sz val="11"/>
        <color rgb="FF000000"/>
        <rFont val="ＭＳ 明朝"/>
        <family val="1"/>
        <charset val="128"/>
      </rPr>
      <t>の排出量</t>
    </r>
    <r>
      <rPr>
        <sz val="11"/>
        <color rgb="FF000000"/>
        <rFont val="Century"/>
        <family val="1"/>
      </rPr>
      <t>2016</t>
    </r>
    <r>
      <rPr>
        <sz val="11"/>
        <color rgb="FF000000"/>
        <rFont val="ＭＳ 明朝"/>
        <family val="1"/>
        <charset val="128"/>
      </rPr>
      <t>年度値を訂正した。</t>
    </r>
    <r>
      <rPr>
        <sz val="11"/>
        <color rgb="FF000000"/>
        <rFont val="Century"/>
        <family val="1"/>
      </rPr>
      <t xml:space="preserve">            </t>
    </r>
    <r>
      <rPr>
        <sz val="11"/>
        <color rgb="FF000000"/>
        <rFont val="ＭＳ 明朝"/>
        <family val="1"/>
        <charset val="128"/>
      </rPr>
      <t>（</t>
    </r>
    <r>
      <rPr>
        <sz val="11"/>
        <color rgb="FF000000"/>
        <rFont val="Century"/>
        <family val="1"/>
      </rPr>
      <t>2018</t>
    </r>
    <r>
      <rPr>
        <sz val="11"/>
        <color rgb="FF000000"/>
        <rFont val="ＭＳ 明朝"/>
        <family val="1"/>
        <charset val="128"/>
      </rPr>
      <t>年</t>
    </r>
    <r>
      <rPr>
        <sz val="11"/>
        <color rgb="FF000000"/>
        <rFont val="Century"/>
        <family val="1"/>
      </rPr>
      <t>5</t>
    </r>
    <r>
      <rPr>
        <sz val="11"/>
        <color rgb="FF000000"/>
        <rFont val="ＭＳ 明朝"/>
        <family val="1"/>
        <charset val="128"/>
      </rPr>
      <t>月</t>
    </r>
    <r>
      <rPr>
        <sz val="11"/>
        <color rgb="FF000000"/>
        <rFont val="Century"/>
        <family val="1"/>
      </rPr>
      <t>15</t>
    </r>
    <r>
      <rPr>
        <sz val="11"/>
        <color rgb="FF000000"/>
        <rFont val="ＭＳ 明朝"/>
        <family val="1"/>
        <charset val="128"/>
      </rPr>
      <t>日</t>
    </r>
    <r>
      <rPr>
        <sz val="11"/>
        <color rgb="FF000000"/>
        <rFont val="Century"/>
        <family val="1"/>
      </rPr>
      <t xml:space="preserve"> ver. J1.4</t>
    </r>
    <r>
      <rPr>
        <sz val="11"/>
        <color rgb="FF000000"/>
        <rFont val="ＭＳ 明朝"/>
        <family val="1"/>
        <charset val="128"/>
      </rPr>
      <t>）</t>
    </r>
    <phoneticPr fontId="9"/>
  </si>
  <si>
    <r>
      <t xml:space="preserve">  </t>
    </r>
    <r>
      <rPr>
        <b/>
        <sz val="16"/>
        <rFont val="ＭＳ Ｐゴシック"/>
        <family val="3"/>
        <charset val="128"/>
      </rPr>
      <t>日本の温室効果ガス排出量データ（</t>
    </r>
    <r>
      <rPr>
        <b/>
        <sz val="16"/>
        <rFont val="Century"/>
        <family val="1"/>
      </rPr>
      <t>1990</t>
    </r>
    <r>
      <rPr>
        <b/>
        <sz val="16"/>
        <rFont val="ＭＳ Ｐゴシック"/>
        <family val="3"/>
        <charset val="128"/>
      </rPr>
      <t>～</t>
    </r>
    <r>
      <rPr>
        <b/>
        <sz val="16"/>
        <rFont val="Century"/>
        <family val="1"/>
      </rPr>
      <t>2016</t>
    </r>
    <r>
      <rPr>
        <b/>
        <sz val="16"/>
        <rFont val="ＭＳ Ｐゴシック"/>
        <family val="3"/>
        <charset val="128"/>
      </rPr>
      <t>年度確報値）</t>
    </r>
    <phoneticPr fontId="9"/>
  </si>
  <si>
    <t>温室効果ガス排出量</t>
    <phoneticPr fontId="8"/>
  </si>
  <si>
    <r>
      <rPr>
        <sz val="11"/>
        <color indexed="8"/>
        <rFont val="ＭＳ 明朝"/>
        <family val="1"/>
        <charset val="128"/>
      </rPr>
      <t>【電気・熱配分前排出量】も【電気・熱配分後排出量】も、化石燃料の燃焼による</t>
    </r>
    <r>
      <rPr>
        <sz val="11"/>
        <color indexed="8"/>
        <rFont val="Century"/>
        <family val="1"/>
      </rPr>
      <t>CO</t>
    </r>
    <r>
      <rPr>
        <vertAlign val="subscript"/>
        <sz val="11"/>
        <color indexed="8"/>
        <rFont val="Century"/>
        <family val="1"/>
      </rPr>
      <t>2</t>
    </r>
    <r>
      <rPr>
        <sz val="11"/>
        <color indexed="8"/>
        <rFont val="ＭＳ 明朝"/>
        <family val="1"/>
        <charset val="128"/>
      </rPr>
      <t>排出量を、エネルギー転換部門、産業部門、民生部門、運輸部門といった部門ごと（あるいはさらにその細分類ごと）</t>
    </r>
    <phoneticPr fontId="9"/>
  </si>
  <si>
    <t>に示している。両者の違いは、発電や熱の生産のための化石燃料の燃焼による排出量をどの部門に配分するか、という点にある。</t>
    <phoneticPr fontId="9"/>
  </si>
  <si>
    <t>エネルギー起源二酸化炭素については、【電気・熱配分前排出量】と【電気・熱配分後排出量】の二通りの値を示している。</t>
    <phoneticPr fontId="9"/>
  </si>
  <si>
    <t>１．</t>
    <phoneticPr fontId="9"/>
  </si>
  <si>
    <r>
      <rPr>
        <sz val="11"/>
        <color indexed="8"/>
        <rFont val="ＭＳ Ｐ明朝"/>
        <family val="1"/>
        <charset val="128"/>
      </rPr>
      <t>一酸化炭素（</t>
    </r>
    <r>
      <rPr>
        <sz val="11"/>
        <color indexed="8"/>
        <rFont val="Century"/>
        <family val="1"/>
      </rPr>
      <t>CO</t>
    </r>
    <r>
      <rPr>
        <sz val="11"/>
        <color indexed="8"/>
        <rFont val="ＭＳ Ｐ明朝"/>
        <family val="1"/>
        <charset val="128"/>
      </rPr>
      <t>）、メタン（</t>
    </r>
    <r>
      <rPr>
        <sz val="11"/>
        <color indexed="8"/>
        <rFont val="Century"/>
        <family val="1"/>
      </rPr>
      <t>CH4</t>
    </r>
    <r>
      <rPr>
        <sz val="11"/>
        <color indexed="8"/>
        <rFont val="ＭＳ Ｐ明朝"/>
        <family val="1"/>
        <charset val="128"/>
      </rPr>
      <t>）、及び、非メタン揮発性有機化合物（</t>
    </r>
    <r>
      <rPr>
        <sz val="11"/>
        <color indexed="8"/>
        <rFont val="Century"/>
        <family val="1"/>
      </rPr>
      <t>NMVOC</t>
    </r>
    <r>
      <rPr>
        <sz val="11"/>
        <color indexed="8"/>
        <rFont val="ＭＳ Ｐ明朝"/>
        <family val="1"/>
        <charset val="128"/>
      </rPr>
      <t>）は長期的には大気中で酸化されて</t>
    </r>
    <r>
      <rPr>
        <sz val="11"/>
        <color indexed="8"/>
        <rFont val="Century"/>
        <family val="1"/>
      </rPr>
      <t>CO2</t>
    </r>
    <r>
      <rPr>
        <sz val="11"/>
        <color indexed="8"/>
        <rFont val="ＭＳ Ｐ明朝"/>
        <family val="1"/>
        <charset val="128"/>
      </rPr>
      <t>に変換される。</t>
    </r>
    <phoneticPr fontId="9"/>
  </si>
  <si>
    <t>２．</t>
    <phoneticPr fontId="9"/>
  </si>
  <si>
    <r>
      <rPr>
        <sz val="11"/>
        <color indexed="8"/>
        <rFont val="ＭＳ Ｐ明朝"/>
        <family val="1"/>
        <charset val="128"/>
      </rPr>
      <t>特に断りのない限り、各排出量に</t>
    </r>
    <r>
      <rPr>
        <sz val="11"/>
        <color indexed="8"/>
        <rFont val="Century"/>
        <family val="1"/>
      </rPr>
      <t>LULUCF</t>
    </r>
    <r>
      <rPr>
        <sz val="11"/>
        <color indexed="8"/>
        <rFont val="ＭＳ Ｐ明朝"/>
        <family val="1"/>
        <charset val="128"/>
      </rPr>
      <t>（土地利用、土地利用変化及び林業）分野の排出・吸収量は含まれていない。</t>
    </r>
    <phoneticPr fontId="9"/>
  </si>
  <si>
    <t>３．</t>
    <phoneticPr fontId="9"/>
  </si>
  <si>
    <t>４．</t>
    <phoneticPr fontId="9"/>
  </si>
  <si>
    <t>国際バンカー油は国内排出量には含まれない。</t>
    <phoneticPr fontId="9"/>
  </si>
  <si>
    <r>
      <rPr>
        <sz val="11"/>
        <rFont val="ＭＳ 明朝"/>
        <family val="1"/>
        <charset val="128"/>
      </rPr>
      <t>動力他</t>
    </r>
    <r>
      <rPr>
        <vertAlign val="superscript"/>
        <sz val="11"/>
        <rFont val="ＭＳ 明朝"/>
        <family val="1"/>
        <charset val="128"/>
      </rPr>
      <t>※</t>
    </r>
    <phoneticPr fontId="9"/>
  </si>
  <si>
    <r>
      <rPr>
        <sz val="11"/>
        <rFont val="ＭＳ 明朝"/>
        <family val="1"/>
        <charset val="128"/>
      </rPr>
      <t>・シート</t>
    </r>
    <r>
      <rPr>
        <sz val="11"/>
        <rFont val="Century"/>
        <family val="1"/>
      </rPr>
      <t xml:space="preserve"> 7.CO2-GDP</t>
    </r>
    <r>
      <rPr>
        <sz val="11"/>
        <rFont val="ＭＳ 明朝"/>
        <family val="1"/>
        <charset val="128"/>
      </rPr>
      <t>において、</t>
    </r>
    <r>
      <rPr>
        <sz val="11"/>
        <rFont val="Century"/>
        <family val="1"/>
      </rPr>
      <t>GDP</t>
    </r>
    <r>
      <rPr>
        <sz val="11"/>
        <rFont val="ＭＳ 明朝"/>
        <family val="1"/>
        <charset val="128"/>
      </rPr>
      <t>の値を訂正した。</t>
    </r>
    <r>
      <rPr>
        <sz val="11"/>
        <rFont val="Century"/>
        <family val="1"/>
      </rPr>
      <t xml:space="preserve">                                                                                                                                  </t>
    </r>
    <r>
      <rPr>
        <sz val="11"/>
        <rFont val="ＭＳ 明朝"/>
        <family val="1"/>
        <charset val="128"/>
      </rPr>
      <t>（</t>
    </r>
    <r>
      <rPr>
        <sz val="11"/>
        <rFont val="Century"/>
        <family val="1"/>
      </rPr>
      <t>2018</t>
    </r>
    <r>
      <rPr>
        <sz val="11"/>
        <rFont val="ＭＳ 明朝"/>
        <family val="1"/>
        <charset val="128"/>
      </rPr>
      <t>年</t>
    </r>
    <r>
      <rPr>
        <sz val="11"/>
        <rFont val="Century"/>
        <family val="1"/>
      </rPr>
      <t>5</t>
    </r>
    <r>
      <rPr>
        <sz val="11"/>
        <rFont val="ＭＳ 明朝"/>
        <family val="1"/>
        <charset val="128"/>
      </rPr>
      <t>月</t>
    </r>
    <r>
      <rPr>
        <sz val="11"/>
        <rFont val="Century"/>
        <family val="1"/>
      </rPr>
      <t>29</t>
    </r>
    <r>
      <rPr>
        <sz val="11"/>
        <rFont val="ＭＳ 明朝"/>
        <family val="1"/>
        <charset val="128"/>
      </rPr>
      <t>日</t>
    </r>
    <r>
      <rPr>
        <sz val="11"/>
        <rFont val="Century"/>
        <family val="1"/>
      </rPr>
      <t xml:space="preserve"> ver. J1.5</t>
    </r>
    <r>
      <rPr>
        <sz val="11"/>
        <rFont val="ＭＳ 明朝"/>
        <family val="1"/>
        <charset val="128"/>
      </rPr>
      <t>）</t>
    </r>
    <rPh sb="23" eb="24">
      <t>アタイ</t>
    </rPh>
    <rPh sb="25" eb="27">
      <t>テイセイ</t>
    </rPh>
    <phoneticPr fontId="9"/>
  </si>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</sst>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176" formatCode="#,##0_ "/>
    <numFmt numFmtId="177" formatCode="#,##0.0_ "/>
    <numFmt numFmtId="178" formatCode="0.0_ "/>
    <numFmt numFmtId="179" formatCode="0.0%"/>
    <numFmt numFmtId="180" formatCode="0.00_ "/>
    <numFmt numFmtId="181" formatCode="0.00_);\(0.00\)"/>
    <numFmt numFmtId="182" formatCode="#,##0.0000"/>
    <numFmt numFmtId="183" formatCode="#,##0.00_ "/>
    <numFmt numFmtId="184" formatCode="#,##0.0%;[Red]\-#,##0.0%"/>
    <numFmt numFmtId="185" formatCode="0.0000000000_ "/>
    <numFmt numFmtId="186" formatCode="#,##0.00_);[Red]\(#,##0.00\)"/>
    <numFmt numFmtId="187" formatCode="#,##0_);[Red]\(#,##0\)"/>
    <numFmt numFmtId="188" formatCode="#,##0.00000_ "/>
    <numFmt numFmtId="189" formatCode="#,##0.000000_ "/>
    <numFmt numFmtId="190" formatCode="#,##0.00000000_ "/>
    <numFmt numFmtId="191" formatCode="#0.0%;[Red]\-#0.0%"/>
    <numFmt numFmtId="192" formatCode="#,##0.000_ "/>
    <numFmt numFmtId="193" formatCode="#,##0.0000_);[Red]\(#,##0.0000\)"/>
    <numFmt numFmtId="194" formatCode="#,##0_ ;[Red]\-#,##0\ "/>
    <numFmt numFmtId="195" formatCode="#,##0.00000000_ ;[Red]\-#,##0.00000000\ "/>
    <numFmt numFmtId="196" formatCode="0.E+00"/>
    <numFmt numFmtId="197" formatCode="0.0E+00"/>
    <numFmt numFmtId="198" formatCode="0;_峿"/>
    <numFmt numFmtId="199" formatCode="yyyy/m/d;@"/>
    <numFmt numFmtId="200" formatCode="#,##0.0;[Red]\-#,##0.0"/>
    <numFmt numFmtId="201" formatCode="\+0.0;\ \-0.0"/>
    <numFmt numFmtId="202" formatCode="0_);[Red]\(0\)"/>
    <numFmt numFmtId="203" formatCode="0.000%"/>
    <numFmt numFmtId="204" formatCode="00&quot;00万トン&quot;"/>
    <numFmt numFmtId="205" formatCode="##&quot;億&quot;"/>
    <numFmt numFmtId="206" formatCode="&quot;(&quot;0000&quot;年度)&quot;"/>
    <numFmt numFmtId="207" formatCode="0.0000%"/>
    <numFmt numFmtId="208" formatCode="##&quot;億&quot;#,###&quot;万トン&quot;"/>
    <numFmt numFmtId="209" formatCode="#,##0&quot;万トン&quot;"/>
    <numFmt numFmtId="210" formatCode="##&quot;億&quot;#,###&quot;万t&quot;"/>
    <numFmt numFmtId="211" formatCode="&quot;約&quot;#,##0"/>
    <numFmt numFmtId="212" formatCode="#0.00%;[Red]\-#0.00%"/>
    <numFmt numFmtId="213" formatCode="#0.000%;[Red]\-#0.000%"/>
    <numFmt numFmtId="214" formatCode="#,##0.000;[Red]\-#,##0.000"/>
    <numFmt numFmtId="215" formatCode="&quot;(&quot;yyyy&quot;年度）&quot;"/>
    <numFmt numFmtId="216" formatCode="#0%;[Red]\-#0%"/>
    <numFmt numFmtId="217" formatCode="0.000000%"/>
    <numFmt numFmtId="218" formatCode="#0.0000%;[Red]\-#0.0000%"/>
    <numFmt numFmtId="219" formatCode="0.000_ "/>
    <numFmt numFmtId="220" formatCode="0.0000_ "/>
  </numFmts>
  <fonts count="99">
    <font>
      <sz val="11"/>
      <name val="ＭＳ Ｐゴシック"/>
      <family val="3"/>
      <charset val="128"/>
    </font>
    <font>
      <sz val="9"/>
      <name val="Times New Roman"/>
      <family val="1"/>
    </font>
    <font>
      <b/>
      <sz val="9"/>
      <name val="Times New Roman"/>
      <family val="1"/>
    </font>
    <font>
      <b/>
      <sz val="12"/>
      <name val="Times New Roman"/>
      <family val="1"/>
    </font>
    <font>
      <sz val="8"/>
      <name val="Helvetica"/>
      <family val="2"/>
    </font>
    <font>
      <sz val="10"/>
      <name val="Arial"/>
      <family val="2"/>
    </font>
    <font>
      <sz val="11"/>
      <name val="ＭＳ Ｐゴシック"/>
      <family val="3"/>
      <charset val="128"/>
    </font>
    <font>
      <u/>
      <sz val="11"/>
      <color indexed="12"/>
      <name val="ＭＳ Ｐゴシック"/>
      <family val="3"/>
      <charset val="128"/>
    </font>
    <font>
      <sz val="12"/>
      <name val="細明朝体"/>
      <family val="3"/>
      <charset val="128"/>
    </font>
    <font>
      <sz val="6"/>
      <name val="ＭＳ Ｐゴシック"/>
      <family val="3"/>
      <charset val="128"/>
    </font>
    <font>
      <sz val="11"/>
      <name val="Century"/>
      <family val="1"/>
    </font>
    <font>
      <sz val="11"/>
      <name val="ＭＳ 明朝"/>
      <family val="1"/>
      <charset val="128"/>
    </font>
    <font>
      <vertAlign val="subscript"/>
      <sz val="11"/>
      <name val="Century"/>
      <family val="1"/>
    </font>
    <font>
      <sz val="10"/>
      <name val="ＭＳ 明朝"/>
      <family val="1"/>
      <charset val="128"/>
    </font>
    <font>
      <sz val="6"/>
      <name val="ＭＳ Ｐ明朝"/>
      <family val="1"/>
      <charset val="128"/>
    </font>
    <font>
      <sz val="10"/>
      <name val="Century"/>
      <family val="1"/>
    </font>
    <font>
      <sz val="11"/>
      <name val="ＭＳ Ｐ明朝"/>
      <family val="1"/>
      <charset val="128"/>
    </font>
    <font>
      <b/>
      <sz val="11"/>
      <name val="Century"/>
      <family val="1"/>
    </font>
    <font>
      <sz val="12"/>
      <name val="ＭＳ Ｐゴシック"/>
      <family val="3"/>
      <charset val="128"/>
    </font>
    <font>
      <sz val="9"/>
      <color indexed="8"/>
      <name val="Times New Roman"/>
      <family val="1"/>
    </font>
    <font>
      <sz val="14"/>
      <name val="ＭＳ 明朝"/>
      <family val="1"/>
      <charset val="128"/>
    </font>
    <font>
      <sz val="11"/>
      <color indexed="55"/>
      <name val="Century"/>
      <family val="1"/>
    </font>
    <font>
      <sz val="9"/>
      <name val="ＭＳ Ｐ明朝"/>
      <family val="1"/>
      <charset val="128"/>
    </font>
    <font>
      <sz val="11"/>
      <color indexed="8"/>
      <name val="ＭＳ Ｐゴシック"/>
      <family val="3"/>
      <charset val="128"/>
    </font>
    <font>
      <vertAlign val="superscript"/>
      <sz val="11"/>
      <name val="ＭＳ Ｐ明朝"/>
      <family val="1"/>
      <charset val="128"/>
    </font>
    <font>
      <b/>
      <sz val="11"/>
      <name val="ＭＳ 明朝"/>
      <family val="1"/>
      <charset val="128"/>
    </font>
    <font>
      <b/>
      <sz val="16"/>
      <name val="ＭＳ Ｐゴシック"/>
      <family val="3"/>
      <charset val="128"/>
    </font>
    <font>
      <sz val="12"/>
      <name val="Century"/>
      <family val="1"/>
    </font>
    <font>
      <sz val="9"/>
      <name val="Century"/>
      <family val="1"/>
    </font>
    <font>
      <sz val="8"/>
      <name val="Century"/>
      <family val="1"/>
    </font>
    <font>
      <vertAlign val="superscript"/>
      <sz val="11"/>
      <name val="ＭＳ Ｐゴシック"/>
      <family val="3"/>
      <charset val="128"/>
    </font>
    <font>
      <sz val="11"/>
      <color rgb="FFFF0000"/>
      <name val="Century"/>
      <family val="1"/>
    </font>
    <font>
      <sz val="11"/>
      <color theme="1"/>
      <name val="ＭＳ Ｐゴシック"/>
      <family val="3"/>
      <charset val="128"/>
      <scheme val="minor"/>
    </font>
    <font>
      <sz val="11"/>
      <color theme="0" tint="-0.499984740745262"/>
      <name val="ＭＳ Ｐ明朝"/>
      <family val="1"/>
      <charset val="128"/>
    </font>
    <font>
      <sz val="11"/>
      <color theme="0" tint="-0.499984740745262"/>
      <name val="Century"/>
      <family val="1"/>
    </font>
    <font>
      <b/>
      <sz val="14"/>
      <name val="ＭＳ Ｐゴシック"/>
      <family val="3"/>
      <charset val="128"/>
    </font>
    <font>
      <sz val="11"/>
      <color theme="0" tint="-0.34998626667073579"/>
      <name val="Century"/>
      <family val="1"/>
    </font>
    <font>
      <sz val="11"/>
      <color rgb="FFFF0000"/>
      <name val="ＭＳ Ｐ明朝"/>
      <family val="1"/>
      <charset val="128"/>
    </font>
    <font>
      <sz val="11"/>
      <color rgb="FFFF0000"/>
      <name val="ＭＳ 明朝"/>
      <family val="1"/>
      <charset val="128"/>
    </font>
    <font>
      <vertAlign val="subscript"/>
      <sz val="11"/>
      <name val="ＭＳ 明朝"/>
      <family val="1"/>
      <charset val="128"/>
    </font>
    <font>
      <sz val="11"/>
      <color rgb="FF00B0F0"/>
      <name val="Century"/>
      <family val="1"/>
    </font>
    <font>
      <sz val="8"/>
      <name val="ＭＳ Ｐゴシック"/>
      <family val="3"/>
      <charset val="128"/>
    </font>
    <font>
      <b/>
      <sz val="11"/>
      <color theme="1"/>
      <name val="ＭＳ 明朝"/>
      <family val="1"/>
      <charset val="128"/>
    </font>
    <font>
      <sz val="11"/>
      <color rgb="FFFFFFFF"/>
      <name val="Century"/>
      <family val="1"/>
    </font>
    <font>
      <sz val="11"/>
      <color rgb="FFFFFFFF"/>
      <name val="ＭＳ 明朝"/>
      <family val="1"/>
      <charset val="128"/>
    </font>
    <font>
      <sz val="11"/>
      <color rgb="FFFFFFFF"/>
      <name val="ＭＳ Ｐ明朝"/>
      <family val="1"/>
      <charset val="128"/>
    </font>
    <font>
      <sz val="11"/>
      <color rgb="FFFFC000"/>
      <name val="Century"/>
      <family val="1"/>
    </font>
    <font>
      <sz val="10"/>
      <name val="ＭＳ Ｐ明朝"/>
      <family val="1"/>
      <charset val="128"/>
    </font>
    <font>
      <sz val="10"/>
      <name val="Times New Roman"/>
      <family val="1"/>
      <charset val="128"/>
    </font>
    <font>
      <vertAlign val="superscript"/>
      <sz val="11"/>
      <name val="ＭＳ 明朝"/>
      <family val="1"/>
      <charset val="128"/>
    </font>
    <font>
      <sz val="11"/>
      <color theme="0"/>
      <name val="ＭＳ 明朝"/>
      <family val="1"/>
      <charset val="128"/>
    </font>
    <font>
      <vertAlign val="superscript"/>
      <sz val="11"/>
      <color theme="0"/>
      <name val="ＭＳ 明朝"/>
      <family val="1"/>
      <charset val="128"/>
    </font>
    <font>
      <sz val="11"/>
      <color indexed="8"/>
      <name val="ＭＳ 明朝"/>
      <family val="1"/>
      <charset val="128"/>
    </font>
    <font>
      <sz val="11"/>
      <color theme="1"/>
      <name val="ＭＳ 明朝"/>
      <family val="1"/>
      <charset val="128"/>
    </font>
    <font>
      <sz val="12"/>
      <name val="ＭＳ 明朝"/>
      <family val="1"/>
      <charset val="128"/>
    </font>
    <font>
      <sz val="10"/>
      <name val="Century"/>
      <family val="1"/>
      <charset val="128"/>
    </font>
    <font>
      <sz val="13"/>
      <name val="ＭＳ Ｐ明朝"/>
      <family val="1"/>
      <charset val="128"/>
    </font>
    <font>
      <b/>
      <sz val="16"/>
      <name val="Century"/>
      <family val="1"/>
    </font>
    <font>
      <b/>
      <sz val="16"/>
      <name val="ＭＳ 明朝"/>
      <family val="1"/>
      <charset val="128"/>
    </font>
    <font>
      <b/>
      <vertAlign val="subscript"/>
      <sz val="16"/>
      <name val="Century"/>
      <family val="1"/>
    </font>
    <font>
      <sz val="10"/>
      <color theme="0" tint="-0.34998626667073579"/>
      <name val="Century"/>
      <family val="1"/>
    </font>
    <font>
      <sz val="11"/>
      <color theme="0" tint="-0.249977111117893"/>
      <name val="Century"/>
      <family val="1"/>
    </font>
    <font>
      <sz val="14"/>
      <name val="Century"/>
      <family val="1"/>
      <charset val="128"/>
    </font>
    <font>
      <sz val="14"/>
      <name val="Century"/>
      <family val="1"/>
    </font>
    <font>
      <sz val="14"/>
      <name val="ＭＳ Ｐ明朝"/>
      <family val="1"/>
      <charset val="128"/>
    </font>
    <font>
      <sz val="11"/>
      <color rgb="FF000000"/>
      <name val="Calibri"/>
      <family val="2"/>
    </font>
    <font>
      <sz val="11"/>
      <color rgb="FF000000"/>
      <name val="ＭＳ Ｐゴシック"/>
      <family val="3"/>
      <charset val="128"/>
    </font>
    <font>
      <vertAlign val="subscript"/>
      <sz val="10"/>
      <name val="Century"/>
      <family val="1"/>
    </font>
    <font>
      <b/>
      <sz val="11"/>
      <name val="ＭＳ Ｐ明朝"/>
      <family val="1"/>
      <charset val="128"/>
    </font>
    <font>
      <sz val="11"/>
      <color theme="0" tint="-0.34998626667073579"/>
      <name val="ＭＳ Ｐ明朝"/>
      <family val="1"/>
      <charset val="128"/>
    </font>
    <font>
      <sz val="11"/>
      <color theme="0" tint="-0.34998626667073579"/>
      <name val="Century"/>
      <family val="1"/>
      <charset val="128"/>
    </font>
    <font>
      <sz val="9"/>
      <name val="Century"/>
      <family val="1"/>
      <charset val="128"/>
    </font>
    <font>
      <sz val="11"/>
      <color theme="0" tint="-0.249977111117893"/>
      <name val="ＭＳ 明朝"/>
      <family val="1"/>
      <charset val="128"/>
    </font>
    <font>
      <u/>
      <sz val="11"/>
      <color indexed="12"/>
      <name val="ＭＳ 明朝"/>
      <family val="1"/>
      <charset val="128"/>
    </font>
    <font>
      <sz val="11"/>
      <color rgb="FF000000"/>
      <name val="ＭＳ 明朝"/>
      <family val="1"/>
      <charset val="128"/>
    </font>
    <font>
      <sz val="16"/>
      <name val="Century"/>
      <family val="1"/>
    </font>
    <font>
      <sz val="18"/>
      <name val="Century"/>
      <family val="1"/>
    </font>
    <font>
      <b/>
      <sz val="11"/>
      <color theme="1"/>
      <name val="Century"/>
      <family val="1"/>
    </font>
    <font>
      <sz val="11"/>
      <color indexed="8"/>
      <name val="Century"/>
      <family val="1"/>
    </font>
    <font>
      <b/>
      <vertAlign val="subscript"/>
      <sz val="11"/>
      <color theme="1"/>
      <name val="Century"/>
      <family val="1"/>
    </font>
    <font>
      <b/>
      <sz val="16"/>
      <color rgb="FF00B0F0"/>
      <name val="Century"/>
      <family val="1"/>
    </font>
    <font>
      <sz val="11"/>
      <color theme="1"/>
      <name val="Century"/>
      <family val="1"/>
    </font>
    <font>
      <b/>
      <sz val="14"/>
      <name val="Century"/>
      <family val="1"/>
    </font>
    <font>
      <vertAlign val="superscript"/>
      <sz val="11"/>
      <name val="Century"/>
      <family val="1"/>
    </font>
    <font>
      <sz val="11"/>
      <color theme="0"/>
      <name val="Century"/>
      <family val="1"/>
    </font>
    <font>
      <vertAlign val="superscript"/>
      <sz val="11"/>
      <color theme="0"/>
      <name val="Century"/>
      <family val="1"/>
    </font>
    <font>
      <b/>
      <vertAlign val="subscript"/>
      <sz val="11"/>
      <name val="Century"/>
      <family val="1"/>
    </font>
    <font>
      <u/>
      <sz val="11"/>
      <color indexed="12"/>
      <name val="Century"/>
      <family val="1"/>
    </font>
    <font>
      <sz val="11"/>
      <color rgb="FF000000"/>
      <name val="Century"/>
      <family val="1"/>
    </font>
    <font>
      <vertAlign val="subscript"/>
      <sz val="11"/>
      <color rgb="FF000000"/>
      <name val="Century"/>
      <family val="1"/>
    </font>
    <font>
      <vertAlign val="subscript"/>
      <sz val="11"/>
      <color indexed="8"/>
      <name val="Century"/>
      <family val="1"/>
    </font>
    <font>
      <vertAlign val="subscript"/>
      <sz val="11"/>
      <color theme="1"/>
      <name val="Century"/>
      <family val="1"/>
    </font>
    <font>
      <vertAlign val="superscript"/>
      <sz val="11"/>
      <color indexed="8"/>
      <name val="Century"/>
      <family val="1"/>
    </font>
    <font>
      <vertAlign val="subscript"/>
      <sz val="12"/>
      <name val="Century"/>
      <family val="1"/>
    </font>
    <font>
      <sz val="11"/>
      <name val="Century"/>
      <family val="1"/>
      <charset val="128"/>
    </font>
    <font>
      <sz val="11"/>
      <color rgb="FF000000"/>
      <name val="Century"/>
      <family val="1"/>
      <charset val="128"/>
    </font>
    <font>
      <sz val="11"/>
      <color indexed="8"/>
      <name val="Century"/>
      <family val="1"/>
      <charset val="128"/>
    </font>
    <font>
      <sz val="11"/>
      <color indexed="8"/>
      <name val="ＭＳ Ｐ明朝"/>
      <family val="1"/>
      <charset val="128"/>
    </font>
    <font>
      <sz val="11"/>
      <color theme="1"/>
      <name val="ＭＳ Ｐ明朝"/>
      <family val="1"/>
      <charset val="128"/>
    </font>
  </fonts>
  <fills count="64">
    <fill>
      <patternFill patternType="none"/>
    </fill>
    <fill>
      <patternFill patternType="gray125"/>
    </fill>
    <fill>
      <patternFill patternType="solid">
        <fgColor indexed="27"/>
        <bgColor indexed="64"/>
      </patternFill>
    </fill>
    <fill>
      <patternFill patternType="solid">
        <fgColor indexed="42"/>
        <bgColor indexed="64"/>
      </patternFill>
    </fill>
    <fill>
      <patternFill patternType="solid">
        <fgColor indexed="47"/>
        <bgColor indexed="64"/>
      </patternFill>
    </fill>
    <fill>
      <patternFill patternType="solid">
        <fgColor indexed="22"/>
        <bgColor indexed="64"/>
      </patternFill>
    </fill>
    <fill>
      <patternFill patternType="darkTrellis"/>
    </fill>
    <fill>
      <patternFill patternType="solid">
        <fgColor indexed="55"/>
        <bgColor indexed="64"/>
      </patternFill>
    </fill>
    <fill>
      <patternFill patternType="solid">
        <fgColor indexed="9"/>
        <bgColor indexed="64"/>
      </patternFill>
    </fill>
    <fill>
      <patternFill patternType="solid">
        <fgColor indexed="41"/>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5"/>
        <bgColor indexed="26"/>
      </patternFill>
    </fill>
    <fill>
      <patternFill patternType="solid">
        <fgColor indexed="42"/>
        <bgColor indexed="26"/>
      </patternFill>
    </fill>
    <fill>
      <patternFill patternType="solid">
        <fgColor indexed="9"/>
        <bgColor indexed="26"/>
      </patternFill>
    </fill>
    <fill>
      <patternFill patternType="solid">
        <fgColor indexed="9"/>
        <bgColor indexed="13"/>
      </patternFill>
    </fill>
    <fill>
      <patternFill patternType="solid">
        <fgColor indexed="41"/>
        <bgColor indexed="26"/>
      </patternFill>
    </fill>
    <fill>
      <patternFill patternType="solid">
        <fgColor indexed="31"/>
        <bgColor indexed="26"/>
      </patternFill>
    </fill>
    <fill>
      <patternFill patternType="solid">
        <fgColor indexed="47"/>
        <bgColor indexed="26"/>
      </patternFill>
    </fill>
    <fill>
      <patternFill patternType="solid">
        <fgColor indexed="22"/>
        <bgColor indexed="26"/>
      </patternFill>
    </fill>
    <fill>
      <patternFill patternType="solid">
        <fgColor indexed="44"/>
        <bgColor indexed="26"/>
      </patternFill>
    </fill>
    <fill>
      <patternFill patternType="solid">
        <fgColor indexed="44"/>
        <bgColor indexed="13"/>
      </patternFill>
    </fill>
    <fill>
      <patternFill patternType="solid">
        <fgColor indexed="9"/>
        <bgColor indexed="44"/>
      </patternFill>
    </fill>
    <fill>
      <patternFill patternType="solid">
        <fgColor rgb="FFCCFFCC"/>
        <bgColor indexed="64"/>
      </patternFill>
    </fill>
    <fill>
      <patternFill patternType="solid">
        <fgColor rgb="FF66CCFF"/>
        <bgColor indexed="64"/>
      </patternFill>
    </fill>
    <fill>
      <patternFill patternType="solid">
        <fgColor rgb="FFFFCCFF"/>
        <bgColor indexed="64"/>
      </patternFill>
    </fill>
    <fill>
      <patternFill patternType="solid">
        <fgColor rgb="FFFFFF99"/>
        <bgColor indexed="64"/>
      </patternFill>
    </fill>
    <fill>
      <patternFill patternType="solid">
        <fgColor theme="0" tint="-0.249977111117893"/>
        <bgColor indexed="64"/>
      </patternFill>
    </fill>
    <fill>
      <patternFill patternType="solid">
        <fgColor rgb="FFFFCC66"/>
        <bgColor indexed="64"/>
      </patternFill>
    </fill>
    <fill>
      <patternFill patternType="solid">
        <fgColor rgb="FF99CCFF"/>
        <bgColor indexed="64"/>
      </patternFill>
    </fill>
    <fill>
      <patternFill patternType="solid">
        <fgColor rgb="FF99FF66"/>
        <bgColor indexed="13"/>
      </patternFill>
    </fill>
    <fill>
      <patternFill patternType="solid">
        <fgColor rgb="FFCCFFCC"/>
        <bgColor indexed="26"/>
      </patternFill>
    </fill>
    <fill>
      <patternFill patternType="solid">
        <fgColor rgb="FFFFFF99"/>
        <bgColor indexed="26"/>
      </patternFill>
    </fill>
    <fill>
      <patternFill patternType="solid">
        <fgColor theme="0"/>
        <bgColor indexed="64"/>
      </patternFill>
    </fill>
    <fill>
      <patternFill patternType="solid">
        <fgColor theme="0"/>
        <bgColor indexed="13"/>
      </patternFill>
    </fill>
    <fill>
      <patternFill patternType="solid">
        <fgColor theme="4" tint="0.79998168889431442"/>
        <bgColor indexed="26"/>
      </patternFill>
    </fill>
    <fill>
      <patternFill patternType="solid">
        <fgColor theme="4" tint="0.79998168889431442"/>
        <bgColor indexed="64"/>
      </patternFill>
    </fill>
    <fill>
      <patternFill patternType="solid">
        <fgColor rgb="FFCCFFCC"/>
        <bgColor indexed="13"/>
      </patternFill>
    </fill>
    <fill>
      <patternFill patternType="solid">
        <fgColor rgb="FFCCFFCC"/>
        <bgColor indexed="9"/>
      </patternFill>
    </fill>
    <fill>
      <patternFill patternType="solid">
        <fgColor theme="4" tint="0.79998168889431442"/>
        <bgColor indexed="13"/>
      </patternFill>
    </fill>
    <fill>
      <patternFill patternType="solid">
        <fgColor theme="3" tint="0.79998168889431442"/>
        <bgColor indexed="64"/>
      </patternFill>
    </fill>
    <fill>
      <patternFill patternType="solid">
        <fgColor indexed="9"/>
        <bgColor theme="0"/>
      </patternFill>
    </fill>
    <fill>
      <patternFill patternType="solid">
        <fgColor theme="0"/>
        <bgColor indexed="26"/>
      </patternFill>
    </fill>
    <fill>
      <patternFill patternType="solid">
        <fgColor rgb="FFCCFFCC"/>
        <bgColor indexed="44"/>
      </patternFill>
    </fill>
    <fill>
      <patternFill patternType="solid">
        <fgColor theme="0" tint="-0.499984740745262"/>
        <bgColor indexed="64"/>
      </patternFill>
    </fill>
    <fill>
      <patternFill patternType="solid">
        <fgColor rgb="FFC0C0C0"/>
        <bgColor indexed="64"/>
      </patternFill>
    </fill>
    <fill>
      <patternFill patternType="solid">
        <fgColor rgb="FFFF7C80"/>
        <bgColor indexed="64"/>
      </patternFill>
    </fill>
    <fill>
      <patternFill patternType="solid">
        <fgColor rgb="FFFF99CC"/>
        <bgColor indexed="64"/>
      </patternFill>
    </fill>
    <fill>
      <patternFill patternType="solid">
        <fgColor rgb="FFCCCCFF"/>
        <bgColor indexed="64"/>
      </patternFill>
    </fill>
    <fill>
      <patternFill patternType="solid">
        <fgColor theme="0" tint="-0.249977111117893"/>
        <bgColor indexed="13"/>
      </patternFill>
    </fill>
    <fill>
      <patternFill patternType="solid">
        <fgColor rgb="FFFFFFCC"/>
        <bgColor indexed="64"/>
      </patternFill>
    </fill>
    <fill>
      <patternFill patternType="solid">
        <fgColor rgb="FFFFFFCC"/>
        <bgColor indexed="13"/>
      </patternFill>
    </fill>
    <fill>
      <patternFill patternType="solid">
        <fgColor rgb="FF99FF99"/>
        <bgColor indexed="64"/>
      </patternFill>
    </fill>
    <fill>
      <patternFill patternType="solid">
        <fgColor theme="1" tint="0.499984740745262"/>
        <bgColor indexed="64"/>
      </patternFill>
    </fill>
    <fill>
      <patternFill patternType="solid">
        <fgColor rgb="FF99FF66"/>
        <bgColor indexed="64"/>
      </patternFill>
    </fill>
    <fill>
      <patternFill patternType="solid">
        <fgColor rgb="FF99FF66"/>
        <bgColor indexed="26"/>
      </patternFill>
    </fill>
    <fill>
      <patternFill patternType="solid">
        <fgColor rgb="FFFFFFFF"/>
        <bgColor indexed="64"/>
      </patternFill>
    </fill>
    <fill>
      <patternFill patternType="solid">
        <fgColor theme="9"/>
        <bgColor indexed="64"/>
      </patternFill>
    </fill>
    <fill>
      <patternFill patternType="solid">
        <fgColor rgb="FFCCCCFF"/>
        <bgColor indexed="13"/>
      </patternFill>
    </fill>
    <fill>
      <patternFill patternType="solid">
        <fgColor rgb="FFFFFFFF"/>
        <bgColor indexed="13"/>
      </patternFill>
    </fill>
    <fill>
      <patternFill patternType="solid">
        <fgColor theme="0"/>
        <bgColor theme="0"/>
      </patternFill>
    </fill>
    <fill>
      <patternFill patternType="solid">
        <fgColor rgb="FFCCFFFF"/>
        <bgColor indexed="64"/>
      </patternFill>
    </fill>
    <fill>
      <patternFill patternType="solid">
        <fgColor rgb="FFFFCCCC"/>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dotted">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dotted">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style="thin">
        <color indexed="64"/>
      </right>
      <top style="double">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dash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style="dashed">
        <color indexed="64"/>
      </top>
      <bottom style="double">
        <color indexed="64"/>
      </bottom>
      <diagonal/>
    </border>
    <border diagonalUp="1">
      <left style="thin">
        <color indexed="64"/>
      </left>
      <right style="thin">
        <color indexed="64"/>
      </right>
      <top style="thin">
        <color indexed="64"/>
      </top>
      <bottom/>
      <diagonal style="thin">
        <color indexed="64"/>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dashed">
        <color indexed="64"/>
      </top>
      <bottom/>
      <diagonal/>
    </border>
    <border>
      <left style="thin">
        <color indexed="64"/>
      </left>
      <right style="medium">
        <color indexed="64"/>
      </right>
      <top style="dashed">
        <color indexed="64"/>
      </top>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dashed">
        <color indexed="64"/>
      </bottom>
      <diagonal/>
    </border>
    <border>
      <left/>
      <right style="thin">
        <color indexed="64"/>
      </right>
      <top/>
      <bottom style="double">
        <color indexed="64"/>
      </bottom>
      <diagonal/>
    </border>
    <border>
      <left/>
      <right style="thin">
        <color indexed="64"/>
      </right>
      <top style="dashed">
        <color indexed="64"/>
      </top>
      <bottom style="dashed">
        <color indexed="64"/>
      </bottom>
      <diagonal/>
    </border>
    <border>
      <left/>
      <right style="thin">
        <color indexed="64"/>
      </right>
      <top/>
      <bottom style="dashed">
        <color indexed="64"/>
      </bottom>
      <diagonal/>
    </border>
    <border diagonalUp="1">
      <left style="thin">
        <color indexed="64"/>
      </left>
      <right style="thin">
        <color indexed="64"/>
      </right>
      <top/>
      <bottom style="double">
        <color indexed="64"/>
      </bottom>
      <diagonal style="thin">
        <color indexed="64"/>
      </diagonal>
    </border>
    <border>
      <left style="thin">
        <color indexed="64"/>
      </left>
      <right style="thin">
        <color indexed="64"/>
      </right>
      <top style="dashed">
        <color indexed="64"/>
      </top>
      <bottom style="double">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medium">
        <color indexed="64"/>
      </bottom>
      <diagonal/>
    </border>
    <border>
      <left/>
      <right style="dotted">
        <color indexed="64"/>
      </right>
      <top style="medium">
        <color indexed="64"/>
      </top>
      <bottom style="thin">
        <color indexed="64"/>
      </bottom>
      <diagonal/>
    </border>
    <border>
      <left style="medium">
        <color indexed="64"/>
      </left>
      <right style="dotted">
        <color indexed="64"/>
      </right>
      <top style="medium">
        <color indexed="64"/>
      </top>
      <bottom style="thin">
        <color indexed="64"/>
      </bottom>
      <diagonal/>
    </border>
    <border>
      <left style="medium">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thin">
        <color indexed="64"/>
      </top>
      <bottom style="double">
        <color indexed="64"/>
      </bottom>
      <diagonal/>
    </border>
    <border>
      <left style="thin">
        <color indexed="64"/>
      </left>
      <right/>
      <top/>
      <bottom style="medium">
        <color indexed="64"/>
      </bottom>
      <diagonal/>
    </border>
    <border>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style="thin">
        <color indexed="64"/>
      </left>
      <right/>
      <top style="dashed">
        <color indexed="64"/>
      </top>
      <bottom style="dashed">
        <color indexed="64"/>
      </bottom>
      <diagonal/>
    </border>
    <border>
      <left/>
      <right/>
      <top/>
      <bottom style="double">
        <color indexed="64"/>
      </bottom>
      <diagonal/>
    </border>
    <border>
      <left/>
      <right/>
      <top style="thin">
        <color indexed="64"/>
      </top>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style="thin">
        <color indexed="64"/>
      </right>
      <top/>
      <bottom/>
      <diagonal/>
    </border>
    <border>
      <left style="thin">
        <color indexed="64"/>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style="thin">
        <color indexed="64"/>
      </right>
      <top/>
      <bottom style="dotted">
        <color indexed="64"/>
      </bottom>
      <diagonal/>
    </border>
    <border>
      <left style="dashed">
        <color indexed="64"/>
      </left>
      <right/>
      <top style="thin">
        <color indexed="64"/>
      </top>
      <bottom style="thin">
        <color indexed="64"/>
      </bottom>
      <diagonal/>
    </border>
    <border>
      <left style="medium">
        <color indexed="64"/>
      </left>
      <right style="dashed">
        <color indexed="64"/>
      </right>
      <top style="thin">
        <color indexed="64"/>
      </top>
      <bottom/>
      <diagonal/>
    </border>
    <border>
      <left style="thin">
        <color indexed="64"/>
      </left>
      <right style="dashed">
        <color indexed="64"/>
      </right>
      <top style="thin">
        <color indexed="64"/>
      </top>
      <bottom style="thin">
        <color indexed="64"/>
      </bottom>
      <diagonal/>
    </border>
    <border>
      <left style="medium">
        <color indexed="64"/>
      </left>
      <right/>
      <top/>
      <bottom style="thin">
        <color indexed="64"/>
      </bottom>
      <diagonal/>
    </border>
    <border>
      <left/>
      <right/>
      <top style="double">
        <color indexed="64"/>
      </top>
      <bottom style="thin">
        <color indexed="64"/>
      </bottom>
      <diagonal/>
    </border>
    <border>
      <left style="medium">
        <color indexed="64"/>
      </left>
      <right style="dashed">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dotted">
        <color indexed="64"/>
      </right>
      <top/>
      <bottom style="medium">
        <color indexed="64"/>
      </bottom>
      <diagonal/>
    </border>
    <border>
      <left style="medium">
        <color indexed="64"/>
      </left>
      <right style="dotted">
        <color indexed="64"/>
      </right>
      <top style="thin">
        <color indexed="64"/>
      </top>
      <bottom style="double">
        <color indexed="64"/>
      </bottom>
      <diagonal/>
    </border>
    <border>
      <left/>
      <right style="dotted">
        <color indexed="64"/>
      </right>
      <top style="thin">
        <color indexed="64"/>
      </top>
      <bottom style="double">
        <color indexed="64"/>
      </bottom>
      <diagonal/>
    </border>
    <border>
      <left style="thin">
        <color indexed="64"/>
      </left>
      <right/>
      <top style="thin">
        <color indexed="64"/>
      </top>
      <bottom style="medium">
        <color indexed="64"/>
      </bottom>
      <diagonal/>
    </border>
    <border>
      <left style="thin">
        <color indexed="64"/>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dashed">
        <color indexed="64"/>
      </bottom>
      <diagonal/>
    </border>
    <border>
      <left style="thin">
        <color indexed="64"/>
      </left>
      <right style="thin">
        <color indexed="64"/>
      </right>
      <top style="dotted">
        <color indexed="64"/>
      </top>
      <bottom style="double">
        <color indexed="64"/>
      </bottom>
      <diagonal/>
    </border>
    <border>
      <left/>
      <right style="thin">
        <color indexed="64"/>
      </right>
      <top style="dotted">
        <color indexed="64"/>
      </top>
      <bottom/>
      <diagonal/>
    </border>
    <border>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diagonal/>
    </border>
    <border>
      <left/>
      <right/>
      <top/>
      <bottom style="thin">
        <color indexed="64"/>
      </bottom>
      <diagonal/>
    </border>
    <border diagonalUp="1">
      <left style="thin">
        <color indexed="64"/>
      </left>
      <right style="thin">
        <color indexed="64"/>
      </right>
      <top/>
      <bottom/>
      <diagonal style="thin">
        <color indexed="64"/>
      </diagonal>
    </border>
    <border>
      <left style="thin">
        <color indexed="64"/>
      </left>
      <right style="medium">
        <color indexed="64"/>
      </right>
      <top style="dashed">
        <color indexed="64"/>
      </top>
      <bottom style="thin">
        <color indexed="64"/>
      </bottom>
      <diagonal/>
    </border>
    <border>
      <left style="thin">
        <color indexed="64"/>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style="thin">
        <color indexed="64"/>
      </left>
      <right/>
      <top/>
      <bottom style="double">
        <color indexed="64"/>
      </bottom>
      <diagonal/>
    </border>
    <border>
      <left style="dashed">
        <color indexed="64"/>
      </left>
      <right/>
      <top/>
      <bottom style="double">
        <color indexed="64"/>
      </bottom>
      <diagonal/>
    </border>
    <border>
      <left/>
      <right style="dashed">
        <color indexed="64"/>
      </right>
      <top style="thin">
        <color indexed="64"/>
      </top>
      <bottom style="thin">
        <color indexed="64"/>
      </bottom>
      <diagonal/>
    </border>
    <border>
      <left style="medium">
        <color indexed="64"/>
      </left>
      <right/>
      <top style="thin">
        <color indexed="64"/>
      </top>
      <bottom/>
      <diagonal/>
    </border>
    <border>
      <left/>
      <right/>
      <top style="double">
        <color indexed="64"/>
      </top>
      <bottom style="medium">
        <color indexed="64"/>
      </bottom>
      <diagonal/>
    </border>
    <border>
      <left/>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style="medium">
        <color indexed="64"/>
      </right>
      <top/>
      <bottom style="medium">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
      <left style="thin">
        <color indexed="64"/>
      </left>
      <right style="thin">
        <color indexed="64"/>
      </right>
      <top style="double">
        <color indexed="64"/>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dashed">
        <color indexed="64"/>
      </bottom>
      <diagonal/>
    </border>
    <border>
      <left/>
      <right/>
      <top style="dashed">
        <color indexed="64"/>
      </top>
      <bottom style="dashed">
        <color indexed="64"/>
      </bottom>
      <diagonal/>
    </border>
    <border>
      <left/>
      <right/>
      <top style="dashed">
        <color indexed="64"/>
      </top>
      <bottom style="medium">
        <color indexed="64"/>
      </bottom>
      <diagonal/>
    </border>
    <border>
      <left/>
      <right/>
      <top style="dashed">
        <color indexed="64"/>
      </top>
      <bottom style="double">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style="thin">
        <color indexed="64"/>
      </left>
      <right/>
      <top style="dashed">
        <color indexed="64"/>
      </top>
      <bottom style="thin">
        <color indexed="64"/>
      </bottom>
      <diagonal/>
    </border>
    <border>
      <left style="thin">
        <color indexed="64"/>
      </left>
      <right/>
      <top style="dotted">
        <color indexed="64"/>
      </top>
      <bottom style="medium">
        <color indexed="64"/>
      </bottom>
      <diagonal/>
    </border>
    <border>
      <left/>
      <right/>
      <top style="dashed">
        <color indexed="64"/>
      </top>
      <bottom/>
      <diagonal/>
    </border>
    <border>
      <left style="medium">
        <color theme="1"/>
      </left>
      <right/>
      <top style="double">
        <color indexed="64"/>
      </top>
      <bottom style="medium">
        <color indexed="64"/>
      </bottom>
      <diagonal/>
    </border>
    <border>
      <left style="dashed">
        <color indexed="64"/>
      </left>
      <right/>
      <top style="medium">
        <color indexed="64"/>
      </top>
      <bottom style="thin">
        <color indexed="64"/>
      </bottom>
      <diagonal/>
    </border>
    <border>
      <left style="thin">
        <color indexed="64"/>
      </left>
      <right style="dashed">
        <color indexed="64"/>
      </right>
      <top style="thin">
        <color indexed="64"/>
      </top>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tted">
        <color indexed="64"/>
      </top>
      <bottom/>
      <diagonal/>
    </border>
    <border>
      <left style="medium">
        <color indexed="64"/>
      </left>
      <right style="thin">
        <color indexed="64"/>
      </right>
      <top/>
      <bottom style="dashed">
        <color indexed="64"/>
      </bottom>
      <diagonal/>
    </border>
    <border>
      <left style="medium">
        <color indexed="64"/>
      </left>
      <right style="thin">
        <color indexed="64"/>
      </right>
      <top style="dashed">
        <color indexed="64"/>
      </top>
      <bottom style="dashed">
        <color indexed="64"/>
      </bottom>
      <diagonal/>
    </border>
    <border>
      <left style="medium">
        <color indexed="64"/>
      </left>
      <right style="thin">
        <color indexed="64"/>
      </right>
      <top style="dashed">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ashed">
        <color indexed="64"/>
      </bottom>
      <diagonal/>
    </border>
    <border>
      <left style="medium">
        <color indexed="64"/>
      </left>
      <right style="thin">
        <color indexed="64"/>
      </right>
      <top style="medium">
        <color indexed="64"/>
      </top>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style="double">
        <color indexed="64"/>
      </top>
      <bottom style="medium">
        <color indexed="64"/>
      </bottom>
      <diagonal/>
    </border>
  </borders>
  <cellStyleXfs count="41">
    <xf numFmtId="0" fontId="0" fillId="0" borderId="0">
      <alignment vertical="center"/>
    </xf>
    <xf numFmtId="49" fontId="1" fillId="0" borderId="1" applyNumberFormat="0" applyFont="0" applyFill="0" applyBorder="0" applyProtection="0">
      <alignment horizontal="left" vertical="center" indent="2"/>
    </xf>
    <xf numFmtId="49" fontId="1" fillId="0" borderId="2" applyNumberFormat="0" applyFont="0" applyFill="0" applyBorder="0" applyProtection="0">
      <alignment horizontal="left" vertical="center" indent="5"/>
    </xf>
    <xf numFmtId="4" fontId="1" fillId="2" borderId="1">
      <alignment horizontal="right" vertical="center"/>
    </xf>
    <xf numFmtId="0" fontId="1" fillId="3" borderId="0" applyBorder="0">
      <alignment horizontal="right" vertical="center"/>
    </xf>
    <xf numFmtId="0" fontId="1" fillId="3" borderId="0" applyBorder="0">
      <alignment horizontal="right" vertical="center"/>
    </xf>
    <xf numFmtId="0" fontId="19" fillId="4" borderId="1">
      <alignment horizontal="right" vertical="center"/>
    </xf>
    <xf numFmtId="0" fontId="19" fillId="4" borderId="1">
      <alignment horizontal="right" vertical="center"/>
    </xf>
    <xf numFmtId="0" fontId="19" fillId="4" borderId="3">
      <alignment horizontal="right" vertical="center"/>
    </xf>
    <xf numFmtId="4" fontId="2" fillId="0" borderId="4" applyFill="0" applyBorder="0" applyProtection="0">
      <alignment horizontal="right" vertical="center"/>
    </xf>
    <xf numFmtId="0" fontId="19" fillId="0" borderId="0" applyNumberFormat="0">
      <alignment horizontal="right"/>
    </xf>
    <xf numFmtId="0" fontId="1" fillId="0" borderId="5">
      <alignment horizontal="left" vertical="center" wrapText="1" indent="2"/>
    </xf>
    <xf numFmtId="0" fontId="1" fillId="3" borderId="2">
      <alignment horizontal="left" vertical="center"/>
    </xf>
    <xf numFmtId="0" fontId="19" fillId="0" borderId="6">
      <alignment horizontal="left" vertical="top" wrapText="1"/>
    </xf>
    <xf numFmtId="0" fontId="5" fillId="0" borderId="7"/>
    <xf numFmtId="0" fontId="3" fillId="0" borderId="0" applyNumberFormat="0" applyFill="0" applyBorder="0" applyAlignment="0" applyProtection="0"/>
    <xf numFmtId="0" fontId="1" fillId="0" borderId="0" applyBorder="0">
      <alignment horizontal="right" vertical="center"/>
    </xf>
    <xf numFmtId="0" fontId="1" fillId="0" borderId="8">
      <alignment horizontal="right" vertical="center"/>
    </xf>
    <xf numFmtId="4" fontId="1" fillId="0" borderId="1" applyFill="0" applyBorder="0" applyProtection="0">
      <alignment horizontal="right" vertical="center"/>
    </xf>
    <xf numFmtId="49" fontId="2" fillId="0" borderId="1" applyNumberFormat="0" applyFill="0" applyBorder="0" applyProtection="0">
      <alignment horizontal="left" vertical="center"/>
    </xf>
    <xf numFmtId="0" fontId="1" fillId="0" borderId="1" applyNumberFormat="0" applyFill="0" applyAlignment="0" applyProtection="0"/>
    <xf numFmtId="0" fontId="4" fillId="5" borderId="0" applyNumberFormat="0" applyFont="0" applyBorder="0" applyAlignment="0" applyProtection="0"/>
    <xf numFmtId="0" fontId="5" fillId="0" borderId="0"/>
    <xf numFmtId="182" fontId="1" fillId="6" borderId="1" applyNumberFormat="0" applyFont="0" applyBorder="0" applyAlignment="0" applyProtection="0">
      <alignment horizontal="right" vertical="center"/>
    </xf>
    <xf numFmtId="0" fontId="1" fillId="7" borderId="3"/>
    <xf numFmtId="4" fontId="1" fillId="0" borderId="0"/>
    <xf numFmtId="9" fontId="6" fillId="0" borderId="0" applyFont="0" applyFill="0" applyBorder="0" applyAlignment="0" applyProtection="0">
      <alignment vertical="center"/>
    </xf>
    <xf numFmtId="9" fontId="13" fillId="0" borderId="0" applyFont="0" applyFill="0" applyBorder="0" applyAlignment="0" applyProtection="0"/>
    <xf numFmtId="0" fontId="7" fillId="0" borderId="0" applyNumberFormat="0" applyFill="0" applyBorder="0" applyAlignment="0" applyProtection="0">
      <alignment vertical="top"/>
      <protection locked="0"/>
    </xf>
    <xf numFmtId="38" fontId="6" fillId="0" borderId="0" applyFont="0" applyFill="0" applyBorder="0" applyAlignment="0" applyProtection="0">
      <alignment vertical="center"/>
    </xf>
    <xf numFmtId="0" fontId="18" fillId="0" borderId="0">
      <alignment vertical="center"/>
    </xf>
    <xf numFmtId="0" fontId="13" fillId="0" borderId="0"/>
    <xf numFmtId="0" fontId="8" fillId="0" borderId="0"/>
    <xf numFmtId="0" fontId="8" fillId="0" borderId="0"/>
    <xf numFmtId="0" fontId="23" fillId="0" borderId="0">
      <alignment vertical="center"/>
    </xf>
    <xf numFmtId="1" fontId="20" fillId="0" borderId="0">
      <alignment vertical="center"/>
    </xf>
    <xf numFmtId="9" fontId="6" fillId="0" borderId="0" applyFont="0" applyFill="0" applyBorder="0" applyAlignment="0" applyProtection="0">
      <alignment vertical="center"/>
    </xf>
    <xf numFmtId="9" fontId="32"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cellStyleXfs>
  <cellXfs count="1531">
    <xf numFmtId="0" fontId="0" fillId="0" borderId="0" xfId="0">
      <alignment vertical="center"/>
    </xf>
    <xf numFmtId="0" fontId="10" fillId="8" borderId="0" xfId="33" applyFont="1" applyFill="1" applyAlignment="1">
      <alignment vertical="center"/>
    </xf>
    <xf numFmtId="0" fontId="10" fillId="8" borderId="0" xfId="33" applyFont="1" applyFill="1" applyBorder="1" applyAlignment="1">
      <alignment horizontal="center" vertical="center"/>
    </xf>
    <xf numFmtId="177" fontId="10" fillId="8" borderId="1" xfId="33" applyNumberFormat="1" applyFont="1" applyFill="1" applyBorder="1" applyAlignment="1">
      <alignment vertical="center"/>
    </xf>
    <xf numFmtId="177" fontId="10" fillId="8" borderId="0" xfId="33" applyNumberFormat="1" applyFont="1" applyFill="1" applyBorder="1" applyAlignment="1">
      <alignment vertical="center"/>
    </xf>
    <xf numFmtId="177" fontId="10" fillId="8" borderId="9" xfId="33" applyNumberFormat="1" applyFont="1" applyFill="1" applyBorder="1" applyAlignment="1">
      <alignment vertical="center"/>
    </xf>
    <xf numFmtId="179" fontId="10" fillId="8" borderId="1" xfId="33" applyNumberFormat="1" applyFont="1" applyFill="1" applyBorder="1" applyAlignment="1">
      <alignment vertical="center"/>
    </xf>
    <xf numFmtId="179" fontId="10" fillId="8" borderId="9" xfId="33" applyNumberFormat="1" applyFont="1" applyFill="1" applyBorder="1" applyAlignment="1">
      <alignment vertical="center"/>
    </xf>
    <xf numFmtId="184" fontId="10" fillId="8" borderId="10" xfId="33" applyNumberFormat="1" applyFont="1" applyFill="1" applyBorder="1" applyAlignment="1">
      <alignment vertical="center"/>
    </xf>
    <xf numFmtId="0" fontId="10" fillId="8" borderId="0" xfId="33" applyFont="1" applyFill="1"/>
    <xf numFmtId="0" fontId="10" fillId="5" borderId="1" xfId="33" applyFont="1" applyFill="1" applyBorder="1" applyAlignment="1">
      <alignment horizontal="center" vertical="center"/>
    </xf>
    <xf numFmtId="176" fontId="10" fillId="8" borderId="1" xfId="33" applyNumberFormat="1" applyFont="1" applyFill="1" applyBorder="1" applyAlignment="1">
      <alignment vertical="center"/>
    </xf>
    <xf numFmtId="176" fontId="10" fillId="8" borderId="9" xfId="33" applyNumberFormat="1" applyFont="1" applyFill="1" applyBorder="1" applyAlignment="1">
      <alignment vertical="center"/>
    </xf>
    <xf numFmtId="176" fontId="10" fillId="8" borderId="4" xfId="33" applyNumberFormat="1" applyFont="1" applyFill="1" applyBorder="1" applyAlignment="1">
      <alignment vertical="center"/>
    </xf>
    <xf numFmtId="176" fontId="10" fillId="8" borderId="11" xfId="33" applyNumberFormat="1" applyFont="1" applyFill="1" applyBorder="1" applyAlignment="1">
      <alignment vertical="center"/>
    </xf>
    <xf numFmtId="184" fontId="10" fillId="8" borderId="1" xfId="33" applyNumberFormat="1" applyFont="1" applyFill="1" applyBorder="1" applyAlignment="1">
      <alignment vertical="center"/>
    </xf>
    <xf numFmtId="184" fontId="10" fillId="8" borderId="9" xfId="33" applyNumberFormat="1" applyFont="1" applyFill="1" applyBorder="1" applyAlignment="1">
      <alignment vertical="center"/>
    </xf>
    <xf numFmtId="184" fontId="10" fillId="8" borderId="4" xfId="33" applyNumberFormat="1" applyFont="1" applyFill="1" applyBorder="1" applyAlignment="1">
      <alignment vertical="center"/>
    </xf>
    <xf numFmtId="184" fontId="10" fillId="8" borderId="0" xfId="33" applyNumberFormat="1" applyFont="1" applyFill="1"/>
    <xf numFmtId="184" fontId="10" fillId="8" borderId="12" xfId="33" applyNumberFormat="1" applyFont="1" applyFill="1" applyBorder="1" applyAlignment="1">
      <alignment vertical="center"/>
    </xf>
    <xf numFmtId="184" fontId="10" fillId="8" borderId="13" xfId="33" applyNumberFormat="1" applyFont="1" applyFill="1" applyBorder="1" applyAlignment="1">
      <alignment vertical="center"/>
    </xf>
    <xf numFmtId="0" fontId="10" fillId="5" borderId="15" xfId="33" applyFont="1" applyFill="1" applyBorder="1" applyAlignment="1">
      <alignment horizontal="center" vertical="center"/>
    </xf>
    <xf numFmtId="0" fontId="10" fillId="5" borderId="16" xfId="33" applyFont="1" applyFill="1" applyBorder="1" applyAlignment="1">
      <alignment horizontal="center" vertical="center"/>
    </xf>
    <xf numFmtId="0" fontId="10" fillId="5" borderId="17" xfId="33" applyFont="1" applyFill="1" applyBorder="1" applyAlignment="1">
      <alignment horizontal="center" vertical="center"/>
    </xf>
    <xf numFmtId="176" fontId="10" fillId="8" borderId="0" xfId="33" applyNumberFormat="1" applyFont="1" applyFill="1" applyAlignment="1">
      <alignment vertical="center"/>
    </xf>
    <xf numFmtId="183" fontId="10" fillId="8" borderId="1" xfId="33" applyNumberFormat="1" applyFont="1" applyFill="1" applyBorder="1" applyAlignment="1">
      <alignment vertical="center"/>
    </xf>
    <xf numFmtId="183" fontId="10" fillId="8" borderId="0" xfId="33" applyNumberFormat="1" applyFont="1" applyFill="1" applyAlignment="1">
      <alignment vertical="center"/>
    </xf>
    <xf numFmtId="183" fontId="10" fillId="8" borderId="9" xfId="33" applyNumberFormat="1" applyFont="1" applyFill="1" applyBorder="1" applyAlignment="1">
      <alignment vertical="center"/>
    </xf>
    <xf numFmtId="183" fontId="10" fillId="8" borderId="4" xfId="33" applyNumberFormat="1" applyFont="1" applyFill="1" applyBorder="1" applyAlignment="1">
      <alignment vertical="center"/>
    </xf>
    <xf numFmtId="10" fontId="10" fillId="8" borderId="10" xfId="33" applyNumberFormat="1" applyFont="1" applyFill="1" applyBorder="1" applyAlignment="1">
      <alignment vertical="center"/>
    </xf>
    <xf numFmtId="10" fontId="10" fillId="8" borderId="12" xfId="33" applyNumberFormat="1" applyFont="1" applyFill="1" applyBorder="1" applyAlignment="1">
      <alignment vertical="center"/>
    </xf>
    <xf numFmtId="10" fontId="10" fillId="8" borderId="13" xfId="33" applyNumberFormat="1" applyFont="1" applyFill="1" applyBorder="1" applyAlignment="1">
      <alignment vertical="center"/>
    </xf>
    <xf numFmtId="38" fontId="10" fillId="8" borderId="1" xfId="29" applyFont="1" applyFill="1" applyBorder="1" applyAlignment="1">
      <alignment vertical="center"/>
    </xf>
    <xf numFmtId="40" fontId="10" fillId="3" borderId="1" xfId="29" applyNumberFormat="1" applyFont="1" applyFill="1" applyBorder="1" applyAlignment="1">
      <alignment vertical="center"/>
    </xf>
    <xf numFmtId="0" fontId="10" fillId="9" borderId="21" xfId="33" applyFont="1" applyFill="1" applyBorder="1" applyAlignment="1">
      <alignment vertical="center" wrapText="1"/>
    </xf>
    <xf numFmtId="0" fontId="10" fillId="8" borderId="33" xfId="33" applyFont="1" applyFill="1" applyBorder="1" applyAlignment="1">
      <alignment vertical="center"/>
    </xf>
    <xf numFmtId="40" fontId="10" fillId="11" borderId="40" xfId="29" applyNumberFormat="1" applyFont="1" applyFill="1" applyBorder="1" applyAlignment="1">
      <alignment horizontal="center" vertical="center"/>
    </xf>
    <xf numFmtId="185" fontId="10" fillId="8" borderId="0" xfId="33" applyNumberFormat="1" applyFont="1" applyFill="1" applyAlignment="1">
      <alignment vertical="center"/>
    </xf>
    <xf numFmtId="179" fontId="10" fillId="8" borderId="0" xfId="26" applyNumberFormat="1" applyFont="1" applyFill="1" applyAlignment="1">
      <alignment vertical="center"/>
    </xf>
    <xf numFmtId="0" fontId="15" fillId="8" borderId="0" xfId="33" applyFont="1" applyFill="1" applyAlignment="1">
      <alignment vertical="center"/>
    </xf>
    <xf numFmtId="0" fontId="10" fillId="5" borderId="33" xfId="33" applyFont="1" applyFill="1" applyBorder="1" applyAlignment="1">
      <alignment horizontal="left" vertical="center"/>
    </xf>
    <xf numFmtId="0" fontId="10" fillId="5" borderId="21" xfId="33" applyFont="1" applyFill="1" applyBorder="1" applyAlignment="1">
      <alignment horizontal="center" vertical="center"/>
    </xf>
    <xf numFmtId="0" fontId="10" fillId="8" borderId="44" xfId="33" applyFont="1" applyFill="1" applyBorder="1" applyAlignment="1">
      <alignment vertical="center"/>
    </xf>
    <xf numFmtId="0" fontId="10" fillId="8" borderId="1" xfId="33" applyFont="1" applyFill="1" applyBorder="1" applyAlignment="1">
      <alignment vertical="center" wrapText="1"/>
    </xf>
    <xf numFmtId="178" fontId="10" fillId="8" borderId="1" xfId="33" applyNumberFormat="1" applyFont="1" applyFill="1" applyBorder="1" applyAlignment="1">
      <alignment vertical="center"/>
    </xf>
    <xf numFmtId="0" fontId="10" fillId="8" borderId="20" xfId="33" applyFont="1" applyFill="1" applyBorder="1" applyAlignment="1">
      <alignment vertical="center"/>
    </xf>
    <xf numFmtId="0" fontId="10" fillId="8" borderId="45" xfId="33" applyFont="1" applyFill="1" applyBorder="1" applyAlignment="1">
      <alignment vertical="center" wrapText="1"/>
    </xf>
    <xf numFmtId="0" fontId="10" fillId="8" borderId="22" xfId="33" applyFont="1" applyFill="1" applyBorder="1" applyAlignment="1">
      <alignment vertical="center" wrapText="1"/>
    </xf>
    <xf numFmtId="0" fontId="10" fillId="8" borderId="32" xfId="33" applyFont="1" applyFill="1" applyBorder="1" applyAlignment="1">
      <alignment vertical="center"/>
    </xf>
    <xf numFmtId="0" fontId="10" fillId="8" borderId="24" xfId="33" applyFont="1" applyFill="1" applyBorder="1" applyAlignment="1">
      <alignment vertical="center" wrapText="1"/>
    </xf>
    <xf numFmtId="0" fontId="10" fillId="8" borderId="21" xfId="33" applyFont="1" applyFill="1" applyBorder="1" applyAlignment="1">
      <alignment vertical="center" wrapText="1"/>
    </xf>
    <xf numFmtId="176" fontId="10" fillId="8" borderId="1" xfId="0" applyNumberFormat="1" applyFont="1" applyFill="1" applyBorder="1" applyAlignment="1">
      <alignment vertical="center" wrapText="1"/>
    </xf>
    <xf numFmtId="176" fontId="10" fillId="8" borderId="46" xfId="0" applyNumberFormat="1" applyFont="1" applyFill="1" applyBorder="1" applyAlignment="1">
      <alignment vertical="center" wrapText="1"/>
    </xf>
    <xf numFmtId="176" fontId="10" fillId="8" borderId="9" xfId="0" applyNumberFormat="1" applyFont="1" applyFill="1" applyBorder="1" applyAlignment="1">
      <alignment vertical="center" wrapText="1"/>
    </xf>
    <xf numFmtId="0" fontId="10" fillId="8" borderId="48" xfId="33" applyFont="1" applyFill="1" applyBorder="1" applyAlignment="1">
      <alignment vertical="center" wrapText="1"/>
    </xf>
    <xf numFmtId="176" fontId="10" fillId="8" borderId="4" xfId="0" applyNumberFormat="1" applyFont="1" applyFill="1" applyBorder="1" applyAlignment="1">
      <alignment vertical="center" wrapText="1"/>
    </xf>
    <xf numFmtId="176" fontId="10" fillId="8" borderId="39" xfId="33" applyNumberFormat="1" applyFont="1" applyFill="1" applyBorder="1" applyAlignment="1">
      <alignment vertical="center"/>
    </xf>
    <xf numFmtId="178" fontId="10" fillId="8" borderId="39" xfId="33" applyNumberFormat="1" applyFont="1" applyFill="1" applyBorder="1" applyAlignment="1">
      <alignment vertical="center"/>
    </xf>
    <xf numFmtId="178" fontId="10" fillId="8" borderId="40" xfId="33" applyNumberFormat="1" applyFont="1" applyFill="1" applyBorder="1" applyAlignment="1">
      <alignment vertical="center"/>
    </xf>
    <xf numFmtId="176" fontId="10" fillId="8" borderId="27" xfId="33" applyNumberFormat="1" applyFont="1" applyFill="1" applyBorder="1" applyAlignment="1">
      <alignment vertical="center"/>
    </xf>
    <xf numFmtId="180" fontId="10" fillId="8" borderId="27" xfId="33" applyNumberFormat="1" applyFont="1" applyFill="1" applyBorder="1" applyAlignment="1">
      <alignment vertical="center"/>
    </xf>
    <xf numFmtId="180" fontId="10" fillId="8" borderId="28" xfId="33" applyNumberFormat="1" applyFont="1" applyFill="1" applyBorder="1" applyAlignment="1">
      <alignment vertical="center"/>
    </xf>
    <xf numFmtId="176" fontId="10" fillId="8" borderId="29" xfId="33" applyNumberFormat="1" applyFont="1" applyFill="1" applyBorder="1" applyAlignment="1">
      <alignment vertical="center"/>
    </xf>
    <xf numFmtId="176" fontId="10" fillId="8" borderId="29" xfId="0" applyNumberFormat="1" applyFont="1" applyFill="1" applyBorder="1" applyAlignment="1">
      <alignment vertical="center" wrapText="1"/>
    </xf>
    <xf numFmtId="176" fontId="10" fillId="8" borderId="30" xfId="0" applyNumberFormat="1" applyFont="1" applyFill="1" applyBorder="1" applyAlignment="1">
      <alignment vertical="center" wrapText="1"/>
    </xf>
    <xf numFmtId="176" fontId="10" fillId="8" borderId="57" xfId="33" applyNumberFormat="1" applyFont="1" applyFill="1" applyBorder="1" applyAlignment="1">
      <alignment vertical="center"/>
    </xf>
    <xf numFmtId="176" fontId="10" fillId="8" borderId="57" xfId="0" applyNumberFormat="1" applyFont="1" applyFill="1" applyBorder="1" applyAlignment="1">
      <alignment vertical="center" wrapText="1"/>
    </xf>
    <xf numFmtId="176" fontId="10" fillId="8" borderId="31" xfId="0" applyNumberFormat="1" applyFont="1" applyFill="1" applyBorder="1" applyAlignment="1">
      <alignment vertical="center" wrapText="1"/>
    </xf>
    <xf numFmtId="176" fontId="10" fillId="8" borderId="39" xfId="0" applyNumberFormat="1" applyFont="1" applyFill="1" applyBorder="1" applyAlignment="1">
      <alignment vertical="center" wrapText="1"/>
    </xf>
    <xf numFmtId="176" fontId="10" fillId="8" borderId="40" xfId="0" applyNumberFormat="1" applyFont="1" applyFill="1" applyBorder="1" applyAlignment="1">
      <alignment vertical="center" wrapText="1"/>
    </xf>
    <xf numFmtId="176" fontId="10" fillId="8" borderId="27" xfId="0" applyNumberFormat="1" applyFont="1" applyFill="1" applyBorder="1" applyAlignment="1">
      <alignment vertical="center" wrapText="1"/>
    </xf>
    <xf numFmtId="176" fontId="10" fillId="8" borderId="28" xfId="0" applyNumberFormat="1" applyFont="1" applyFill="1" applyBorder="1" applyAlignment="1">
      <alignment vertical="center" wrapText="1"/>
    </xf>
    <xf numFmtId="176" fontId="10" fillId="8" borderId="16" xfId="33" applyNumberFormat="1" applyFont="1" applyFill="1" applyBorder="1" applyAlignment="1">
      <alignment vertical="center"/>
    </xf>
    <xf numFmtId="176" fontId="10" fillId="8" borderId="17" xfId="0" applyNumberFormat="1" applyFont="1" applyFill="1" applyBorder="1" applyAlignment="1">
      <alignment vertical="center" wrapText="1"/>
    </xf>
    <xf numFmtId="176" fontId="10" fillId="8" borderId="59" xfId="0" applyNumberFormat="1" applyFont="1" applyFill="1" applyBorder="1" applyAlignment="1">
      <alignment vertical="center" wrapText="1"/>
    </xf>
    <xf numFmtId="176" fontId="10" fillId="8" borderId="61" xfId="0" applyNumberFormat="1" applyFont="1" applyFill="1" applyBorder="1" applyAlignment="1">
      <alignment vertical="center" wrapText="1"/>
    </xf>
    <xf numFmtId="176" fontId="10" fillId="8" borderId="43" xfId="33" applyNumberFormat="1" applyFont="1" applyFill="1" applyBorder="1" applyAlignment="1">
      <alignment vertical="center"/>
    </xf>
    <xf numFmtId="176" fontId="10" fillId="8" borderId="43" xfId="0" applyNumberFormat="1" applyFont="1" applyFill="1" applyBorder="1" applyAlignment="1">
      <alignment vertical="center" wrapText="1"/>
    </xf>
    <xf numFmtId="176" fontId="10" fillId="8" borderId="8" xfId="0" applyNumberFormat="1" applyFont="1" applyFill="1" applyBorder="1" applyAlignment="1">
      <alignment vertical="center" wrapText="1"/>
    </xf>
    <xf numFmtId="180" fontId="10" fillId="8" borderId="1" xfId="33" applyNumberFormat="1" applyFont="1" applyFill="1" applyBorder="1" applyAlignment="1">
      <alignment vertical="center"/>
    </xf>
    <xf numFmtId="183" fontId="10" fillId="8" borderId="11" xfId="33" applyNumberFormat="1" applyFont="1" applyFill="1" applyBorder="1" applyAlignment="1">
      <alignment vertical="center"/>
    </xf>
    <xf numFmtId="176" fontId="10" fillId="8" borderId="11" xfId="0" applyNumberFormat="1" applyFont="1" applyFill="1" applyBorder="1" applyAlignment="1">
      <alignment vertical="center" wrapText="1"/>
    </xf>
    <xf numFmtId="179" fontId="10" fillId="8" borderId="10" xfId="33" applyNumberFormat="1" applyFont="1" applyFill="1" applyBorder="1" applyAlignment="1">
      <alignment vertical="center"/>
    </xf>
    <xf numFmtId="179" fontId="10" fillId="8" borderId="62" xfId="33" applyNumberFormat="1" applyFont="1" applyFill="1" applyBorder="1" applyAlignment="1">
      <alignment vertical="center"/>
    </xf>
    <xf numFmtId="179" fontId="10" fillId="8" borderId="13" xfId="33" applyNumberFormat="1" applyFont="1" applyFill="1" applyBorder="1" applyAlignment="1">
      <alignment vertical="center"/>
    </xf>
    <xf numFmtId="0" fontId="10" fillId="8" borderId="0" xfId="32" applyFont="1" applyFill="1"/>
    <xf numFmtId="0" fontId="10" fillId="8" borderId="0" xfId="32" applyFont="1" applyFill="1" applyAlignment="1">
      <alignment horizontal="right"/>
    </xf>
    <xf numFmtId="0" fontId="10" fillId="5" borderId="1" xfId="32" applyFont="1" applyFill="1" applyBorder="1" applyAlignment="1">
      <alignment horizontal="center"/>
    </xf>
    <xf numFmtId="176" fontId="10" fillId="8" borderId="1" xfId="32" applyNumberFormat="1" applyFont="1" applyFill="1" applyBorder="1"/>
    <xf numFmtId="179" fontId="10" fillId="8" borderId="1" xfId="26" applyNumberFormat="1" applyFont="1" applyFill="1" applyBorder="1" applyAlignment="1"/>
    <xf numFmtId="188" fontId="10" fillId="8" borderId="0" xfId="33" applyNumberFormat="1" applyFont="1" applyFill="1"/>
    <xf numFmtId="189" fontId="10" fillId="8" borderId="0" xfId="33" applyNumberFormat="1" applyFont="1" applyFill="1"/>
    <xf numFmtId="176" fontId="10" fillId="8" borderId="63" xfId="0" applyNumberFormat="1" applyFont="1" applyFill="1" applyBorder="1" applyAlignment="1">
      <alignment vertical="center" wrapText="1"/>
    </xf>
    <xf numFmtId="190" fontId="10" fillId="8" borderId="0" xfId="33" applyNumberFormat="1" applyFont="1" applyFill="1" applyAlignment="1">
      <alignment vertical="center"/>
    </xf>
    <xf numFmtId="0" fontId="10" fillId="5" borderId="64" xfId="33" applyFont="1" applyFill="1" applyBorder="1" applyAlignment="1">
      <alignment horizontal="center" vertical="center"/>
    </xf>
    <xf numFmtId="0" fontId="10" fillId="8" borderId="0" xfId="33" applyFont="1" applyFill="1" applyBorder="1" applyAlignment="1">
      <alignment vertical="center"/>
    </xf>
    <xf numFmtId="0" fontId="10" fillId="8" borderId="0" xfId="33" applyFont="1" applyFill="1" applyBorder="1"/>
    <xf numFmtId="184" fontId="10" fillId="8" borderId="11" xfId="33" applyNumberFormat="1" applyFont="1" applyFill="1" applyBorder="1" applyAlignment="1">
      <alignment vertical="center"/>
    </xf>
    <xf numFmtId="183" fontId="10" fillId="8" borderId="0" xfId="33" applyNumberFormat="1" applyFont="1" applyFill="1" applyBorder="1" applyAlignment="1">
      <alignment vertical="center"/>
    </xf>
    <xf numFmtId="178" fontId="10" fillId="8" borderId="0" xfId="33" applyNumberFormat="1" applyFont="1" applyFill="1" applyBorder="1" applyAlignment="1">
      <alignment vertical="center"/>
    </xf>
    <xf numFmtId="180" fontId="10" fillId="8" borderId="0" xfId="33" applyNumberFormat="1" applyFont="1" applyFill="1" applyBorder="1" applyAlignment="1">
      <alignment vertical="center"/>
    </xf>
    <xf numFmtId="176" fontId="10" fillId="8" borderId="0" xfId="0" applyNumberFormat="1" applyFont="1" applyFill="1" applyBorder="1" applyAlignment="1">
      <alignment vertical="center" wrapText="1"/>
    </xf>
    <xf numFmtId="184" fontId="10" fillId="8" borderId="62" xfId="33" applyNumberFormat="1" applyFont="1" applyFill="1" applyBorder="1" applyAlignment="1">
      <alignment vertical="center"/>
    </xf>
    <xf numFmtId="184" fontId="10" fillId="8" borderId="0" xfId="33" applyNumberFormat="1" applyFont="1" applyFill="1" applyBorder="1" applyAlignment="1">
      <alignment vertical="center"/>
    </xf>
    <xf numFmtId="10" fontId="10" fillId="8" borderId="0" xfId="26" applyNumberFormat="1" applyFont="1" applyFill="1" applyAlignment="1">
      <alignment vertical="center"/>
    </xf>
    <xf numFmtId="176" fontId="10" fillId="8" borderId="0" xfId="33" applyNumberFormat="1" applyFont="1" applyFill="1"/>
    <xf numFmtId="176" fontId="10" fillId="8" borderId="0" xfId="33" applyNumberFormat="1" applyFont="1" applyFill="1" applyBorder="1" applyAlignment="1">
      <alignment vertical="center"/>
    </xf>
    <xf numFmtId="38" fontId="10" fillId="8" borderId="0" xfId="29" applyFont="1" applyFill="1" applyBorder="1" applyAlignment="1">
      <alignment vertical="center"/>
    </xf>
    <xf numFmtId="176" fontId="10" fillId="8" borderId="53" xfId="33" applyNumberFormat="1" applyFont="1" applyFill="1" applyBorder="1" applyAlignment="1">
      <alignment vertical="center"/>
    </xf>
    <xf numFmtId="176" fontId="10" fillId="8" borderId="52" xfId="0" applyNumberFormat="1" applyFont="1" applyFill="1" applyBorder="1" applyAlignment="1">
      <alignment vertical="center" wrapText="1"/>
    </xf>
    <xf numFmtId="4" fontId="10" fillId="8" borderId="0" xfId="33" applyNumberFormat="1" applyFont="1" applyFill="1" applyAlignment="1">
      <alignment vertical="center"/>
    </xf>
    <xf numFmtId="192" fontId="10" fillId="8" borderId="0" xfId="33" applyNumberFormat="1" applyFont="1" applyFill="1" applyAlignment="1">
      <alignment vertical="center"/>
    </xf>
    <xf numFmtId="176" fontId="10" fillId="8" borderId="65" xfId="33" applyNumberFormat="1" applyFont="1" applyFill="1" applyBorder="1" applyAlignment="1">
      <alignment vertical="center"/>
    </xf>
    <xf numFmtId="176" fontId="10" fillId="8" borderId="65" xfId="0" applyNumberFormat="1" applyFont="1" applyFill="1" applyBorder="1" applyAlignment="1">
      <alignment vertical="center" wrapText="1"/>
    </xf>
    <xf numFmtId="176" fontId="10" fillId="8" borderId="66" xfId="0" applyNumberFormat="1" applyFont="1" applyFill="1" applyBorder="1" applyAlignment="1">
      <alignment vertical="center" wrapText="1"/>
    </xf>
    <xf numFmtId="0" fontId="10" fillId="8" borderId="0" xfId="31" applyFont="1" applyFill="1"/>
    <xf numFmtId="193" fontId="10" fillId="8" borderId="0" xfId="31" applyNumberFormat="1" applyFont="1" applyFill="1"/>
    <xf numFmtId="195" fontId="10" fillId="8" borderId="0" xfId="33" applyNumberFormat="1" applyFont="1" applyFill="1" applyAlignment="1">
      <alignment vertical="center"/>
    </xf>
    <xf numFmtId="38" fontId="10" fillId="8" borderId="0" xfId="33" applyNumberFormat="1" applyFont="1" applyFill="1" applyAlignment="1">
      <alignment vertical="center"/>
    </xf>
    <xf numFmtId="0" fontId="21" fillId="8" borderId="0" xfId="33" applyFont="1" applyFill="1" applyAlignment="1">
      <alignment vertical="center"/>
    </xf>
    <xf numFmtId="38" fontId="10" fillId="8" borderId="4" xfId="29" applyFont="1" applyFill="1" applyBorder="1" applyAlignment="1">
      <alignment vertical="center"/>
    </xf>
    <xf numFmtId="11" fontId="10" fillId="8" borderId="0" xfId="33" applyNumberFormat="1" applyFont="1" applyFill="1" applyAlignment="1">
      <alignment vertical="center"/>
    </xf>
    <xf numFmtId="176" fontId="10" fillId="24" borderId="1" xfId="33" applyNumberFormat="1" applyFont="1" applyFill="1" applyBorder="1" applyAlignment="1">
      <alignment vertical="center"/>
    </xf>
    <xf numFmtId="176" fontId="10" fillId="25" borderId="11" xfId="33" applyNumberFormat="1" applyFont="1" applyFill="1" applyBorder="1" applyAlignment="1">
      <alignment vertical="center"/>
    </xf>
    <xf numFmtId="176" fontId="10" fillId="27" borderId="4" xfId="33" applyNumberFormat="1" applyFont="1" applyFill="1" applyBorder="1" applyAlignment="1">
      <alignment vertical="center"/>
    </xf>
    <xf numFmtId="9" fontId="10" fillId="24" borderId="1" xfId="26" applyFont="1" applyFill="1" applyBorder="1" applyAlignment="1">
      <alignment vertical="center"/>
    </xf>
    <xf numFmtId="9" fontId="10" fillId="8" borderId="1" xfId="26" applyFont="1" applyFill="1" applyBorder="1" applyAlignment="1">
      <alignment vertical="center"/>
    </xf>
    <xf numFmtId="9" fontId="10" fillId="8" borderId="11" xfId="26" applyFont="1" applyFill="1" applyBorder="1" applyAlignment="1">
      <alignment vertical="center"/>
    </xf>
    <xf numFmtId="9" fontId="10" fillId="27" borderId="4" xfId="26" applyFont="1" applyFill="1" applyBorder="1" applyAlignment="1">
      <alignment vertical="center"/>
    </xf>
    <xf numFmtId="0" fontId="10" fillId="28" borderId="1" xfId="33" applyFont="1" applyFill="1" applyBorder="1" applyAlignment="1">
      <alignment horizontal="center" vertical="center"/>
    </xf>
    <xf numFmtId="40" fontId="10" fillId="8" borderId="1" xfId="29" applyNumberFormat="1" applyFont="1" applyFill="1" applyBorder="1" applyAlignment="1">
      <alignment vertical="center"/>
    </xf>
    <xf numFmtId="40" fontId="10" fillId="24" borderId="1" xfId="29" applyNumberFormat="1" applyFont="1" applyFill="1" applyBorder="1" applyAlignment="1">
      <alignment vertical="center"/>
    </xf>
    <xf numFmtId="40" fontId="10" fillId="24" borderId="1" xfId="29" applyNumberFormat="1" applyFont="1" applyFill="1" applyBorder="1" applyAlignment="1">
      <alignment vertical="center" wrapText="1"/>
    </xf>
    <xf numFmtId="179" fontId="10" fillId="8" borderId="0" xfId="31" applyNumberFormat="1" applyFont="1" applyFill="1" applyBorder="1"/>
    <xf numFmtId="38" fontId="10" fillId="8" borderId="1" xfId="31" applyNumberFormat="1" applyFont="1" applyFill="1" applyBorder="1"/>
    <xf numFmtId="0" fontId="10" fillId="28" borderId="1" xfId="31" applyFont="1" applyFill="1" applyBorder="1" applyAlignment="1">
      <alignment horizontal="center"/>
    </xf>
    <xf numFmtId="38" fontId="10" fillId="13" borderId="39" xfId="29" applyNumberFormat="1" applyFont="1" applyFill="1" applyBorder="1" applyAlignment="1">
      <alignment vertical="center"/>
    </xf>
    <xf numFmtId="38" fontId="10" fillId="14" borderId="1" xfId="29" applyNumberFormat="1" applyFont="1" applyFill="1" applyBorder="1" applyAlignment="1">
      <alignment vertical="center"/>
    </xf>
    <xf numFmtId="38" fontId="10" fillId="3" borderId="1" xfId="29" applyNumberFormat="1" applyFont="1" applyFill="1" applyBorder="1" applyAlignment="1">
      <alignment vertical="center"/>
    </xf>
    <xf numFmtId="38" fontId="10" fillId="16" borderId="19" xfId="29" applyNumberFormat="1" applyFont="1" applyFill="1" applyBorder="1" applyAlignment="1">
      <alignment vertical="center"/>
    </xf>
    <xf numFmtId="38" fontId="10" fillId="15" borderId="22" xfId="29" applyNumberFormat="1" applyFont="1" applyFill="1" applyBorder="1" applyAlignment="1">
      <alignment vertical="center"/>
    </xf>
    <xf numFmtId="38" fontId="10" fillId="17" borderId="1" xfId="29" applyNumberFormat="1" applyFont="1" applyFill="1" applyBorder="1" applyAlignment="1">
      <alignment vertical="center"/>
    </xf>
    <xf numFmtId="38" fontId="10" fillId="9" borderId="1" xfId="29" applyNumberFormat="1" applyFont="1" applyFill="1" applyBorder="1" applyAlignment="1">
      <alignment vertical="center"/>
    </xf>
    <xf numFmtId="38" fontId="10" fillId="15" borderId="19" xfId="29" applyNumberFormat="1" applyFont="1" applyFill="1" applyBorder="1" applyAlignment="1">
      <alignment vertical="center"/>
    </xf>
    <xf numFmtId="38" fontId="10" fillId="10" borderId="1" xfId="29" applyNumberFormat="1" applyFont="1" applyFill="1" applyBorder="1" applyAlignment="1">
      <alignment vertical="center"/>
    </xf>
    <xf numFmtId="38" fontId="10" fillId="19" borderId="1" xfId="29" applyNumberFormat="1" applyFont="1" applyFill="1" applyBorder="1" applyAlignment="1">
      <alignment vertical="center"/>
    </xf>
    <xf numFmtId="38" fontId="10" fillId="5" borderId="39" xfId="29" applyNumberFormat="1" applyFont="1" applyFill="1" applyBorder="1" applyAlignment="1">
      <alignment vertical="center"/>
    </xf>
    <xf numFmtId="38" fontId="10" fillId="32" borderId="1" xfId="29" applyNumberFormat="1" applyFont="1" applyFill="1" applyBorder="1" applyAlignment="1">
      <alignment vertical="center"/>
    </xf>
    <xf numFmtId="38" fontId="10" fillId="24" borderId="1" xfId="29" applyNumberFormat="1" applyFont="1" applyFill="1" applyBorder="1" applyAlignment="1">
      <alignment vertical="center"/>
    </xf>
    <xf numFmtId="38" fontId="10" fillId="0" borderId="68" xfId="29" applyNumberFormat="1" applyFont="1" applyFill="1" applyBorder="1" applyAlignment="1">
      <alignment vertical="center"/>
    </xf>
    <xf numFmtId="38" fontId="10" fillId="0" borderId="29" xfId="29" applyNumberFormat="1" applyFont="1" applyFill="1" applyBorder="1" applyAlignment="1">
      <alignment vertical="center"/>
    </xf>
    <xf numFmtId="38" fontId="10" fillId="0" borderId="69" xfId="29" applyNumberFormat="1" applyFont="1" applyFill="1" applyBorder="1" applyAlignment="1">
      <alignment vertical="center"/>
    </xf>
    <xf numFmtId="38" fontId="10" fillId="33" borderId="4" xfId="29" applyNumberFormat="1" applyFont="1" applyFill="1" applyBorder="1" applyAlignment="1">
      <alignment vertical="center"/>
    </xf>
    <xf numFmtId="38" fontId="10" fillId="27" borderId="4" xfId="29" applyNumberFormat="1" applyFont="1" applyFill="1" applyBorder="1" applyAlignment="1">
      <alignment vertical="center"/>
    </xf>
    <xf numFmtId="38" fontId="10" fillId="27" borderId="1" xfId="29" applyNumberFormat="1" applyFont="1" applyFill="1" applyBorder="1" applyAlignment="1">
      <alignment vertical="center"/>
    </xf>
    <xf numFmtId="38" fontId="10" fillId="8" borderId="68" xfId="29" applyNumberFormat="1" applyFont="1" applyFill="1" applyBorder="1" applyAlignment="1">
      <alignment vertical="center"/>
    </xf>
    <xf numFmtId="38" fontId="10" fillId="8" borderId="29" xfId="29" applyNumberFormat="1" applyFont="1" applyFill="1" applyBorder="1" applyAlignment="1">
      <alignment vertical="center"/>
    </xf>
    <xf numFmtId="38" fontId="10" fillId="8" borderId="69" xfId="29" applyNumberFormat="1" applyFont="1" applyFill="1" applyBorder="1" applyAlignment="1">
      <alignment vertical="center"/>
    </xf>
    <xf numFmtId="38" fontId="10" fillId="35" borderId="27" xfId="29" applyNumberFormat="1" applyFont="1" applyFill="1" applyBorder="1" applyAlignment="1">
      <alignment vertical="center"/>
    </xf>
    <xf numFmtId="38" fontId="10" fillId="35" borderId="29" xfId="29" applyNumberFormat="1" applyFont="1" applyFill="1" applyBorder="1" applyAlignment="1">
      <alignment vertical="center"/>
    </xf>
    <xf numFmtId="38" fontId="10" fillId="35" borderId="68" xfId="29" applyNumberFormat="1" applyFont="1" applyFill="1" applyBorder="1" applyAlignment="1">
      <alignment vertical="center"/>
    </xf>
    <xf numFmtId="38" fontId="10" fillId="12" borderId="39" xfId="29" applyNumberFormat="1" applyFont="1" applyFill="1" applyBorder="1" applyAlignment="1">
      <alignment vertical="center"/>
    </xf>
    <xf numFmtId="183" fontId="10" fillId="8" borderId="67" xfId="33" applyNumberFormat="1" applyFont="1" applyFill="1" applyBorder="1" applyAlignment="1">
      <alignment vertical="center"/>
    </xf>
    <xf numFmtId="176" fontId="10" fillId="8" borderId="67" xfId="0" applyNumberFormat="1" applyFont="1" applyFill="1" applyBorder="1" applyAlignment="1">
      <alignment vertical="center" wrapText="1"/>
    </xf>
    <xf numFmtId="183" fontId="10" fillId="8" borderId="68" xfId="33" applyNumberFormat="1" applyFont="1" applyFill="1" applyBorder="1" applyAlignment="1">
      <alignment vertical="center"/>
    </xf>
    <xf numFmtId="179" fontId="10" fillId="8" borderId="67" xfId="33" applyNumberFormat="1" applyFont="1" applyFill="1" applyBorder="1" applyAlignment="1">
      <alignment vertical="center"/>
    </xf>
    <xf numFmtId="179" fontId="10" fillId="8" borderId="76" xfId="33" applyNumberFormat="1" applyFont="1" applyFill="1" applyBorder="1" applyAlignment="1">
      <alignment vertical="center"/>
    </xf>
    <xf numFmtId="176" fontId="10" fillId="8" borderId="67" xfId="33" applyNumberFormat="1" applyFont="1" applyFill="1" applyBorder="1" applyAlignment="1">
      <alignment vertical="center"/>
    </xf>
    <xf numFmtId="196" fontId="10" fillId="8" borderId="0" xfId="33" applyNumberFormat="1" applyFont="1" applyFill="1" applyAlignment="1">
      <alignment vertical="center"/>
    </xf>
    <xf numFmtId="176" fontId="10" fillId="8" borderId="68" xfId="33" applyNumberFormat="1" applyFont="1" applyFill="1" applyBorder="1" applyAlignment="1">
      <alignment horizontal="right" vertical="center"/>
    </xf>
    <xf numFmtId="176" fontId="10" fillId="8" borderId="77" xfId="33" applyNumberFormat="1" applyFont="1" applyFill="1" applyBorder="1" applyAlignment="1">
      <alignment vertical="center"/>
    </xf>
    <xf numFmtId="176" fontId="10" fillId="26" borderId="53" xfId="33" applyNumberFormat="1" applyFont="1" applyFill="1" applyBorder="1" applyAlignment="1">
      <alignment vertical="center"/>
    </xf>
    <xf numFmtId="40" fontId="10" fillId="37" borderId="27" xfId="29" applyNumberFormat="1" applyFont="1" applyFill="1" applyBorder="1" applyAlignment="1">
      <alignment vertical="center"/>
    </xf>
    <xf numFmtId="38" fontId="10" fillId="36" borderId="22" xfId="29" applyNumberFormat="1" applyFont="1" applyFill="1" applyBorder="1" applyAlignment="1">
      <alignment vertical="center"/>
    </xf>
    <xf numFmtId="40" fontId="10" fillId="37" borderId="22" xfId="29" applyNumberFormat="1" applyFont="1" applyFill="1" applyBorder="1" applyAlignment="1">
      <alignment vertical="center" wrapText="1"/>
    </xf>
    <xf numFmtId="38" fontId="10" fillId="36" borderId="19" xfId="29" applyNumberFormat="1" applyFont="1" applyFill="1" applyBorder="1" applyAlignment="1">
      <alignment vertical="center"/>
    </xf>
    <xf numFmtId="40" fontId="10" fillId="37" borderId="19" xfId="29" applyNumberFormat="1" applyFont="1" applyFill="1" applyBorder="1" applyAlignment="1">
      <alignment vertical="center" wrapText="1"/>
    </xf>
    <xf numFmtId="40" fontId="10" fillId="24" borderId="39" xfId="29" applyNumberFormat="1" applyFont="1" applyFill="1" applyBorder="1" applyAlignment="1">
      <alignment horizontal="center" vertical="center"/>
    </xf>
    <xf numFmtId="40" fontId="10" fillId="24" borderId="71" xfId="29" applyNumberFormat="1" applyFont="1" applyFill="1" applyBorder="1" applyAlignment="1">
      <alignment vertical="center"/>
    </xf>
    <xf numFmtId="40" fontId="10" fillId="39" borderId="71" xfId="29" applyNumberFormat="1" applyFont="1" applyFill="1" applyBorder="1" applyAlignment="1">
      <alignment vertical="center" wrapText="1"/>
    </xf>
    <xf numFmtId="38" fontId="10" fillId="24" borderId="39" xfId="29" applyNumberFormat="1" applyFont="1" applyFill="1" applyBorder="1" applyAlignment="1">
      <alignment vertical="center"/>
    </xf>
    <xf numFmtId="40" fontId="10" fillId="24" borderId="39" xfId="29" applyNumberFormat="1" applyFont="1" applyFill="1" applyBorder="1" applyAlignment="1">
      <alignment vertical="center"/>
    </xf>
    <xf numFmtId="40" fontId="10" fillId="24" borderId="39" xfId="29" applyNumberFormat="1" applyFont="1" applyFill="1" applyBorder="1" applyAlignment="1">
      <alignment vertical="center" wrapText="1"/>
    </xf>
    <xf numFmtId="38" fontId="10" fillId="24" borderId="4" xfId="29" applyNumberFormat="1" applyFont="1" applyFill="1" applyBorder="1" applyAlignment="1">
      <alignment vertical="center"/>
    </xf>
    <xf numFmtId="0" fontId="10" fillId="28" borderId="16" xfId="33" applyFont="1" applyFill="1" applyBorder="1" applyAlignment="1">
      <alignment horizontal="center" vertical="center"/>
    </xf>
    <xf numFmtId="0" fontId="10" fillId="37" borderId="0" xfId="33" applyFont="1" applyFill="1" applyAlignment="1">
      <alignment vertical="center"/>
    </xf>
    <xf numFmtId="38" fontId="10" fillId="36" borderId="53" xfId="29" applyNumberFormat="1" applyFont="1" applyFill="1" applyBorder="1" applyAlignment="1">
      <alignment vertical="center"/>
    </xf>
    <xf numFmtId="40" fontId="10" fillId="37" borderId="53" xfId="29" applyNumberFormat="1" applyFont="1" applyFill="1" applyBorder="1" applyAlignment="1">
      <alignment vertical="center" wrapText="1"/>
    </xf>
    <xf numFmtId="38" fontId="10" fillId="37" borderId="68" xfId="29" applyNumberFormat="1" applyFont="1" applyFill="1" applyBorder="1" applyAlignment="1">
      <alignment vertical="center"/>
    </xf>
    <xf numFmtId="40" fontId="10" fillId="37" borderId="68" xfId="29" applyNumberFormat="1" applyFont="1" applyFill="1" applyBorder="1" applyAlignment="1">
      <alignment vertical="center"/>
    </xf>
    <xf numFmtId="40" fontId="10" fillId="37" borderId="68" xfId="29" applyNumberFormat="1" applyFont="1" applyFill="1" applyBorder="1" applyAlignment="1">
      <alignment vertical="center" wrapText="1"/>
    </xf>
    <xf numFmtId="40" fontId="10" fillId="37" borderId="29" xfId="29" applyNumberFormat="1" applyFont="1" applyFill="1" applyBorder="1" applyAlignment="1">
      <alignment vertical="center"/>
    </xf>
    <xf numFmtId="40" fontId="10" fillId="37" borderId="29" xfId="29" applyNumberFormat="1" applyFont="1" applyFill="1" applyBorder="1" applyAlignment="1">
      <alignment vertical="center" wrapText="1"/>
    </xf>
    <xf numFmtId="38" fontId="10" fillId="37" borderId="69" xfId="29" applyNumberFormat="1" applyFont="1" applyFill="1" applyBorder="1" applyAlignment="1">
      <alignment vertical="center"/>
    </xf>
    <xf numFmtId="40" fontId="10" fillId="37" borderId="69" xfId="29" applyNumberFormat="1" applyFont="1" applyFill="1" applyBorder="1" applyAlignment="1">
      <alignment vertical="center"/>
    </xf>
    <xf numFmtId="40" fontId="10" fillId="37" borderId="69" xfId="29" applyNumberFormat="1" applyFont="1" applyFill="1" applyBorder="1" applyAlignment="1">
      <alignment vertical="center" wrapText="1"/>
    </xf>
    <xf numFmtId="38" fontId="10" fillId="40" borderId="27" xfId="29" applyNumberFormat="1" applyFont="1" applyFill="1" applyBorder="1" applyAlignment="1">
      <alignment vertical="center"/>
    </xf>
    <xf numFmtId="40" fontId="10" fillId="37" borderId="27" xfId="29" applyNumberFormat="1" applyFont="1" applyFill="1" applyBorder="1" applyAlignment="1">
      <alignment vertical="center" wrapText="1"/>
    </xf>
    <xf numFmtId="176" fontId="10" fillId="37" borderId="1" xfId="33" applyNumberFormat="1" applyFont="1" applyFill="1" applyBorder="1" applyAlignment="1">
      <alignment vertical="center"/>
    </xf>
    <xf numFmtId="183" fontId="10" fillId="37" borderId="1" xfId="33" applyNumberFormat="1" applyFont="1" applyFill="1" applyBorder="1" applyAlignment="1">
      <alignment vertical="center"/>
    </xf>
    <xf numFmtId="176" fontId="10" fillId="37" borderId="9" xfId="33" applyNumberFormat="1" applyFont="1" applyFill="1" applyBorder="1" applyAlignment="1">
      <alignment vertical="center"/>
    </xf>
    <xf numFmtId="183" fontId="10" fillId="37" borderId="9" xfId="33" applyNumberFormat="1" applyFont="1" applyFill="1" applyBorder="1" applyAlignment="1">
      <alignment vertical="center"/>
    </xf>
    <xf numFmtId="176" fontId="10" fillId="37" borderId="4" xfId="33" applyNumberFormat="1" applyFont="1" applyFill="1" applyBorder="1" applyAlignment="1">
      <alignment vertical="center"/>
    </xf>
    <xf numFmtId="183" fontId="10" fillId="37" borderId="4" xfId="33" applyNumberFormat="1" applyFont="1" applyFill="1" applyBorder="1" applyAlignment="1">
      <alignment vertical="center"/>
    </xf>
    <xf numFmtId="10" fontId="10" fillId="37" borderId="10" xfId="33" applyNumberFormat="1" applyFont="1" applyFill="1" applyBorder="1" applyAlignment="1">
      <alignment vertical="center"/>
    </xf>
    <xf numFmtId="184" fontId="10" fillId="37" borderId="1" xfId="33" applyNumberFormat="1" applyFont="1" applyFill="1" applyBorder="1" applyAlignment="1">
      <alignment vertical="center"/>
    </xf>
    <xf numFmtId="10" fontId="10" fillId="37" borderId="12" xfId="33" applyNumberFormat="1" applyFont="1" applyFill="1" applyBorder="1" applyAlignment="1">
      <alignment vertical="center"/>
    </xf>
    <xf numFmtId="184" fontId="10" fillId="37" borderId="9" xfId="33" applyNumberFormat="1" applyFont="1" applyFill="1" applyBorder="1" applyAlignment="1">
      <alignment vertical="center"/>
    </xf>
    <xf numFmtId="10" fontId="10" fillId="37" borderId="13" xfId="33" applyNumberFormat="1" applyFont="1" applyFill="1" applyBorder="1" applyAlignment="1">
      <alignment vertical="center"/>
    </xf>
    <xf numFmtId="184" fontId="10" fillId="37" borderId="4" xfId="33" applyNumberFormat="1" applyFont="1" applyFill="1" applyBorder="1" applyAlignment="1">
      <alignment vertical="center"/>
    </xf>
    <xf numFmtId="184" fontId="10" fillId="37" borderId="78" xfId="33" applyNumberFormat="1" applyFont="1" applyFill="1" applyBorder="1" applyAlignment="1">
      <alignment vertical="center"/>
    </xf>
    <xf numFmtId="183" fontId="10" fillId="37" borderId="78" xfId="33" applyNumberFormat="1" applyFont="1" applyFill="1" applyBorder="1" applyAlignment="1">
      <alignment vertical="center"/>
    </xf>
    <xf numFmtId="176" fontId="10" fillId="8" borderId="0" xfId="32" applyNumberFormat="1" applyFont="1" applyFill="1"/>
    <xf numFmtId="9" fontId="10" fillId="8" borderId="1" xfId="33" applyNumberFormat="1" applyFont="1" applyFill="1" applyBorder="1" applyAlignment="1">
      <alignment vertical="center"/>
    </xf>
    <xf numFmtId="9" fontId="10" fillId="8" borderId="9" xfId="33" applyNumberFormat="1" applyFont="1" applyFill="1" applyBorder="1" applyAlignment="1">
      <alignment vertical="center"/>
    </xf>
    <xf numFmtId="9" fontId="10" fillId="8" borderId="4" xfId="33" applyNumberFormat="1" applyFont="1" applyFill="1" applyBorder="1" applyAlignment="1">
      <alignment vertical="center"/>
    </xf>
    <xf numFmtId="9" fontId="10" fillId="25" borderId="53" xfId="26" applyFont="1" applyFill="1" applyBorder="1" applyAlignment="1">
      <alignment vertical="center"/>
    </xf>
    <xf numFmtId="9" fontId="10" fillId="26" borderId="53" xfId="26" applyFont="1" applyFill="1" applyBorder="1" applyAlignment="1">
      <alignment vertical="center"/>
    </xf>
    <xf numFmtId="179" fontId="10" fillId="8" borderId="11" xfId="26" applyNumberFormat="1" applyFont="1" applyFill="1" applyBorder="1" applyAlignment="1">
      <alignment vertical="center"/>
    </xf>
    <xf numFmtId="10" fontId="10" fillId="8" borderId="1" xfId="26" applyNumberFormat="1" applyFont="1" applyFill="1" applyBorder="1" applyAlignment="1">
      <alignment vertical="center"/>
    </xf>
    <xf numFmtId="177" fontId="10" fillId="8" borderId="43" xfId="33" applyNumberFormat="1" applyFont="1" applyFill="1" applyBorder="1" applyAlignment="1">
      <alignment vertical="center"/>
    </xf>
    <xf numFmtId="0" fontId="10" fillId="8" borderId="0" xfId="32" applyFont="1" applyFill="1" applyAlignment="1">
      <alignment vertical="center"/>
    </xf>
    <xf numFmtId="176" fontId="10" fillId="8" borderId="1" xfId="32" applyNumberFormat="1" applyFont="1" applyFill="1" applyBorder="1" applyAlignment="1">
      <alignment vertical="center"/>
    </xf>
    <xf numFmtId="187" fontId="10" fillId="8" borderId="1" xfId="33" applyNumberFormat="1" applyFont="1" applyFill="1" applyBorder="1" applyAlignment="1">
      <alignment vertical="center"/>
    </xf>
    <xf numFmtId="186" fontId="10" fillId="8" borderId="1" xfId="33" applyNumberFormat="1" applyFont="1" applyFill="1" applyBorder="1" applyAlignment="1">
      <alignment vertical="center"/>
    </xf>
    <xf numFmtId="187" fontId="10" fillId="23" borderId="1" xfId="33" applyNumberFormat="1" applyFont="1" applyFill="1" applyBorder="1" applyAlignment="1">
      <alignment vertical="center"/>
    </xf>
    <xf numFmtId="187" fontId="10" fillId="42" borderId="1" xfId="33" applyNumberFormat="1" applyFont="1" applyFill="1" applyBorder="1" applyAlignment="1">
      <alignment vertical="center"/>
    </xf>
    <xf numFmtId="178" fontId="10" fillId="8" borderId="1" xfId="33" applyNumberFormat="1" applyFont="1" applyFill="1" applyBorder="1" applyAlignment="1">
      <alignment vertical="center" wrapText="1"/>
    </xf>
    <xf numFmtId="0" fontId="10" fillId="5" borderId="1" xfId="33" applyFont="1" applyFill="1" applyBorder="1" applyAlignment="1">
      <alignment horizontal="center" vertical="center" wrapText="1"/>
    </xf>
    <xf numFmtId="176" fontId="10" fillId="0" borderId="1" xfId="0" applyNumberFormat="1" applyFont="1" applyFill="1" applyBorder="1">
      <alignment vertical="center"/>
    </xf>
    <xf numFmtId="198" fontId="10" fillId="8" borderId="0" xfId="33" applyNumberFormat="1" applyFont="1" applyFill="1" applyAlignment="1">
      <alignment vertical="center"/>
    </xf>
    <xf numFmtId="0" fontId="15" fillId="34" borderId="0" xfId="33" applyFont="1" applyFill="1" applyAlignment="1">
      <alignment vertical="center"/>
    </xf>
    <xf numFmtId="0" fontId="10" fillId="34" borderId="0" xfId="33" applyFont="1" applyFill="1" applyAlignment="1">
      <alignment vertical="center"/>
    </xf>
    <xf numFmtId="176" fontId="10" fillId="8" borderId="82" xfId="33" applyNumberFormat="1" applyFont="1" applyFill="1" applyBorder="1" applyAlignment="1">
      <alignment vertical="center"/>
    </xf>
    <xf numFmtId="9" fontId="10" fillId="8" borderId="83" xfId="33" applyNumberFormat="1" applyFont="1" applyFill="1" applyBorder="1" applyAlignment="1">
      <alignment vertical="center"/>
    </xf>
    <xf numFmtId="0" fontId="28" fillId="5" borderId="1" xfId="33" applyFont="1" applyFill="1" applyBorder="1" applyAlignment="1">
      <alignment horizontal="center" vertical="center" wrapText="1"/>
    </xf>
    <xf numFmtId="0" fontId="10" fillId="34" borderId="0" xfId="33" applyFont="1" applyFill="1"/>
    <xf numFmtId="176" fontId="10" fillId="8" borderId="67" xfId="33" applyNumberFormat="1" applyFont="1" applyFill="1" applyBorder="1" applyAlignment="1">
      <alignment horizontal="right" vertical="center"/>
    </xf>
    <xf numFmtId="0" fontId="28" fillId="5" borderId="16" xfId="33" applyFont="1" applyFill="1" applyBorder="1" applyAlignment="1">
      <alignment horizontal="center" vertical="center" wrapText="1"/>
    </xf>
    <xf numFmtId="0" fontId="10" fillId="5" borderId="16" xfId="33" applyFont="1" applyFill="1" applyBorder="1" applyAlignment="1">
      <alignment horizontal="center" vertical="center" wrapText="1"/>
    </xf>
    <xf numFmtId="0" fontId="10" fillId="34" borderId="1" xfId="0" applyFont="1" applyFill="1" applyBorder="1" applyAlignment="1">
      <alignment horizontal="center" vertical="center"/>
    </xf>
    <xf numFmtId="176" fontId="31" fillId="8" borderId="0" xfId="33" applyNumberFormat="1" applyFont="1" applyFill="1" applyAlignment="1">
      <alignment vertical="center"/>
    </xf>
    <xf numFmtId="0" fontId="10" fillId="34" borderId="0" xfId="0" applyFont="1" applyFill="1">
      <alignment vertical="center"/>
    </xf>
    <xf numFmtId="191" fontId="10" fillId="8" borderId="1" xfId="26" applyNumberFormat="1" applyFont="1" applyFill="1" applyBorder="1" applyAlignment="1">
      <alignment horizontal="right" vertical="center"/>
    </xf>
    <xf numFmtId="179" fontId="10" fillId="8" borderId="0" xfId="33" applyNumberFormat="1" applyFont="1" applyFill="1" applyBorder="1" applyAlignment="1">
      <alignment vertical="center"/>
    </xf>
    <xf numFmtId="191" fontId="10" fillId="8" borderId="1" xfId="26" applyNumberFormat="1" applyFont="1" applyFill="1" applyBorder="1" applyAlignment="1">
      <alignment horizontal="center" vertical="center"/>
    </xf>
    <xf numFmtId="196" fontId="21" fillId="8" borderId="0" xfId="33" applyNumberFormat="1" applyFont="1" applyFill="1" applyAlignment="1">
      <alignment vertical="center"/>
    </xf>
    <xf numFmtId="194" fontId="21" fillId="8" borderId="0" xfId="33" applyNumberFormat="1" applyFont="1" applyFill="1" applyAlignment="1">
      <alignment vertical="center"/>
    </xf>
    <xf numFmtId="38" fontId="10" fillId="43" borderId="27" xfId="29" applyNumberFormat="1" applyFont="1" applyFill="1" applyBorder="1" applyAlignment="1">
      <alignment horizontal="right" vertical="center"/>
    </xf>
    <xf numFmtId="38" fontId="10" fillId="43" borderId="29" xfId="29" applyNumberFormat="1" applyFont="1" applyFill="1" applyBorder="1" applyAlignment="1">
      <alignment horizontal="right" vertical="center"/>
    </xf>
    <xf numFmtId="38" fontId="10" fillId="43" borderId="68" xfId="29" applyNumberFormat="1" applyFont="1" applyFill="1" applyBorder="1" applyAlignment="1">
      <alignment horizontal="right" vertical="center"/>
    </xf>
    <xf numFmtId="0" fontId="10" fillId="28" borderId="1" xfId="33" applyFont="1" applyFill="1" applyBorder="1" applyAlignment="1">
      <alignment horizontal="center" vertical="center" wrapText="1"/>
    </xf>
    <xf numFmtId="0" fontId="10" fillId="8" borderId="0" xfId="31" applyFont="1" applyFill="1" applyAlignment="1">
      <alignment vertical="center"/>
    </xf>
    <xf numFmtId="187" fontId="10" fillId="24" borderId="1" xfId="31" applyNumberFormat="1" applyFont="1" applyFill="1" applyBorder="1" applyAlignment="1">
      <alignment vertical="center"/>
    </xf>
    <xf numFmtId="187" fontId="10" fillId="42" borderId="1" xfId="31" applyNumberFormat="1" applyFont="1" applyFill="1" applyBorder="1" applyAlignment="1">
      <alignment vertical="center"/>
    </xf>
    <xf numFmtId="9" fontId="10" fillId="8" borderId="0" xfId="27" applyFont="1" applyFill="1" applyAlignment="1">
      <alignment vertical="center"/>
    </xf>
    <xf numFmtId="179" fontId="10" fillId="24" borderId="1" xfId="27" applyNumberFormat="1" applyFont="1" applyFill="1" applyBorder="1" applyAlignment="1">
      <alignment vertical="center"/>
    </xf>
    <xf numFmtId="179" fontId="10" fillId="8" borderId="1" xfId="31" applyNumberFormat="1" applyFont="1" applyFill="1" applyBorder="1" applyAlignment="1">
      <alignment vertical="center"/>
    </xf>
    <xf numFmtId="187" fontId="10" fillId="0" borderId="1" xfId="31" applyNumberFormat="1" applyFont="1" applyFill="1" applyBorder="1" applyAlignment="1">
      <alignment vertical="center"/>
    </xf>
    <xf numFmtId="179" fontId="10" fillId="24" borderId="1" xfId="31" applyNumberFormat="1" applyFont="1" applyFill="1" applyBorder="1" applyAlignment="1">
      <alignment vertical="center"/>
    </xf>
    <xf numFmtId="38" fontId="10" fillId="8" borderId="1" xfId="31" applyNumberFormat="1" applyFont="1" applyFill="1" applyBorder="1" applyAlignment="1">
      <alignment vertical="center"/>
    </xf>
    <xf numFmtId="40" fontId="10" fillId="37" borderId="24" xfId="29" applyNumberFormat="1" applyFont="1" applyFill="1" applyBorder="1" applyAlignment="1">
      <alignment vertical="center" wrapText="1"/>
    </xf>
    <xf numFmtId="184" fontId="10" fillId="8" borderId="1" xfId="26" applyNumberFormat="1" applyFont="1" applyFill="1" applyBorder="1" applyAlignment="1">
      <alignment vertical="center"/>
    </xf>
    <xf numFmtId="184" fontId="10" fillId="8" borderId="0" xfId="33" applyNumberFormat="1" applyFont="1" applyFill="1" applyAlignment="1">
      <alignment vertical="center"/>
    </xf>
    <xf numFmtId="184" fontId="10" fillId="8" borderId="1" xfId="0" applyNumberFormat="1" applyFont="1" applyFill="1" applyBorder="1" applyAlignment="1">
      <alignment vertical="center" wrapText="1"/>
    </xf>
    <xf numFmtId="184" fontId="10" fillId="8" borderId="11" xfId="0" applyNumberFormat="1" applyFont="1" applyFill="1" applyBorder="1" applyAlignment="1">
      <alignment vertical="center" wrapText="1"/>
    </xf>
    <xf numFmtId="184" fontId="10" fillId="8" borderId="67" xfId="0" applyNumberFormat="1" applyFont="1" applyFill="1" applyBorder="1" applyAlignment="1">
      <alignment vertical="center" wrapText="1"/>
    </xf>
    <xf numFmtId="184" fontId="10" fillId="8" borderId="4" xfId="0" applyNumberFormat="1" applyFont="1" applyFill="1" applyBorder="1" applyAlignment="1">
      <alignment vertical="center" wrapText="1"/>
    </xf>
    <xf numFmtId="38" fontId="10" fillId="16" borderId="45" xfId="29" applyNumberFormat="1" applyFont="1" applyFill="1" applyBorder="1" applyAlignment="1">
      <alignment vertical="center"/>
    </xf>
    <xf numFmtId="9" fontId="10" fillId="34" borderId="1" xfId="26" applyFont="1" applyFill="1" applyBorder="1" applyAlignment="1">
      <alignment vertical="center"/>
    </xf>
    <xf numFmtId="176" fontId="10" fillId="8" borderId="1" xfId="33" applyNumberFormat="1" applyFont="1" applyFill="1" applyBorder="1" applyAlignment="1">
      <alignment horizontal="center" vertical="center"/>
    </xf>
    <xf numFmtId="0" fontId="10" fillId="34" borderId="0" xfId="0" applyFont="1" applyFill="1" applyAlignment="1">
      <alignment horizontal="center" vertical="center"/>
    </xf>
    <xf numFmtId="38" fontId="10" fillId="15" borderId="53" xfId="29" applyNumberFormat="1" applyFont="1" applyFill="1" applyBorder="1" applyAlignment="1">
      <alignment vertical="center"/>
    </xf>
    <xf numFmtId="38" fontId="10" fillId="48" borderId="53" xfId="29" applyNumberFormat="1" applyFont="1" applyFill="1" applyBorder="1" applyAlignment="1">
      <alignment vertical="center"/>
    </xf>
    <xf numFmtId="38" fontId="10" fillId="29" borderId="1" xfId="29" applyNumberFormat="1" applyFont="1" applyFill="1" applyBorder="1" applyAlignment="1">
      <alignment vertical="center"/>
    </xf>
    <xf numFmtId="38" fontId="10" fillId="47" borderId="1" xfId="29" applyNumberFormat="1" applyFont="1" applyFill="1" applyBorder="1" applyAlignment="1">
      <alignment vertical="center"/>
    </xf>
    <xf numFmtId="38" fontId="10" fillId="34" borderId="45" xfId="29" applyNumberFormat="1" applyFont="1" applyFill="1" applyBorder="1" applyAlignment="1">
      <alignment vertical="center"/>
    </xf>
    <xf numFmtId="38" fontId="10" fillId="47" borderId="4" xfId="29" applyNumberFormat="1" applyFont="1" applyFill="1" applyBorder="1" applyAlignment="1">
      <alignment vertical="center"/>
    </xf>
    <xf numFmtId="38" fontId="10" fillId="15" borderId="11" xfId="29" applyNumberFormat="1" applyFont="1" applyFill="1" applyBorder="1" applyAlignment="1">
      <alignment vertical="center"/>
    </xf>
    <xf numFmtId="38" fontId="10" fillId="15" borderId="106" xfId="29" applyNumberFormat="1" applyFont="1" applyFill="1" applyBorder="1" applyAlignment="1">
      <alignment vertical="center"/>
    </xf>
    <xf numFmtId="184" fontId="10" fillId="28" borderId="1" xfId="33" applyNumberFormat="1" applyFont="1" applyFill="1" applyBorder="1" applyAlignment="1">
      <alignment vertical="center"/>
    </xf>
    <xf numFmtId="176" fontId="10" fillId="8" borderId="117" xfId="33" applyNumberFormat="1" applyFont="1" applyFill="1" applyBorder="1" applyAlignment="1">
      <alignment vertical="center"/>
    </xf>
    <xf numFmtId="176" fontId="10" fillId="8" borderId="118" xfId="33" applyNumberFormat="1" applyFont="1" applyFill="1" applyBorder="1" applyAlignment="1">
      <alignment vertical="center"/>
    </xf>
    <xf numFmtId="38" fontId="10" fillId="8" borderId="9" xfId="29" applyFont="1" applyFill="1" applyBorder="1" applyAlignment="1">
      <alignment vertical="center"/>
    </xf>
    <xf numFmtId="202" fontId="10" fillId="8" borderId="1" xfId="29" applyNumberFormat="1" applyFont="1" applyFill="1" applyBorder="1" applyAlignment="1">
      <alignment vertical="center"/>
    </xf>
    <xf numFmtId="202" fontId="10" fillId="8" borderId="4" xfId="29" applyNumberFormat="1" applyFont="1" applyFill="1" applyBorder="1" applyAlignment="1">
      <alignment vertical="center"/>
    </xf>
    <xf numFmtId="202" fontId="10" fillId="8" borderId="9" xfId="29" applyNumberFormat="1" applyFont="1" applyFill="1" applyBorder="1" applyAlignment="1">
      <alignment vertical="center"/>
    </xf>
    <xf numFmtId="184" fontId="10" fillId="28" borderId="9" xfId="33" applyNumberFormat="1" applyFont="1" applyFill="1" applyBorder="1" applyAlignment="1">
      <alignment vertical="center"/>
    </xf>
    <xf numFmtId="184" fontId="10" fillId="28" borderId="4" xfId="33" applyNumberFormat="1" applyFont="1" applyFill="1" applyBorder="1" applyAlignment="1">
      <alignment vertical="center"/>
    </xf>
    <xf numFmtId="38" fontId="10" fillId="24" borderId="1" xfId="29" applyFont="1" applyFill="1" applyBorder="1" applyAlignment="1">
      <alignment vertical="center"/>
    </xf>
    <xf numFmtId="176" fontId="10" fillId="8" borderId="68" xfId="33" applyNumberFormat="1" applyFont="1" applyFill="1" applyBorder="1" applyAlignment="1">
      <alignment vertical="center"/>
    </xf>
    <xf numFmtId="183" fontId="10" fillId="34" borderId="1" xfId="33" applyNumberFormat="1" applyFont="1" applyFill="1" applyBorder="1" applyAlignment="1">
      <alignment vertical="center"/>
    </xf>
    <xf numFmtId="176" fontId="10" fillId="49" borderId="1" xfId="33" applyNumberFormat="1" applyFont="1" applyFill="1" applyBorder="1" applyAlignment="1">
      <alignment vertical="center"/>
    </xf>
    <xf numFmtId="10" fontId="10" fillId="25" borderId="53" xfId="26" applyNumberFormat="1" applyFont="1" applyFill="1" applyBorder="1" applyAlignment="1">
      <alignment vertical="center"/>
    </xf>
    <xf numFmtId="176" fontId="10" fillId="49" borderId="4" xfId="33" applyNumberFormat="1" applyFont="1" applyFill="1" applyBorder="1" applyAlignment="1">
      <alignment vertical="center"/>
    </xf>
    <xf numFmtId="0" fontId="10" fillId="34" borderId="0" xfId="33" applyFont="1" applyFill="1" applyBorder="1" applyAlignment="1">
      <alignment vertical="center"/>
    </xf>
    <xf numFmtId="9" fontId="10" fillId="34" borderId="0" xfId="26" applyFont="1" applyFill="1" applyBorder="1" applyAlignment="1">
      <alignment vertical="center"/>
    </xf>
    <xf numFmtId="4" fontId="10" fillId="34" borderId="0" xfId="33" applyNumberFormat="1" applyFont="1" applyFill="1" applyAlignment="1">
      <alignment vertical="center"/>
    </xf>
    <xf numFmtId="38" fontId="10" fillId="34" borderId="1" xfId="29" applyNumberFormat="1" applyFont="1" applyFill="1" applyBorder="1" applyAlignment="1">
      <alignment horizontal="right" vertical="center"/>
    </xf>
    <xf numFmtId="38" fontId="10" fillId="8" borderId="11" xfId="29" applyNumberFormat="1" applyFont="1" applyFill="1" applyBorder="1" applyAlignment="1">
      <alignment horizontal="right" vertical="center"/>
    </xf>
    <xf numFmtId="38" fontId="10" fillId="25" borderId="53" xfId="29" applyNumberFormat="1" applyFont="1" applyFill="1" applyBorder="1" applyAlignment="1">
      <alignment horizontal="right" vertical="center"/>
    </xf>
    <xf numFmtId="38" fontId="10" fillId="26" borderId="53" xfId="29" applyNumberFormat="1" applyFont="1" applyFill="1" applyBorder="1" applyAlignment="1">
      <alignment horizontal="right" vertical="center"/>
    </xf>
    <xf numFmtId="38" fontId="10" fillId="49" borderId="4" xfId="29" applyNumberFormat="1" applyFont="1" applyFill="1" applyBorder="1" applyAlignment="1">
      <alignment horizontal="right" vertical="center"/>
    </xf>
    <xf numFmtId="38" fontId="10" fillId="27" borderId="4" xfId="29" applyNumberFormat="1" applyFont="1" applyFill="1" applyBorder="1" applyAlignment="1">
      <alignment horizontal="right" vertical="center"/>
    </xf>
    <xf numFmtId="40" fontId="10" fillId="8" borderId="1" xfId="29" applyNumberFormat="1" applyFont="1" applyFill="1" applyBorder="1" applyAlignment="1">
      <alignment horizontal="right" vertical="center"/>
    </xf>
    <xf numFmtId="40" fontId="10" fillId="8" borderId="11" xfId="29" applyNumberFormat="1" applyFont="1" applyFill="1" applyBorder="1" applyAlignment="1">
      <alignment horizontal="right" vertical="center"/>
    </xf>
    <xf numFmtId="40" fontId="10" fillId="8" borderId="67" xfId="29" applyNumberFormat="1" applyFont="1" applyFill="1" applyBorder="1" applyAlignment="1">
      <alignment horizontal="right" vertical="center"/>
    </xf>
    <xf numFmtId="179" fontId="10" fillId="24" borderId="1" xfId="26" applyNumberFormat="1" applyFont="1" applyFill="1" applyBorder="1" applyAlignment="1">
      <alignment vertical="center"/>
    </xf>
    <xf numFmtId="191" fontId="10" fillId="28" borderId="1" xfId="26" applyNumberFormat="1" applyFont="1" applyFill="1" applyBorder="1" applyAlignment="1">
      <alignment vertical="center"/>
    </xf>
    <xf numFmtId="10" fontId="10" fillId="28" borderId="11" xfId="26" applyNumberFormat="1" applyFont="1" applyFill="1" applyBorder="1" applyAlignment="1">
      <alignment vertical="center"/>
    </xf>
    <xf numFmtId="10" fontId="10" fillId="28" borderId="1" xfId="26" applyNumberFormat="1" applyFont="1" applyFill="1" applyBorder="1" applyAlignment="1">
      <alignment vertical="center"/>
    </xf>
    <xf numFmtId="10" fontId="10" fillId="28" borderId="67" xfId="26" applyNumberFormat="1" applyFont="1" applyFill="1" applyBorder="1" applyAlignment="1">
      <alignment vertical="center"/>
    </xf>
    <xf numFmtId="0" fontId="10" fillId="34" borderId="0" xfId="31" applyFont="1" applyFill="1"/>
    <xf numFmtId="38" fontId="17" fillId="9" borderId="1" xfId="29" applyNumberFormat="1" applyFont="1" applyFill="1" applyBorder="1" applyAlignment="1">
      <alignment vertical="center"/>
    </xf>
    <xf numFmtId="38" fontId="17" fillId="3" borderId="1" xfId="29" applyNumberFormat="1" applyFont="1" applyFill="1" applyBorder="1" applyAlignment="1">
      <alignment vertical="center"/>
    </xf>
    <xf numFmtId="38" fontId="17" fillId="13" borderId="39" xfId="29" applyNumberFormat="1" applyFont="1" applyFill="1" applyBorder="1" applyAlignment="1">
      <alignment vertical="center"/>
    </xf>
    <xf numFmtId="38" fontId="17" fillId="18" borderId="1" xfId="29" applyNumberFormat="1" applyFont="1" applyFill="1" applyBorder="1" applyAlignment="1">
      <alignment vertical="center"/>
    </xf>
    <xf numFmtId="38" fontId="17" fillId="10" borderId="1" xfId="29" applyNumberFormat="1" applyFont="1" applyFill="1" applyBorder="1" applyAlignment="1">
      <alignment vertical="center"/>
    </xf>
    <xf numFmtId="38" fontId="17" fillId="4" borderId="1" xfId="29" applyNumberFormat="1" applyFont="1" applyFill="1" applyBorder="1" applyAlignment="1">
      <alignment vertical="center"/>
    </xf>
    <xf numFmtId="38" fontId="17" fillId="20" borderId="39" xfId="29" applyNumberFormat="1" applyFont="1" applyFill="1" applyBorder="1" applyAlignment="1">
      <alignment vertical="center"/>
    </xf>
    <xf numFmtId="38" fontId="17" fillId="5" borderId="39" xfId="29" applyNumberFormat="1" applyFont="1" applyFill="1" applyBorder="1" applyAlignment="1">
      <alignment vertical="center"/>
    </xf>
    <xf numFmtId="38" fontId="17" fillId="21" borderId="39" xfId="29" applyNumberFormat="1" applyFont="1" applyFill="1" applyBorder="1" applyAlignment="1">
      <alignment vertical="center"/>
    </xf>
    <xf numFmtId="38" fontId="17" fillId="22" borderId="39" xfId="29" applyNumberFormat="1" applyFont="1" applyFill="1" applyBorder="1" applyAlignment="1">
      <alignment vertical="center"/>
    </xf>
    <xf numFmtId="38" fontId="10" fillId="43" borderId="57" xfId="29" applyNumberFormat="1" applyFont="1" applyFill="1" applyBorder="1" applyAlignment="1">
      <alignment horizontal="right" vertical="center"/>
    </xf>
    <xf numFmtId="38" fontId="10" fillId="35" borderId="57" xfId="29" applyNumberFormat="1" applyFont="1" applyFill="1" applyBorder="1" applyAlignment="1">
      <alignment vertical="center"/>
    </xf>
    <xf numFmtId="179" fontId="10" fillId="8" borderId="119" xfId="33" applyNumberFormat="1" applyFont="1" applyFill="1" applyBorder="1" applyAlignment="1">
      <alignment vertical="center"/>
    </xf>
    <xf numFmtId="178" fontId="10" fillId="34" borderId="1" xfId="33" applyNumberFormat="1" applyFont="1" applyFill="1" applyBorder="1" applyAlignment="1">
      <alignment vertical="center"/>
    </xf>
    <xf numFmtId="176" fontId="10" fillId="34" borderId="45" xfId="33" applyNumberFormat="1" applyFont="1" applyFill="1" applyBorder="1" applyAlignment="1">
      <alignment vertical="center"/>
    </xf>
    <xf numFmtId="180" fontId="10" fillId="34" borderId="45" xfId="33" applyNumberFormat="1" applyFont="1" applyFill="1" applyBorder="1" applyAlignment="1">
      <alignment vertical="center"/>
    </xf>
    <xf numFmtId="176" fontId="10" fillId="34" borderId="22" xfId="33" applyNumberFormat="1" applyFont="1" applyFill="1" applyBorder="1" applyAlignment="1">
      <alignment vertical="center"/>
    </xf>
    <xf numFmtId="176" fontId="10" fillId="34" borderId="22" xfId="0" applyNumberFormat="1" applyFont="1" applyFill="1" applyBorder="1" applyAlignment="1">
      <alignment vertical="center" wrapText="1"/>
    </xf>
    <xf numFmtId="180" fontId="10" fillId="34" borderId="22" xfId="33" applyNumberFormat="1" applyFont="1" applyFill="1" applyBorder="1" applyAlignment="1">
      <alignment vertical="center"/>
    </xf>
    <xf numFmtId="180" fontId="10" fillId="34" borderId="24" xfId="33" applyNumberFormat="1" applyFont="1" applyFill="1" applyBorder="1" applyAlignment="1">
      <alignment vertical="center"/>
    </xf>
    <xf numFmtId="176" fontId="10" fillId="34" borderId="1" xfId="0" applyNumberFormat="1" applyFont="1" applyFill="1" applyBorder="1" applyAlignment="1">
      <alignment vertical="center" wrapText="1"/>
    </xf>
    <xf numFmtId="176" fontId="10" fillId="34" borderId="4" xfId="33" applyNumberFormat="1" applyFont="1" applyFill="1" applyBorder="1" applyAlignment="1">
      <alignment vertical="center"/>
    </xf>
    <xf numFmtId="176" fontId="10" fillId="34" borderId="4" xfId="0" applyNumberFormat="1" applyFont="1" applyFill="1" applyBorder="1" applyAlignment="1">
      <alignment vertical="center" wrapText="1"/>
    </xf>
    <xf numFmtId="176" fontId="10" fillId="34" borderId="124" xfId="33" applyNumberFormat="1" applyFont="1" applyFill="1" applyBorder="1" applyAlignment="1">
      <alignment vertical="center"/>
    </xf>
    <xf numFmtId="180" fontId="10" fillId="34" borderId="124" xfId="33" applyNumberFormat="1" applyFont="1" applyFill="1" applyBorder="1" applyAlignment="1">
      <alignment vertical="center"/>
    </xf>
    <xf numFmtId="179" fontId="10" fillId="34" borderId="1" xfId="33" applyNumberFormat="1" applyFont="1" applyFill="1" applyBorder="1" applyAlignment="1">
      <alignment vertical="center"/>
    </xf>
    <xf numFmtId="179" fontId="10" fillId="34" borderId="45" xfId="33" applyNumberFormat="1" applyFont="1" applyFill="1" applyBorder="1" applyAlignment="1">
      <alignment vertical="center"/>
    </xf>
    <xf numFmtId="179" fontId="10" fillId="34" borderId="22" xfId="33" applyNumberFormat="1" applyFont="1" applyFill="1" applyBorder="1" applyAlignment="1">
      <alignment vertical="center"/>
    </xf>
    <xf numFmtId="179" fontId="10" fillId="34" borderId="24" xfId="33" applyNumberFormat="1" applyFont="1" applyFill="1" applyBorder="1" applyAlignment="1">
      <alignment vertical="center"/>
    </xf>
    <xf numFmtId="9" fontId="10" fillId="34" borderId="45" xfId="26" applyFont="1" applyFill="1" applyBorder="1" applyAlignment="1">
      <alignment vertical="center"/>
    </xf>
    <xf numFmtId="9" fontId="10" fillId="34" borderId="22" xfId="26" applyFont="1" applyFill="1" applyBorder="1" applyAlignment="1">
      <alignment vertical="center"/>
    </xf>
    <xf numFmtId="9" fontId="10" fillId="34" borderId="124" xfId="26" applyFont="1" applyFill="1" applyBorder="1" applyAlignment="1">
      <alignment vertical="center"/>
    </xf>
    <xf numFmtId="9" fontId="10" fillId="34" borderId="4" xfId="26" applyFont="1" applyFill="1" applyBorder="1" applyAlignment="1">
      <alignment vertical="center"/>
    </xf>
    <xf numFmtId="38" fontId="10" fillId="34" borderId="1" xfId="29" applyFont="1" applyFill="1" applyBorder="1" applyAlignment="1">
      <alignment vertical="center"/>
    </xf>
    <xf numFmtId="184" fontId="10" fillId="34" borderId="1" xfId="33" applyNumberFormat="1" applyFont="1" applyFill="1" applyBorder="1" applyAlignment="1">
      <alignment vertical="center"/>
    </xf>
    <xf numFmtId="38" fontId="10" fillId="34" borderId="9" xfId="29" applyFont="1" applyFill="1" applyBorder="1" applyAlignment="1">
      <alignment vertical="center"/>
    </xf>
    <xf numFmtId="184" fontId="10" fillId="34" borderId="9" xfId="33" applyNumberFormat="1" applyFont="1" applyFill="1" applyBorder="1" applyAlignment="1">
      <alignment vertical="center"/>
    </xf>
    <xf numFmtId="38" fontId="10" fillId="34" borderId="4" xfId="29" applyFont="1" applyFill="1" applyBorder="1" applyAlignment="1">
      <alignment vertical="center"/>
    </xf>
    <xf numFmtId="184" fontId="10" fillId="34" borderId="4" xfId="33" applyNumberFormat="1" applyFont="1" applyFill="1" applyBorder="1" applyAlignment="1">
      <alignment vertical="center"/>
    </xf>
    <xf numFmtId="38" fontId="10" fillId="34" borderId="11" xfId="29" applyFont="1" applyFill="1" applyBorder="1" applyAlignment="1">
      <alignment vertical="center"/>
    </xf>
    <xf numFmtId="176" fontId="10" fillId="34" borderId="1" xfId="33" applyNumberFormat="1" applyFont="1" applyFill="1" applyBorder="1" applyAlignment="1">
      <alignment vertical="center"/>
    </xf>
    <xf numFmtId="179" fontId="10" fillId="8" borderId="1" xfId="26" applyNumberFormat="1" applyFont="1" applyFill="1" applyBorder="1" applyAlignment="1">
      <alignment vertical="center"/>
    </xf>
    <xf numFmtId="9" fontId="10" fillId="8" borderId="1" xfId="26" applyNumberFormat="1" applyFont="1" applyFill="1" applyBorder="1" applyAlignment="1">
      <alignment vertical="center"/>
    </xf>
    <xf numFmtId="203" fontId="10" fillId="8" borderId="1" xfId="26" applyNumberFormat="1" applyFont="1" applyFill="1" applyBorder="1" applyAlignment="1">
      <alignment vertical="center"/>
    </xf>
    <xf numFmtId="9" fontId="10" fillId="8" borderId="11" xfId="26" applyNumberFormat="1" applyFont="1" applyFill="1" applyBorder="1" applyAlignment="1">
      <alignment vertical="center"/>
    </xf>
    <xf numFmtId="9" fontId="10" fillId="25" borderId="53" xfId="26" applyNumberFormat="1" applyFont="1" applyFill="1" applyBorder="1" applyAlignment="1">
      <alignment vertical="center"/>
    </xf>
    <xf numFmtId="9" fontId="10" fillId="26" borderId="53" xfId="26" applyNumberFormat="1" applyFont="1" applyFill="1" applyBorder="1" applyAlignment="1">
      <alignment vertical="center"/>
    </xf>
    <xf numFmtId="9" fontId="10" fillId="49" borderId="4" xfId="26" applyNumberFormat="1" applyFont="1" applyFill="1" applyBorder="1" applyAlignment="1">
      <alignment vertical="center"/>
    </xf>
    <xf numFmtId="9" fontId="10" fillId="8" borderId="67" xfId="26" applyNumberFormat="1" applyFont="1" applyFill="1" applyBorder="1" applyAlignment="1">
      <alignment vertical="center"/>
    </xf>
    <xf numFmtId="38" fontId="10" fillId="16" borderId="53" xfId="29" applyNumberFormat="1" applyFont="1" applyFill="1" applyBorder="1" applyAlignment="1">
      <alignment vertical="center"/>
    </xf>
    <xf numFmtId="38" fontId="10" fillId="10" borderId="45" xfId="29" applyNumberFormat="1" applyFont="1" applyFill="1" applyBorder="1" applyAlignment="1">
      <alignment vertical="center"/>
    </xf>
    <xf numFmtId="38" fontId="10" fillId="19" borderId="4" xfId="29" applyNumberFormat="1" applyFont="1" applyFill="1" applyBorder="1" applyAlignment="1">
      <alignment vertical="center"/>
    </xf>
    <xf numFmtId="38" fontId="10" fillId="8" borderId="22" xfId="29" applyFont="1" applyFill="1" applyBorder="1" applyAlignment="1">
      <alignment vertical="center"/>
    </xf>
    <xf numFmtId="38" fontId="17" fillId="19" borderId="1" xfId="29" applyNumberFormat="1" applyFont="1" applyFill="1" applyBorder="1" applyAlignment="1">
      <alignment vertical="center"/>
    </xf>
    <xf numFmtId="38" fontId="10" fillId="8" borderId="53" xfId="29" applyFont="1" applyFill="1" applyBorder="1" applyAlignment="1">
      <alignment vertical="center"/>
    </xf>
    <xf numFmtId="38" fontId="10" fillId="52" borderId="19" xfId="29" applyNumberFormat="1" applyFont="1" applyFill="1" applyBorder="1" applyAlignment="1">
      <alignment vertical="center"/>
    </xf>
    <xf numFmtId="38" fontId="10" fillId="53" borderId="1" xfId="29" applyNumberFormat="1" applyFont="1" applyFill="1" applyBorder="1" applyAlignment="1">
      <alignment vertical="center"/>
    </xf>
    <xf numFmtId="38" fontId="17" fillId="53" borderId="1" xfId="29" applyNumberFormat="1" applyFont="1" applyFill="1" applyBorder="1" applyAlignment="1">
      <alignment vertical="center"/>
    </xf>
    <xf numFmtId="0" fontId="10" fillId="53" borderId="21" xfId="33" applyFont="1" applyFill="1" applyBorder="1" applyAlignment="1">
      <alignment vertical="center" wrapText="1"/>
    </xf>
    <xf numFmtId="40" fontId="10" fillId="24" borderId="4" xfId="29" applyNumberFormat="1" applyFont="1" applyFill="1" applyBorder="1" applyAlignment="1">
      <alignment vertical="center"/>
    </xf>
    <xf numFmtId="40" fontId="10" fillId="24" borderId="4" xfId="29" applyNumberFormat="1" applyFont="1" applyFill="1" applyBorder="1" applyAlignment="1">
      <alignment vertical="center" wrapText="1"/>
    </xf>
    <xf numFmtId="38" fontId="10" fillId="40" borderId="57" xfId="29" applyNumberFormat="1" applyFont="1" applyFill="1" applyBorder="1" applyAlignment="1">
      <alignment vertical="center"/>
    </xf>
    <xf numFmtId="40" fontId="10" fillId="37" borderId="57" xfId="29" applyNumberFormat="1" applyFont="1" applyFill="1" applyBorder="1" applyAlignment="1">
      <alignment vertical="center"/>
    </xf>
    <xf numFmtId="40" fontId="10" fillId="37" borderId="57" xfId="29" applyNumberFormat="1" applyFont="1" applyFill="1" applyBorder="1" applyAlignment="1">
      <alignment vertical="center" wrapText="1"/>
    </xf>
    <xf numFmtId="38" fontId="10" fillId="24" borderId="43" xfId="29" applyNumberFormat="1" applyFont="1" applyFill="1" applyBorder="1" applyAlignment="1">
      <alignment vertical="center"/>
    </xf>
    <xf numFmtId="40" fontId="10" fillId="24" borderId="53" xfId="29" applyNumberFormat="1" applyFont="1" applyFill="1" applyBorder="1" applyAlignment="1">
      <alignment vertical="center"/>
    </xf>
    <xf numFmtId="40" fontId="10" fillId="24" borderId="53" xfId="29" applyNumberFormat="1" applyFont="1" applyFill="1" applyBorder="1" applyAlignment="1">
      <alignment vertical="center" wrapText="1"/>
    </xf>
    <xf numFmtId="183" fontId="10" fillId="37" borderId="11" xfId="33" applyNumberFormat="1" applyFont="1" applyFill="1" applyBorder="1" applyAlignment="1">
      <alignment vertical="center"/>
    </xf>
    <xf numFmtId="177" fontId="10" fillId="37" borderId="1" xfId="33" applyNumberFormat="1" applyFont="1" applyFill="1" applyBorder="1" applyAlignment="1">
      <alignment vertical="center"/>
    </xf>
    <xf numFmtId="10" fontId="10" fillId="37" borderId="62" xfId="33" applyNumberFormat="1" applyFont="1" applyFill="1" applyBorder="1" applyAlignment="1">
      <alignment vertical="center"/>
    </xf>
    <xf numFmtId="38" fontId="10" fillId="52" borderId="53" xfId="29" applyNumberFormat="1" applyFont="1" applyFill="1" applyBorder="1" applyAlignment="1">
      <alignment vertical="center"/>
    </xf>
    <xf numFmtId="38" fontId="10" fillId="52" borderId="4" xfId="29" applyNumberFormat="1" applyFont="1" applyFill="1" applyBorder="1" applyAlignment="1">
      <alignment vertical="center"/>
    </xf>
    <xf numFmtId="38" fontId="10" fillId="16" borderId="24" xfId="29" applyNumberFormat="1" applyFont="1" applyFill="1" applyBorder="1" applyAlignment="1">
      <alignment vertical="center"/>
    </xf>
    <xf numFmtId="38" fontId="10" fillId="52" borderId="1" xfId="29" applyNumberFormat="1" applyFont="1" applyFill="1" applyBorder="1" applyAlignment="1">
      <alignment vertical="center"/>
    </xf>
    <xf numFmtId="38" fontId="17" fillId="52" borderId="53" xfId="29" applyNumberFormat="1" applyFont="1" applyFill="1" applyBorder="1" applyAlignment="1">
      <alignment vertical="center"/>
    </xf>
    <xf numFmtId="38" fontId="17" fillId="52" borderId="19" xfId="29" applyNumberFormat="1" applyFont="1" applyFill="1" applyBorder="1" applyAlignment="1">
      <alignment vertical="center"/>
    </xf>
    <xf numFmtId="38" fontId="10" fillId="52" borderId="22" xfId="29" applyNumberFormat="1" applyFont="1" applyFill="1" applyBorder="1" applyAlignment="1">
      <alignment vertical="center"/>
    </xf>
    <xf numFmtId="38" fontId="17" fillId="52" borderId="22" xfId="29" applyNumberFormat="1" applyFont="1" applyFill="1" applyBorder="1" applyAlignment="1">
      <alignment vertical="center"/>
    </xf>
    <xf numFmtId="179" fontId="10" fillId="8" borderId="4" xfId="33" applyNumberFormat="1" applyFont="1" applyFill="1" applyBorder="1" applyAlignment="1">
      <alignment vertical="center"/>
    </xf>
    <xf numFmtId="10" fontId="10" fillId="45" borderId="1" xfId="33" applyNumberFormat="1" applyFont="1" applyFill="1" applyBorder="1" applyAlignment="1">
      <alignment vertical="center"/>
    </xf>
    <xf numFmtId="184" fontId="10" fillId="45" borderId="1" xfId="33" applyNumberFormat="1" applyFont="1" applyFill="1" applyBorder="1" applyAlignment="1">
      <alignment vertical="center"/>
    </xf>
    <xf numFmtId="10" fontId="10" fillId="45" borderId="9" xfId="33" applyNumberFormat="1" applyFont="1" applyFill="1" applyBorder="1" applyAlignment="1">
      <alignment vertical="center"/>
    </xf>
    <xf numFmtId="184" fontId="10" fillId="45" borderId="9" xfId="33" applyNumberFormat="1" applyFont="1" applyFill="1" applyBorder="1" applyAlignment="1">
      <alignment vertical="center"/>
    </xf>
    <xf numFmtId="10" fontId="10" fillId="45" borderId="4" xfId="33" applyNumberFormat="1" applyFont="1" applyFill="1" applyBorder="1" applyAlignment="1">
      <alignment vertical="center"/>
    </xf>
    <xf numFmtId="184" fontId="10" fillId="45" borderId="4" xfId="33" applyNumberFormat="1" applyFont="1" applyFill="1" applyBorder="1" applyAlignment="1">
      <alignment vertical="center"/>
    </xf>
    <xf numFmtId="38" fontId="17" fillId="32" borderId="39" xfId="29" applyNumberFormat="1" applyFont="1" applyFill="1" applyBorder="1" applyAlignment="1">
      <alignment vertical="center"/>
    </xf>
    <xf numFmtId="38" fontId="17" fillId="38" borderId="71" xfId="29" applyNumberFormat="1" applyFont="1" applyFill="1" applyBorder="1" applyAlignment="1">
      <alignment vertical="center"/>
    </xf>
    <xf numFmtId="38" fontId="17" fillId="24" borderId="39" xfId="29" applyNumberFormat="1" applyFont="1" applyFill="1" applyBorder="1" applyAlignment="1">
      <alignment vertical="center"/>
    </xf>
    <xf numFmtId="38" fontId="17" fillId="38" borderId="39" xfId="29" applyNumberFormat="1" applyFont="1" applyFill="1" applyBorder="1" applyAlignment="1">
      <alignment vertical="center"/>
    </xf>
    <xf numFmtId="38" fontId="17" fillId="38" borderId="4" xfId="29" applyNumberFormat="1" applyFont="1" applyFill="1" applyBorder="1" applyAlignment="1">
      <alignment vertical="center"/>
    </xf>
    <xf numFmtId="10" fontId="10" fillId="34" borderId="10" xfId="26" applyNumberFormat="1" applyFont="1" applyFill="1" applyBorder="1" applyAlignment="1">
      <alignment vertical="center"/>
    </xf>
    <xf numFmtId="10" fontId="10" fillId="34" borderId="76" xfId="26" applyNumberFormat="1" applyFont="1" applyFill="1" applyBorder="1" applyAlignment="1">
      <alignment vertical="center"/>
    </xf>
    <xf numFmtId="184" fontId="10" fillId="34" borderId="1" xfId="26" applyNumberFormat="1" applyFont="1" applyFill="1" applyBorder="1" applyAlignment="1">
      <alignment vertical="center"/>
    </xf>
    <xf numFmtId="184" fontId="10" fillId="25" borderId="53" xfId="26" applyNumberFormat="1" applyFont="1" applyFill="1" applyBorder="1" applyAlignment="1">
      <alignment vertical="center"/>
    </xf>
    <xf numFmtId="184" fontId="10" fillId="26" borderId="53" xfId="26" applyNumberFormat="1" applyFont="1" applyFill="1" applyBorder="1" applyAlignment="1">
      <alignment vertical="center"/>
    </xf>
    <xf numFmtId="184" fontId="10" fillId="49" borderId="4" xfId="26" applyNumberFormat="1" applyFont="1" applyFill="1" applyBorder="1" applyAlignment="1">
      <alignment vertical="center"/>
    </xf>
    <xf numFmtId="179" fontId="10" fillId="24" borderId="10" xfId="26" applyNumberFormat="1" applyFont="1" applyFill="1" applyBorder="1" applyAlignment="1">
      <alignment vertical="center"/>
    </xf>
    <xf numFmtId="191" fontId="10" fillId="34" borderId="10" xfId="26" applyNumberFormat="1" applyFont="1" applyFill="1" applyBorder="1" applyAlignment="1">
      <alignment vertical="center"/>
    </xf>
    <xf numFmtId="10" fontId="10" fillId="25" borderId="130" xfId="26" applyNumberFormat="1" applyFont="1" applyFill="1" applyBorder="1" applyAlignment="1">
      <alignment vertical="center"/>
    </xf>
    <xf numFmtId="10" fontId="10" fillId="34" borderId="62" xfId="26" applyNumberFormat="1" applyFont="1" applyFill="1" applyBorder="1" applyAlignment="1">
      <alignment vertical="center"/>
    </xf>
    <xf numFmtId="9" fontId="10" fillId="27" borderId="13" xfId="26" applyFont="1" applyFill="1" applyBorder="1" applyAlignment="1">
      <alignment vertical="center"/>
    </xf>
    <xf numFmtId="179" fontId="10" fillId="25" borderId="53" xfId="26" applyNumberFormat="1" applyFont="1" applyFill="1" applyBorder="1" applyAlignment="1">
      <alignment vertical="center"/>
    </xf>
    <xf numFmtId="179" fontId="10" fillId="26" borderId="53" xfId="26" applyNumberFormat="1" applyFont="1" applyFill="1" applyBorder="1" applyAlignment="1">
      <alignment vertical="center"/>
    </xf>
    <xf numFmtId="179" fontId="10" fillId="8" borderId="67" xfId="26" applyNumberFormat="1" applyFont="1" applyFill="1" applyBorder="1" applyAlignment="1">
      <alignment vertical="center"/>
    </xf>
    <xf numFmtId="179" fontId="10" fillId="27" borderId="4" xfId="26" applyNumberFormat="1" applyFont="1" applyFill="1" applyBorder="1" applyAlignment="1">
      <alignment vertical="center"/>
    </xf>
    <xf numFmtId="179" fontId="10" fillId="28" borderId="1" xfId="26" applyNumberFormat="1" applyFont="1" applyFill="1" applyBorder="1" applyAlignment="1">
      <alignment vertical="center"/>
    </xf>
    <xf numFmtId="9" fontId="10" fillId="28" borderId="1" xfId="26" applyNumberFormat="1" applyFont="1" applyFill="1" applyBorder="1" applyAlignment="1">
      <alignment vertical="center"/>
    </xf>
    <xf numFmtId="38" fontId="10" fillId="40" borderId="43" xfId="29" applyNumberFormat="1" applyFont="1" applyFill="1" applyBorder="1" applyAlignment="1">
      <alignment vertical="center"/>
    </xf>
    <xf numFmtId="38" fontId="10" fillId="40" borderId="29" xfId="29" applyNumberFormat="1" applyFont="1" applyFill="1" applyBorder="1" applyAlignment="1">
      <alignment vertical="center"/>
    </xf>
    <xf numFmtId="3" fontId="17" fillId="38" borderId="39" xfId="29" applyNumberFormat="1" applyFont="1" applyFill="1" applyBorder="1" applyAlignment="1">
      <alignment vertical="center"/>
    </xf>
    <xf numFmtId="3" fontId="10" fillId="40" borderId="27" xfId="29" applyNumberFormat="1" applyFont="1" applyFill="1" applyBorder="1" applyAlignment="1">
      <alignment vertical="center"/>
    </xf>
    <xf numFmtId="3" fontId="10" fillId="40" borderId="29" xfId="29" applyNumberFormat="1" applyFont="1" applyFill="1" applyBorder="1" applyAlignment="1">
      <alignment vertical="center"/>
    </xf>
    <xf numFmtId="3" fontId="10" fillId="40" borderId="43" xfId="29" applyNumberFormat="1" applyFont="1" applyFill="1" applyBorder="1" applyAlignment="1">
      <alignment vertical="center"/>
    </xf>
    <xf numFmtId="9" fontId="10" fillId="8" borderId="1" xfId="26" applyNumberFormat="1" applyFont="1" applyFill="1" applyBorder="1" applyAlignment="1">
      <alignment horizontal="right" vertical="center"/>
    </xf>
    <xf numFmtId="179" fontId="10" fillId="8" borderId="1" xfId="26" applyNumberFormat="1" applyFont="1" applyFill="1" applyBorder="1" applyAlignment="1">
      <alignment horizontal="right" vertical="center"/>
    </xf>
    <xf numFmtId="10" fontId="10" fillId="28" borderId="1" xfId="26" applyNumberFormat="1" applyFont="1" applyFill="1" applyBorder="1" applyAlignment="1">
      <alignment horizontal="right" vertical="center"/>
    </xf>
    <xf numFmtId="10" fontId="10" fillId="34" borderId="10" xfId="26" applyNumberFormat="1" applyFont="1" applyFill="1" applyBorder="1" applyAlignment="1">
      <alignment horizontal="right" vertical="center"/>
    </xf>
    <xf numFmtId="184" fontId="10" fillId="34" borderId="1" xfId="26" applyNumberFormat="1" applyFont="1" applyFill="1" applyBorder="1" applyAlignment="1">
      <alignment horizontal="right" vertical="center"/>
    </xf>
    <xf numFmtId="10" fontId="10" fillId="8" borderId="1" xfId="26" applyNumberFormat="1" applyFont="1" applyFill="1" applyBorder="1" applyAlignment="1">
      <alignment horizontal="right" vertical="center"/>
    </xf>
    <xf numFmtId="203" fontId="10" fillId="8" borderId="1" xfId="26" applyNumberFormat="1" applyFont="1" applyFill="1" applyBorder="1" applyAlignment="1">
      <alignment horizontal="right" vertical="center"/>
    </xf>
    <xf numFmtId="38" fontId="10" fillId="16" borderId="26" xfId="29" applyNumberFormat="1" applyFont="1" applyFill="1" applyBorder="1" applyAlignment="1">
      <alignment vertical="center"/>
    </xf>
    <xf numFmtId="38" fontId="17" fillId="9" borderId="3" xfId="29" applyNumberFormat="1" applyFont="1" applyFill="1" applyBorder="1" applyAlignment="1">
      <alignment vertical="center"/>
    </xf>
    <xf numFmtId="38" fontId="17" fillId="10" borderId="3" xfId="29" applyNumberFormat="1" applyFont="1" applyFill="1" applyBorder="1" applyAlignment="1">
      <alignment vertical="center"/>
    </xf>
    <xf numFmtId="38" fontId="17" fillId="19" borderId="3" xfId="29" applyNumberFormat="1" applyFont="1" applyFill="1" applyBorder="1" applyAlignment="1">
      <alignment vertical="center"/>
    </xf>
    <xf numFmtId="38" fontId="10" fillId="8" borderId="23" xfId="29" applyFont="1" applyFill="1" applyBorder="1" applyAlignment="1">
      <alignment vertical="center"/>
    </xf>
    <xf numFmtId="38" fontId="10" fillId="8" borderId="52" xfId="29" applyFont="1" applyFill="1" applyBorder="1" applyAlignment="1">
      <alignment vertical="center"/>
    </xf>
    <xf numFmtId="38" fontId="17" fillId="5" borderId="40" xfId="29" applyNumberFormat="1" applyFont="1" applyFill="1" applyBorder="1" applyAlignment="1">
      <alignment vertical="center"/>
    </xf>
    <xf numFmtId="38" fontId="10" fillId="24" borderId="3" xfId="29" applyNumberFormat="1" applyFont="1" applyFill="1" applyBorder="1" applyAlignment="1">
      <alignment vertical="center"/>
    </xf>
    <xf numFmtId="38" fontId="10" fillId="8" borderId="123" xfId="29" applyNumberFormat="1" applyFont="1" applyFill="1" applyBorder="1" applyAlignment="1">
      <alignment vertical="center"/>
    </xf>
    <xf numFmtId="38" fontId="10" fillId="29" borderId="3" xfId="29" applyNumberFormat="1" applyFont="1" applyFill="1" applyBorder="1" applyAlignment="1">
      <alignment vertical="center"/>
    </xf>
    <xf numFmtId="38" fontId="10" fillId="47" borderId="59" xfId="29" applyNumberFormat="1" applyFont="1" applyFill="1" applyBorder="1" applyAlignment="1">
      <alignment vertical="center"/>
    </xf>
    <xf numFmtId="38" fontId="10" fillId="48" borderId="52" xfId="29" applyNumberFormat="1" applyFont="1" applyFill="1" applyBorder="1" applyAlignment="1">
      <alignment vertical="center"/>
    </xf>
    <xf numFmtId="38" fontId="17" fillId="22" borderId="40" xfId="29" applyNumberFormat="1" applyFont="1" applyFill="1" applyBorder="1" applyAlignment="1">
      <alignment vertical="center"/>
    </xf>
    <xf numFmtId="38" fontId="17" fillId="53" borderId="3" xfId="29" applyNumberFormat="1" applyFont="1" applyFill="1" applyBorder="1" applyAlignment="1">
      <alignment vertical="center"/>
    </xf>
    <xf numFmtId="38" fontId="10" fillId="27" borderId="3" xfId="29" applyNumberFormat="1" applyFont="1" applyFill="1" applyBorder="1" applyAlignment="1">
      <alignment vertical="center"/>
    </xf>
    <xf numFmtId="38" fontId="10" fillId="34" borderId="51" xfId="29" applyNumberFormat="1" applyFont="1" applyFill="1" applyBorder="1" applyAlignment="1">
      <alignment vertical="center"/>
    </xf>
    <xf numFmtId="38" fontId="10" fillId="35" borderId="123" xfId="29" applyNumberFormat="1" applyFont="1" applyFill="1" applyBorder="1" applyAlignment="1">
      <alignment vertical="center"/>
    </xf>
    <xf numFmtId="38" fontId="10" fillId="35" borderId="30" xfId="29" applyNumberFormat="1" applyFont="1" applyFill="1" applyBorder="1" applyAlignment="1">
      <alignment vertical="center"/>
    </xf>
    <xf numFmtId="183" fontId="10" fillId="0" borderId="0" xfId="33" applyNumberFormat="1" applyFont="1" applyFill="1" applyAlignment="1">
      <alignment vertical="center"/>
    </xf>
    <xf numFmtId="179" fontId="10" fillId="8" borderId="0" xfId="33" applyNumberFormat="1" applyFont="1" applyFill="1" applyAlignment="1">
      <alignment vertical="center"/>
    </xf>
    <xf numFmtId="10" fontId="10" fillId="8" borderId="0" xfId="33" applyNumberFormat="1" applyFont="1" applyFill="1" applyAlignment="1">
      <alignment vertical="center"/>
    </xf>
    <xf numFmtId="10" fontId="10" fillId="8" borderId="1" xfId="31" applyNumberFormat="1" applyFont="1" applyFill="1" applyBorder="1" applyAlignment="1">
      <alignment vertical="center"/>
    </xf>
    <xf numFmtId="38" fontId="10" fillId="36" borderId="45" xfId="29" applyNumberFormat="1" applyFont="1" applyFill="1" applyBorder="1" applyAlignment="1">
      <alignment vertical="center"/>
    </xf>
    <xf numFmtId="40" fontId="10" fillId="37" borderId="45" xfId="29" applyNumberFormat="1" applyFont="1" applyFill="1" applyBorder="1" applyAlignment="1">
      <alignment vertical="center"/>
    </xf>
    <xf numFmtId="38" fontId="10" fillId="36" borderId="24" xfId="29" applyNumberFormat="1" applyFont="1" applyFill="1" applyBorder="1" applyAlignment="1">
      <alignment vertical="center"/>
    </xf>
    <xf numFmtId="177" fontId="10" fillId="34" borderId="1" xfId="33" applyNumberFormat="1" applyFont="1" applyFill="1" applyBorder="1" applyAlignment="1">
      <alignment vertical="center"/>
    </xf>
    <xf numFmtId="192" fontId="10" fillId="34" borderId="1" xfId="33" applyNumberFormat="1" applyFont="1" applyFill="1" applyBorder="1" applyAlignment="1">
      <alignment vertical="center"/>
    </xf>
    <xf numFmtId="0" fontId="10" fillId="8" borderId="0" xfId="33" applyFont="1" applyFill="1" applyAlignment="1">
      <alignment vertical="center" wrapText="1"/>
    </xf>
    <xf numFmtId="38" fontId="10" fillId="43" borderId="53" xfId="29" applyNumberFormat="1" applyFont="1" applyFill="1" applyBorder="1" applyAlignment="1">
      <alignment horizontal="right" vertical="center"/>
    </xf>
    <xf numFmtId="38" fontId="10" fillId="35" borderId="53" xfId="29" applyNumberFormat="1" applyFont="1" applyFill="1" applyBorder="1" applyAlignment="1">
      <alignment vertical="center"/>
    </xf>
    <xf numFmtId="38" fontId="10" fillId="43" borderId="77" xfId="29" applyNumberFormat="1" applyFont="1" applyFill="1" applyBorder="1" applyAlignment="1">
      <alignment horizontal="right" vertical="center"/>
    </xf>
    <xf numFmtId="38" fontId="10" fillId="35" borderId="77" xfId="29" applyNumberFormat="1" applyFont="1" applyFill="1" applyBorder="1" applyAlignment="1">
      <alignment vertical="center"/>
    </xf>
    <xf numFmtId="0" fontId="10" fillId="0" borderId="139" xfId="33" applyFont="1" applyFill="1" applyBorder="1" applyAlignment="1">
      <alignment vertical="center" wrapText="1"/>
    </xf>
    <xf numFmtId="38" fontId="17" fillId="0" borderId="54" xfId="29" applyNumberFormat="1" applyFont="1" applyFill="1" applyBorder="1" applyAlignment="1">
      <alignment vertical="center"/>
    </xf>
    <xf numFmtId="0" fontId="10" fillId="34" borderId="0" xfId="33" applyFont="1" applyFill="1" applyAlignment="1">
      <alignment vertical="center" wrapText="1"/>
    </xf>
    <xf numFmtId="38" fontId="10" fillId="34" borderId="24" xfId="29" applyNumberFormat="1" applyFont="1" applyFill="1" applyBorder="1" applyAlignment="1">
      <alignment vertical="center"/>
    </xf>
    <xf numFmtId="38" fontId="10" fillId="49" borderId="1" xfId="29" applyNumberFormat="1" applyFont="1" applyFill="1" applyBorder="1" applyAlignment="1">
      <alignment vertical="center"/>
    </xf>
    <xf numFmtId="0" fontId="10" fillId="34" borderId="0" xfId="33" applyFont="1" applyFill="1" applyBorder="1" applyAlignment="1">
      <alignment vertical="center" wrapText="1"/>
    </xf>
    <xf numFmtId="38" fontId="17" fillId="34" borderId="0" xfId="29" applyNumberFormat="1" applyFont="1" applyFill="1" applyBorder="1" applyAlignment="1">
      <alignment vertical="center"/>
    </xf>
    <xf numFmtId="38" fontId="10" fillId="34" borderId="4" xfId="29" applyNumberFormat="1" applyFont="1" applyFill="1" applyBorder="1" applyAlignment="1">
      <alignment vertical="center"/>
    </xf>
    <xf numFmtId="38" fontId="10" fillId="49" borderId="4" xfId="29" applyNumberFormat="1" applyFont="1" applyFill="1" applyBorder="1" applyAlignment="1">
      <alignment vertical="center"/>
    </xf>
    <xf numFmtId="0" fontId="40" fillId="8" borderId="0" xfId="33" applyFont="1" applyFill="1" applyAlignment="1">
      <alignment vertical="center"/>
    </xf>
    <xf numFmtId="38" fontId="17" fillId="49" borderId="4" xfId="29" applyNumberFormat="1" applyFont="1" applyFill="1" applyBorder="1" applyAlignment="1">
      <alignment vertical="center"/>
    </xf>
    <xf numFmtId="38" fontId="10" fillId="8" borderId="4" xfId="29" applyNumberFormat="1" applyFont="1" applyFill="1" applyBorder="1" applyAlignment="1">
      <alignment vertical="center"/>
    </xf>
    <xf numFmtId="0" fontId="10" fillId="34" borderId="139" xfId="33" applyFont="1" applyFill="1" applyBorder="1" applyAlignment="1">
      <alignment vertical="center" wrapText="1"/>
    </xf>
    <xf numFmtId="38" fontId="17" fillId="34" borderId="54" xfId="29" applyNumberFormat="1" applyFont="1" applyFill="1" applyBorder="1" applyAlignment="1">
      <alignment vertical="center"/>
    </xf>
    <xf numFmtId="9" fontId="10" fillId="8" borderId="143" xfId="33" applyNumberFormat="1" applyFont="1" applyFill="1" applyBorder="1" applyAlignment="1">
      <alignment vertical="center"/>
    </xf>
    <xf numFmtId="9" fontId="10" fillId="8" borderId="145" xfId="33" applyNumberFormat="1" applyFont="1" applyFill="1" applyBorder="1" applyAlignment="1">
      <alignment vertical="center"/>
    </xf>
    <xf numFmtId="38" fontId="10" fillId="40" borderId="65" xfId="29" applyNumberFormat="1" applyFont="1" applyFill="1" applyBorder="1" applyAlignment="1">
      <alignment vertical="center"/>
    </xf>
    <xf numFmtId="40" fontId="10" fillId="37" borderId="65" xfId="29" applyNumberFormat="1" applyFont="1" applyFill="1" applyBorder="1" applyAlignment="1">
      <alignment vertical="center" wrapText="1"/>
    </xf>
    <xf numFmtId="40" fontId="10" fillId="24" borderId="9" xfId="29" applyNumberFormat="1" applyFont="1" applyFill="1" applyBorder="1" applyAlignment="1">
      <alignment vertical="center"/>
    </xf>
    <xf numFmtId="40" fontId="10" fillId="24" borderId="9" xfId="29" applyNumberFormat="1" applyFont="1" applyFill="1" applyBorder="1" applyAlignment="1">
      <alignment vertical="center" wrapText="1"/>
    </xf>
    <xf numFmtId="38" fontId="17" fillId="24" borderId="150" xfId="29" applyNumberFormat="1" applyFont="1" applyFill="1" applyBorder="1" applyAlignment="1">
      <alignment vertical="center"/>
    </xf>
    <xf numFmtId="40" fontId="17" fillId="24" borderId="150" xfId="29" applyNumberFormat="1" applyFont="1" applyFill="1" applyBorder="1" applyAlignment="1">
      <alignment vertical="center" wrapText="1"/>
    </xf>
    <xf numFmtId="38" fontId="17" fillId="24" borderId="22" xfId="29" applyNumberFormat="1" applyFont="1" applyFill="1" applyBorder="1" applyAlignment="1">
      <alignment vertical="center"/>
    </xf>
    <xf numFmtId="40" fontId="17" fillId="24" borderId="22" xfId="29" applyNumberFormat="1" applyFont="1" applyFill="1" applyBorder="1" applyAlignment="1">
      <alignment vertical="center" wrapText="1"/>
    </xf>
    <xf numFmtId="38" fontId="17" fillId="24" borderId="156" xfId="29" applyNumberFormat="1" applyFont="1" applyFill="1" applyBorder="1" applyAlignment="1">
      <alignment vertical="center"/>
    </xf>
    <xf numFmtId="40" fontId="17" fillId="24" borderId="156" xfId="29" applyNumberFormat="1" applyFont="1" applyFill="1" applyBorder="1" applyAlignment="1">
      <alignment vertical="center" wrapText="1"/>
    </xf>
    <xf numFmtId="38" fontId="17" fillId="38" borderId="9" xfId="29" applyNumberFormat="1" applyFont="1" applyFill="1" applyBorder="1" applyAlignment="1">
      <alignment vertical="center"/>
    </xf>
    <xf numFmtId="176" fontId="10" fillId="0" borderId="1" xfId="32" applyNumberFormat="1" applyFont="1" applyFill="1" applyBorder="1" applyAlignment="1">
      <alignment vertical="center"/>
    </xf>
    <xf numFmtId="38" fontId="17" fillId="56" borderId="39" xfId="29" applyNumberFormat="1" applyFont="1" applyFill="1" applyBorder="1" applyAlignment="1">
      <alignment vertical="center"/>
    </xf>
    <xf numFmtId="38" fontId="17" fillId="31" borderId="71" xfId="29" applyNumberFormat="1" applyFont="1" applyFill="1" applyBorder="1" applyAlignment="1">
      <alignment vertical="center"/>
    </xf>
    <xf numFmtId="38" fontId="17" fillId="56" borderId="71" xfId="29" applyNumberFormat="1" applyFont="1" applyFill="1" applyBorder="1" applyAlignment="1">
      <alignment vertical="center"/>
    </xf>
    <xf numFmtId="38" fontId="17" fillId="31" borderId="39" xfId="29" applyNumberFormat="1" applyFont="1" applyFill="1" applyBorder="1" applyAlignment="1">
      <alignment vertical="center"/>
    </xf>
    <xf numFmtId="38" fontId="21" fillId="8" borderId="0" xfId="33" applyNumberFormat="1" applyFont="1" applyFill="1" applyAlignment="1">
      <alignment vertical="center"/>
    </xf>
    <xf numFmtId="10" fontId="10" fillId="8" borderId="0" xfId="33" applyNumberFormat="1" applyFont="1" applyFill="1" applyBorder="1" applyAlignment="1">
      <alignment vertical="center"/>
    </xf>
    <xf numFmtId="38" fontId="10" fillId="34" borderId="1" xfId="29" applyFont="1" applyFill="1" applyBorder="1" applyAlignment="1">
      <alignment horizontal="right" vertical="center"/>
    </xf>
    <xf numFmtId="38" fontId="10" fillId="8" borderId="1" xfId="29" applyFont="1" applyFill="1" applyBorder="1" applyAlignment="1">
      <alignment horizontal="right" vertical="center"/>
    </xf>
    <xf numFmtId="38" fontId="10" fillId="8" borderId="11" xfId="29" applyFont="1" applyFill="1" applyBorder="1" applyAlignment="1">
      <alignment horizontal="right" vertical="center"/>
    </xf>
    <xf numFmtId="38" fontId="10" fillId="25" borderId="53" xfId="29" applyFont="1" applyFill="1" applyBorder="1" applyAlignment="1">
      <alignment horizontal="right" vertical="center"/>
    </xf>
    <xf numFmtId="38" fontId="10" fillId="8" borderId="67" xfId="29" applyFont="1" applyFill="1" applyBorder="1" applyAlignment="1">
      <alignment horizontal="right" vertical="center"/>
    </xf>
    <xf numFmtId="38" fontId="10" fillId="27" borderId="4" xfId="29" applyFont="1" applyFill="1" applyBorder="1" applyAlignment="1">
      <alignment horizontal="right" vertical="center"/>
    </xf>
    <xf numFmtId="179" fontId="10" fillId="0" borderId="1" xfId="26" applyNumberFormat="1" applyFont="1" applyFill="1" applyBorder="1" applyAlignment="1">
      <alignment vertical="center"/>
    </xf>
    <xf numFmtId="0" fontId="43" fillId="8" borderId="11" xfId="33" applyFont="1" applyFill="1" applyBorder="1" applyAlignment="1">
      <alignment vertical="center"/>
    </xf>
    <xf numFmtId="176" fontId="10" fillId="34" borderId="0" xfId="33" applyNumberFormat="1" applyFont="1" applyFill="1" applyAlignment="1">
      <alignment vertical="center"/>
    </xf>
    <xf numFmtId="0" fontId="10" fillId="34" borderId="0" xfId="31" applyFont="1" applyFill="1" applyAlignment="1">
      <alignment vertical="center"/>
    </xf>
    <xf numFmtId="0" fontId="10" fillId="34" borderId="0" xfId="32" applyFont="1" applyFill="1"/>
    <xf numFmtId="0" fontId="10" fillId="34" borderId="0" xfId="32" applyFont="1" applyFill="1" applyAlignment="1">
      <alignment vertical="center"/>
    </xf>
    <xf numFmtId="0" fontId="46" fillId="34" borderId="0" xfId="33" applyFont="1" applyFill="1" applyAlignment="1">
      <alignment vertical="center"/>
    </xf>
    <xf numFmtId="201" fontId="10" fillId="34" borderId="1" xfId="38" applyNumberFormat="1" applyFont="1" applyFill="1" applyBorder="1" applyAlignment="1">
      <alignment horizontal="right" vertical="center" indent="1"/>
    </xf>
    <xf numFmtId="201" fontId="10" fillId="34" borderId="68" xfId="0" applyNumberFormat="1" applyFont="1" applyFill="1" applyBorder="1" applyAlignment="1">
      <alignment horizontal="right" vertical="center" indent="1"/>
    </xf>
    <xf numFmtId="38" fontId="10" fillId="34" borderId="68" xfId="40" applyFont="1" applyFill="1" applyBorder="1" applyAlignment="1">
      <alignment horizontal="right" vertical="center" indent="1"/>
    </xf>
    <xf numFmtId="201" fontId="10" fillId="34" borderId="78" xfId="0" applyNumberFormat="1" applyFont="1" applyFill="1" applyBorder="1" applyAlignment="1">
      <alignment horizontal="right" vertical="center" indent="1"/>
    </xf>
    <xf numFmtId="201" fontId="10" fillId="34" borderId="11" xfId="38" applyNumberFormat="1" applyFont="1" applyFill="1" applyBorder="1" applyAlignment="1">
      <alignment horizontal="right" vertical="center" indent="1"/>
    </xf>
    <xf numFmtId="201" fontId="10" fillId="34" borderId="9" xfId="38" applyNumberFormat="1" applyFont="1" applyFill="1" applyBorder="1" applyAlignment="1">
      <alignment horizontal="right" vertical="center" indent="1"/>
    </xf>
    <xf numFmtId="201" fontId="10" fillId="34" borderId="4" xfId="38" applyNumberFormat="1" applyFont="1" applyFill="1" applyBorder="1" applyAlignment="1">
      <alignment horizontal="right" vertical="center" indent="1"/>
    </xf>
    <xf numFmtId="0" fontId="52" fillId="34" borderId="0" xfId="34" applyFont="1" applyFill="1" applyBorder="1" applyAlignment="1">
      <alignment vertical="center"/>
    </xf>
    <xf numFmtId="207" fontId="10" fillId="8" borderId="1" xfId="26" applyNumberFormat="1" applyFont="1" applyFill="1" applyBorder="1" applyAlignment="1">
      <alignment horizontal="right" vertical="center"/>
    </xf>
    <xf numFmtId="179" fontId="10" fillId="28" borderId="1" xfId="26" applyNumberFormat="1" applyFont="1" applyFill="1" applyBorder="1" applyAlignment="1">
      <alignment horizontal="right" vertical="center"/>
    </xf>
    <xf numFmtId="184" fontId="10" fillId="57" borderId="1" xfId="26" applyNumberFormat="1" applyFont="1" applyFill="1" applyBorder="1" applyAlignment="1">
      <alignment horizontal="right" vertical="center"/>
    </xf>
    <xf numFmtId="187" fontId="10" fillId="8" borderId="0" xfId="31" applyNumberFormat="1" applyFont="1" applyFill="1"/>
    <xf numFmtId="179" fontId="10" fillId="0" borderId="1" xfId="31" applyNumberFormat="1" applyFont="1" applyFill="1" applyBorder="1" applyAlignment="1">
      <alignment vertical="center"/>
    </xf>
    <xf numFmtId="10" fontId="10" fillId="0" borderId="1" xfId="31" applyNumberFormat="1" applyFont="1" applyFill="1" applyBorder="1" applyAlignment="1">
      <alignment vertical="center"/>
    </xf>
    <xf numFmtId="0" fontId="15" fillId="0" borderId="0" xfId="0" applyFont="1">
      <alignment vertical="center"/>
    </xf>
    <xf numFmtId="0" fontId="15" fillId="0" borderId="100" xfId="0" applyFont="1" applyBorder="1">
      <alignment vertical="center"/>
    </xf>
    <xf numFmtId="0" fontId="15" fillId="0" borderId="0" xfId="0" applyFont="1" applyBorder="1">
      <alignment vertical="center"/>
    </xf>
    <xf numFmtId="0" fontId="15" fillId="0" borderId="129" xfId="0" applyFont="1" applyBorder="1">
      <alignment vertical="center"/>
    </xf>
    <xf numFmtId="0" fontId="13" fillId="0" borderId="0" xfId="0" applyFont="1">
      <alignment vertical="center"/>
    </xf>
    <xf numFmtId="0" fontId="15" fillId="0" borderId="100" xfId="0" applyFont="1" applyBorder="1" applyAlignment="1">
      <alignment vertical="center" wrapText="1"/>
    </xf>
    <xf numFmtId="209" fontId="15" fillId="0" borderId="100" xfId="0" applyNumberFormat="1" applyFont="1" applyBorder="1" applyAlignment="1">
      <alignment vertical="center" wrapText="1"/>
    </xf>
    <xf numFmtId="209" fontId="15" fillId="0" borderId="129" xfId="0" applyNumberFormat="1" applyFont="1" applyBorder="1">
      <alignment vertical="center"/>
    </xf>
    <xf numFmtId="209" fontId="15" fillId="0" borderId="0" xfId="0" applyNumberFormat="1" applyFont="1">
      <alignment vertical="center"/>
    </xf>
    <xf numFmtId="0" fontId="15" fillId="0" borderId="0" xfId="0" applyFont="1" applyAlignment="1">
      <alignment vertical="center" wrapText="1"/>
    </xf>
    <xf numFmtId="209" fontId="15" fillId="0" borderId="0" xfId="0" applyNumberFormat="1" applyFont="1" applyAlignment="1">
      <alignment vertical="center" wrapText="1"/>
    </xf>
    <xf numFmtId="0" fontId="55" fillId="0" borderId="0" xfId="0" applyFont="1" applyAlignment="1">
      <alignment horizontal="center" vertical="center" wrapText="1"/>
    </xf>
    <xf numFmtId="0" fontId="27" fillId="0" borderId="157" xfId="33" applyFont="1" applyFill="1" applyBorder="1" applyAlignment="1">
      <alignment horizontal="center" vertical="center"/>
    </xf>
    <xf numFmtId="0" fontId="27" fillId="58" borderId="158" xfId="33" applyFont="1" applyFill="1" applyBorder="1" applyAlignment="1">
      <alignment horizontal="center" vertical="center"/>
    </xf>
    <xf numFmtId="0" fontId="10" fillId="58" borderId="38" xfId="33" applyFont="1" applyFill="1" applyBorder="1" applyAlignment="1">
      <alignment horizontal="center" vertical="center" wrapText="1"/>
    </xf>
    <xf numFmtId="0" fontId="27" fillId="58" borderId="39" xfId="33" applyFont="1" applyFill="1" applyBorder="1" applyAlignment="1">
      <alignment horizontal="center" vertical="center"/>
    </xf>
    <xf numFmtId="0" fontId="27" fillId="58" borderId="86" xfId="33" applyFont="1" applyFill="1" applyBorder="1" applyAlignment="1">
      <alignment horizontal="center" vertical="center"/>
    </xf>
    <xf numFmtId="0" fontId="27" fillId="58" borderId="39" xfId="33" applyFont="1" applyFill="1" applyBorder="1" applyAlignment="1">
      <alignment horizontal="center" vertical="center" wrapText="1"/>
    </xf>
    <xf numFmtId="0" fontId="27" fillId="58" borderId="86" xfId="33" applyFont="1" applyFill="1" applyBorder="1" applyAlignment="1">
      <alignment horizontal="center" vertical="center" wrapText="1"/>
    </xf>
    <xf numFmtId="0" fontId="7" fillId="0" borderId="0" xfId="28" applyAlignment="1" applyProtection="1">
      <alignment vertical="center"/>
    </xf>
    <xf numFmtId="0" fontId="57" fillId="57" borderId="0" xfId="33" applyFont="1" applyFill="1" applyAlignment="1">
      <alignment vertical="center"/>
    </xf>
    <xf numFmtId="0" fontId="10" fillId="8" borderId="159" xfId="33" applyFont="1" applyFill="1" applyBorder="1" applyAlignment="1">
      <alignment vertical="center"/>
    </xf>
    <xf numFmtId="0" fontId="10" fillId="8" borderId="79" xfId="33" applyFont="1" applyFill="1" applyBorder="1" applyAlignment="1">
      <alignment vertical="center" wrapText="1"/>
    </xf>
    <xf numFmtId="38" fontId="17" fillId="8" borderId="54" xfId="29" applyNumberFormat="1" applyFont="1" applyFill="1" applyBorder="1" applyAlignment="1">
      <alignment vertical="center"/>
    </xf>
    <xf numFmtId="176" fontId="36" fillId="8" borderId="0" xfId="33" applyNumberFormat="1" applyFont="1" applyFill="1" applyAlignment="1">
      <alignment vertical="center"/>
    </xf>
    <xf numFmtId="40" fontId="10" fillId="8" borderId="0" xfId="33" applyNumberFormat="1" applyFont="1" applyFill="1" applyAlignment="1">
      <alignment vertical="center"/>
    </xf>
    <xf numFmtId="40" fontId="36" fillId="8" borderId="0" xfId="33" applyNumberFormat="1" applyFont="1" applyFill="1" applyAlignment="1">
      <alignment vertical="center"/>
    </xf>
    <xf numFmtId="38" fontId="17" fillId="8" borderId="79" xfId="29" applyNumberFormat="1" applyFont="1" applyFill="1" applyBorder="1" applyAlignment="1">
      <alignment vertical="center"/>
    </xf>
    <xf numFmtId="0" fontId="10" fillId="8" borderId="37" xfId="33" applyFont="1" applyFill="1" applyBorder="1" applyAlignment="1">
      <alignment vertical="center"/>
    </xf>
    <xf numFmtId="38" fontId="36" fillId="8" borderId="0" xfId="33" applyNumberFormat="1" applyFont="1" applyFill="1" applyAlignment="1">
      <alignment vertical="center"/>
    </xf>
    <xf numFmtId="176" fontId="10" fillId="34" borderId="0" xfId="33" applyNumberFormat="1" applyFont="1" applyFill="1" applyBorder="1" applyAlignment="1">
      <alignment vertical="center"/>
    </xf>
    <xf numFmtId="0" fontId="57" fillId="57" borderId="0" xfId="32" applyFont="1" applyFill="1" applyAlignment="1">
      <alignment vertical="center"/>
    </xf>
    <xf numFmtId="0" fontId="10" fillId="8" borderId="78" xfId="33" applyFont="1" applyFill="1" applyBorder="1" applyAlignment="1">
      <alignment vertical="center"/>
    </xf>
    <xf numFmtId="176" fontId="10" fillId="8" borderId="78" xfId="33" applyNumberFormat="1" applyFont="1" applyFill="1" applyBorder="1" applyAlignment="1">
      <alignment vertical="center"/>
    </xf>
    <xf numFmtId="3" fontId="10" fillId="8" borderId="0" xfId="33" applyNumberFormat="1" applyFont="1" applyFill="1"/>
    <xf numFmtId="3" fontId="60" fillId="8" borderId="0" xfId="33" applyNumberFormat="1" applyFont="1" applyFill="1"/>
    <xf numFmtId="0" fontId="60" fillId="8" borderId="0" xfId="33" applyFont="1" applyFill="1"/>
    <xf numFmtId="3" fontId="36" fillId="8" borderId="0" xfId="33" applyNumberFormat="1" applyFont="1" applyFill="1"/>
    <xf numFmtId="0" fontId="36" fillId="8" borderId="0" xfId="33" applyFont="1" applyFill="1"/>
    <xf numFmtId="0" fontId="10" fillId="27" borderId="93" xfId="33" applyFont="1" applyFill="1" applyBorder="1" applyAlignment="1">
      <alignment vertical="center"/>
    </xf>
    <xf numFmtId="176" fontId="10" fillId="27" borderId="78" xfId="33" applyNumberFormat="1" applyFont="1" applyFill="1" applyBorder="1" applyAlignment="1">
      <alignment vertical="center"/>
    </xf>
    <xf numFmtId="1" fontId="61" fillId="8" borderId="0" xfId="33" applyNumberFormat="1" applyFont="1" applyFill="1" applyAlignment="1">
      <alignment vertical="center"/>
    </xf>
    <xf numFmtId="0" fontId="61" fillId="8" borderId="0" xfId="33" applyFont="1" applyFill="1" applyAlignment="1">
      <alignment vertical="center"/>
    </xf>
    <xf numFmtId="196" fontId="61" fillId="8" borderId="0" xfId="33" applyNumberFormat="1" applyFont="1" applyFill="1" applyAlignment="1">
      <alignment vertical="center"/>
    </xf>
    <xf numFmtId="0" fontId="10" fillId="0" borderId="0" xfId="33" applyFont="1" applyFill="1" applyAlignment="1">
      <alignment vertical="center"/>
    </xf>
    <xf numFmtId="183" fontId="10" fillId="0" borderId="0" xfId="33" applyNumberFormat="1" applyFont="1" applyFill="1" applyBorder="1" applyAlignment="1">
      <alignment vertical="center"/>
    </xf>
    <xf numFmtId="0" fontId="0" fillId="0" borderId="0" xfId="0" quotePrefix="1" applyFill="1">
      <alignment vertical="center"/>
    </xf>
    <xf numFmtId="49" fontId="34" fillId="0" borderId="0" xfId="33" applyNumberFormat="1" applyFont="1" applyFill="1" applyBorder="1" applyAlignment="1">
      <alignment horizontal="left" vertical="center"/>
    </xf>
    <xf numFmtId="208" fontId="15" fillId="0" borderId="0" xfId="0" applyNumberFormat="1" applyFont="1" applyBorder="1">
      <alignment vertical="center"/>
    </xf>
    <xf numFmtId="209" fontId="15" fillId="0" borderId="0" xfId="0" applyNumberFormat="1" applyFont="1" applyBorder="1">
      <alignment vertical="center"/>
    </xf>
    <xf numFmtId="0" fontId="15" fillId="0" borderId="0" xfId="0" applyFont="1" applyBorder="1" applyAlignment="1">
      <alignment vertical="center" wrapText="1"/>
    </xf>
    <xf numFmtId="209" fontId="15" fillId="0" borderId="0" xfId="0" applyNumberFormat="1" applyFont="1" applyBorder="1" applyAlignment="1">
      <alignment vertical="center" wrapText="1"/>
    </xf>
    <xf numFmtId="0" fontId="7" fillId="0" borderId="0" xfId="28" quotePrefix="1" applyAlignment="1" applyProtection="1">
      <alignment vertical="center"/>
    </xf>
    <xf numFmtId="211" fontId="65" fillId="0" borderId="0" xfId="0" applyNumberFormat="1" applyFont="1" applyBorder="1" applyAlignment="1">
      <alignment horizontal="center" vertical="center" readingOrder="1"/>
    </xf>
    <xf numFmtId="38" fontId="10" fillId="38" borderId="1" xfId="29" applyNumberFormat="1" applyFont="1" applyFill="1" applyBorder="1" applyAlignment="1">
      <alignment vertical="center"/>
    </xf>
    <xf numFmtId="38" fontId="10" fillId="16" borderId="106" xfId="29" applyNumberFormat="1" applyFont="1" applyFill="1" applyBorder="1" applyAlignment="1">
      <alignment vertical="center"/>
    </xf>
    <xf numFmtId="38" fontId="10" fillId="59" borderId="1" xfId="29" applyNumberFormat="1" applyFont="1" applyFill="1" applyBorder="1" applyAlignment="1">
      <alignment vertical="center"/>
    </xf>
    <xf numFmtId="38" fontId="10" fillId="38" borderId="3" xfId="29" applyNumberFormat="1" applyFont="1" applyFill="1" applyBorder="1" applyAlignment="1">
      <alignment vertical="center"/>
    </xf>
    <xf numFmtId="38" fontId="10" fillId="16" borderId="52" xfId="29" applyNumberFormat="1" applyFont="1" applyFill="1" applyBorder="1" applyAlignment="1">
      <alignment vertical="center"/>
    </xf>
    <xf numFmtId="38" fontId="10" fillId="8" borderId="53" xfId="29" applyNumberFormat="1" applyFont="1" applyFill="1" applyBorder="1" applyAlignment="1">
      <alignment vertical="center"/>
    </xf>
    <xf numFmtId="38" fontId="10" fillId="8" borderId="52" xfId="29" applyNumberFormat="1" applyFont="1" applyFill="1" applyBorder="1" applyAlignment="1">
      <alignment vertical="center"/>
    </xf>
    <xf numFmtId="38" fontId="10" fillId="51" borderId="1" xfId="29" applyNumberFormat="1" applyFont="1" applyFill="1" applyBorder="1" applyAlignment="1">
      <alignment vertical="center"/>
    </xf>
    <xf numFmtId="38" fontId="17" fillId="51" borderId="1" xfId="29" applyNumberFormat="1" applyFont="1" applyFill="1" applyBorder="1" applyAlignment="1">
      <alignment vertical="center"/>
    </xf>
    <xf numFmtId="38" fontId="10" fillId="16" borderId="22" xfId="29" applyNumberFormat="1" applyFont="1" applyFill="1" applyBorder="1" applyAlignment="1">
      <alignment vertical="center"/>
    </xf>
    <xf numFmtId="38" fontId="10" fillId="0" borderId="22" xfId="29" applyNumberFormat="1" applyFont="1" applyFill="1" applyBorder="1" applyAlignment="1">
      <alignment vertical="center"/>
    </xf>
    <xf numFmtId="38" fontId="10" fillId="0" borderId="24" xfId="29" applyNumberFormat="1" applyFont="1" applyFill="1" applyBorder="1" applyAlignment="1">
      <alignment vertical="center"/>
    </xf>
    <xf numFmtId="38" fontId="10" fillId="14" borderId="11" xfId="29" applyNumberFormat="1" applyFont="1" applyFill="1" applyBorder="1" applyAlignment="1">
      <alignment vertical="center"/>
    </xf>
    <xf numFmtId="38" fontId="17" fillId="18" borderId="53" xfId="29" applyNumberFormat="1" applyFont="1" applyFill="1" applyBorder="1" applyAlignment="1">
      <alignment vertical="center"/>
    </xf>
    <xf numFmtId="38" fontId="17" fillId="3" borderId="3" xfId="29" applyNumberFormat="1" applyFont="1" applyFill="1" applyBorder="1" applyAlignment="1">
      <alignment vertical="center"/>
    </xf>
    <xf numFmtId="38" fontId="17" fillId="4" borderId="3" xfId="29" applyNumberFormat="1" applyFont="1" applyFill="1" applyBorder="1" applyAlignment="1">
      <alignment vertical="center"/>
    </xf>
    <xf numFmtId="38" fontId="10" fillId="0" borderId="123" xfId="29" applyNumberFormat="1" applyFont="1" applyFill="1" applyBorder="1" applyAlignment="1">
      <alignment vertical="center"/>
    </xf>
    <xf numFmtId="38" fontId="10" fillId="0" borderId="30" xfId="29" applyNumberFormat="1" applyFont="1" applyFill="1" applyBorder="1" applyAlignment="1">
      <alignment vertical="center"/>
    </xf>
    <xf numFmtId="38" fontId="10" fillId="0" borderId="131" xfId="29" applyNumberFormat="1" applyFont="1" applyFill="1" applyBorder="1" applyAlignment="1">
      <alignment vertical="center"/>
    </xf>
    <xf numFmtId="38" fontId="10" fillId="27" borderId="59" xfId="29" applyNumberFormat="1" applyFont="1" applyFill="1" applyBorder="1" applyAlignment="1">
      <alignment vertical="center"/>
    </xf>
    <xf numFmtId="38" fontId="10" fillId="47" borderId="3" xfId="29" applyNumberFormat="1" applyFont="1" applyFill="1" applyBorder="1" applyAlignment="1">
      <alignment vertical="center"/>
    </xf>
    <xf numFmtId="38" fontId="10" fillId="35" borderId="28" xfId="29" applyNumberFormat="1" applyFont="1" applyFill="1" applyBorder="1" applyAlignment="1">
      <alignment vertical="center"/>
    </xf>
    <xf numFmtId="38" fontId="10" fillId="35" borderId="52" xfId="29" applyNumberFormat="1" applyFont="1" applyFill="1" applyBorder="1" applyAlignment="1">
      <alignment vertical="center"/>
    </xf>
    <xf numFmtId="38" fontId="17" fillId="31" borderId="34" xfId="29" applyNumberFormat="1" applyFont="1" applyFill="1" applyBorder="1" applyAlignment="1">
      <alignment vertical="center"/>
    </xf>
    <xf numFmtId="38" fontId="10" fillId="49" borderId="3" xfId="29" applyNumberFormat="1" applyFont="1" applyFill="1" applyBorder="1" applyAlignment="1">
      <alignment vertical="center"/>
    </xf>
    <xf numFmtId="38" fontId="10" fillId="34" borderId="25" xfId="29" applyNumberFormat="1" applyFont="1" applyFill="1" applyBorder="1" applyAlignment="1">
      <alignment vertical="center"/>
    </xf>
    <xf numFmtId="38" fontId="17" fillId="0" borderId="160" xfId="29" applyNumberFormat="1" applyFont="1" applyFill="1" applyBorder="1" applyAlignment="1">
      <alignment vertical="center"/>
    </xf>
    <xf numFmtId="38" fontId="17" fillId="13" borderId="40" xfId="29" applyNumberFormat="1" applyFont="1" applyFill="1" applyBorder="1" applyAlignment="1">
      <alignment vertical="center"/>
    </xf>
    <xf numFmtId="38" fontId="10" fillId="52" borderId="3" xfId="29" applyNumberFormat="1" applyFont="1" applyFill="1" applyBorder="1" applyAlignment="1">
      <alignment vertical="center"/>
    </xf>
    <xf numFmtId="38" fontId="10" fillId="16" borderId="25" xfId="29" applyNumberFormat="1" applyFont="1" applyFill="1" applyBorder="1" applyAlignment="1">
      <alignment vertical="center"/>
    </xf>
    <xf numFmtId="38" fontId="10" fillId="52" borderId="59" xfId="29" applyNumberFormat="1" applyFont="1" applyFill="1" applyBorder="1" applyAlignment="1">
      <alignment vertical="center"/>
    </xf>
    <xf numFmtId="38" fontId="10" fillId="16" borderId="23" xfId="29" applyNumberFormat="1" applyFont="1" applyFill="1" applyBorder="1" applyAlignment="1">
      <alignment vertical="center"/>
    </xf>
    <xf numFmtId="38" fontId="10" fillId="0" borderId="23" xfId="29" applyNumberFormat="1" applyFont="1" applyFill="1" applyBorder="1" applyAlignment="1">
      <alignment vertical="center"/>
    </xf>
    <xf numFmtId="38" fontId="10" fillId="0" borderId="25" xfId="29" applyNumberFormat="1" applyFont="1" applyFill="1" applyBorder="1" applyAlignment="1">
      <alignment vertical="center"/>
    </xf>
    <xf numFmtId="38" fontId="17" fillId="51" borderId="3" xfId="29" applyNumberFormat="1" applyFont="1" applyFill="1" applyBorder="1" applyAlignment="1">
      <alignment vertical="center"/>
    </xf>
    <xf numFmtId="38" fontId="17" fillId="52" borderId="52" xfId="29" applyNumberFormat="1" applyFont="1" applyFill="1" applyBorder="1" applyAlignment="1">
      <alignment vertical="center"/>
    </xf>
    <xf numFmtId="38" fontId="17" fillId="52" borderId="26" xfId="29" applyNumberFormat="1" applyFont="1" applyFill="1" applyBorder="1" applyAlignment="1">
      <alignment vertical="center"/>
    </xf>
    <xf numFmtId="38" fontId="17" fillId="52" borderId="23" xfId="29" applyNumberFormat="1" applyFont="1" applyFill="1" applyBorder="1" applyAlignment="1">
      <alignment vertical="center"/>
    </xf>
    <xf numFmtId="38" fontId="17" fillId="31" borderId="40" xfId="29" applyNumberFormat="1" applyFont="1" applyFill="1" applyBorder="1" applyAlignment="1">
      <alignment vertical="center"/>
    </xf>
    <xf numFmtId="38" fontId="17" fillId="49" borderId="59" xfId="29" applyNumberFormat="1" applyFont="1" applyFill="1" applyBorder="1" applyAlignment="1">
      <alignment vertical="center"/>
    </xf>
    <xf numFmtId="38" fontId="10" fillId="8" borderId="59" xfId="29" applyNumberFormat="1" applyFont="1" applyFill="1" applyBorder="1" applyAlignment="1">
      <alignment vertical="center"/>
    </xf>
    <xf numFmtId="38" fontId="10" fillId="35" borderId="61" xfId="29" applyNumberFormat="1" applyFont="1" applyFill="1" applyBorder="1" applyAlignment="1">
      <alignment vertical="center"/>
    </xf>
    <xf numFmtId="38" fontId="17" fillId="34" borderId="160" xfId="29" applyNumberFormat="1" applyFont="1" applyFill="1" applyBorder="1" applyAlignment="1">
      <alignment vertical="center"/>
    </xf>
    <xf numFmtId="38" fontId="10" fillId="15" borderId="1" xfId="29" applyNumberFormat="1" applyFont="1" applyFill="1" applyBorder="1" applyAlignment="1">
      <alignment vertical="center"/>
    </xf>
    <xf numFmtId="38" fontId="10" fillId="50" borderId="1" xfId="29" applyNumberFormat="1" applyFont="1" applyFill="1" applyBorder="1" applyAlignment="1">
      <alignment vertical="center"/>
    </xf>
    <xf numFmtId="38" fontId="10" fillId="50" borderId="3" xfId="29" applyNumberFormat="1" applyFont="1" applyFill="1" applyBorder="1" applyAlignment="1">
      <alignment vertical="center"/>
    </xf>
    <xf numFmtId="38" fontId="17" fillId="59" borderId="1" xfId="29" applyNumberFormat="1" applyFont="1" applyFill="1" applyBorder="1" applyAlignment="1">
      <alignment vertical="center"/>
    </xf>
    <xf numFmtId="38" fontId="17" fillId="24" borderId="1" xfId="29" applyNumberFormat="1" applyFont="1" applyFill="1" applyBorder="1" applyAlignment="1">
      <alignment vertical="center"/>
    </xf>
    <xf numFmtId="38" fontId="17" fillId="27" borderId="4" xfId="29" applyNumberFormat="1" applyFont="1" applyFill="1" applyBorder="1" applyAlignment="1">
      <alignment vertical="center"/>
    </xf>
    <xf numFmtId="38" fontId="17" fillId="29" borderId="1" xfId="29" applyNumberFormat="1" applyFont="1" applyFill="1" applyBorder="1" applyAlignment="1">
      <alignment vertical="center"/>
    </xf>
    <xf numFmtId="38" fontId="17" fillId="47" borderId="4" xfId="29" applyNumberFormat="1" applyFont="1" applyFill="1" applyBorder="1" applyAlignment="1">
      <alignment vertical="center"/>
    </xf>
    <xf numFmtId="38" fontId="17" fillId="48" borderId="53" xfId="29" applyNumberFormat="1" applyFont="1" applyFill="1" applyBorder="1" applyAlignment="1">
      <alignment vertical="center"/>
    </xf>
    <xf numFmtId="38" fontId="17" fillId="47" borderId="1" xfId="29" applyNumberFormat="1" applyFont="1" applyFill="1" applyBorder="1" applyAlignment="1">
      <alignment vertical="center"/>
    </xf>
    <xf numFmtId="38" fontId="17" fillId="49" borderId="1" xfId="29" applyNumberFormat="1" applyFont="1" applyFill="1" applyBorder="1" applyAlignment="1">
      <alignment vertical="center"/>
    </xf>
    <xf numFmtId="38" fontId="17" fillId="52" borderId="1" xfId="29" applyNumberFormat="1" applyFont="1" applyFill="1" applyBorder="1" applyAlignment="1">
      <alignment vertical="center"/>
    </xf>
    <xf numFmtId="38" fontId="17" fillId="27" borderId="1" xfId="29" applyNumberFormat="1" applyFont="1" applyFill="1" applyBorder="1" applyAlignment="1">
      <alignment vertical="center"/>
    </xf>
    <xf numFmtId="38" fontId="10" fillId="34" borderId="0" xfId="29" applyNumberFormat="1" applyFont="1" applyFill="1" applyBorder="1" applyAlignment="1">
      <alignment vertical="center"/>
    </xf>
    <xf numFmtId="40" fontId="10" fillId="11" borderId="38" xfId="29" applyNumberFormat="1" applyFont="1" applyFill="1" applyBorder="1" applyAlignment="1">
      <alignment horizontal="center" vertical="center"/>
    </xf>
    <xf numFmtId="38" fontId="17" fillId="3" borderId="21" xfId="29" applyNumberFormat="1" applyFont="1" applyFill="1" applyBorder="1" applyAlignment="1">
      <alignment vertical="center"/>
    </xf>
    <xf numFmtId="38" fontId="10" fillId="16" borderId="103" xfId="29" applyNumberFormat="1" applyFont="1" applyFill="1" applyBorder="1" applyAlignment="1">
      <alignment vertical="center"/>
    </xf>
    <xf numFmtId="38" fontId="10" fillId="16" borderId="125" xfId="29" applyNumberFormat="1" applyFont="1" applyFill="1" applyBorder="1" applyAlignment="1">
      <alignment vertical="center"/>
    </xf>
    <xf numFmtId="38" fontId="10" fillId="50" borderId="21" xfId="29" applyNumberFormat="1" applyFont="1" applyFill="1" applyBorder="1" applyAlignment="1">
      <alignment vertical="center"/>
    </xf>
    <xf numFmtId="38" fontId="17" fillId="9" borderId="21" xfId="29" applyNumberFormat="1" applyFont="1" applyFill="1" applyBorder="1" applyAlignment="1">
      <alignment vertical="center"/>
    </xf>
    <xf numFmtId="38" fontId="17" fillId="53" borderId="21" xfId="29" applyNumberFormat="1" applyFont="1" applyFill="1" applyBorder="1" applyAlignment="1">
      <alignment vertical="center"/>
    </xf>
    <xf numFmtId="38" fontId="17" fillId="10" borderId="21" xfId="29" applyNumberFormat="1" applyFont="1" applyFill="1" applyBorder="1" applyAlignment="1">
      <alignment vertical="center"/>
    </xf>
    <xf numFmtId="38" fontId="17" fillId="4" borderId="21" xfId="29" applyNumberFormat="1" applyFont="1" applyFill="1" applyBorder="1" applyAlignment="1">
      <alignment vertical="center"/>
    </xf>
    <xf numFmtId="38" fontId="17" fillId="5" borderId="38" xfId="29" applyNumberFormat="1" applyFont="1" applyFill="1" applyBorder="1" applyAlignment="1">
      <alignment vertical="center"/>
    </xf>
    <xf numFmtId="38" fontId="17" fillId="24" borderId="21" xfId="29" applyNumberFormat="1" applyFont="1" applyFill="1" applyBorder="1" applyAlignment="1">
      <alignment vertical="center"/>
    </xf>
    <xf numFmtId="38" fontId="10" fillId="0" borderId="75" xfId="29" applyNumberFormat="1" applyFont="1" applyFill="1" applyBorder="1" applyAlignment="1">
      <alignment vertical="center"/>
    </xf>
    <xf numFmtId="38" fontId="10" fillId="0" borderId="74" xfId="29" applyNumberFormat="1" applyFont="1" applyFill="1" applyBorder="1" applyAlignment="1">
      <alignment vertical="center"/>
    </xf>
    <xf numFmtId="38" fontId="10" fillId="0" borderId="96" xfId="29" applyNumberFormat="1" applyFont="1" applyFill="1" applyBorder="1" applyAlignment="1">
      <alignment vertical="center"/>
    </xf>
    <xf numFmtId="38" fontId="17" fillId="27" borderId="48" xfId="29" applyNumberFormat="1" applyFont="1" applyFill="1" applyBorder="1" applyAlignment="1">
      <alignment vertical="center"/>
    </xf>
    <xf numFmtId="38" fontId="17" fillId="29" borderId="21" xfId="29" applyNumberFormat="1" applyFont="1" applyFill="1" applyBorder="1" applyAlignment="1">
      <alignment vertical="center"/>
    </xf>
    <xf numFmtId="38" fontId="17" fillId="48" borderId="103" xfId="29" applyNumberFormat="1" applyFont="1" applyFill="1" applyBorder="1" applyAlignment="1">
      <alignment vertical="center"/>
    </xf>
    <xf numFmtId="38" fontId="17" fillId="22" borderId="38" xfId="29" applyNumberFormat="1" applyFont="1" applyFill="1" applyBorder="1" applyAlignment="1">
      <alignment vertical="center"/>
    </xf>
    <xf numFmtId="38" fontId="10" fillId="35" borderId="72" xfId="29" applyNumberFormat="1" applyFont="1" applyFill="1" applyBorder="1" applyAlignment="1">
      <alignment vertical="center"/>
    </xf>
    <xf numFmtId="38" fontId="10" fillId="35" borderId="74" xfId="29" applyNumberFormat="1" applyFont="1" applyFill="1" applyBorder="1" applyAlignment="1">
      <alignment vertical="center"/>
    </xf>
    <xf numFmtId="38" fontId="10" fillId="35" borderId="103" xfId="29" applyNumberFormat="1" applyFont="1" applyFill="1" applyBorder="1" applyAlignment="1">
      <alignment vertical="center"/>
    </xf>
    <xf numFmtId="38" fontId="17" fillId="31" borderId="70" xfId="29" applyNumberFormat="1" applyFont="1" applyFill="1" applyBorder="1" applyAlignment="1">
      <alignment vertical="center"/>
    </xf>
    <xf numFmtId="38" fontId="17" fillId="49" borderId="21" xfId="29" applyNumberFormat="1" applyFont="1" applyFill="1" applyBorder="1" applyAlignment="1">
      <alignment vertical="center"/>
    </xf>
    <xf numFmtId="38" fontId="10" fillId="34" borderId="167" xfId="29" applyNumberFormat="1" applyFont="1" applyFill="1" applyBorder="1" applyAlignment="1">
      <alignment vertical="center"/>
    </xf>
    <xf numFmtId="38" fontId="10" fillId="34" borderId="166" xfId="29" applyNumberFormat="1" applyFont="1" applyFill="1" applyBorder="1" applyAlignment="1">
      <alignment vertical="center"/>
    </xf>
    <xf numFmtId="38" fontId="10" fillId="35" borderId="75" xfId="29" applyNumberFormat="1" applyFont="1" applyFill="1" applyBorder="1" applyAlignment="1">
      <alignment vertical="center"/>
    </xf>
    <xf numFmtId="38" fontId="17" fillId="0" borderId="79" xfId="29" applyNumberFormat="1" applyFont="1" applyFill="1" applyBorder="1" applyAlignment="1">
      <alignment vertical="center"/>
    </xf>
    <xf numFmtId="38" fontId="17" fillId="24" borderId="3" xfId="29" applyNumberFormat="1" applyFont="1" applyFill="1" applyBorder="1" applyAlignment="1">
      <alignment vertical="center"/>
    </xf>
    <xf numFmtId="38" fontId="17" fillId="27" borderId="59" xfId="29" applyNumberFormat="1" applyFont="1" applyFill="1" applyBorder="1" applyAlignment="1">
      <alignment vertical="center"/>
    </xf>
    <xf numFmtId="38" fontId="17" fillId="29" borderId="3" xfId="29" applyNumberFormat="1" applyFont="1" applyFill="1" applyBorder="1" applyAlignment="1">
      <alignment vertical="center"/>
    </xf>
    <xf numFmtId="38" fontId="17" fillId="47" borderId="3" xfId="29" applyNumberFormat="1" applyFont="1" applyFill="1" applyBorder="1" applyAlignment="1">
      <alignment vertical="center"/>
    </xf>
    <xf numFmtId="38" fontId="17" fillId="48" borderId="52" xfId="29" applyNumberFormat="1" applyFont="1" applyFill="1" applyBorder="1" applyAlignment="1">
      <alignment vertical="center"/>
    </xf>
    <xf numFmtId="38" fontId="17" fillId="49" borderId="3" xfId="29" applyNumberFormat="1" applyFont="1" applyFill="1" applyBorder="1" applyAlignment="1">
      <alignment vertical="center"/>
    </xf>
    <xf numFmtId="38" fontId="10" fillId="61" borderId="0" xfId="29" applyNumberFormat="1" applyFont="1" applyFill="1" applyBorder="1" applyAlignment="1">
      <alignment vertical="center"/>
    </xf>
    <xf numFmtId="38" fontId="17" fillId="61" borderId="0" xfId="29" applyNumberFormat="1" applyFont="1" applyFill="1" applyBorder="1" applyAlignment="1">
      <alignment vertical="center"/>
    </xf>
    <xf numFmtId="0" fontId="10" fillId="61" borderId="0" xfId="33" applyFont="1" applyFill="1" applyBorder="1" applyAlignment="1">
      <alignment vertical="center"/>
    </xf>
    <xf numFmtId="38" fontId="17" fillId="13" borderId="38" xfId="29" applyNumberFormat="1" applyFont="1" applyFill="1" applyBorder="1" applyAlignment="1">
      <alignment vertical="center"/>
    </xf>
    <xf numFmtId="38" fontId="10" fillId="38" borderId="21" xfId="29" applyNumberFormat="1" applyFont="1" applyFill="1" applyBorder="1" applyAlignment="1">
      <alignment vertical="center"/>
    </xf>
    <xf numFmtId="38" fontId="10" fillId="16" borderId="167" xfId="29" applyNumberFormat="1" applyFont="1" applyFill="1" applyBorder="1" applyAlignment="1">
      <alignment vertical="center"/>
    </xf>
    <xf numFmtId="38" fontId="17" fillId="59" borderId="21" xfId="29" applyNumberFormat="1" applyFont="1" applyFill="1" applyBorder="1" applyAlignment="1">
      <alignment vertical="center"/>
    </xf>
    <xf numFmtId="38" fontId="10" fillId="8" borderId="75" xfId="29" applyNumberFormat="1" applyFont="1" applyFill="1" applyBorder="1" applyAlignment="1">
      <alignment vertical="center"/>
    </xf>
    <xf numFmtId="38" fontId="10" fillId="8" borderId="74" xfId="29" applyNumberFormat="1" applyFont="1" applyFill="1" applyBorder="1" applyAlignment="1">
      <alignment vertical="center"/>
    </xf>
    <xf numFmtId="38" fontId="10" fillId="8" borderId="96" xfId="29" applyNumberFormat="1" applyFont="1" applyFill="1" applyBorder="1" applyAlignment="1">
      <alignment vertical="center"/>
    </xf>
    <xf numFmtId="38" fontId="17" fillId="47" borderId="48" xfId="29" applyNumberFormat="1" applyFont="1" applyFill="1" applyBorder="1" applyAlignment="1">
      <alignment vertical="center"/>
    </xf>
    <xf numFmtId="38" fontId="10" fillId="35" borderId="122" xfId="29" applyNumberFormat="1" applyFont="1" applyFill="1" applyBorder="1" applyAlignment="1">
      <alignment vertical="center"/>
    </xf>
    <xf numFmtId="38" fontId="10" fillId="34" borderId="48" xfId="29" applyNumberFormat="1" applyFont="1" applyFill="1" applyBorder="1" applyAlignment="1">
      <alignment vertical="center"/>
    </xf>
    <xf numFmtId="38" fontId="17" fillId="34" borderId="79" xfId="29" applyNumberFormat="1" applyFont="1" applyFill="1" applyBorder="1" applyAlignment="1">
      <alignment vertical="center"/>
    </xf>
    <xf numFmtId="38" fontId="10" fillId="16" borderId="51" xfId="29" applyNumberFormat="1" applyFont="1" applyFill="1" applyBorder="1" applyAlignment="1">
      <alignment vertical="center"/>
    </xf>
    <xf numFmtId="38" fontId="17" fillId="59" borderId="3" xfId="29" applyNumberFormat="1" applyFont="1" applyFill="1" applyBorder="1" applyAlignment="1">
      <alignment vertical="center"/>
    </xf>
    <xf numFmtId="38" fontId="10" fillId="8" borderId="30" xfId="29" applyNumberFormat="1" applyFont="1" applyFill="1" applyBorder="1" applyAlignment="1">
      <alignment vertical="center"/>
    </xf>
    <xf numFmtId="38" fontId="10" fillId="8" borderId="131" xfId="29" applyNumberFormat="1" applyFont="1" applyFill="1" applyBorder="1" applyAlignment="1">
      <alignment vertical="center"/>
    </xf>
    <xf numFmtId="38" fontId="17" fillId="47" borderId="59" xfId="29" applyNumberFormat="1" applyFont="1" applyFill="1" applyBorder="1" applyAlignment="1">
      <alignment vertical="center"/>
    </xf>
    <xf numFmtId="38" fontId="10" fillId="35" borderId="31" xfId="29" applyNumberFormat="1" applyFont="1" applyFill="1" applyBorder="1" applyAlignment="1">
      <alignment vertical="center"/>
    </xf>
    <xf numFmtId="38" fontId="10" fillId="34" borderId="59" xfId="29" applyNumberFormat="1" applyFont="1" applyFill="1" applyBorder="1" applyAlignment="1">
      <alignment vertical="center"/>
    </xf>
    <xf numFmtId="38" fontId="17" fillId="52" borderId="21" xfId="29" applyNumberFormat="1" applyFont="1" applyFill="1" applyBorder="1" applyAlignment="1">
      <alignment vertical="center"/>
    </xf>
    <xf numFmtId="38" fontId="10" fillId="16" borderId="166" xfId="29" applyNumberFormat="1" applyFont="1" applyFill="1" applyBorder="1" applyAlignment="1">
      <alignment vertical="center"/>
    </xf>
    <xf numFmtId="38" fontId="10" fillId="52" borderId="48" xfId="29" applyNumberFormat="1" applyFont="1" applyFill="1" applyBorder="1" applyAlignment="1">
      <alignment vertical="center"/>
    </xf>
    <xf numFmtId="38" fontId="10" fillId="52" borderId="21" xfId="29" applyNumberFormat="1" applyFont="1" applyFill="1" applyBorder="1" applyAlignment="1">
      <alignment vertical="center"/>
    </xf>
    <xf numFmtId="38" fontId="10" fillId="16" borderId="126" xfId="29" applyNumberFormat="1" applyFont="1" applyFill="1" applyBorder="1" applyAlignment="1">
      <alignment vertical="center"/>
    </xf>
    <xf numFmtId="38" fontId="10" fillId="0" borderId="126" xfId="29" applyNumberFormat="1" applyFont="1" applyFill="1" applyBorder="1" applyAlignment="1">
      <alignment vertical="center"/>
    </xf>
    <xf numFmtId="38" fontId="10" fillId="0" borderId="166" xfId="29" applyNumberFormat="1" applyFont="1" applyFill="1" applyBorder="1" applyAlignment="1">
      <alignment vertical="center"/>
    </xf>
    <xf numFmtId="38" fontId="17" fillId="51" borderId="21" xfId="29" applyNumberFormat="1" applyFont="1" applyFill="1" applyBorder="1" applyAlignment="1">
      <alignment vertical="center"/>
    </xf>
    <xf numFmtId="38" fontId="17" fillId="52" borderId="103" xfId="29" applyNumberFormat="1" applyFont="1" applyFill="1" applyBorder="1" applyAlignment="1">
      <alignment vertical="center"/>
    </xf>
    <xf numFmtId="38" fontId="10" fillId="52" borderId="125" xfId="29" applyNumberFormat="1" applyFont="1" applyFill="1" applyBorder="1" applyAlignment="1">
      <alignment vertical="center"/>
    </xf>
    <xf numFmtId="38" fontId="17" fillId="52" borderId="125" xfId="29" applyNumberFormat="1" applyFont="1" applyFill="1" applyBorder="1" applyAlignment="1">
      <alignment vertical="center"/>
    </xf>
    <xf numFmtId="38" fontId="10" fillId="52" borderId="126" xfId="29" applyNumberFormat="1" applyFont="1" applyFill="1" applyBorder="1" applyAlignment="1">
      <alignment vertical="center"/>
    </xf>
    <xf numFmtId="38" fontId="17" fillId="19" borderId="21" xfId="29" applyNumberFormat="1" applyFont="1" applyFill="1" applyBorder="1" applyAlignment="1">
      <alignment vertical="center"/>
    </xf>
    <xf numFmtId="38" fontId="10" fillId="8" borderId="126" xfId="29" applyFont="1" applyFill="1" applyBorder="1" applyAlignment="1">
      <alignment vertical="center"/>
    </xf>
    <xf numFmtId="38" fontId="10" fillId="8" borderId="103" xfId="29" applyFont="1" applyFill="1" applyBorder="1" applyAlignment="1">
      <alignment vertical="center"/>
    </xf>
    <xf numFmtId="38" fontId="10" fillId="8" borderId="103" xfId="29" applyNumberFormat="1" applyFont="1" applyFill="1" applyBorder="1" applyAlignment="1">
      <alignment vertical="center"/>
    </xf>
    <xf numFmtId="38" fontId="17" fillId="27" borderId="21" xfId="29" applyNumberFormat="1" applyFont="1" applyFill="1" applyBorder="1" applyAlignment="1">
      <alignment vertical="center"/>
    </xf>
    <xf numFmtId="38" fontId="17" fillId="31" borderId="38" xfId="29" applyNumberFormat="1" applyFont="1" applyFill="1" applyBorder="1" applyAlignment="1">
      <alignment vertical="center"/>
    </xf>
    <xf numFmtId="38" fontId="17" fillId="49" borderId="48" xfId="29" applyNumberFormat="1" applyFont="1" applyFill="1" applyBorder="1" applyAlignment="1">
      <alignment vertical="center"/>
    </xf>
    <xf numFmtId="38" fontId="10" fillId="8" borderId="48" xfId="29" applyNumberFormat="1" applyFont="1" applyFill="1" applyBorder="1" applyAlignment="1">
      <alignment vertical="center"/>
    </xf>
    <xf numFmtId="38" fontId="10" fillId="35" borderId="105" xfId="29" applyNumberFormat="1" applyFont="1" applyFill="1" applyBorder="1" applyAlignment="1">
      <alignment vertical="center"/>
    </xf>
    <xf numFmtId="38" fontId="10" fillId="52" borderId="26" xfId="29" applyNumberFormat="1" applyFont="1" applyFill="1" applyBorder="1" applyAlignment="1">
      <alignment vertical="center"/>
    </xf>
    <xf numFmtId="38" fontId="10" fillId="52" borderId="23" xfId="29" applyNumberFormat="1" applyFont="1" applyFill="1" applyBorder="1" applyAlignment="1">
      <alignment vertical="center"/>
    </xf>
    <xf numFmtId="38" fontId="17" fillId="27" borderId="3" xfId="29" applyNumberFormat="1" applyFont="1" applyFill="1" applyBorder="1" applyAlignment="1">
      <alignment vertical="center"/>
    </xf>
    <xf numFmtId="214" fontId="36" fillId="8" borderId="0" xfId="33" applyNumberFormat="1" applyFont="1" applyFill="1" applyAlignment="1">
      <alignment vertical="center"/>
    </xf>
    <xf numFmtId="0" fontId="47" fillId="0" borderId="0" xfId="33" applyFont="1" applyFill="1" applyAlignment="1"/>
    <xf numFmtId="0" fontId="47" fillId="0" borderId="0" xfId="33" applyFont="1" applyFill="1"/>
    <xf numFmtId="0" fontId="48" fillId="0" borderId="0" xfId="33" applyFont="1" applyFill="1"/>
    <xf numFmtId="0" fontId="7" fillId="51" borderId="0" xfId="28" applyFill="1" applyAlignment="1" applyProtection="1">
      <alignment vertical="center"/>
    </xf>
    <xf numFmtId="0" fontId="0" fillId="51" borderId="0" xfId="0" applyFill="1">
      <alignment vertical="center"/>
    </xf>
    <xf numFmtId="0" fontId="15" fillId="51" borderId="0" xfId="0" applyFont="1" applyFill="1">
      <alignment vertical="center"/>
    </xf>
    <xf numFmtId="49" fontId="34" fillId="51" borderId="0" xfId="33" applyNumberFormat="1" applyFont="1" applyFill="1" applyBorder="1" applyAlignment="1">
      <alignment horizontal="left" vertical="center"/>
    </xf>
    <xf numFmtId="0" fontId="15" fillId="51" borderId="100" xfId="0" applyFont="1" applyFill="1" applyBorder="1">
      <alignment vertical="center"/>
    </xf>
    <xf numFmtId="0" fontId="62" fillId="51" borderId="100" xfId="0" applyFont="1" applyFill="1" applyBorder="1" applyAlignment="1">
      <alignment horizontal="left" vertical="top" wrapText="1"/>
    </xf>
    <xf numFmtId="0" fontId="15" fillId="51" borderId="0" xfId="0" applyFont="1" applyFill="1" applyBorder="1">
      <alignment vertical="center"/>
    </xf>
    <xf numFmtId="0" fontId="47" fillId="51" borderId="0" xfId="0" applyFont="1" applyFill="1" applyBorder="1" applyAlignment="1">
      <alignment horizontal="left" vertical="center" wrapText="1"/>
    </xf>
    <xf numFmtId="210" fontId="15" fillId="51" borderId="0" xfId="0" applyNumberFormat="1" applyFont="1" applyFill="1" applyBorder="1">
      <alignment vertical="center"/>
    </xf>
    <xf numFmtId="0" fontId="15" fillId="51" borderId="129" xfId="0" applyFont="1" applyFill="1" applyBorder="1">
      <alignment vertical="center"/>
    </xf>
    <xf numFmtId="0" fontId="15" fillId="24" borderId="0" xfId="0" applyFont="1" applyFill="1">
      <alignment vertical="center"/>
    </xf>
    <xf numFmtId="0" fontId="0" fillId="24" borderId="0" xfId="0" applyFill="1">
      <alignment vertical="center"/>
    </xf>
    <xf numFmtId="0" fontId="15" fillId="24" borderId="100" xfId="0" applyFont="1" applyFill="1" applyBorder="1">
      <alignment vertical="center"/>
    </xf>
    <xf numFmtId="0" fontId="15" fillId="24" borderId="100" xfId="0" applyFont="1" applyFill="1" applyBorder="1" applyAlignment="1">
      <alignment vertical="center" wrapText="1"/>
    </xf>
    <xf numFmtId="209" fontId="15" fillId="24" borderId="100" xfId="0" applyNumberFormat="1" applyFont="1" applyFill="1" applyBorder="1" applyAlignment="1">
      <alignment vertical="center" wrapText="1"/>
    </xf>
    <xf numFmtId="0" fontId="15" fillId="62" borderId="0" xfId="0" applyFont="1" applyFill="1">
      <alignment vertical="center"/>
    </xf>
    <xf numFmtId="0" fontId="0" fillId="62" borderId="0" xfId="0" applyFill="1">
      <alignment vertical="center"/>
    </xf>
    <xf numFmtId="0" fontId="15" fillId="62" borderId="100" xfId="0" applyFont="1" applyFill="1" applyBorder="1">
      <alignment vertical="center"/>
    </xf>
    <xf numFmtId="0" fontId="15" fillId="62" borderId="100" xfId="0" applyFont="1" applyFill="1" applyBorder="1" applyAlignment="1">
      <alignment vertical="center" wrapText="1"/>
    </xf>
    <xf numFmtId="209" fontId="15" fillId="62" borderId="100" xfId="0" applyNumberFormat="1" applyFont="1" applyFill="1" applyBorder="1" applyAlignment="1">
      <alignment vertical="center" wrapText="1"/>
    </xf>
    <xf numFmtId="0" fontId="7" fillId="26" borderId="0" xfId="28" quotePrefix="1" applyFill="1" applyAlignment="1" applyProtection="1">
      <alignment vertical="center"/>
    </xf>
    <xf numFmtId="0" fontId="0" fillId="26" borderId="0" xfId="0" applyFill="1">
      <alignment vertical="center"/>
    </xf>
    <xf numFmtId="0" fontId="15" fillId="26" borderId="0" xfId="0" applyFont="1" applyFill="1">
      <alignment vertical="center"/>
    </xf>
    <xf numFmtId="208" fontId="15" fillId="26" borderId="0" xfId="0" applyNumberFormat="1" applyFont="1" applyFill="1">
      <alignment vertical="center"/>
    </xf>
    <xf numFmtId="0" fontId="47" fillId="26" borderId="0" xfId="33" applyFont="1" applyFill="1" applyAlignment="1">
      <alignment wrapText="1"/>
    </xf>
    <xf numFmtId="0" fontId="15" fillId="26" borderId="129" xfId="0" applyFont="1" applyFill="1" applyBorder="1">
      <alignment vertical="center"/>
    </xf>
    <xf numFmtId="208" fontId="15" fillId="26" borderId="129" xfId="0" applyNumberFormat="1" applyFont="1" applyFill="1" applyBorder="1">
      <alignment vertical="center"/>
    </xf>
    <xf numFmtId="0" fontId="15" fillId="26" borderId="0" xfId="0" applyFont="1" applyFill="1" applyBorder="1">
      <alignment vertical="center"/>
    </xf>
    <xf numFmtId="208" fontId="15" fillId="26" borderId="0" xfId="0" applyNumberFormat="1" applyFont="1" applyFill="1" applyBorder="1">
      <alignment vertical="center"/>
    </xf>
    <xf numFmtId="0" fontId="47" fillId="26" borderId="0" xfId="33" applyFont="1" applyFill="1"/>
    <xf numFmtId="0" fontId="48" fillId="26" borderId="0" xfId="33" applyFont="1" applyFill="1" applyAlignment="1">
      <alignment wrapText="1"/>
    </xf>
    <xf numFmtId="0" fontId="15" fillId="62" borderId="100" xfId="0" applyFont="1" applyFill="1" applyBorder="1" applyAlignment="1">
      <alignment horizontal="right" vertical="center"/>
    </xf>
    <xf numFmtId="209" fontId="15" fillId="24" borderId="0" xfId="0" applyNumberFormat="1" applyFont="1" applyFill="1" applyBorder="1">
      <alignment vertical="center"/>
    </xf>
    <xf numFmtId="0" fontId="70" fillId="24" borderId="0" xfId="33" applyFont="1" applyFill="1" applyAlignment="1">
      <alignment vertical="top" wrapText="1"/>
    </xf>
    <xf numFmtId="0" fontId="69" fillId="24" borderId="0" xfId="33" applyFont="1" applyFill="1" applyAlignment="1"/>
    <xf numFmtId="0" fontId="69" fillId="0" borderId="0" xfId="33" applyFont="1" applyFill="1" applyAlignment="1"/>
    <xf numFmtId="0" fontId="69" fillId="0" borderId="0" xfId="33" applyFont="1" applyFill="1" applyAlignment="1">
      <alignment vertical="top" wrapText="1"/>
    </xf>
    <xf numFmtId="0" fontId="7" fillId="24" borderId="0" xfId="28" applyFill="1" applyAlignment="1" applyProtection="1">
      <alignment vertical="center"/>
    </xf>
    <xf numFmtId="208" fontId="15" fillId="24" borderId="0" xfId="0" applyNumberFormat="1" applyFont="1" applyFill="1">
      <alignment vertical="center"/>
    </xf>
    <xf numFmtId="0" fontId="55" fillId="24" borderId="0" xfId="0" applyFont="1" applyFill="1" applyAlignment="1">
      <alignment vertical="center" wrapText="1"/>
    </xf>
    <xf numFmtId="0" fontId="15" fillId="24" borderId="129" xfId="0" applyFont="1" applyFill="1" applyBorder="1">
      <alignment vertical="center"/>
    </xf>
    <xf numFmtId="209" fontId="15" fillId="24" borderId="129" xfId="0" applyNumberFormat="1" applyFont="1" applyFill="1" applyBorder="1">
      <alignment vertical="center"/>
    </xf>
    <xf numFmtId="0" fontId="47" fillId="24" borderId="0" xfId="0" applyFont="1" applyFill="1" applyAlignment="1">
      <alignment vertical="center" wrapText="1"/>
    </xf>
    <xf numFmtId="0" fontId="15" fillId="24" borderId="0" xfId="0" applyFont="1" applyFill="1" applyBorder="1">
      <alignment vertical="center"/>
    </xf>
    <xf numFmtId="0" fontId="55" fillId="24" borderId="0" xfId="0" applyFont="1" applyFill="1">
      <alignment vertical="center"/>
    </xf>
    <xf numFmtId="0" fontId="15" fillId="26" borderId="100" xfId="0" applyFont="1" applyFill="1" applyBorder="1" applyAlignment="1">
      <alignment vertical="center" wrapText="1"/>
    </xf>
    <xf numFmtId="209" fontId="15" fillId="26" borderId="100" xfId="0" applyNumberFormat="1" applyFont="1" applyFill="1" applyBorder="1" applyAlignment="1">
      <alignment vertical="center" wrapText="1"/>
    </xf>
    <xf numFmtId="0" fontId="7" fillId="63" borderId="0" xfId="28" applyFill="1" applyAlignment="1" applyProtection="1">
      <alignment vertical="center"/>
    </xf>
    <xf numFmtId="0" fontId="0" fillId="63" borderId="0" xfId="0" applyFill="1">
      <alignment vertical="center"/>
    </xf>
    <xf numFmtId="0" fontId="15" fillId="63" borderId="0" xfId="0" applyFont="1" applyFill="1">
      <alignment vertical="center"/>
    </xf>
    <xf numFmtId="209" fontId="15" fillId="63" borderId="0" xfId="0" applyNumberFormat="1" applyFont="1" applyFill="1">
      <alignment vertical="center"/>
    </xf>
    <xf numFmtId="0" fontId="71" fillId="63" borderId="0" xfId="33" applyFont="1" applyFill="1" applyAlignment="1">
      <alignment wrapText="1"/>
    </xf>
    <xf numFmtId="0" fontId="15" fillId="63" borderId="100" xfId="0" applyFont="1" applyFill="1" applyBorder="1">
      <alignment vertical="center"/>
    </xf>
    <xf numFmtId="0" fontId="15" fillId="63" borderId="100" xfId="0" applyFont="1" applyFill="1" applyBorder="1" applyAlignment="1">
      <alignment vertical="center" wrapText="1"/>
    </xf>
    <xf numFmtId="209" fontId="15" fillId="63" borderId="100" xfId="0" applyNumberFormat="1" applyFont="1" applyFill="1" applyBorder="1" applyAlignment="1">
      <alignment vertical="center" wrapText="1"/>
    </xf>
    <xf numFmtId="0" fontId="22" fillId="63" borderId="0" xfId="33" applyFont="1" applyFill="1"/>
    <xf numFmtId="0" fontId="15" fillId="63" borderId="129" xfId="0" applyFont="1" applyFill="1" applyBorder="1">
      <alignment vertical="center"/>
    </xf>
    <xf numFmtId="209" fontId="15" fillId="63" borderId="129" xfId="0" applyNumberFormat="1" applyFont="1" applyFill="1" applyBorder="1">
      <alignment vertical="center"/>
    </xf>
    <xf numFmtId="0" fontId="22" fillId="63" borderId="0" xfId="33" applyFont="1" applyFill="1" applyAlignment="1">
      <alignment wrapText="1"/>
    </xf>
    <xf numFmtId="0" fontId="55" fillId="0" borderId="100" xfId="0" applyFont="1" applyBorder="1">
      <alignment vertical="center"/>
    </xf>
    <xf numFmtId="215" fontId="66" fillId="0" borderId="129" xfId="0" applyNumberFormat="1" applyFont="1" applyBorder="1" applyAlignment="1">
      <alignment horizontal="center" vertical="center" readingOrder="1"/>
    </xf>
    <xf numFmtId="176" fontId="10" fillId="34" borderId="9" xfId="33" applyNumberFormat="1" applyFont="1" applyFill="1" applyBorder="1" applyAlignment="1">
      <alignment vertical="center"/>
    </xf>
    <xf numFmtId="177" fontId="10" fillId="34" borderId="9" xfId="33" applyNumberFormat="1" applyFont="1" applyFill="1" applyBorder="1" applyAlignment="1">
      <alignment vertical="center"/>
    </xf>
    <xf numFmtId="38" fontId="10" fillId="8" borderId="1" xfId="29" applyNumberFormat="1" applyFont="1" applyFill="1" applyBorder="1" applyAlignment="1">
      <alignment horizontal="right" vertical="center"/>
    </xf>
    <xf numFmtId="38" fontId="10" fillId="49" borderId="1" xfId="29" applyNumberFormat="1" applyFont="1" applyFill="1" applyBorder="1" applyAlignment="1">
      <alignment horizontal="right" vertical="center"/>
    </xf>
    <xf numFmtId="179" fontId="10" fillId="49" borderId="1" xfId="26" applyNumberFormat="1" applyFont="1" applyFill="1" applyBorder="1" applyAlignment="1">
      <alignment vertical="center"/>
    </xf>
    <xf numFmtId="10" fontId="10" fillId="49" borderId="1" xfId="26" applyNumberFormat="1" applyFont="1" applyFill="1" applyBorder="1" applyAlignment="1">
      <alignment vertical="center"/>
    </xf>
    <xf numFmtId="38" fontId="10" fillId="26" borderId="1" xfId="29" applyNumberFormat="1" applyFont="1" applyFill="1" applyBorder="1" applyAlignment="1">
      <alignment horizontal="right" vertical="center"/>
    </xf>
    <xf numFmtId="10" fontId="10" fillId="26" borderId="1" xfId="26" applyNumberFormat="1" applyFont="1" applyFill="1" applyBorder="1" applyAlignment="1">
      <alignment vertical="center"/>
    </xf>
    <xf numFmtId="179" fontId="10" fillId="26" borderId="1" xfId="26" applyNumberFormat="1" applyFont="1" applyFill="1" applyBorder="1" applyAlignment="1">
      <alignment vertical="center"/>
    </xf>
    <xf numFmtId="38" fontId="10" fillId="26" borderId="1" xfId="29" applyFont="1" applyFill="1" applyBorder="1" applyAlignment="1">
      <alignment horizontal="right" vertical="center"/>
    </xf>
    <xf numFmtId="38" fontId="10" fillId="49" borderId="1" xfId="29" applyFont="1" applyFill="1" applyBorder="1" applyAlignment="1">
      <alignment horizontal="right" vertical="center"/>
    </xf>
    <xf numFmtId="212" fontId="10" fillId="8" borderId="1" xfId="26" applyNumberFormat="1" applyFont="1" applyFill="1" applyBorder="1" applyAlignment="1">
      <alignment horizontal="right" vertical="center"/>
    </xf>
    <xf numFmtId="216" fontId="10" fillId="24" borderId="1" xfId="26" applyNumberFormat="1" applyFont="1" applyFill="1" applyBorder="1" applyAlignment="1">
      <alignment vertical="center"/>
    </xf>
    <xf numFmtId="216" fontId="10" fillId="8" borderId="1" xfId="26" applyNumberFormat="1" applyFont="1" applyFill="1" applyBorder="1" applyAlignment="1">
      <alignment vertical="center"/>
    </xf>
    <xf numFmtId="216" fontId="10" fillId="0" borderId="1" xfId="26" applyNumberFormat="1" applyFont="1" applyFill="1" applyBorder="1" applyAlignment="1">
      <alignment vertical="center"/>
    </xf>
    <xf numFmtId="216" fontId="10" fillId="25" borderId="53" xfId="26" applyNumberFormat="1" applyFont="1" applyFill="1" applyBorder="1" applyAlignment="1">
      <alignment vertical="center"/>
    </xf>
    <xf numFmtId="216" fontId="10" fillId="26" borderId="1" xfId="26" applyNumberFormat="1" applyFont="1" applyFill="1" applyBorder="1" applyAlignment="1">
      <alignment vertical="center"/>
    </xf>
    <xf numFmtId="216" fontId="10" fillId="49" borderId="1" xfId="26" applyNumberFormat="1" applyFont="1" applyFill="1" applyBorder="1" applyAlignment="1">
      <alignment vertical="center"/>
    </xf>
    <xf numFmtId="216" fontId="10" fillId="27" borderId="4" xfId="26" applyNumberFormat="1" applyFont="1" applyFill="1" applyBorder="1" applyAlignment="1">
      <alignment vertical="center"/>
    </xf>
    <xf numFmtId="207" fontId="10" fillId="8" borderId="1" xfId="26" applyNumberFormat="1" applyFont="1" applyFill="1" applyBorder="1" applyAlignment="1">
      <alignment vertical="center"/>
    </xf>
    <xf numFmtId="217" fontId="10" fillId="8" borderId="1" xfId="26" applyNumberFormat="1" applyFont="1" applyFill="1" applyBorder="1" applyAlignment="1">
      <alignment vertical="center"/>
    </xf>
    <xf numFmtId="9" fontId="10" fillId="8" borderId="9" xfId="26" applyNumberFormat="1" applyFont="1" applyFill="1" applyBorder="1" applyAlignment="1">
      <alignment vertical="center"/>
    </xf>
    <xf numFmtId="213" fontId="10" fillId="8" borderId="1" xfId="26" applyNumberFormat="1" applyFont="1" applyFill="1" applyBorder="1" applyAlignment="1">
      <alignment horizontal="right" vertical="center"/>
    </xf>
    <xf numFmtId="218" fontId="10" fillId="8" borderId="1" xfId="26" applyNumberFormat="1" applyFont="1" applyFill="1" applyBorder="1" applyAlignment="1">
      <alignment horizontal="right" vertical="center"/>
    </xf>
    <xf numFmtId="203" fontId="10" fillId="8" borderId="9" xfId="26" applyNumberFormat="1" applyFont="1" applyFill="1" applyBorder="1" applyAlignment="1">
      <alignment vertical="center"/>
    </xf>
    <xf numFmtId="179" fontId="10" fillId="8" borderId="9" xfId="26" applyNumberFormat="1" applyFont="1" applyFill="1" applyBorder="1" applyAlignment="1">
      <alignment vertical="center"/>
    </xf>
    <xf numFmtId="216" fontId="10" fillId="8" borderId="9" xfId="26" applyNumberFormat="1" applyFont="1" applyFill="1" applyBorder="1" applyAlignment="1">
      <alignment vertical="center"/>
    </xf>
    <xf numFmtId="184" fontId="10" fillId="34" borderId="9" xfId="26" applyNumberFormat="1" applyFont="1" applyFill="1" applyBorder="1" applyAlignment="1">
      <alignment vertical="center"/>
    </xf>
    <xf numFmtId="10" fontId="10" fillId="26" borderId="10" xfId="26" applyNumberFormat="1" applyFont="1" applyFill="1" applyBorder="1" applyAlignment="1">
      <alignment vertical="center"/>
    </xf>
    <xf numFmtId="10" fontId="10" fillId="49" borderId="10" xfId="26" applyNumberFormat="1" applyFont="1" applyFill="1" applyBorder="1" applyAlignment="1">
      <alignment vertical="center"/>
    </xf>
    <xf numFmtId="177" fontId="61" fillId="8" borderId="1" xfId="33" applyNumberFormat="1" applyFont="1" applyFill="1" applyBorder="1" applyAlignment="1">
      <alignment vertical="center"/>
    </xf>
    <xf numFmtId="184" fontId="61" fillId="8" borderId="1" xfId="33" applyNumberFormat="1" applyFont="1" applyFill="1" applyBorder="1" applyAlignment="1">
      <alignment vertical="center"/>
    </xf>
    <xf numFmtId="176" fontId="10" fillId="8" borderId="38" xfId="33" applyNumberFormat="1" applyFont="1" applyFill="1" applyBorder="1" applyAlignment="1">
      <alignment vertical="center"/>
    </xf>
    <xf numFmtId="176" fontId="10" fillId="8" borderId="72" xfId="33" applyNumberFormat="1" applyFont="1" applyFill="1" applyBorder="1" applyAlignment="1">
      <alignment vertical="center"/>
    </xf>
    <xf numFmtId="176" fontId="10" fillId="8" borderId="74" xfId="33" applyNumberFormat="1" applyFont="1" applyFill="1" applyBorder="1" applyAlignment="1">
      <alignment vertical="center"/>
    </xf>
    <xf numFmtId="176" fontId="10" fillId="8" borderId="133" xfId="33" applyNumberFormat="1" applyFont="1" applyFill="1" applyBorder="1" applyAlignment="1">
      <alignment vertical="center"/>
    </xf>
    <xf numFmtId="176" fontId="10" fillId="8" borderId="122" xfId="33" applyNumberFormat="1" applyFont="1" applyFill="1" applyBorder="1" applyAlignment="1">
      <alignment vertical="center"/>
    </xf>
    <xf numFmtId="176" fontId="10" fillId="8" borderId="48" xfId="33" applyNumberFormat="1" applyFont="1" applyFill="1" applyBorder="1" applyAlignment="1">
      <alignment vertical="center"/>
    </xf>
    <xf numFmtId="176" fontId="10" fillId="8" borderId="73" xfId="33" applyNumberFormat="1" applyFont="1" applyFill="1" applyBorder="1" applyAlignment="1">
      <alignment vertical="center"/>
    </xf>
    <xf numFmtId="176" fontId="10" fillId="8" borderId="18" xfId="33" applyNumberFormat="1" applyFont="1" applyFill="1" applyBorder="1" applyAlignment="1">
      <alignment vertical="center"/>
    </xf>
    <xf numFmtId="176" fontId="10" fillId="8" borderId="40" xfId="33" applyNumberFormat="1" applyFont="1" applyFill="1" applyBorder="1" applyAlignment="1">
      <alignment vertical="center"/>
    </xf>
    <xf numFmtId="176" fontId="10" fillId="8" borderId="28" xfId="33" applyNumberFormat="1" applyFont="1" applyFill="1" applyBorder="1" applyAlignment="1">
      <alignment vertical="center"/>
    </xf>
    <xf numFmtId="176" fontId="10" fillId="8" borderId="30" xfId="33" applyNumberFormat="1" applyFont="1" applyFill="1" applyBorder="1" applyAlignment="1">
      <alignment vertical="center"/>
    </xf>
    <xf numFmtId="176" fontId="10" fillId="8" borderId="66" xfId="33" applyNumberFormat="1" applyFont="1" applyFill="1" applyBorder="1" applyAlignment="1">
      <alignment vertical="center"/>
    </xf>
    <xf numFmtId="176" fontId="10" fillId="8" borderId="31" xfId="33" applyNumberFormat="1" applyFont="1" applyFill="1" applyBorder="1" applyAlignment="1">
      <alignment vertical="center"/>
    </xf>
    <xf numFmtId="176" fontId="10" fillId="8" borderId="59" xfId="33" applyNumberFormat="1" applyFont="1" applyFill="1" applyBorder="1" applyAlignment="1">
      <alignment vertical="center"/>
    </xf>
    <xf numFmtId="176" fontId="10" fillId="8" borderId="174" xfId="33" applyNumberFormat="1" applyFont="1" applyFill="1" applyBorder="1" applyAlignment="1">
      <alignment vertical="center"/>
    </xf>
    <xf numFmtId="176" fontId="10" fillId="8" borderId="63" xfId="33" applyNumberFormat="1" applyFont="1" applyFill="1" applyBorder="1" applyAlignment="1">
      <alignment vertical="center"/>
    </xf>
    <xf numFmtId="176" fontId="10" fillId="8" borderId="15" xfId="33" applyNumberFormat="1" applyFont="1" applyFill="1" applyBorder="1" applyAlignment="1">
      <alignment vertical="center"/>
    </xf>
    <xf numFmtId="176" fontId="10" fillId="8" borderId="103" xfId="33" applyNumberFormat="1" applyFont="1" applyFill="1" applyBorder="1" applyAlignment="1">
      <alignment vertical="center"/>
    </xf>
    <xf numFmtId="183" fontId="10" fillId="8" borderId="75" xfId="33" applyNumberFormat="1" applyFont="1" applyFill="1" applyBorder="1" applyAlignment="1">
      <alignment vertical="center"/>
    </xf>
    <xf numFmtId="183" fontId="10" fillId="8" borderId="73" xfId="33" applyNumberFormat="1" applyFont="1" applyFill="1" applyBorder="1" applyAlignment="1">
      <alignment vertical="center"/>
    </xf>
    <xf numFmtId="176" fontId="10" fillId="8" borderId="52" xfId="33" applyNumberFormat="1" applyFont="1" applyFill="1" applyBorder="1" applyAlignment="1">
      <alignment vertical="center"/>
    </xf>
    <xf numFmtId="176" fontId="10" fillId="8" borderId="61" xfId="33" applyNumberFormat="1" applyFont="1" applyFill="1" applyBorder="1" applyAlignment="1">
      <alignment vertical="center"/>
    </xf>
    <xf numFmtId="219" fontId="36" fillId="8" borderId="0" xfId="33" applyNumberFormat="1" applyFont="1" applyFill="1" applyAlignment="1">
      <alignment vertical="center"/>
    </xf>
    <xf numFmtId="184" fontId="10" fillId="8" borderId="78" xfId="33" applyNumberFormat="1" applyFont="1" applyFill="1" applyBorder="1" applyAlignment="1">
      <alignment vertical="center"/>
    </xf>
    <xf numFmtId="183" fontId="10" fillId="8" borderId="43" xfId="33" applyNumberFormat="1" applyFont="1" applyFill="1" applyBorder="1" applyAlignment="1">
      <alignment vertical="center"/>
    </xf>
    <xf numFmtId="183" fontId="10" fillId="8" borderId="63" xfId="33" applyNumberFormat="1" applyFont="1" applyFill="1" applyBorder="1" applyAlignment="1">
      <alignment vertical="center"/>
    </xf>
    <xf numFmtId="220" fontId="36" fillId="8" borderId="0" xfId="33" applyNumberFormat="1" applyFont="1" applyFill="1" applyAlignment="1">
      <alignment vertical="center"/>
    </xf>
    <xf numFmtId="206" fontId="65" fillId="0" borderId="0" xfId="0" applyNumberFormat="1" applyFont="1" applyBorder="1" applyAlignment="1">
      <alignment horizontal="center" vertical="center" readingOrder="1"/>
    </xf>
    <xf numFmtId="197" fontId="60" fillId="8" borderId="0" xfId="33" applyNumberFormat="1" applyFont="1" applyFill="1"/>
    <xf numFmtId="9" fontId="10" fillId="24" borderId="1" xfId="26" applyNumberFormat="1" applyFont="1" applyFill="1" applyBorder="1" applyAlignment="1">
      <alignment vertical="center"/>
    </xf>
    <xf numFmtId="191" fontId="10" fillId="8" borderId="1" xfId="26" applyNumberFormat="1" applyFont="1" applyFill="1" applyBorder="1" applyAlignment="1">
      <alignment vertical="center"/>
    </xf>
    <xf numFmtId="213" fontId="10" fillId="8" borderId="1" xfId="26" applyNumberFormat="1" applyFont="1" applyFill="1" applyBorder="1" applyAlignment="1">
      <alignment vertical="center"/>
    </xf>
    <xf numFmtId="216" fontId="10" fillId="26" borderId="53" xfId="26" applyNumberFormat="1" applyFont="1" applyFill="1" applyBorder="1" applyAlignment="1">
      <alignment vertical="center"/>
    </xf>
    <xf numFmtId="216" fontId="10" fillId="57" borderId="1" xfId="26" applyNumberFormat="1" applyFont="1" applyFill="1" applyBorder="1" applyAlignment="1">
      <alignment horizontal="right" vertical="center"/>
    </xf>
    <xf numFmtId="216" fontId="10" fillId="34" borderId="1" xfId="26" applyNumberFormat="1" applyFont="1" applyFill="1" applyBorder="1" applyAlignment="1">
      <alignment vertical="center"/>
    </xf>
    <xf numFmtId="216" fontId="10" fillId="34" borderId="1" xfId="33" applyNumberFormat="1" applyFont="1" applyFill="1" applyBorder="1" applyAlignment="1">
      <alignment vertical="center"/>
    </xf>
    <xf numFmtId="216" fontId="10" fillId="34" borderId="1" xfId="26" applyNumberFormat="1" applyFont="1" applyFill="1" applyBorder="1" applyAlignment="1">
      <alignment horizontal="right" vertical="center"/>
    </xf>
    <xf numFmtId="216" fontId="10" fillId="49" borderId="4" xfId="26" applyNumberFormat="1" applyFont="1" applyFill="1" applyBorder="1" applyAlignment="1">
      <alignment vertical="center"/>
    </xf>
    <xf numFmtId="216" fontId="10" fillId="34" borderId="9" xfId="26" applyNumberFormat="1" applyFont="1" applyFill="1" applyBorder="1" applyAlignment="1">
      <alignment vertical="center"/>
    </xf>
    <xf numFmtId="191" fontId="10" fillId="34" borderId="1" xfId="26" applyNumberFormat="1" applyFont="1" applyFill="1" applyBorder="1" applyAlignment="1">
      <alignment vertical="center"/>
    </xf>
    <xf numFmtId="212" fontId="10" fillId="34" borderId="1" xfId="26" applyNumberFormat="1" applyFont="1" applyFill="1" applyBorder="1" applyAlignment="1">
      <alignment vertical="center"/>
    </xf>
    <xf numFmtId="191" fontId="10" fillId="34" borderId="1" xfId="26" applyNumberFormat="1" applyFont="1" applyFill="1" applyBorder="1" applyAlignment="1">
      <alignment horizontal="right" vertical="center"/>
    </xf>
    <xf numFmtId="191" fontId="10" fillId="57" borderId="1" xfId="26" applyNumberFormat="1" applyFont="1" applyFill="1" applyBorder="1" applyAlignment="1">
      <alignment horizontal="right" vertical="center"/>
    </xf>
    <xf numFmtId="191" fontId="10" fillId="34" borderId="1" xfId="33" applyNumberFormat="1" applyFont="1" applyFill="1" applyBorder="1" applyAlignment="1">
      <alignment vertical="center"/>
    </xf>
    <xf numFmtId="212" fontId="10" fillId="34" borderId="1" xfId="33" applyNumberFormat="1" applyFont="1" applyFill="1" applyBorder="1" applyAlignment="1">
      <alignment vertical="center"/>
    </xf>
    <xf numFmtId="191" fontId="10" fillId="49" borderId="4" xfId="26" applyNumberFormat="1" applyFont="1" applyFill="1" applyBorder="1" applyAlignment="1">
      <alignment vertical="center"/>
    </xf>
    <xf numFmtId="191" fontId="10" fillId="34" borderId="9" xfId="26" applyNumberFormat="1" applyFont="1" applyFill="1" applyBorder="1" applyAlignment="1">
      <alignment vertical="center"/>
    </xf>
    <xf numFmtId="38" fontId="10" fillId="52" borderId="52" xfId="29" applyNumberFormat="1" applyFont="1" applyFill="1" applyBorder="1" applyAlignment="1">
      <alignment vertical="center"/>
    </xf>
    <xf numFmtId="38" fontId="10" fillId="51" borderId="3" xfId="29" applyNumberFormat="1" applyFont="1" applyFill="1" applyBorder="1" applyAlignment="1">
      <alignment vertical="center"/>
    </xf>
    <xf numFmtId="179" fontId="10" fillId="8" borderId="144" xfId="33" applyNumberFormat="1" applyFont="1" applyFill="1" applyBorder="1" applyAlignment="1">
      <alignment vertical="center"/>
    </xf>
    <xf numFmtId="0" fontId="57" fillId="34" borderId="0" xfId="32" applyFont="1" applyFill="1"/>
    <xf numFmtId="0" fontId="10" fillId="8" borderId="1" xfId="33" applyFont="1" applyFill="1" applyBorder="1" applyAlignment="1">
      <alignment vertical="center"/>
    </xf>
    <xf numFmtId="0" fontId="10" fillId="8" borderId="9" xfId="33" applyFont="1" applyFill="1" applyBorder="1" applyAlignment="1">
      <alignment vertical="center"/>
    </xf>
    <xf numFmtId="0" fontId="10" fillId="8" borderId="4" xfId="33" applyFont="1" applyFill="1" applyBorder="1" applyAlignment="1">
      <alignment vertical="center"/>
    </xf>
    <xf numFmtId="0" fontId="10" fillId="8" borderId="1" xfId="33" applyFont="1" applyFill="1" applyBorder="1"/>
    <xf numFmtId="0" fontId="57" fillId="8" borderId="0" xfId="33" applyFont="1" applyFill="1" applyAlignment="1">
      <alignment vertical="center"/>
    </xf>
    <xf numFmtId="0" fontId="10" fillId="34" borderId="45" xfId="33" applyFont="1" applyFill="1" applyBorder="1" applyAlignment="1">
      <alignment vertical="center" wrapText="1"/>
    </xf>
    <xf numFmtId="0" fontId="10" fillId="34" borderId="22" xfId="33" applyFont="1" applyFill="1" applyBorder="1" applyAlignment="1">
      <alignment vertical="center" wrapText="1"/>
    </xf>
    <xf numFmtId="0" fontId="10" fillId="34" borderId="124" xfId="33" applyFont="1" applyFill="1" applyBorder="1" applyAlignment="1">
      <alignment vertical="center" wrapText="1"/>
    </xf>
    <xf numFmtId="0" fontId="10" fillId="34" borderId="32" xfId="33" applyFont="1" applyFill="1" applyBorder="1" applyAlignment="1">
      <alignment vertical="center"/>
    </xf>
    <xf numFmtId="0" fontId="57" fillId="34" borderId="0" xfId="33" applyFont="1" applyFill="1" applyAlignment="1">
      <alignment vertical="center"/>
    </xf>
    <xf numFmtId="0" fontId="75" fillId="8" borderId="0" xfId="33" applyFont="1" applyFill="1" applyAlignment="1">
      <alignment vertical="center"/>
    </xf>
    <xf numFmtId="0" fontId="10" fillId="8" borderId="0" xfId="33" applyFont="1" applyFill="1" applyBorder="1" applyAlignment="1">
      <alignment vertical="center" wrapText="1"/>
    </xf>
    <xf numFmtId="181" fontId="29" fillId="8" borderId="0" xfId="33" applyNumberFormat="1" applyFont="1" applyFill="1" applyAlignment="1">
      <alignment horizontal="left" vertical="center"/>
    </xf>
    <xf numFmtId="0" fontId="15" fillId="34" borderId="0" xfId="33" applyFont="1" applyFill="1"/>
    <xf numFmtId="0" fontId="15" fillId="8" borderId="0" xfId="33" applyFont="1" applyFill="1"/>
    <xf numFmtId="181" fontId="29" fillId="8" borderId="0" xfId="33" applyNumberFormat="1" applyFont="1" applyFill="1"/>
    <xf numFmtId="0" fontId="63" fillId="8" borderId="0" xfId="33" applyFont="1" applyFill="1"/>
    <xf numFmtId="0" fontId="10" fillId="5" borderId="113" xfId="33" applyFont="1" applyFill="1" applyBorder="1"/>
    <xf numFmtId="0" fontId="10" fillId="5" borderId="81" xfId="33" applyFont="1" applyFill="1" applyBorder="1" applyAlignment="1">
      <alignment horizontal="center" vertical="top" wrapText="1"/>
    </xf>
    <xf numFmtId="0" fontId="10" fillId="5" borderId="80" xfId="33" applyFont="1" applyFill="1" applyBorder="1" applyAlignment="1">
      <alignment horizontal="center" vertical="top" wrapText="1"/>
    </xf>
    <xf numFmtId="0" fontId="10" fillId="5" borderId="142" xfId="33" applyFont="1" applyFill="1" applyBorder="1" applyAlignment="1">
      <alignment horizontal="center" vertical="top" wrapText="1"/>
    </xf>
    <xf numFmtId="0" fontId="10" fillId="8" borderId="114" xfId="33" applyFont="1" applyFill="1" applyBorder="1" applyAlignment="1">
      <alignment vertical="center"/>
    </xf>
    <xf numFmtId="0" fontId="10" fillId="34" borderId="115" xfId="33" applyFont="1" applyFill="1" applyBorder="1" applyAlignment="1">
      <alignment vertical="center"/>
    </xf>
    <xf numFmtId="0" fontId="10" fillId="8" borderId="116" xfId="33" applyFont="1" applyFill="1" applyBorder="1" applyAlignment="1">
      <alignment vertical="center"/>
    </xf>
    <xf numFmtId="181" fontId="15" fillId="34" borderId="0" xfId="33" applyNumberFormat="1" applyFont="1" applyFill="1"/>
    <xf numFmtId="0" fontId="27" fillId="8" borderId="0" xfId="33" applyFont="1" applyFill="1"/>
    <xf numFmtId="0" fontId="15" fillId="34" borderId="0" xfId="33" applyFont="1" applyFill="1" applyAlignment="1"/>
    <xf numFmtId="0" fontId="76" fillId="8" borderId="0" xfId="33" applyFont="1" applyFill="1" applyAlignment="1">
      <alignment vertical="center"/>
    </xf>
    <xf numFmtId="0" fontId="76" fillId="34" borderId="0" xfId="33" applyFont="1" applyFill="1" applyAlignment="1">
      <alignment vertical="center"/>
    </xf>
    <xf numFmtId="0" fontId="10" fillId="5" borderId="58" xfId="33" applyFont="1" applyFill="1" applyBorder="1" applyAlignment="1">
      <alignment horizontal="left" vertical="center"/>
    </xf>
    <xf numFmtId="0" fontId="10" fillId="5" borderId="14" xfId="33" applyFont="1" applyFill="1" applyBorder="1" applyAlignment="1">
      <alignment horizontal="left" vertical="center"/>
    </xf>
    <xf numFmtId="0" fontId="10" fillId="5" borderId="14" xfId="33" applyFont="1" applyFill="1" applyBorder="1" applyAlignment="1">
      <alignment horizontal="center" vertical="center"/>
    </xf>
    <xf numFmtId="0" fontId="10" fillId="5" borderId="15" xfId="33" applyFont="1" applyFill="1" applyBorder="1" applyAlignment="1">
      <alignment horizontal="center" vertical="center" wrapText="1"/>
    </xf>
    <xf numFmtId="0" fontId="77" fillId="34" borderId="0" xfId="33" applyFont="1" applyFill="1" applyBorder="1" applyAlignment="1">
      <alignment vertical="center"/>
    </xf>
    <xf numFmtId="0" fontId="17" fillId="34" borderId="0" xfId="33" applyFont="1" applyFill="1" applyBorder="1" applyAlignment="1">
      <alignment horizontal="left" vertical="center"/>
    </xf>
    <xf numFmtId="0" fontId="17" fillId="34" borderId="0" xfId="33" applyFont="1" applyFill="1" applyBorder="1" applyAlignment="1">
      <alignment horizontal="center" vertical="center"/>
    </xf>
    <xf numFmtId="0" fontId="77" fillId="11" borderId="35" xfId="33" applyFont="1" applyFill="1" applyBorder="1" applyAlignment="1">
      <alignment vertical="center"/>
    </xf>
    <xf numFmtId="0" fontId="17" fillId="11" borderId="37" xfId="33" applyFont="1" applyFill="1" applyBorder="1" applyAlignment="1">
      <alignment horizontal="left" vertical="center"/>
    </xf>
    <xf numFmtId="0" fontId="17" fillId="11" borderId="42" xfId="33" applyFont="1" applyFill="1" applyBorder="1" applyAlignment="1">
      <alignment horizontal="center" vertical="center"/>
    </xf>
    <xf numFmtId="38" fontId="10" fillId="13" borderId="38" xfId="29" applyNumberFormat="1" applyFont="1" applyFill="1" applyBorder="1" applyAlignment="1">
      <alignment vertical="center"/>
    </xf>
    <xf numFmtId="0" fontId="17" fillId="34" borderId="0" xfId="33" applyFont="1" applyFill="1" applyBorder="1" applyAlignment="1">
      <alignment vertical="center"/>
    </xf>
    <xf numFmtId="0" fontId="10" fillId="11" borderId="36" xfId="33" applyFont="1" applyFill="1" applyBorder="1" applyAlignment="1">
      <alignment vertical="center"/>
    </xf>
    <xf numFmtId="0" fontId="17" fillId="24" borderId="44" xfId="33" applyFont="1" applyFill="1" applyBorder="1" applyAlignment="1">
      <alignment vertical="center"/>
    </xf>
    <xf numFmtId="0" fontId="10" fillId="3" borderId="49" xfId="33" applyFont="1" applyFill="1" applyBorder="1" applyAlignment="1">
      <alignment vertical="center" wrapText="1"/>
    </xf>
    <xf numFmtId="38" fontId="10" fillId="14" borderId="21" xfId="29" applyNumberFormat="1" applyFont="1" applyFill="1" applyBorder="1" applyAlignment="1">
      <alignment vertical="center"/>
    </xf>
    <xf numFmtId="0" fontId="17" fillId="24" borderId="20" xfId="33" applyFont="1" applyFill="1" applyBorder="1" applyAlignment="1">
      <alignment vertical="center"/>
    </xf>
    <xf numFmtId="0" fontId="17" fillId="24" borderId="11" xfId="33" applyFont="1" applyFill="1" applyBorder="1" applyAlignment="1">
      <alignment vertical="center"/>
    </xf>
    <xf numFmtId="0" fontId="10" fillId="3" borderId="20" xfId="33" applyFont="1" applyFill="1" applyBorder="1" applyAlignment="1">
      <alignment vertical="center"/>
    </xf>
    <xf numFmtId="0" fontId="10" fillId="24" borderId="53" xfId="33" applyFont="1" applyFill="1" applyBorder="1" applyAlignment="1">
      <alignment vertical="center"/>
    </xf>
    <xf numFmtId="38" fontId="10" fillId="34" borderId="0" xfId="29" applyNumberFormat="1" applyFont="1" applyFill="1" applyBorder="1" applyAlignment="1">
      <alignment horizontal="right" vertical="center"/>
    </xf>
    <xf numFmtId="0" fontId="10" fillId="24" borderId="4" xfId="33" applyFont="1" applyFill="1" applyBorder="1" applyAlignment="1">
      <alignment vertical="center"/>
    </xf>
    <xf numFmtId="38" fontId="10" fillId="15" borderId="125" xfId="29" applyNumberFormat="1" applyFont="1" applyFill="1" applyBorder="1" applyAlignment="1">
      <alignment horizontal="left" vertical="center"/>
    </xf>
    <xf numFmtId="38" fontId="10" fillId="15" borderId="19" xfId="29" applyNumberFormat="1" applyFont="1" applyFill="1" applyBorder="1" applyAlignment="1">
      <alignment horizontal="right" vertical="center"/>
    </xf>
    <xf numFmtId="0" fontId="17" fillId="24" borderId="33" xfId="33" applyFont="1" applyFill="1" applyBorder="1" applyAlignment="1">
      <alignment vertical="center"/>
    </xf>
    <xf numFmtId="0" fontId="10" fillId="24" borderId="33" xfId="33" applyFont="1" applyFill="1" applyBorder="1" applyAlignment="1">
      <alignment vertical="center"/>
    </xf>
    <xf numFmtId="38" fontId="10" fillId="32" borderId="1" xfId="29" applyNumberFormat="1" applyFont="1" applyFill="1" applyBorder="1" applyAlignment="1">
      <alignment horizontal="right" vertical="center"/>
    </xf>
    <xf numFmtId="0" fontId="17" fillId="9" borderId="44" xfId="33" applyFont="1" applyFill="1" applyBorder="1" applyAlignment="1">
      <alignment vertical="center"/>
    </xf>
    <xf numFmtId="0" fontId="10" fillId="9" borderId="49" xfId="33" applyFont="1" applyFill="1" applyBorder="1" applyAlignment="1">
      <alignment vertical="center"/>
    </xf>
    <xf numFmtId="38" fontId="10" fillId="9" borderId="21" xfId="29" applyNumberFormat="1" applyFont="1" applyFill="1" applyBorder="1" applyAlignment="1">
      <alignment vertical="center"/>
    </xf>
    <xf numFmtId="0" fontId="10" fillId="9" borderId="20" xfId="33" applyFont="1" applyFill="1" applyBorder="1" applyAlignment="1">
      <alignment vertical="center"/>
    </xf>
    <xf numFmtId="0" fontId="10" fillId="51" borderId="11" xfId="33" applyFont="1" applyFill="1" applyBorder="1" applyAlignment="1">
      <alignment vertical="center"/>
    </xf>
    <xf numFmtId="0" fontId="10" fillId="8" borderId="53" xfId="33" applyFont="1" applyFill="1" applyBorder="1" applyAlignment="1">
      <alignment vertical="center"/>
    </xf>
    <xf numFmtId="0" fontId="10" fillId="51" borderId="4" xfId="33" applyFont="1" applyFill="1" applyBorder="1" applyAlignment="1">
      <alignment vertical="center"/>
    </xf>
    <xf numFmtId="0" fontId="10" fillId="51" borderId="53" xfId="33" applyFont="1" applyFill="1" applyBorder="1" applyAlignment="1">
      <alignment vertical="center"/>
    </xf>
    <xf numFmtId="0" fontId="17" fillId="9" borderId="33" xfId="33" applyFont="1" applyFill="1" applyBorder="1" applyAlignment="1">
      <alignment vertical="center"/>
    </xf>
    <xf numFmtId="0" fontId="10" fillId="51" borderId="1" xfId="33" applyFont="1" applyFill="1" applyBorder="1" applyAlignment="1">
      <alignment vertical="center"/>
    </xf>
    <xf numFmtId="0" fontId="10" fillId="0" borderId="53" xfId="33" applyFont="1" applyFill="1" applyBorder="1" applyAlignment="1">
      <alignment vertical="center"/>
    </xf>
    <xf numFmtId="0" fontId="10" fillId="0" borderId="4" xfId="33" applyFont="1" applyFill="1" applyBorder="1" applyAlignment="1">
      <alignment vertical="center"/>
    </xf>
    <xf numFmtId="0" fontId="17" fillId="53" borderId="44" xfId="33" applyFont="1" applyFill="1" applyBorder="1" applyAlignment="1">
      <alignment vertical="center"/>
    </xf>
    <xf numFmtId="0" fontId="10" fillId="53" borderId="21" xfId="33" applyFont="1" applyFill="1" applyBorder="1" applyAlignment="1">
      <alignment vertical="center"/>
    </xf>
    <xf numFmtId="0" fontId="17" fillId="53" borderId="20" xfId="33" applyFont="1" applyFill="1" applyBorder="1" applyAlignment="1">
      <alignment vertical="center"/>
    </xf>
    <xf numFmtId="38" fontId="10" fillId="51" borderId="21" xfId="29" applyNumberFormat="1" applyFont="1" applyFill="1" applyBorder="1" applyAlignment="1">
      <alignment vertical="center"/>
    </xf>
    <xf numFmtId="0" fontId="10" fillId="53" borderId="20" xfId="33" applyFont="1" applyFill="1" applyBorder="1" applyAlignment="1">
      <alignment vertical="center"/>
    </xf>
    <xf numFmtId="38" fontId="10" fillId="52" borderId="49" xfId="29" applyNumberFormat="1" applyFont="1" applyFill="1" applyBorder="1" applyAlignment="1">
      <alignment vertical="center"/>
    </xf>
    <xf numFmtId="0" fontId="10" fillId="8" borderId="128" xfId="33" applyFont="1" applyFill="1" applyBorder="1" applyAlignment="1">
      <alignment vertical="center"/>
    </xf>
    <xf numFmtId="0" fontId="10" fillId="51" borderId="21" xfId="33" applyFont="1" applyFill="1" applyBorder="1" applyAlignment="1">
      <alignment vertical="center"/>
    </xf>
    <xf numFmtId="0" fontId="10" fillId="53" borderId="32" xfId="33" applyFont="1" applyFill="1" applyBorder="1" applyAlignment="1">
      <alignment vertical="center"/>
    </xf>
    <xf numFmtId="0" fontId="17" fillId="10" borderId="44" xfId="33" applyFont="1" applyFill="1" applyBorder="1" applyAlignment="1">
      <alignment vertical="center"/>
    </xf>
    <xf numFmtId="0" fontId="17" fillId="10" borderId="49" xfId="33" applyFont="1" applyFill="1" applyBorder="1" applyAlignment="1">
      <alignment vertical="center"/>
    </xf>
    <xf numFmtId="38" fontId="10" fillId="10" borderId="21" xfId="29" applyNumberFormat="1" applyFont="1" applyFill="1" applyBorder="1" applyAlignment="1">
      <alignment vertical="center"/>
    </xf>
    <xf numFmtId="0" fontId="17" fillId="10" borderId="53" xfId="33" applyFont="1" applyFill="1" applyBorder="1" applyAlignment="1">
      <alignment vertical="center"/>
    </xf>
    <xf numFmtId="0" fontId="10" fillId="10" borderId="53" xfId="33" applyFont="1" applyFill="1" applyBorder="1" applyAlignment="1">
      <alignment vertical="center"/>
    </xf>
    <xf numFmtId="0" fontId="10" fillId="51" borderId="106" xfId="33" applyFont="1" applyFill="1" applyBorder="1" applyAlignment="1">
      <alignment vertical="center"/>
    </xf>
    <xf numFmtId="0" fontId="10" fillId="10" borderId="20" xfId="33" applyFont="1" applyFill="1" applyBorder="1" applyAlignment="1">
      <alignment vertical="center"/>
    </xf>
    <xf numFmtId="0" fontId="10" fillId="51" borderId="22" xfId="33" applyFont="1" applyFill="1" applyBorder="1" applyAlignment="1">
      <alignment vertical="center"/>
    </xf>
    <xf numFmtId="0" fontId="17" fillId="4" borderId="44" xfId="33" applyFont="1" applyFill="1" applyBorder="1" applyAlignment="1">
      <alignment vertical="center"/>
    </xf>
    <xf numFmtId="0" fontId="10" fillId="4" borderId="49" xfId="33" applyFont="1" applyFill="1" applyBorder="1" applyAlignment="1">
      <alignment vertical="center"/>
    </xf>
    <xf numFmtId="38" fontId="10" fillId="19" borderId="21" xfId="29" applyNumberFormat="1" applyFont="1" applyFill="1" applyBorder="1" applyAlignment="1">
      <alignment vertical="center"/>
    </xf>
    <xf numFmtId="0" fontId="17" fillId="4" borderId="53" xfId="33" applyFont="1" applyFill="1" applyBorder="1" applyAlignment="1">
      <alignment vertical="center"/>
    </xf>
    <xf numFmtId="1" fontId="78" fillId="8" borderId="45" xfId="0" applyNumberFormat="1" applyFont="1" applyFill="1" applyBorder="1" applyAlignment="1" applyProtection="1">
      <alignment horizontal="left" vertical="center" indent="1"/>
    </xf>
    <xf numFmtId="0" fontId="17" fillId="8" borderId="126" xfId="33" applyFont="1" applyFill="1" applyBorder="1" applyAlignment="1">
      <alignment vertical="center"/>
    </xf>
    <xf numFmtId="1" fontId="78" fillId="8" borderId="22" xfId="0" applyNumberFormat="1" applyFont="1" applyFill="1" applyBorder="1" applyAlignment="1" applyProtection="1">
      <alignment horizontal="left" vertical="center" indent="1"/>
    </xf>
    <xf numFmtId="0" fontId="17" fillId="8" borderId="102" xfId="33" applyFont="1" applyFill="1" applyBorder="1" applyAlignment="1">
      <alignment vertical="center"/>
    </xf>
    <xf numFmtId="0" fontId="17" fillId="4" borderId="43" xfId="33" applyFont="1" applyFill="1" applyBorder="1" applyAlignment="1">
      <alignment vertical="center"/>
    </xf>
    <xf numFmtId="0" fontId="10" fillId="8" borderId="169" xfId="33" applyFont="1" applyFill="1" applyBorder="1" applyAlignment="1">
      <alignment vertical="center"/>
    </xf>
    <xf numFmtId="0" fontId="17" fillId="8" borderId="103" xfId="33" applyFont="1" applyFill="1" applyBorder="1" applyAlignment="1">
      <alignment vertical="center"/>
    </xf>
    <xf numFmtId="0" fontId="17" fillId="5" borderId="35" xfId="33" applyFont="1" applyFill="1" applyBorder="1" applyAlignment="1">
      <alignment vertical="center"/>
    </xf>
    <xf numFmtId="0" fontId="17" fillId="5" borderId="42" xfId="33" applyFont="1" applyFill="1" applyBorder="1" applyAlignment="1">
      <alignment vertical="center"/>
    </xf>
    <xf numFmtId="0" fontId="17" fillId="5" borderId="38" xfId="33" applyFont="1" applyFill="1" applyBorder="1" applyAlignment="1">
      <alignment vertical="center"/>
    </xf>
    <xf numFmtId="0" fontId="10" fillId="5" borderId="36" xfId="33" applyFont="1" applyFill="1" applyBorder="1" applyAlignment="1">
      <alignment vertical="center"/>
    </xf>
    <xf numFmtId="0" fontId="10" fillId="24" borderId="21" xfId="33" applyFont="1" applyFill="1" applyBorder="1" applyAlignment="1">
      <alignment vertical="center"/>
    </xf>
    <xf numFmtId="0" fontId="10" fillId="34" borderId="75" xfId="33" applyFont="1" applyFill="1" applyBorder="1" applyAlignment="1">
      <alignment vertical="center"/>
    </xf>
    <xf numFmtId="0" fontId="10" fillId="34" borderId="74" xfId="33" applyFont="1" applyFill="1" applyBorder="1" applyAlignment="1">
      <alignment vertical="center"/>
    </xf>
    <xf numFmtId="0" fontId="10" fillId="8" borderId="96" xfId="33" applyFont="1" applyFill="1" applyBorder="1" applyAlignment="1">
      <alignment vertical="center"/>
    </xf>
    <xf numFmtId="0" fontId="17" fillId="27" borderId="20" xfId="33" applyFont="1" applyFill="1" applyBorder="1" applyAlignment="1">
      <alignment vertical="center"/>
    </xf>
    <xf numFmtId="0" fontId="17" fillId="27" borderId="48" xfId="33" applyFont="1" applyFill="1" applyBorder="1" applyAlignment="1">
      <alignment vertical="center"/>
    </xf>
    <xf numFmtId="0" fontId="10" fillId="27" borderId="53" xfId="33" applyFont="1" applyFill="1" applyBorder="1" applyAlignment="1">
      <alignment vertical="center"/>
    </xf>
    <xf numFmtId="0" fontId="10" fillId="27" borderId="4" xfId="33" applyFont="1" applyFill="1" applyBorder="1" applyAlignment="1">
      <alignment vertical="center"/>
    </xf>
    <xf numFmtId="0" fontId="17" fillId="29" borderId="33" xfId="33" applyFont="1" applyFill="1" applyBorder="1" applyAlignment="1">
      <alignment vertical="center"/>
    </xf>
    <xf numFmtId="0" fontId="10" fillId="29" borderId="21" xfId="33" applyFont="1" applyFill="1" applyBorder="1" applyAlignment="1">
      <alignment vertical="center"/>
    </xf>
    <xf numFmtId="0" fontId="77" fillId="47" borderId="33" xfId="33" applyFont="1" applyFill="1" applyBorder="1" applyAlignment="1">
      <alignment vertical="center"/>
    </xf>
    <xf numFmtId="0" fontId="10" fillId="47" borderId="21" xfId="33" applyFont="1" applyFill="1" applyBorder="1" applyAlignment="1">
      <alignment vertical="center"/>
    </xf>
    <xf numFmtId="0" fontId="10" fillId="5" borderId="41" xfId="33" applyFont="1" applyFill="1" applyBorder="1" applyAlignment="1">
      <alignment vertical="center"/>
    </xf>
    <xf numFmtId="0" fontId="17" fillId="48" borderId="120" xfId="33" applyFont="1" applyFill="1" applyBorder="1" applyAlignment="1">
      <alignment vertical="center"/>
    </xf>
    <xf numFmtId="0" fontId="10" fillId="48" borderId="103" xfId="33" applyFont="1" applyFill="1" applyBorder="1" applyAlignment="1">
      <alignment vertical="center"/>
    </xf>
    <xf numFmtId="0" fontId="17" fillId="30" borderId="35" xfId="33" applyFont="1" applyFill="1" applyBorder="1" applyAlignment="1">
      <alignment vertical="center"/>
    </xf>
    <xf numFmtId="0" fontId="17" fillId="12" borderId="42" xfId="33" applyFont="1" applyFill="1" applyBorder="1" applyAlignment="1">
      <alignment vertical="center"/>
    </xf>
    <xf numFmtId="0" fontId="17" fillId="12" borderId="38" xfId="33" applyFont="1" applyFill="1" applyBorder="1" applyAlignment="1">
      <alignment vertical="center"/>
    </xf>
    <xf numFmtId="0" fontId="10" fillId="12" borderId="36" xfId="33" applyFont="1" applyFill="1" applyBorder="1" applyAlignment="1">
      <alignment vertical="center"/>
    </xf>
    <xf numFmtId="0" fontId="10" fillId="34" borderId="97" xfId="33" applyFont="1" applyFill="1" applyBorder="1" applyAlignment="1">
      <alignment vertical="center"/>
    </xf>
    <xf numFmtId="0" fontId="10" fillId="34" borderId="72" xfId="33" applyFont="1" applyFill="1" applyBorder="1" applyAlignment="1">
      <alignment vertical="center"/>
    </xf>
    <xf numFmtId="0" fontId="10" fillId="34" borderId="98" xfId="33" applyFont="1" applyFill="1" applyBorder="1" applyAlignment="1">
      <alignment vertical="center"/>
    </xf>
    <xf numFmtId="0" fontId="10" fillId="12" borderId="41" xfId="33" applyFont="1" applyFill="1" applyBorder="1" applyAlignment="1">
      <alignment vertical="center"/>
    </xf>
    <xf numFmtId="0" fontId="10" fillId="34" borderId="121" xfId="33" applyFont="1" applyFill="1" applyBorder="1" applyAlignment="1">
      <alignment vertical="center"/>
    </xf>
    <xf numFmtId="0" fontId="10" fillId="34" borderId="122" xfId="33" applyFont="1" applyFill="1" applyBorder="1" applyAlignment="1">
      <alignment vertical="center"/>
    </xf>
    <xf numFmtId="0" fontId="77" fillId="55" borderId="35" xfId="33" applyFont="1" applyFill="1" applyBorder="1" applyAlignment="1">
      <alignment vertical="center"/>
    </xf>
    <xf numFmtId="0" fontId="17" fillId="55" borderId="37" xfId="33" applyFont="1" applyFill="1" applyBorder="1" applyAlignment="1">
      <alignment vertical="center"/>
    </xf>
    <xf numFmtId="0" fontId="17" fillId="55" borderId="70" xfId="33" applyFont="1" applyFill="1" applyBorder="1" applyAlignment="1">
      <alignment vertical="center" wrapText="1"/>
    </xf>
    <xf numFmtId="0" fontId="17" fillId="55" borderId="39" xfId="33" applyFont="1" applyFill="1" applyBorder="1" applyAlignment="1">
      <alignment vertical="center" wrapText="1"/>
    </xf>
    <xf numFmtId="0" fontId="10" fillId="55" borderId="36" xfId="33" applyFont="1" applyFill="1" applyBorder="1" applyAlignment="1">
      <alignment vertical="center"/>
    </xf>
    <xf numFmtId="0" fontId="17" fillId="49" borderId="44" xfId="33" applyFont="1" applyFill="1" applyBorder="1" applyAlignment="1">
      <alignment vertical="center"/>
    </xf>
    <xf numFmtId="0" fontId="10" fillId="49" borderId="49" xfId="33" applyFont="1" applyFill="1" applyBorder="1" applyAlignment="1">
      <alignment vertical="center"/>
    </xf>
    <xf numFmtId="38" fontId="10" fillId="49" borderId="48" xfId="29" applyNumberFormat="1" applyFont="1" applyFill="1" applyBorder="1" applyAlignment="1">
      <alignment vertical="center"/>
    </xf>
    <xf numFmtId="0" fontId="10" fillId="49" borderId="20" xfId="33" applyFont="1" applyFill="1" applyBorder="1" applyAlignment="1">
      <alignment vertical="center"/>
    </xf>
    <xf numFmtId="0" fontId="10" fillId="34" borderId="101" xfId="33" applyFont="1" applyFill="1" applyBorder="1" applyAlignment="1">
      <alignment vertical="center"/>
    </xf>
    <xf numFmtId="0" fontId="10" fillId="49" borderId="32" xfId="33" applyFont="1" applyFill="1" applyBorder="1" applyAlignment="1">
      <alignment vertical="center"/>
    </xf>
    <xf numFmtId="0" fontId="10" fillId="34" borderId="24" xfId="33" applyFont="1" applyFill="1" applyBorder="1" applyAlignment="1">
      <alignment vertical="center"/>
    </xf>
    <xf numFmtId="0" fontId="10" fillId="34" borderId="134" xfId="33" applyFont="1" applyFill="1" applyBorder="1" applyAlignment="1">
      <alignment vertical="center"/>
    </xf>
    <xf numFmtId="0" fontId="10" fillId="8" borderId="140" xfId="33" applyFont="1" applyFill="1" applyBorder="1" applyAlignment="1">
      <alignment vertical="center"/>
    </xf>
    <xf numFmtId="0" fontId="10" fillId="34" borderId="75" xfId="33" applyFont="1" applyFill="1" applyBorder="1" applyAlignment="1">
      <alignment vertical="center" wrapText="1"/>
    </xf>
    <xf numFmtId="0" fontId="10" fillId="55" borderId="60" xfId="33" applyFont="1" applyFill="1" applyBorder="1" applyAlignment="1">
      <alignment vertical="center"/>
    </xf>
    <xf numFmtId="0" fontId="77" fillId="61" borderId="0" xfId="33" applyFont="1" applyFill="1" applyBorder="1" applyAlignment="1">
      <alignment vertical="center"/>
    </xf>
    <xf numFmtId="0" fontId="17" fillId="61" borderId="0" xfId="33" applyFont="1" applyFill="1" applyBorder="1" applyAlignment="1">
      <alignment horizontal="left" vertical="center"/>
    </xf>
    <xf numFmtId="0" fontId="17" fillId="61" borderId="0" xfId="33" applyFont="1" applyFill="1" applyBorder="1" applyAlignment="1">
      <alignment horizontal="center" vertical="center"/>
    </xf>
    <xf numFmtId="0" fontId="17" fillId="11" borderId="38" xfId="33" applyFont="1" applyFill="1" applyBorder="1" applyAlignment="1">
      <alignment horizontal="center" vertical="center"/>
    </xf>
    <xf numFmtId="0" fontId="17" fillId="61" borderId="0" xfId="33" applyFont="1" applyFill="1" applyBorder="1" applyAlignment="1">
      <alignment vertical="center"/>
    </xf>
    <xf numFmtId="0" fontId="17" fillId="24" borderId="100" xfId="33" applyFont="1" applyFill="1" applyBorder="1" applyAlignment="1">
      <alignment vertical="center"/>
    </xf>
    <xf numFmtId="0" fontId="10" fillId="3" borderId="21" xfId="33" applyFont="1" applyFill="1" applyBorder="1" applyAlignment="1">
      <alignment vertical="center" wrapText="1"/>
    </xf>
    <xf numFmtId="0" fontId="10" fillId="8" borderId="53" xfId="33" applyFont="1" applyFill="1" applyBorder="1" applyAlignment="1">
      <alignment vertical="center" wrapText="1"/>
    </xf>
    <xf numFmtId="0" fontId="10" fillId="8" borderId="106" xfId="33" applyFont="1" applyFill="1" applyBorder="1" applyAlignment="1">
      <alignment vertical="center" wrapText="1"/>
    </xf>
    <xf numFmtId="0" fontId="17" fillId="9" borderId="100" xfId="33" applyFont="1" applyFill="1" applyBorder="1" applyAlignment="1">
      <alignment vertical="center"/>
    </xf>
    <xf numFmtId="0" fontId="10" fillId="9" borderId="50" xfId="33" applyFont="1" applyFill="1" applyBorder="1" applyAlignment="1">
      <alignment vertical="center" wrapText="1"/>
    </xf>
    <xf numFmtId="0" fontId="10" fillId="8" borderId="19" xfId="33" applyFont="1" applyFill="1" applyBorder="1" applyAlignment="1">
      <alignment vertical="center" wrapText="1"/>
    </xf>
    <xf numFmtId="0" fontId="17" fillId="53" borderId="100" xfId="33" applyFont="1" applyFill="1" applyBorder="1" applyAlignment="1">
      <alignment vertical="center"/>
    </xf>
    <xf numFmtId="0" fontId="10" fillId="53" borderId="50" xfId="33" applyFont="1" applyFill="1" applyBorder="1" applyAlignment="1">
      <alignment vertical="center" wrapText="1"/>
    </xf>
    <xf numFmtId="0" fontId="17" fillId="10" borderId="100" xfId="33" applyFont="1" applyFill="1" applyBorder="1" applyAlignment="1">
      <alignment vertical="center"/>
    </xf>
    <xf numFmtId="0" fontId="17" fillId="10" borderId="21" xfId="33" applyFont="1" applyFill="1" applyBorder="1" applyAlignment="1">
      <alignment vertical="center" wrapText="1"/>
    </xf>
    <xf numFmtId="0" fontId="17" fillId="10" borderId="20" xfId="33" applyFont="1" applyFill="1" applyBorder="1" applyAlignment="1">
      <alignment vertical="center"/>
    </xf>
    <xf numFmtId="0" fontId="10" fillId="49" borderId="21" xfId="33" applyFont="1" applyFill="1" applyBorder="1" applyAlignment="1">
      <alignment vertical="center" wrapText="1"/>
    </xf>
    <xf numFmtId="0" fontId="17" fillId="4" borderId="120" xfId="33" applyFont="1" applyFill="1" applyBorder="1" applyAlignment="1">
      <alignment vertical="center"/>
    </xf>
    <xf numFmtId="0" fontId="17" fillId="4" borderId="100" xfId="33" applyFont="1" applyFill="1" applyBorder="1" applyAlignment="1">
      <alignment vertical="center"/>
    </xf>
    <xf numFmtId="0" fontId="10" fillId="4" borderId="21" xfId="33" applyFont="1" applyFill="1" applyBorder="1" applyAlignment="1">
      <alignment vertical="center" wrapText="1"/>
    </xf>
    <xf numFmtId="0" fontId="17" fillId="5" borderId="38" xfId="33" applyFont="1" applyFill="1" applyBorder="1" applyAlignment="1">
      <alignment vertical="center" wrapText="1"/>
    </xf>
    <xf numFmtId="0" fontId="10" fillId="24" borderId="44" xfId="33" applyFont="1" applyFill="1" applyBorder="1" applyAlignment="1">
      <alignment vertical="center"/>
    </xf>
    <xf numFmtId="0" fontId="10" fillId="24" borderId="100" xfId="33" applyFont="1" applyFill="1" applyBorder="1" applyAlignment="1">
      <alignment vertical="center"/>
    </xf>
    <xf numFmtId="0" fontId="10" fillId="24" borderId="50" xfId="33" applyFont="1" applyFill="1" applyBorder="1" applyAlignment="1">
      <alignment vertical="center" wrapText="1"/>
    </xf>
    <xf numFmtId="0" fontId="10" fillId="27" borderId="20" xfId="33" applyFont="1" applyFill="1" applyBorder="1" applyAlignment="1">
      <alignment vertical="center"/>
    </xf>
    <xf numFmtId="0" fontId="10" fillId="27" borderId="0" xfId="33" applyFont="1" applyFill="1" applyBorder="1" applyAlignment="1">
      <alignment vertical="center"/>
    </xf>
    <xf numFmtId="0" fontId="10" fillId="27" borderId="103" xfId="33" applyFont="1" applyFill="1" applyBorder="1" applyAlignment="1">
      <alignment vertical="center" wrapText="1"/>
    </xf>
    <xf numFmtId="0" fontId="10" fillId="29" borderId="33" xfId="33" applyFont="1" applyFill="1" applyBorder="1" applyAlignment="1">
      <alignment vertical="center"/>
    </xf>
    <xf numFmtId="0" fontId="10" fillId="29" borderId="49" xfId="33" applyFont="1" applyFill="1" applyBorder="1" applyAlignment="1">
      <alignment vertical="center"/>
    </xf>
    <xf numFmtId="0" fontId="10" fillId="29" borderId="21" xfId="33" applyFont="1" applyFill="1" applyBorder="1" applyAlignment="1">
      <alignment vertical="center" wrapText="1"/>
    </xf>
    <xf numFmtId="0" fontId="10" fillId="47" borderId="33" xfId="33" applyFont="1" applyFill="1" applyBorder="1" applyAlignment="1">
      <alignment vertical="center"/>
    </xf>
    <xf numFmtId="0" fontId="10" fillId="47" borderId="49" xfId="33" applyFont="1" applyFill="1" applyBorder="1" applyAlignment="1">
      <alignment vertical="center"/>
    </xf>
    <xf numFmtId="0" fontId="10" fillId="47" borderId="21" xfId="33" applyFont="1" applyFill="1" applyBorder="1" applyAlignment="1">
      <alignment vertical="center" wrapText="1"/>
    </xf>
    <xf numFmtId="0" fontId="17" fillId="61" borderId="0" xfId="33" applyFont="1" applyFill="1" applyBorder="1" applyAlignment="1">
      <alignment vertical="center" wrapText="1"/>
    </xf>
    <xf numFmtId="0" fontId="10" fillId="48" borderId="120" xfId="33" applyFont="1" applyFill="1" applyBorder="1" applyAlignment="1">
      <alignment vertical="center"/>
    </xf>
    <xf numFmtId="0" fontId="10" fillId="48" borderId="0" xfId="33" applyFont="1" applyFill="1" applyBorder="1" applyAlignment="1">
      <alignment vertical="center"/>
    </xf>
    <xf numFmtId="0" fontId="10" fillId="48" borderId="103" xfId="33" applyFont="1" applyFill="1" applyBorder="1" applyAlignment="1">
      <alignment vertical="center" wrapText="1"/>
    </xf>
    <xf numFmtId="0" fontId="10" fillId="61" borderId="0" xfId="33" applyFont="1" applyFill="1" applyBorder="1" applyAlignment="1">
      <alignment vertical="center" wrapText="1"/>
    </xf>
    <xf numFmtId="0" fontId="17" fillId="12" borderId="38" xfId="33" applyFont="1" applyFill="1" applyBorder="1" applyAlignment="1">
      <alignment vertical="center" wrapText="1"/>
    </xf>
    <xf numFmtId="0" fontId="10" fillId="34" borderId="161" xfId="33" applyFont="1" applyFill="1" applyBorder="1" applyAlignment="1">
      <alignment vertical="center"/>
    </xf>
    <xf numFmtId="0" fontId="10" fillId="34" borderId="72" xfId="33" applyFont="1" applyFill="1" applyBorder="1" applyAlignment="1">
      <alignment vertical="center" wrapText="1"/>
    </xf>
    <xf numFmtId="0" fontId="10" fillId="34" borderId="162" xfId="33" applyFont="1" applyFill="1" applyBorder="1" applyAlignment="1">
      <alignment vertical="center"/>
    </xf>
    <xf numFmtId="0" fontId="10" fillId="34" borderId="74" xfId="33" applyFont="1" applyFill="1" applyBorder="1" applyAlignment="1">
      <alignment vertical="center" wrapText="1"/>
    </xf>
    <xf numFmtId="0" fontId="10" fillId="34" borderId="163" xfId="33" applyFont="1" applyFill="1" applyBorder="1" applyAlignment="1">
      <alignment vertical="center"/>
    </xf>
    <xf numFmtId="0" fontId="10" fillId="34" borderId="122" xfId="33" applyFont="1" applyFill="1" applyBorder="1" applyAlignment="1">
      <alignment vertical="center" wrapText="1"/>
    </xf>
    <xf numFmtId="0" fontId="10" fillId="49" borderId="44" xfId="33" applyFont="1" applyFill="1" applyBorder="1" applyAlignment="1">
      <alignment vertical="center"/>
    </xf>
    <xf numFmtId="0" fontId="10" fillId="49" borderId="100" xfId="33" applyFont="1" applyFill="1" applyBorder="1" applyAlignment="1">
      <alignment vertical="center"/>
    </xf>
    <xf numFmtId="0" fontId="10" fillId="34" borderId="140" xfId="33" applyFont="1" applyFill="1" applyBorder="1" applyAlignment="1">
      <alignment vertical="center"/>
    </xf>
    <xf numFmtId="0" fontId="10" fillId="34" borderId="92" xfId="33" applyFont="1" applyFill="1" applyBorder="1" applyAlignment="1">
      <alignment vertical="center"/>
    </xf>
    <xf numFmtId="0" fontId="10" fillId="34" borderId="139" xfId="33" applyFont="1" applyFill="1" applyBorder="1" applyAlignment="1">
      <alignment vertical="center"/>
    </xf>
    <xf numFmtId="0" fontId="10" fillId="34" borderId="79" xfId="33" applyFont="1" applyFill="1" applyBorder="1" applyAlignment="1">
      <alignment vertical="center" wrapText="1"/>
    </xf>
    <xf numFmtId="0" fontId="10" fillId="5" borderId="1" xfId="33" applyFont="1" applyFill="1" applyBorder="1" applyAlignment="1">
      <alignment horizontal="left" vertical="center"/>
    </xf>
    <xf numFmtId="0" fontId="61" fillId="8" borderId="1" xfId="33" applyFont="1" applyFill="1" applyBorder="1" applyAlignment="1">
      <alignment vertical="center"/>
    </xf>
    <xf numFmtId="0" fontId="10" fillId="34" borderId="9" xfId="33" applyFont="1" applyFill="1" applyBorder="1" applyAlignment="1">
      <alignment vertical="center"/>
    </xf>
    <xf numFmtId="0" fontId="80" fillId="8" borderId="0" xfId="33" applyFont="1" applyFill="1" applyAlignment="1">
      <alignment vertical="center"/>
    </xf>
    <xf numFmtId="0" fontId="80" fillId="34" borderId="0" xfId="33" applyFont="1" applyFill="1" applyAlignment="1">
      <alignment vertical="center"/>
    </xf>
    <xf numFmtId="0" fontId="40" fillId="8" borderId="0" xfId="33" applyFont="1" applyFill="1" applyAlignment="1">
      <alignment horizontal="center" vertical="center"/>
    </xf>
    <xf numFmtId="0" fontId="81" fillId="34" borderId="0" xfId="33" applyFont="1" applyFill="1" applyBorder="1" applyAlignment="1">
      <alignment vertical="center"/>
    </xf>
    <xf numFmtId="0" fontId="10" fillId="34" borderId="0" xfId="33" applyFont="1" applyFill="1" applyBorder="1" applyAlignment="1">
      <alignment horizontal="left" vertical="center"/>
    </xf>
    <xf numFmtId="0" fontId="10" fillId="34" borderId="0" xfId="33" applyFont="1" applyFill="1" applyBorder="1" applyAlignment="1">
      <alignment horizontal="center" vertical="center"/>
    </xf>
    <xf numFmtId="0" fontId="10" fillId="3" borderId="21" xfId="33" applyFont="1" applyFill="1" applyBorder="1" applyAlignment="1">
      <alignment vertical="center"/>
    </xf>
    <xf numFmtId="0" fontId="10" fillId="8" borderId="11" xfId="33" applyFont="1" applyFill="1" applyBorder="1" applyAlignment="1">
      <alignment vertical="center"/>
    </xf>
    <xf numFmtId="0" fontId="10" fillId="8" borderId="22" xfId="33" applyFont="1" applyFill="1" applyBorder="1" applyAlignment="1">
      <alignment vertical="center"/>
    </xf>
    <xf numFmtId="0" fontId="10" fillId="8" borderId="106" xfId="33" applyFont="1" applyFill="1" applyBorder="1" applyAlignment="1">
      <alignment vertical="center"/>
    </xf>
    <xf numFmtId="0" fontId="10" fillId="9" borderId="50" xfId="33" applyFont="1" applyFill="1" applyBorder="1" applyAlignment="1">
      <alignment vertical="center"/>
    </xf>
    <xf numFmtId="0" fontId="10" fillId="8" borderId="45" xfId="33" applyFont="1" applyFill="1" applyBorder="1" applyAlignment="1">
      <alignment vertical="center"/>
    </xf>
    <xf numFmtId="0" fontId="10" fillId="8" borderId="19" xfId="33" applyFont="1" applyFill="1" applyBorder="1" applyAlignment="1">
      <alignment vertical="center"/>
    </xf>
    <xf numFmtId="0" fontId="10" fillId="9" borderId="53" xfId="33" applyFont="1" applyFill="1" applyBorder="1" applyAlignment="1">
      <alignment vertical="center"/>
    </xf>
    <xf numFmtId="0" fontId="10" fillId="8" borderId="24" xfId="33" applyFont="1" applyFill="1" applyBorder="1" applyAlignment="1">
      <alignment vertical="center"/>
    </xf>
    <xf numFmtId="0" fontId="10" fillId="53" borderId="50" xfId="33" applyFont="1" applyFill="1" applyBorder="1" applyAlignment="1">
      <alignment vertical="center"/>
    </xf>
    <xf numFmtId="0" fontId="17" fillId="10" borderId="21" xfId="33" applyFont="1" applyFill="1" applyBorder="1" applyAlignment="1">
      <alignment vertical="center"/>
    </xf>
    <xf numFmtId="0" fontId="10" fillId="57" borderId="106" xfId="33" applyFont="1" applyFill="1" applyBorder="1" applyAlignment="1">
      <alignment vertical="center"/>
    </xf>
    <xf numFmtId="38" fontId="10" fillId="60" borderId="19" xfId="29" applyNumberFormat="1" applyFont="1" applyFill="1" applyBorder="1" applyAlignment="1">
      <alignment vertical="center"/>
    </xf>
    <xf numFmtId="0" fontId="10" fillId="4" borderId="21" xfId="33" applyFont="1" applyFill="1" applyBorder="1" applyAlignment="1">
      <alignment vertical="center"/>
    </xf>
    <xf numFmtId="0" fontId="10" fillId="24" borderId="50" xfId="33" applyFont="1" applyFill="1" applyBorder="1" applyAlignment="1">
      <alignment vertical="center"/>
    </xf>
    <xf numFmtId="0" fontId="10" fillId="27" borderId="103" xfId="33" applyFont="1" applyFill="1" applyBorder="1" applyAlignment="1">
      <alignment vertical="center"/>
    </xf>
    <xf numFmtId="0" fontId="81" fillId="47" borderId="49" xfId="33" applyFont="1" applyFill="1" applyBorder="1" applyAlignment="1">
      <alignment vertical="center"/>
    </xf>
    <xf numFmtId="0" fontId="10" fillId="34" borderId="132" xfId="33" applyFont="1" applyFill="1" applyBorder="1" applyAlignment="1">
      <alignment vertical="center"/>
    </xf>
    <xf numFmtId="0" fontId="10" fillId="34" borderId="170" xfId="33" applyFont="1" applyFill="1" applyBorder="1" applyAlignment="1">
      <alignment vertical="center"/>
    </xf>
    <xf numFmtId="0" fontId="10" fillId="34" borderId="133" xfId="33" applyFont="1" applyFill="1" applyBorder="1" applyAlignment="1">
      <alignment vertical="center"/>
    </xf>
    <xf numFmtId="0" fontId="17" fillId="55" borderId="70" xfId="33" applyFont="1" applyFill="1" applyBorder="1" applyAlignment="1">
      <alignment vertical="center"/>
    </xf>
    <xf numFmtId="0" fontId="10" fillId="0" borderId="92" xfId="33" applyFont="1" applyFill="1" applyBorder="1" applyAlignment="1">
      <alignment vertical="center"/>
    </xf>
    <xf numFmtId="0" fontId="10" fillId="0" borderId="139" xfId="33" applyFont="1" applyFill="1" applyBorder="1" applyAlignment="1">
      <alignment vertical="center"/>
    </xf>
    <xf numFmtId="0" fontId="10" fillId="34" borderId="79" xfId="33" applyFont="1" applyFill="1" applyBorder="1" applyAlignment="1">
      <alignment vertical="center"/>
    </xf>
    <xf numFmtId="0" fontId="10" fillId="34" borderId="0" xfId="33" applyFont="1" applyFill="1" applyAlignment="1"/>
    <xf numFmtId="0" fontId="75" fillId="8" borderId="0" xfId="32" applyFont="1" applyFill="1" applyAlignment="1">
      <alignment vertical="center"/>
    </xf>
    <xf numFmtId="0" fontId="10" fillId="28" borderId="58" xfId="33" applyFont="1" applyFill="1" applyBorder="1" applyAlignment="1">
      <alignment horizontal="left" vertical="center"/>
    </xf>
    <xf numFmtId="0" fontId="10" fillId="34" borderId="35" xfId="33" applyFont="1" applyFill="1" applyBorder="1" applyAlignment="1">
      <alignment vertical="center"/>
    </xf>
    <xf numFmtId="0" fontId="10" fillId="8" borderId="38" xfId="33" applyFont="1" applyFill="1" applyBorder="1" applyAlignment="1">
      <alignment vertical="center" wrapText="1"/>
    </xf>
    <xf numFmtId="0" fontId="10" fillId="34" borderId="55" xfId="33" applyFont="1" applyFill="1" applyBorder="1" applyAlignment="1">
      <alignment vertical="center"/>
    </xf>
    <xf numFmtId="0" fontId="10" fillId="8" borderId="27" xfId="33" applyFont="1" applyFill="1" applyBorder="1" applyAlignment="1">
      <alignment vertical="center" wrapText="1"/>
    </xf>
    <xf numFmtId="0" fontId="10" fillId="8" borderId="29" xfId="33" applyFont="1" applyFill="1" applyBorder="1" applyAlignment="1">
      <alignment vertical="center" wrapText="1"/>
    </xf>
    <xf numFmtId="0" fontId="10" fillId="34" borderId="56" xfId="33" applyFont="1" applyFill="1" applyBorder="1" applyAlignment="1">
      <alignment vertical="center"/>
    </xf>
    <xf numFmtId="0" fontId="10" fillId="8" borderId="57" xfId="33" applyFont="1" applyFill="1" applyBorder="1" applyAlignment="1">
      <alignment vertical="center" wrapText="1"/>
    </xf>
    <xf numFmtId="0" fontId="10" fillId="34" borderId="36" xfId="33" applyFont="1" applyFill="1" applyBorder="1" applyAlignment="1">
      <alignment vertical="center"/>
    </xf>
    <xf numFmtId="176" fontId="10" fillId="8" borderId="29" xfId="0" applyNumberFormat="1" applyFont="1" applyFill="1" applyBorder="1" applyAlignment="1">
      <alignment vertical="center" shrinkToFit="1"/>
    </xf>
    <xf numFmtId="0" fontId="10" fillId="34" borderId="60" xfId="33" applyFont="1" applyFill="1" applyBorder="1" applyAlignment="1">
      <alignment vertical="center"/>
    </xf>
    <xf numFmtId="0" fontId="10" fillId="34" borderId="73" xfId="33" applyFont="1" applyFill="1" applyBorder="1" applyAlignment="1">
      <alignment vertical="center" wrapText="1"/>
    </xf>
    <xf numFmtId="0" fontId="10" fillId="34" borderId="41" xfId="33" applyFont="1" applyFill="1" applyBorder="1" applyAlignment="1">
      <alignment vertical="center"/>
    </xf>
    <xf numFmtId="0" fontId="10" fillId="8" borderId="18" xfId="33" applyFont="1" applyFill="1" applyBorder="1" applyAlignment="1">
      <alignment vertical="center" wrapText="1"/>
    </xf>
    <xf numFmtId="0" fontId="10" fillId="8" borderId="11" xfId="33" applyFont="1" applyFill="1" applyBorder="1" applyAlignment="1">
      <alignment vertical="center" wrapText="1"/>
    </xf>
    <xf numFmtId="176" fontId="10" fillId="8" borderId="1" xfId="0" applyNumberFormat="1" applyFont="1" applyFill="1" applyBorder="1" applyAlignment="1">
      <alignment vertical="center" shrinkToFit="1"/>
    </xf>
    <xf numFmtId="0" fontId="10" fillId="8" borderId="67" xfId="33" applyFont="1" applyFill="1" applyBorder="1" applyAlignment="1">
      <alignment vertical="center" wrapText="1"/>
    </xf>
    <xf numFmtId="0" fontId="10" fillId="8" borderId="4" xfId="33" applyFont="1" applyFill="1" applyBorder="1" applyAlignment="1">
      <alignment vertical="center" wrapText="1"/>
    </xf>
    <xf numFmtId="184" fontId="10" fillId="34" borderId="1" xfId="33" applyNumberFormat="1" applyFont="1" applyFill="1" applyBorder="1" applyAlignment="1">
      <alignment vertical="center" wrapText="1"/>
    </xf>
    <xf numFmtId="184" fontId="10" fillId="34" borderId="11" xfId="33" applyNumberFormat="1" applyFont="1" applyFill="1" applyBorder="1" applyAlignment="1">
      <alignment vertical="center" wrapText="1"/>
    </xf>
    <xf numFmtId="0" fontId="10" fillId="34" borderId="9" xfId="33" applyFont="1" applyFill="1" applyBorder="1" applyAlignment="1">
      <alignment vertical="center" wrapText="1"/>
    </xf>
    <xf numFmtId="184" fontId="10" fillId="34" borderId="4" xfId="33" applyNumberFormat="1" applyFont="1" applyFill="1" applyBorder="1" applyAlignment="1">
      <alignment vertical="center" wrapText="1"/>
    </xf>
    <xf numFmtId="184" fontId="10" fillId="8" borderId="1" xfId="33" applyNumberFormat="1" applyFont="1" applyFill="1" applyBorder="1" applyAlignment="1">
      <alignment vertical="center" wrapText="1"/>
    </xf>
    <xf numFmtId="184" fontId="10" fillId="8" borderId="11" xfId="33" applyNumberFormat="1" applyFont="1" applyFill="1" applyBorder="1" applyAlignment="1">
      <alignment vertical="center" wrapText="1"/>
    </xf>
    <xf numFmtId="0" fontId="10" fillId="8" borderId="9" xfId="33" applyFont="1" applyFill="1" applyBorder="1" applyAlignment="1">
      <alignment vertical="center" wrapText="1"/>
    </xf>
    <xf numFmtId="184" fontId="10" fillId="8" borderId="4" xfId="33" applyNumberFormat="1" applyFont="1" applyFill="1" applyBorder="1" applyAlignment="1">
      <alignment vertical="center" wrapText="1"/>
    </xf>
    <xf numFmtId="0" fontId="10" fillId="8" borderId="35" xfId="33" applyFont="1" applyFill="1" applyBorder="1" applyAlignment="1">
      <alignment vertical="center"/>
    </xf>
    <xf numFmtId="0" fontId="10" fillId="8" borderId="55" xfId="33" applyFont="1" applyFill="1" applyBorder="1" applyAlignment="1">
      <alignment vertical="center"/>
    </xf>
    <xf numFmtId="0" fontId="10" fillId="8" borderId="56" xfId="33" applyFont="1" applyFill="1" applyBorder="1" applyAlignment="1">
      <alignment vertical="center"/>
    </xf>
    <xf numFmtId="0" fontId="10" fillId="8" borderId="41" xfId="33" applyFont="1" applyFill="1" applyBorder="1" applyAlignment="1">
      <alignment vertical="center"/>
    </xf>
    <xf numFmtId="0" fontId="10" fillId="8" borderId="68" xfId="33" applyFont="1" applyFill="1" applyBorder="1" applyAlignment="1">
      <alignment vertical="center" wrapText="1"/>
    </xf>
    <xf numFmtId="0" fontId="10" fillId="8" borderId="36" xfId="33" applyFont="1" applyFill="1" applyBorder="1" applyAlignment="1">
      <alignment vertical="center"/>
    </xf>
    <xf numFmtId="0" fontId="10" fillId="8" borderId="60" xfId="33" applyFont="1" applyFill="1" applyBorder="1" applyAlignment="1">
      <alignment vertical="center"/>
    </xf>
    <xf numFmtId="176" fontId="10" fillId="8" borderId="11" xfId="0" applyNumberFormat="1" applyFont="1" applyFill="1" applyBorder="1" applyAlignment="1">
      <alignment vertical="center" shrinkToFit="1"/>
    </xf>
    <xf numFmtId="0" fontId="10" fillId="34" borderId="1" xfId="33" applyFont="1" applyFill="1" applyBorder="1" applyAlignment="1">
      <alignment vertical="center" wrapText="1"/>
    </xf>
    <xf numFmtId="0" fontId="10" fillId="34" borderId="11" xfId="33" applyFont="1" applyFill="1" applyBorder="1" applyAlignment="1">
      <alignment vertical="center" wrapText="1"/>
    </xf>
    <xf numFmtId="0" fontId="10" fillId="34" borderId="4" xfId="33" applyFont="1" applyFill="1" applyBorder="1" applyAlignment="1">
      <alignment vertical="center" wrapText="1"/>
    </xf>
    <xf numFmtId="0" fontId="10" fillId="28" borderId="33" xfId="33" applyFont="1" applyFill="1" applyBorder="1" applyAlignment="1">
      <alignment vertical="center"/>
    </xf>
    <xf numFmtId="0" fontId="10" fillId="28" borderId="21" xfId="33" applyFont="1" applyFill="1" applyBorder="1" applyAlignment="1">
      <alignment horizontal="center" vertical="center"/>
    </xf>
    <xf numFmtId="0" fontId="10" fillId="24" borderId="20" xfId="33" applyFont="1" applyFill="1" applyBorder="1" applyAlignment="1">
      <alignment vertical="center"/>
    </xf>
    <xf numFmtId="0" fontId="10" fillId="8" borderId="1" xfId="39" applyFont="1" applyFill="1" applyBorder="1" applyAlignment="1">
      <alignment horizontal="left" vertical="center" wrapText="1"/>
    </xf>
    <xf numFmtId="0" fontId="10" fillId="25" borderId="44" xfId="33" applyFont="1" applyFill="1" applyBorder="1" applyAlignment="1">
      <alignment vertical="center"/>
    </xf>
    <xf numFmtId="0" fontId="10" fillId="25" borderId="50" xfId="33" applyFont="1" applyFill="1" applyBorder="1" applyAlignment="1">
      <alignment vertical="center"/>
    </xf>
    <xf numFmtId="0" fontId="10" fillId="25" borderId="53" xfId="33" applyFont="1" applyFill="1" applyBorder="1" applyAlignment="1">
      <alignment vertical="center"/>
    </xf>
    <xf numFmtId="0" fontId="10" fillId="25" borderId="20" xfId="33" applyFont="1" applyFill="1" applyBorder="1" applyAlignment="1">
      <alignment vertical="center"/>
    </xf>
    <xf numFmtId="0" fontId="10" fillId="8" borderId="21" xfId="33" applyFont="1" applyFill="1" applyBorder="1" applyAlignment="1">
      <alignment vertical="center"/>
    </xf>
    <xf numFmtId="0" fontId="10" fillId="25" borderId="4" xfId="33" applyFont="1" applyFill="1" applyBorder="1" applyAlignment="1">
      <alignment vertical="center"/>
    </xf>
    <xf numFmtId="0" fontId="10" fillId="26" borderId="20" xfId="33" applyFont="1" applyFill="1" applyBorder="1" applyAlignment="1">
      <alignment vertical="center"/>
    </xf>
    <xf numFmtId="0" fontId="10" fillId="26" borderId="103" xfId="33" applyFont="1" applyFill="1" applyBorder="1" applyAlignment="1">
      <alignment vertical="center"/>
    </xf>
    <xf numFmtId="0" fontId="10" fillId="26" borderId="53" xfId="33" applyFont="1" applyFill="1" applyBorder="1" applyAlignment="1">
      <alignment vertical="center"/>
    </xf>
    <xf numFmtId="0" fontId="10" fillId="26" borderId="4" xfId="33" applyFont="1" applyFill="1" applyBorder="1" applyAlignment="1">
      <alignment vertical="center"/>
    </xf>
    <xf numFmtId="0" fontId="10" fillId="49" borderId="103" xfId="33" applyFont="1" applyFill="1" applyBorder="1" applyAlignment="1">
      <alignment vertical="center"/>
    </xf>
    <xf numFmtId="0" fontId="43" fillId="8" borderId="9" xfId="33" applyFont="1" applyFill="1" applyBorder="1" applyAlignment="1">
      <alignment vertical="center"/>
    </xf>
    <xf numFmtId="0" fontId="10" fillId="27" borderId="48" xfId="33" applyFont="1" applyFill="1" applyBorder="1" applyAlignment="1">
      <alignment vertical="center"/>
    </xf>
    <xf numFmtId="0" fontId="10" fillId="25" borderId="103" xfId="33" applyFont="1" applyFill="1" applyBorder="1" applyAlignment="1">
      <alignment vertical="center"/>
    </xf>
    <xf numFmtId="0" fontId="57" fillId="34" borderId="0" xfId="31" applyFont="1" applyFill="1"/>
    <xf numFmtId="0" fontId="31" fillId="8" borderId="0" xfId="31" applyFont="1" applyFill="1"/>
    <xf numFmtId="0" fontId="10" fillId="28" borderId="33" xfId="31" applyFont="1" applyFill="1" applyBorder="1"/>
    <xf numFmtId="0" fontId="10" fillId="28" borderId="21" xfId="31" applyFont="1" applyFill="1" applyBorder="1"/>
    <xf numFmtId="0" fontId="10" fillId="8" borderId="33" xfId="31" applyFont="1" applyFill="1" applyBorder="1"/>
    <xf numFmtId="0" fontId="10" fillId="8" borderId="21" xfId="31" applyFont="1" applyFill="1" applyBorder="1"/>
    <xf numFmtId="0" fontId="10" fillId="24" borderId="44" xfId="31" applyFont="1" applyFill="1" applyBorder="1" applyAlignment="1">
      <alignment vertical="center"/>
    </xf>
    <xf numFmtId="0" fontId="10" fillId="44" borderId="100" xfId="31" applyFont="1" applyFill="1" applyBorder="1" applyAlignment="1">
      <alignment vertical="center"/>
    </xf>
    <xf numFmtId="0" fontId="10" fillId="24" borderId="20" xfId="31" applyFont="1" applyFill="1" applyBorder="1" applyAlignment="1">
      <alignment vertical="center"/>
    </xf>
    <xf numFmtId="0" fontId="10" fillId="23" borderId="44" xfId="31" applyFont="1" applyFill="1" applyBorder="1" applyAlignment="1">
      <alignment vertical="center"/>
    </xf>
    <xf numFmtId="0" fontId="10" fillId="23" borderId="33" xfId="31" applyFont="1" applyFill="1" applyBorder="1" applyAlignment="1">
      <alignment vertical="center"/>
    </xf>
    <xf numFmtId="0" fontId="10" fillId="23" borderId="20" xfId="31" applyFont="1" applyFill="1" applyBorder="1" applyAlignment="1">
      <alignment vertical="center"/>
    </xf>
    <xf numFmtId="0" fontId="10" fillId="24" borderId="32" xfId="31" applyFont="1" applyFill="1" applyBorder="1" applyAlignment="1">
      <alignment vertical="center"/>
    </xf>
    <xf numFmtId="0" fontId="10" fillId="8" borderId="33" xfId="31" applyFont="1" applyFill="1" applyBorder="1" applyAlignment="1">
      <alignment vertical="center"/>
    </xf>
    <xf numFmtId="0" fontId="10" fillId="24" borderId="100" xfId="31" applyFont="1" applyFill="1" applyBorder="1" applyAlignment="1">
      <alignment vertical="center"/>
    </xf>
    <xf numFmtId="0" fontId="10" fillId="8" borderId="44" xfId="31" applyFont="1" applyFill="1" applyBorder="1" applyAlignment="1">
      <alignment vertical="center"/>
    </xf>
    <xf numFmtId="0" fontId="10" fillId="8" borderId="1" xfId="31" applyFont="1" applyFill="1" applyBorder="1" applyAlignment="1">
      <alignment vertical="center"/>
    </xf>
    <xf numFmtId="0" fontId="10" fillId="8" borderId="20" xfId="31" applyFont="1" applyFill="1" applyBorder="1" applyAlignment="1">
      <alignment vertical="center"/>
    </xf>
    <xf numFmtId="0" fontId="10" fillId="34" borderId="20" xfId="31" applyFont="1" applyFill="1" applyBorder="1" applyAlignment="1">
      <alignment vertical="center"/>
    </xf>
    <xf numFmtId="0" fontId="10" fillId="8" borderId="21" xfId="31" applyFont="1" applyFill="1" applyBorder="1" applyAlignment="1">
      <alignment vertical="center"/>
    </xf>
    <xf numFmtId="0" fontId="10" fillId="8" borderId="0" xfId="31" applyFont="1" applyFill="1" applyBorder="1"/>
    <xf numFmtId="0" fontId="82" fillId="34" borderId="0" xfId="0" applyFont="1" applyFill="1" applyAlignment="1">
      <alignment vertical="center"/>
    </xf>
    <xf numFmtId="0" fontId="82" fillId="34" borderId="0" xfId="0" applyFont="1" applyFill="1">
      <alignment vertical="center"/>
    </xf>
    <xf numFmtId="0" fontId="10" fillId="34" borderId="0" xfId="0" applyFont="1" applyFill="1" applyAlignment="1">
      <alignment vertical="center"/>
    </xf>
    <xf numFmtId="0" fontId="10" fillId="28" borderId="1" xfId="0" applyFont="1" applyFill="1" applyBorder="1" applyAlignment="1">
      <alignment horizontal="center" vertical="center"/>
    </xf>
    <xf numFmtId="0" fontId="84" fillId="54" borderId="33" xfId="0" applyFont="1" applyFill="1" applyBorder="1" applyAlignment="1">
      <alignment vertical="center"/>
    </xf>
    <xf numFmtId="0" fontId="84" fillId="54" borderId="49" xfId="0" applyFont="1" applyFill="1" applyBorder="1" applyAlignment="1">
      <alignment vertical="center"/>
    </xf>
    <xf numFmtId="0" fontId="10" fillId="54" borderId="49" xfId="0" applyFont="1" applyFill="1" applyBorder="1" applyAlignment="1">
      <alignment horizontal="center" vertical="center" wrapText="1"/>
    </xf>
    <xf numFmtId="0" fontId="10" fillId="54" borderId="21" xfId="0" applyFont="1" applyFill="1" applyBorder="1" applyAlignment="1">
      <alignment horizontal="center" vertical="center"/>
    </xf>
    <xf numFmtId="0" fontId="10" fillId="34" borderId="33" xfId="0" applyFont="1" applyFill="1" applyBorder="1">
      <alignment vertical="center"/>
    </xf>
    <xf numFmtId="0" fontId="10" fillId="34" borderId="49" xfId="0" applyFont="1" applyFill="1" applyBorder="1">
      <alignment vertical="center"/>
    </xf>
    <xf numFmtId="0" fontId="10" fillId="34" borderId="21" xfId="0" applyFont="1" applyFill="1" applyBorder="1" applyAlignment="1">
      <alignment vertical="center" wrapText="1"/>
    </xf>
    <xf numFmtId="0" fontId="10" fillId="34" borderId="44" xfId="0" applyFont="1" applyFill="1" applyBorder="1">
      <alignment vertical="center"/>
    </xf>
    <xf numFmtId="0" fontId="10" fillId="34" borderId="100" xfId="0" applyFont="1" applyFill="1" applyBorder="1">
      <alignment vertical="center"/>
    </xf>
    <xf numFmtId="0" fontId="10" fillId="34" borderId="20" xfId="0" applyFont="1" applyFill="1" applyBorder="1">
      <alignment vertical="center"/>
    </xf>
    <xf numFmtId="0" fontId="10" fillId="34" borderId="103" xfId="0" applyFont="1" applyFill="1" applyBorder="1">
      <alignment vertical="center"/>
    </xf>
    <xf numFmtId="0" fontId="10" fillId="34" borderId="75" xfId="0" applyFont="1" applyFill="1" applyBorder="1" applyAlignment="1">
      <alignment vertical="center"/>
    </xf>
    <xf numFmtId="0" fontId="10" fillId="34" borderId="75" xfId="0" applyFont="1" applyFill="1" applyBorder="1">
      <alignment vertical="center"/>
    </xf>
    <xf numFmtId="0" fontId="10" fillId="34" borderId="74" xfId="0" applyFont="1" applyFill="1" applyBorder="1" applyAlignment="1">
      <alignment vertical="center"/>
    </xf>
    <xf numFmtId="0" fontId="10" fillId="34" borderId="93" xfId="0" applyFont="1" applyFill="1" applyBorder="1" applyAlignment="1">
      <alignment vertical="center"/>
    </xf>
    <xf numFmtId="0" fontId="10" fillId="34" borderId="111" xfId="0" applyFont="1" applyFill="1" applyBorder="1" applyAlignment="1">
      <alignment vertical="center"/>
    </xf>
    <xf numFmtId="0" fontId="10" fillId="34" borderId="91" xfId="0" applyFont="1" applyFill="1" applyBorder="1" applyAlignment="1">
      <alignment vertical="center"/>
    </xf>
    <xf numFmtId="0" fontId="10" fillId="34" borderId="33" xfId="0" applyFont="1" applyFill="1" applyBorder="1" applyAlignment="1">
      <alignment vertical="center"/>
    </xf>
    <xf numFmtId="0" fontId="10" fillId="34" borderId="49" xfId="0" applyFont="1" applyFill="1" applyBorder="1" applyAlignment="1">
      <alignment vertical="center"/>
    </xf>
    <xf numFmtId="0" fontId="10" fillId="34" borderId="89" xfId="0" applyFont="1" applyFill="1" applyBorder="1" applyAlignment="1">
      <alignment vertical="center"/>
    </xf>
    <xf numFmtId="0" fontId="10" fillId="34" borderId="94" xfId="0" applyFont="1" applyFill="1" applyBorder="1" applyAlignment="1">
      <alignment vertical="center"/>
    </xf>
    <xf numFmtId="0" fontId="10" fillId="34" borderId="47" xfId="0" applyFont="1" applyFill="1" applyBorder="1" applyAlignment="1">
      <alignment vertical="center"/>
    </xf>
    <xf numFmtId="0" fontId="10" fillId="34" borderId="32" xfId="0" applyFont="1" applyFill="1" applyBorder="1" applyAlignment="1">
      <alignment vertical="center"/>
    </xf>
    <xf numFmtId="0" fontId="10" fillId="34" borderId="48" xfId="0" applyFont="1" applyFill="1" applyBorder="1" applyAlignment="1">
      <alignment vertical="center"/>
    </xf>
    <xf numFmtId="0" fontId="10" fillId="34" borderId="0" xfId="0" applyFont="1" applyFill="1" applyAlignment="1">
      <alignment horizontal="right" vertical="center"/>
    </xf>
    <xf numFmtId="0" fontId="57" fillId="34" borderId="0" xfId="32" applyFont="1" applyFill="1" applyAlignment="1">
      <alignment vertical="center"/>
    </xf>
    <xf numFmtId="0" fontId="10" fillId="8" borderId="1" xfId="32" applyFont="1" applyFill="1" applyBorder="1" applyAlignment="1">
      <alignment vertical="center"/>
    </xf>
    <xf numFmtId="0" fontId="10" fillId="8" borderId="1" xfId="32" applyFont="1" applyFill="1" applyBorder="1"/>
    <xf numFmtId="0" fontId="10" fillId="28" borderId="14" xfId="33" applyFont="1" applyFill="1" applyBorder="1" applyAlignment="1">
      <alignment horizontal="left" vertical="center"/>
    </xf>
    <xf numFmtId="0" fontId="10" fillId="28" borderId="15" xfId="33" applyFont="1" applyFill="1" applyBorder="1" applyAlignment="1">
      <alignment horizontal="center" vertical="center"/>
    </xf>
    <xf numFmtId="0" fontId="17" fillId="24" borderId="35" xfId="33" applyFont="1" applyFill="1" applyBorder="1" applyAlignment="1">
      <alignment vertical="center"/>
    </xf>
    <xf numFmtId="0" fontId="17" fillId="24" borderId="37" xfId="33" applyFont="1" applyFill="1" applyBorder="1" applyAlignment="1">
      <alignment horizontal="left" vertical="center"/>
    </xf>
    <xf numFmtId="0" fontId="17" fillId="24" borderId="38" xfId="33" applyFont="1" applyFill="1" applyBorder="1" applyAlignment="1">
      <alignment horizontal="center" vertical="center"/>
    </xf>
    <xf numFmtId="0" fontId="10" fillId="37" borderId="36" xfId="33" applyFont="1" applyFill="1" applyBorder="1" applyAlignment="1">
      <alignment vertical="center"/>
    </xf>
    <xf numFmtId="0" fontId="10" fillId="37" borderId="20" xfId="33" applyFont="1" applyFill="1" applyBorder="1" applyAlignment="1">
      <alignment vertical="center"/>
    </xf>
    <xf numFmtId="0" fontId="10" fillId="37" borderId="45" xfId="33" applyFont="1" applyFill="1" applyBorder="1" applyAlignment="1">
      <alignment vertical="center" wrapText="1"/>
    </xf>
    <xf numFmtId="0" fontId="10" fillId="37" borderId="22" xfId="33" applyFont="1" applyFill="1" applyBorder="1" applyAlignment="1">
      <alignment vertical="center" wrapText="1"/>
    </xf>
    <xf numFmtId="0" fontId="10" fillId="37" borderId="24" xfId="33" applyFont="1" applyFill="1" applyBorder="1" applyAlignment="1">
      <alignment vertical="center" wrapText="1"/>
    </xf>
    <xf numFmtId="0" fontId="10" fillId="24" borderId="21" xfId="33" applyFont="1" applyFill="1" applyBorder="1" applyAlignment="1">
      <alignment vertical="center" wrapText="1"/>
    </xf>
    <xf numFmtId="0" fontId="10" fillId="37" borderId="19" xfId="33" applyFont="1" applyFill="1" applyBorder="1" applyAlignment="1">
      <alignment vertical="center" wrapText="1"/>
    </xf>
    <xf numFmtId="0" fontId="17" fillId="24" borderId="37" xfId="33" applyFont="1" applyFill="1" applyBorder="1" applyAlignment="1">
      <alignment vertical="center"/>
    </xf>
    <xf numFmtId="0" fontId="17" fillId="24" borderId="70" xfId="33" applyFont="1" applyFill="1" applyBorder="1" applyAlignment="1">
      <alignment vertical="center" wrapText="1"/>
    </xf>
    <xf numFmtId="0" fontId="17" fillId="24" borderId="42" xfId="33" applyFont="1" applyFill="1" applyBorder="1" applyAlignment="1">
      <alignment vertical="center"/>
    </xf>
    <xf numFmtId="0" fontId="17" fillId="24" borderId="38" xfId="33" applyFont="1" applyFill="1" applyBorder="1" applyAlignment="1">
      <alignment vertical="center" wrapText="1"/>
    </xf>
    <xf numFmtId="0" fontId="10" fillId="37" borderId="53" xfId="33" applyFont="1" applyFill="1" applyBorder="1" applyAlignment="1">
      <alignment vertical="center"/>
    </xf>
    <xf numFmtId="0" fontId="10" fillId="37" borderId="75" xfId="33" applyFont="1" applyFill="1" applyBorder="1" applyAlignment="1">
      <alignment vertical="center" wrapText="1"/>
    </xf>
    <xf numFmtId="0" fontId="10" fillId="37" borderId="74" xfId="33" applyFont="1" applyFill="1" applyBorder="1" applyAlignment="1">
      <alignment vertical="center" wrapText="1"/>
    </xf>
    <xf numFmtId="0" fontId="10" fillId="37" borderId="4" xfId="33" applyFont="1" applyFill="1" applyBorder="1" applyAlignment="1">
      <alignment vertical="center"/>
    </xf>
    <xf numFmtId="0" fontId="10" fillId="37" borderId="96" xfId="33" applyFont="1" applyFill="1" applyBorder="1" applyAlignment="1">
      <alignment vertical="center" wrapText="1"/>
    </xf>
    <xf numFmtId="0" fontId="10" fillId="24" borderId="48" xfId="33" applyFont="1" applyFill="1" applyBorder="1" applyAlignment="1">
      <alignment vertical="center" wrapText="1"/>
    </xf>
    <xf numFmtId="0" fontId="10" fillId="37" borderId="55" xfId="33" applyFont="1" applyFill="1" applyBorder="1" applyAlignment="1">
      <alignment vertical="center"/>
    </xf>
    <xf numFmtId="0" fontId="10" fillId="37" borderId="41" xfId="33" applyFont="1" applyFill="1" applyBorder="1" applyAlignment="1">
      <alignment vertical="center"/>
    </xf>
    <xf numFmtId="0" fontId="10" fillId="24" borderId="95" xfId="33" applyFont="1" applyFill="1" applyBorder="1" applyAlignment="1">
      <alignment vertical="center"/>
    </xf>
    <xf numFmtId="0" fontId="10" fillId="24" borderId="18" xfId="33" applyFont="1" applyFill="1" applyBorder="1" applyAlignment="1">
      <alignment vertical="center" wrapText="1"/>
    </xf>
    <xf numFmtId="0" fontId="10" fillId="37" borderId="97" xfId="33" applyFont="1" applyFill="1" applyBorder="1" applyAlignment="1">
      <alignment vertical="center"/>
    </xf>
    <xf numFmtId="0" fontId="10" fillId="37" borderId="72" xfId="33" applyFont="1" applyFill="1" applyBorder="1" applyAlignment="1">
      <alignment vertical="center" wrapText="1"/>
    </xf>
    <xf numFmtId="0" fontId="10" fillId="37" borderId="56" xfId="33" applyFont="1" applyFill="1" applyBorder="1" applyAlignment="1">
      <alignment vertical="center"/>
    </xf>
    <xf numFmtId="0" fontId="10" fillId="37" borderId="121" xfId="33" applyFont="1" applyFill="1" applyBorder="1" applyAlignment="1">
      <alignment vertical="center"/>
    </xf>
    <xf numFmtId="0" fontId="10" fillId="37" borderId="122" xfId="33" applyFont="1" applyFill="1" applyBorder="1" applyAlignment="1">
      <alignment vertical="center" wrapText="1"/>
    </xf>
    <xf numFmtId="0" fontId="10" fillId="37" borderId="98" xfId="33" applyFont="1" applyFill="1" applyBorder="1" applyAlignment="1">
      <alignment vertical="center"/>
    </xf>
    <xf numFmtId="0" fontId="10" fillId="37" borderId="95" xfId="33" applyFont="1" applyFill="1" applyBorder="1" applyAlignment="1">
      <alignment vertical="center"/>
    </xf>
    <xf numFmtId="0" fontId="10" fillId="37" borderId="18" xfId="33" applyFont="1" applyFill="1" applyBorder="1" applyAlignment="1">
      <alignment vertical="center" wrapText="1"/>
    </xf>
    <xf numFmtId="0" fontId="17" fillId="24" borderId="36" xfId="33" applyFont="1" applyFill="1" applyBorder="1" applyAlignment="1">
      <alignment vertical="center"/>
    </xf>
    <xf numFmtId="0" fontId="17" fillId="24" borderId="129" xfId="33" applyFont="1" applyFill="1" applyBorder="1" applyAlignment="1">
      <alignment vertical="center"/>
    </xf>
    <xf numFmtId="0" fontId="17" fillId="24" borderId="48" xfId="33" applyFont="1" applyFill="1" applyBorder="1" applyAlignment="1">
      <alignment vertical="center" wrapText="1"/>
    </xf>
    <xf numFmtId="0" fontId="10" fillId="37" borderId="132" xfId="33" applyFont="1" applyFill="1" applyBorder="1" applyAlignment="1">
      <alignment vertical="center"/>
    </xf>
    <xf numFmtId="0" fontId="10" fillId="37" borderId="133" xfId="33" applyFont="1" applyFill="1" applyBorder="1" applyAlignment="1">
      <alignment vertical="center" wrapText="1"/>
    </xf>
    <xf numFmtId="0" fontId="17" fillId="24" borderId="146" xfId="33" applyFont="1" applyFill="1" applyBorder="1" applyAlignment="1">
      <alignment vertical="center"/>
    </xf>
    <xf numFmtId="0" fontId="10" fillId="24" borderId="94" xfId="33" applyFont="1" applyFill="1" applyBorder="1" applyAlignment="1">
      <alignment vertical="center"/>
    </xf>
    <xf numFmtId="0" fontId="10" fillId="24" borderId="47" xfId="33" applyFont="1" applyFill="1" applyBorder="1" applyAlignment="1">
      <alignment vertical="center" wrapText="1"/>
    </xf>
    <xf numFmtId="0" fontId="17" fillId="24" borderId="147" xfId="33" applyFont="1" applyFill="1" applyBorder="1" applyAlignment="1">
      <alignment vertical="center"/>
    </xf>
    <xf numFmtId="0" fontId="10" fillId="24" borderId="148" xfId="33" applyFont="1" applyFill="1" applyBorder="1" applyAlignment="1">
      <alignment vertical="center"/>
    </xf>
    <xf numFmtId="0" fontId="10" fillId="24" borderId="149" xfId="33" applyFont="1" applyFill="1" applyBorder="1" applyAlignment="1">
      <alignment vertical="center" wrapText="1"/>
    </xf>
    <xf numFmtId="0" fontId="17" fillId="24" borderId="151" xfId="33" applyFont="1" applyFill="1" applyBorder="1" applyAlignment="1">
      <alignment vertical="center"/>
    </xf>
    <xf numFmtId="0" fontId="10" fillId="24" borderId="152" xfId="33" applyFont="1" applyFill="1" applyBorder="1" applyAlignment="1">
      <alignment vertical="center"/>
    </xf>
    <xf numFmtId="0" fontId="10" fillId="24" borderId="126" xfId="33" applyFont="1" applyFill="1" applyBorder="1" applyAlignment="1">
      <alignment vertical="center" wrapText="1"/>
    </xf>
    <xf numFmtId="0" fontId="17" fillId="24" borderId="153" xfId="33" applyFont="1" applyFill="1" applyBorder="1" applyAlignment="1">
      <alignment vertical="center"/>
    </xf>
    <xf numFmtId="0" fontId="10" fillId="24" borderId="154" xfId="33" applyFont="1" applyFill="1" applyBorder="1" applyAlignment="1">
      <alignment vertical="center"/>
    </xf>
    <xf numFmtId="0" fontId="10" fillId="24" borderId="155" xfId="33" applyFont="1" applyFill="1" applyBorder="1" applyAlignment="1">
      <alignment vertical="center" wrapText="1"/>
    </xf>
    <xf numFmtId="0" fontId="31" fillId="34" borderId="0" xfId="33" applyFont="1" applyFill="1" applyAlignment="1">
      <alignment vertical="center"/>
    </xf>
    <xf numFmtId="0" fontId="10" fillId="37" borderId="1" xfId="33" applyFont="1" applyFill="1" applyBorder="1" applyAlignment="1">
      <alignment vertical="center"/>
    </xf>
    <xf numFmtId="0" fontId="10" fillId="37" borderId="9" xfId="33" applyFont="1" applyFill="1" applyBorder="1" applyAlignment="1">
      <alignment vertical="center"/>
    </xf>
    <xf numFmtId="0" fontId="10" fillId="0" borderId="0" xfId="0" applyFont="1">
      <alignment vertical="center"/>
    </xf>
    <xf numFmtId="0" fontId="87" fillId="0" borderId="0" xfId="28" applyFont="1" applyAlignment="1" applyProtection="1">
      <alignment vertical="center"/>
    </xf>
    <xf numFmtId="0" fontId="10" fillId="0" borderId="0" xfId="0" applyFont="1" applyFill="1">
      <alignment vertical="center"/>
    </xf>
    <xf numFmtId="0" fontId="11" fillId="8" borderId="114" xfId="33" applyFont="1" applyFill="1" applyBorder="1" applyAlignment="1">
      <alignment vertical="center"/>
    </xf>
    <xf numFmtId="0" fontId="13" fillId="8" borderId="0" xfId="33" applyFont="1" applyFill="1"/>
    <xf numFmtId="0" fontId="57" fillId="34" borderId="0" xfId="0" applyFont="1" applyFill="1">
      <alignment vertical="center"/>
    </xf>
    <xf numFmtId="199" fontId="10" fillId="34" borderId="0" xfId="0" applyNumberFormat="1" applyFont="1" applyFill="1" applyAlignment="1">
      <alignment horizontal="right" vertical="center"/>
    </xf>
    <xf numFmtId="0" fontId="87" fillId="34" borderId="0" xfId="28" applyFont="1" applyFill="1" applyAlignment="1" applyProtection="1">
      <alignment horizontal="right" vertical="center"/>
    </xf>
    <xf numFmtId="0" fontId="10" fillId="28" borderId="1" xfId="0" applyFont="1" applyFill="1" applyBorder="1">
      <alignment vertical="center"/>
    </xf>
    <xf numFmtId="0" fontId="10" fillId="34" borderId="1" xfId="0" applyFont="1" applyFill="1" applyBorder="1">
      <alignment vertical="center"/>
    </xf>
    <xf numFmtId="0" fontId="10" fillId="34" borderId="1" xfId="0" applyFont="1" applyFill="1" applyBorder="1" applyAlignment="1">
      <alignment vertical="center" wrapText="1"/>
    </xf>
    <xf numFmtId="0" fontId="87" fillId="34" borderId="1" xfId="28" applyFont="1" applyFill="1" applyBorder="1" applyAlignment="1" applyProtection="1">
      <alignment vertical="center"/>
    </xf>
    <xf numFmtId="0" fontId="87" fillId="41" borderId="1" xfId="28" applyFont="1" applyFill="1" applyBorder="1" applyAlignment="1" applyProtection="1">
      <alignment vertical="center"/>
    </xf>
    <xf numFmtId="0" fontId="10" fillId="41" borderId="1" xfId="0" applyFont="1" applyFill="1" applyBorder="1" applyAlignment="1">
      <alignment vertical="center" wrapText="1"/>
    </xf>
    <xf numFmtId="0" fontId="78" fillId="34" borderId="0" xfId="34" applyFont="1" applyFill="1" applyBorder="1" applyAlignment="1">
      <alignment vertical="center"/>
    </xf>
    <xf numFmtId="0" fontId="88" fillId="34" borderId="0" xfId="0" applyFont="1" applyFill="1">
      <alignment vertical="center"/>
    </xf>
    <xf numFmtId="0" fontId="78" fillId="34" borderId="0" xfId="34" applyFont="1" applyFill="1">
      <alignment vertical="center"/>
    </xf>
    <xf numFmtId="0" fontId="81" fillId="34" borderId="0" xfId="0" applyFont="1" applyFill="1">
      <alignment vertical="center"/>
    </xf>
    <xf numFmtId="0" fontId="81" fillId="34" borderId="0" xfId="0" applyFont="1" applyFill="1" applyAlignment="1">
      <alignment vertical="center"/>
    </xf>
    <xf numFmtId="0" fontId="31" fillId="34" borderId="0" xfId="0" applyFont="1" applyFill="1">
      <alignment vertical="center"/>
    </xf>
    <xf numFmtId="0" fontId="78" fillId="34" borderId="1" xfId="34" applyFont="1" applyFill="1" applyBorder="1" applyAlignment="1">
      <alignment horizontal="center" vertical="center"/>
    </xf>
    <xf numFmtId="38" fontId="78" fillId="34" borderId="33" xfId="29" applyFont="1" applyFill="1" applyBorder="1" applyAlignment="1">
      <alignment horizontal="right" vertical="center"/>
    </xf>
    <xf numFmtId="0" fontId="78" fillId="34" borderId="1" xfId="34" applyFont="1" applyFill="1" applyBorder="1" applyAlignment="1">
      <alignment horizontal="right" vertical="center"/>
    </xf>
    <xf numFmtId="0" fontId="78" fillId="34" borderId="33" xfId="34" applyFont="1" applyFill="1" applyBorder="1" applyAlignment="1">
      <alignment horizontal="right" vertical="center"/>
    </xf>
    <xf numFmtId="0" fontId="78" fillId="34" borderId="0" xfId="34" applyFont="1" applyFill="1" applyAlignment="1">
      <alignment horizontal="right" vertical="center"/>
    </xf>
    <xf numFmtId="0" fontId="78" fillId="34" borderId="1" xfId="34" applyFont="1" applyFill="1" applyBorder="1">
      <alignment vertical="center"/>
    </xf>
    <xf numFmtId="38" fontId="78" fillId="34" borderId="1" xfId="29" applyFont="1" applyFill="1" applyBorder="1" applyAlignment="1">
      <alignment horizontal="right" vertical="center"/>
    </xf>
    <xf numFmtId="38" fontId="78" fillId="34" borderId="1" xfId="29" applyFont="1" applyFill="1" applyBorder="1">
      <alignment vertical="center"/>
    </xf>
    <xf numFmtId="0" fontId="78" fillId="34" borderId="100" xfId="34" applyFont="1" applyFill="1" applyBorder="1" applyAlignment="1">
      <alignment horizontal="left" vertical="center"/>
    </xf>
    <xf numFmtId="0" fontId="78" fillId="34" borderId="100" xfId="34" applyFont="1" applyFill="1" applyBorder="1" applyAlignment="1">
      <alignment vertical="center" wrapText="1"/>
    </xf>
    <xf numFmtId="0" fontId="10" fillId="34" borderId="0" xfId="34" applyFont="1" applyFill="1" applyAlignment="1">
      <alignment vertical="top"/>
    </xf>
    <xf numFmtId="0" fontId="10" fillId="8" borderId="0" xfId="33" applyFont="1" applyFill="1" applyAlignment="1">
      <alignment horizontal="center" vertical="center"/>
    </xf>
    <xf numFmtId="0" fontId="10" fillId="8" borderId="0" xfId="33" applyFont="1" applyFill="1" applyAlignment="1">
      <alignment horizontal="left" vertical="center"/>
    </xf>
    <xf numFmtId="0" fontId="10" fillId="8" borderId="0" xfId="33" applyFont="1" applyFill="1" applyAlignment="1">
      <alignment horizontal="right" vertical="center"/>
    </xf>
    <xf numFmtId="0" fontId="10" fillId="8" borderId="7" xfId="33" applyFont="1" applyFill="1" applyBorder="1" applyAlignment="1">
      <alignment horizontal="right" vertical="center"/>
    </xf>
    <xf numFmtId="0" fontId="10" fillId="5" borderId="84" xfId="33" applyFont="1" applyFill="1" applyBorder="1" applyAlignment="1">
      <alignment vertical="center"/>
    </xf>
    <xf numFmtId="0" fontId="10" fillId="5" borderId="85" xfId="33" applyFont="1" applyFill="1" applyBorder="1" applyAlignment="1">
      <alignment horizontal="center" vertical="center"/>
    </xf>
    <xf numFmtId="0" fontId="27" fillId="5" borderId="84" xfId="33" applyFont="1" applyFill="1" applyBorder="1" applyAlignment="1">
      <alignment horizontal="left" vertical="center"/>
    </xf>
    <xf numFmtId="0" fontId="10" fillId="46" borderId="42" xfId="33" applyFont="1" applyFill="1" applyBorder="1" applyAlignment="1">
      <alignment vertical="center"/>
    </xf>
    <xf numFmtId="0" fontId="27" fillId="5" borderId="85" xfId="33" applyFont="1" applyFill="1" applyBorder="1" applyAlignment="1">
      <alignment horizontal="center" vertical="center"/>
    </xf>
    <xf numFmtId="0" fontId="10" fillId="5" borderId="38" xfId="33" applyFont="1" applyFill="1" applyBorder="1" applyAlignment="1">
      <alignment horizontal="center" vertical="center" wrapText="1"/>
    </xf>
    <xf numFmtId="0" fontId="27" fillId="5" borderId="39" xfId="33" applyFont="1" applyFill="1" applyBorder="1" applyAlignment="1">
      <alignment horizontal="center" vertical="center"/>
    </xf>
    <xf numFmtId="0" fontId="27" fillId="5" borderId="86" xfId="33" applyFont="1" applyFill="1" applyBorder="1" applyAlignment="1">
      <alignment horizontal="center" vertical="center"/>
    </xf>
    <xf numFmtId="0" fontId="27" fillId="5" borderId="42" xfId="33" applyFont="1" applyFill="1" applyBorder="1" applyAlignment="1">
      <alignment horizontal="center" vertical="center"/>
    </xf>
    <xf numFmtId="0" fontId="27" fillId="5" borderId="38" xfId="33" applyFont="1" applyFill="1" applyBorder="1" applyAlignment="1">
      <alignment horizontal="center" vertical="center"/>
    </xf>
    <xf numFmtId="0" fontId="27" fillId="5" borderId="40" xfId="33" applyFont="1" applyFill="1" applyBorder="1" applyAlignment="1">
      <alignment horizontal="center" vertical="center"/>
    </xf>
    <xf numFmtId="0" fontId="10" fillId="5" borderId="40" xfId="33" applyFont="1" applyFill="1" applyBorder="1" applyAlignment="1">
      <alignment horizontal="center" vertical="center"/>
    </xf>
    <xf numFmtId="177" fontId="10" fillId="34" borderId="0" xfId="33" applyNumberFormat="1" applyFont="1" applyFill="1" applyAlignment="1">
      <alignment vertical="center"/>
    </xf>
    <xf numFmtId="177" fontId="10" fillId="8" borderId="0" xfId="33" applyNumberFormat="1" applyFont="1" applyFill="1" applyAlignment="1">
      <alignment vertical="center"/>
    </xf>
    <xf numFmtId="0" fontId="10" fillId="8" borderId="87" xfId="33" applyFont="1" applyFill="1" applyBorder="1" applyAlignment="1">
      <alignment horizontal="center" vertical="center"/>
    </xf>
    <xf numFmtId="176" fontId="10" fillId="8" borderId="88" xfId="33" applyNumberFormat="1" applyFont="1" applyFill="1" applyBorder="1" applyAlignment="1">
      <alignment horizontal="center" vertical="center"/>
    </xf>
    <xf numFmtId="0" fontId="27" fillId="8" borderId="108" xfId="33" applyFont="1" applyFill="1" applyBorder="1" applyAlignment="1">
      <alignment vertical="center"/>
    </xf>
    <xf numFmtId="177" fontId="10" fillId="8" borderId="49" xfId="33" applyNumberFormat="1" applyFont="1" applyFill="1" applyBorder="1" applyAlignment="1">
      <alignment vertical="center"/>
    </xf>
    <xf numFmtId="176" fontId="27" fillId="8" borderId="88" xfId="33" applyNumberFormat="1" applyFont="1" applyFill="1" applyBorder="1" applyAlignment="1">
      <alignment horizontal="center" vertical="center"/>
    </xf>
    <xf numFmtId="177" fontId="27" fillId="8" borderId="21" xfId="33" applyNumberFormat="1" applyFont="1" applyFill="1" applyBorder="1" applyAlignment="1" applyProtection="1">
      <alignment horizontal="right" vertical="center"/>
    </xf>
    <xf numFmtId="177" fontId="27" fillId="35" borderId="1" xfId="33" applyNumberFormat="1" applyFont="1" applyFill="1" applyBorder="1" applyAlignment="1">
      <alignment vertical="center"/>
    </xf>
    <xf numFmtId="177" fontId="27" fillId="35" borderId="3" xfId="33" applyNumberFormat="1" applyFont="1" applyFill="1" applyBorder="1" applyAlignment="1">
      <alignment vertical="center"/>
    </xf>
    <xf numFmtId="177" fontId="27" fillId="35" borderId="21" xfId="33" applyNumberFormat="1" applyFont="1" applyFill="1" applyBorder="1" applyAlignment="1">
      <alignment vertical="center"/>
    </xf>
    <xf numFmtId="176" fontId="10" fillId="8" borderId="107" xfId="33" applyNumberFormat="1" applyFont="1" applyFill="1" applyBorder="1" applyAlignment="1">
      <alignment horizontal="center" vertical="center"/>
    </xf>
    <xf numFmtId="0" fontId="27" fillId="8" borderId="55" xfId="33" applyFont="1" applyFill="1" applyBorder="1" applyAlignment="1">
      <alignment vertical="center"/>
    </xf>
    <xf numFmtId="177" fontId="10" fillId="8" borderId="109" xfId="33" applyNumberFormat="1" applyFont="1" applyFill="1" applyBorder="1" applyAlignment="1">
      <alignment vertical="center"/>
    </xf>
    <xf numFmtId="200" fontId="27" fillId="8" borderId="21" xfId="29" applyNumberFormat="1" applyFont="1" applyFill="1" applyBorder="1" applyAlignment="1" applyProtection="1">
      <alignment horizontal="right" vertical="center"/>
    </xf>
    <xf numFmtId="0" fontId="10" fillId="8" borderId="87" xfId="33" applyFont="1" applyFill="1" applyBorder="1" applyAlignment="1">
      <alignment horizontal="left" vertical="center"/>
    </xf>
    <xf numFmtId="0" fontId="27" fillId="8" borderId="110" xfId="33" applyFont="1" applyFill="1" applyBorder="1" applyAlignment="1">
      <alignment vertical="center"/>
    </xf>
    <xf numFmtId="177" fontId="10" fillId="0" borderId="109" xfId="33" applyNumberFormat="1" applyFont="1" applyFill="1" applyBorder="1" applyAlignment="1">
      <alignment vertical="center"/>
    </xf>
    <xf numFmtId="0" fontId="27" fillId="8" borderId="87" xfId="33" applyFont="1" applyFill="1" applyBorder="1" applyAlignment="1">
      <alignment vertical="center"/>
    </xf>
    <xf numFmtId="177" fontId="27" fillId="8" borderId="1" xfId="33" applyNumberFormat="1" applyFont="1" applyFill="1" applyBorder="1" applyAlignment="1" applyProtection="1">
      <alignment vertical="center"/>
    </xf>
    <xf numFmtId="0" fontId="27" fillId="8" borderId="138" xfId="33" applyFont="1" applyFill="1" applyBorder="1" applyAlignment="1">
      <alignment vertical="center"/>
    </xf>
    <xf numFmtId="177" fontId="10" fillId="8" borderId="137" xfId="33" applyNumberFormat="1" applyFont="1" applyFill="1" applyBorder="1" applyAlignment="1">
      <alignment vertical="center"/>
    </xf>
    <xf numFmtId="177" fontId="27" fillId="8" borderId="21" xfId="33" applyNumberFormat="1" applyFont="1" applyFill="1" applyBorder="1" applyAlignment="1" applyProtection="1">
      <alignment vertical="center"/>
    </xf>
    <xf numFmtId="0" fontId="10" fillId="8" borderId="87" xfId="33" applyFont="1" applyFill="1" applyBorder="1" applyAlignment="1">
      <alignment horizontal="center" vertical="center" wrapText="1"/>
    </xf>
    <xf numFmtId="176" fontId="10" fillId="8" borderId="107" xfId="33" applyNumberFormat="1" applyFont="1" applyFill="1" applyBorder="1" applyAlignment="1">
      <alignment horizontal="center" vertical="center" wrapText="1"/>
    </xf>
    <xf numFmtId="177" fontId="10" fillId="8" borderId="55" xfId="33" applyNumberFormat="1" applyFont="1" applyFill="1" applyBorder="1" applyAlignment="1">
      <alignment vertical="center"/>
    </xf>
    <xf numFmtId="0" fontId="10" fillId="8" borderId="137" xfId="33" applyFont="1" applyFill="1" applyBorder="1" applyAlignment="1">
      <alignment vertical="center" wrapText="1"/>
    </xf>
    <xf numFmtId="176" fontId="10" fillId="8" borderId="88" xfId="33" applyNumberFormat="1" applyFont="1" applyFill="1" applyBorder="1" applyAlignment="1">
      <alignment horizontal="center" vertical="center" wrapText="1"/>
    </xf>
    <xf numFmtId="0" fontId="27" fillId="8" borderId="137" xfId="33" applyFont="1" applyFill="1" applyBorder="1" applyAlignment="1">
      <alignment vertical="center"/>
    </xf>
    <xf numFmtId="0" fontId="10" fillId="8" borderId="112" xfId="33" applyFont="1" applyFill="1" applyBorder="1" applyAlignment="1">
      <alignment horizontal="center" vertical="center"/>
    </xf>
    <xf numFmtId="176" fontId="10" fillId="8" borderId="136" xfId="33" applyNumberFormat="1" applyFont="1" applyFill="1" applyBorder="1" applyAlignment="1">
      <alignment horizontal="center" vertical="center"/>
    </xf>
    <xf numFmtId="177" fontId="10" fillId="8" borderId="60" xfId="33" applyNumberFormat="1" applyFont="1" applyFill="1" applyBorder="1" applyAlignment="1">
      <alignment vertical="center"/>
    </xf>
    <xf numFmtId="0" fontId="27" fillId="8" borderId="99" xfId="33" applyFont="1" applyFill="1" applyBorder="1" applyAlignment="1">
      <alignment vertical="center"/>
    </xf>
    <xf numFmtId="177" fontId="27" fillId="8" borderId="103" xfId="33" applyNumberFormat="1" applyFont="1" applyFill="1" applyBorder="1" applyAlignment="1" applyProtection="1">
      <alignment horizontal="right" vertical="center"/>
    </xf>
    <xf numFmtId="183" fontId="27" fillId="35" borderId="53" xfId="33" applyNumberFormat="1" applyFont="1" applyFill="1" applyBorder="1" applyAlignment="1">
      <alignment vertical="center"/>
    </xf>
    <xf numFmtId="177" fontId="27" fillId="35" borderId="53" xfId="33" applyNumberFormat="1" applyFont="1" applyFill="1" applyBorder="1" applyAlignment="1">
      <alignment vertical="center"/>
    </xf>
    <xf numFmtId="177" fontId="27" fillId="35" borderId="52" xfId="33" applyNumberFormat="1" applyFont="1" applyFill="1" applyBorder="1" applyAlignment="1">
      <alignment vertical="center"/>
    </xf>
    <xf numFmtId="177" fontId="27" fillId="35" borderId="103" xfId="33" applyNumberFormat="1" applyFont="1" applyFill="1" applyBorder="1" applyAlignment="1">
      <alignment vertical="center"/>
    </xf>
    <xf numFmtId="0" fontId="10" fillId="8" borderId="90" xfId="33" applyFont="1" applyFill="1" applyBorder="1" applyAlignment="1">
      <alignment horizontal="centerContinuous" vertical="center"/>
    </xf>
    <xf numFmtId="176" fontId="10" fillId="0" borderId="139" xfId="33" applyNumberFormat="1" applyFont="1" applyFill="1" applyBorder="1" applyAlignment="1">
      <alignment horizontal="center" vertical="center"/>
    </xf>
    <xf numFmtId="0" fontId="27" fillId="24" borderId="171" xfId="33" applyFont="1" applyFill="1" applyBorder="1" applyAlignment="1">
      <alignment vertical="center"/>
    </xf>
    <xf numFmtId="177" fontId="10" fillId="24" borderId="7" xfId="33" applyNumberFormat="1" applyFont="1" applyFill="1" applyBorder="1" applyAlignment="1">
      <alignment vertical="center"/>
    </xf>
    <xf numFmtId="176" fontId="10" fillId="24" borderId="79" xfId="33" applyNumberFormat="1" applyFont="1" applyFill="1" applyBorder="1" applyAlignment="1">
      <alignment horizontal="center" vertical="center"/>
    </xf>
    <xf numFmtId="177" fontId="27" fillId="24" borderId="79" xfId="33" applyNumberFormat="1" applyFont="1" applyFill="1" applyBorder="1" applyAlignment="1" applyProtection="1">
      <alignment horizontal="right" vertical="center"/>
    </xf>
    <xf numFmtId="177" fontId="27" fillId="24" borderId="54" xfId="33" applyNumberFormat="1" applyFont="1" applyFill="1" applyBorder="1" applyAlignment="1">
      <alignment vertical="center"/>
    </xf>
    <xf numFmtId="177" fontId="27" fillId="24" borderId="160" xfId="33" applyNumberFormat="1" applyFont="1" applyFill="1" applyBorder="1" applyAlignment="1">
      <alignment vertical="center"/>
    </xf>
    <xf numFmtId="177" fontId="27" fillId="24" borderId="79" xfId="33" applyNumberFormat="1" applyFont="1" applyFill="1" applyBorder="1" applyAlignment="1">
      <alignment vertical="center"/>
    </xf>
    <xf numFmtId="0" fontId="10" fillId="8" borderId="0" xfId="33" applyFont="1" applyFill="1" applyBorder="1" applyAlignment="1">
      <alignment horizontal="centerContinuous" vertical="center"/>
    </xf>
    <xf numFmtId="176" fontId="10" fillId="8" borderId="0" xfId="33" applyNumberFormat="1" applyFont="1" applyFill="1" applyBorder="1" applyAlignment="1">
      <alignment horizontal="center" vertical="center"/>
    </xf>
    <xf numFmtId="0" fontId="27" fillId="8" borderId="0" xfId="33" applyFont="1" applyFill="1" applyBorder="1" applyAlignment="1">
      <alignment horizontal="left" vertical="center"/>
    </xf>
    <xf numFmtId="177" fontId="27" fillId="8" borderId="0" xfId="33" applyNumberFormat="1" applyFont="1" applyFill="1" applyBorder="1" applyAlignment="1">
      <alignment horizontal="right" vertical="center"/>
    </xf>
    <xf numFmtId="0" fontId="10" fillId="8" borderId="0" xfId="33" applyNumberFormat="1" applyFont="1" applyFill="1" applyBorder="1" applyAlignment="1">
      <alignment vertical="center"/>
    </xf>
    <xf numFmtId="0" fontId="27" fillId="8" borderId="0" xfId="33" applyFont="1" applyFill="1" applyBorder="1" applyAlignment="1">
      <alignment horizontal="center" vertical="center"/>
    </xf>
    <xf numFmtId="176" fontId="21" fillId="8" borderId="0" xfId="33" applyNumberFormat="1" applyFont="1" applyFill="1" applyBorder="1" applyAlignment="1">
      <alignment horizontal="center" vertical="center"/>
    </xf>
    <xf numFmtId="197" fontId="10" fillId="8" borderId="0" xfId="33" applyNumberFormat="1" applyFont="1" applyFill="1" applyBorder="1" applyAlignment="1">
      <alignment vertical="center"/>
    </xf>
    <xf numFmtId="177" fontId="10" fillId="8" borderId="0" xfId="33" applyNumberFormat="1" applyFont="1" applyFill="1" applyAlignment="1">
      <alignment horizontal="center" vertical="center"/>
    </xf>
    <xf numFmtId="0" fontId="10" fillId="5" borderId="172" xfId="33" applyFont="1" applyFill="1" applyBorder="1" applyAlignment="1">
      <alignment horizontal="center" vertical="center"/>
    </xf>
    <xf numFmtId="0" fontId="10" fillId="5" borderId="109" xfId="33" applyFont="1" applyFill="1" applyBorder="1" applyAlignment="1">
      <alignment vertical="center"/>
    </xf>
    <xf numFmtId="177" fontId="10" fillId="46" borderId="49" xfId="33" applyNumberFormat="1" applyFont="1" applyFill="1" applyBorder="1" applyAlignment="1">
      <alignment vertical="center"/>
    </xf>
    <xf numFmtId="0" fontId="10" fillId="5" borderId="88" xfId="33" applyFont="1" applyFill="1" applyBorder="1" applyAlignment="1">
      <alignment horizontal="center" vertical="center"/>
    </xf>
    <xf numFmtId="0" fontId="10" fillId="5" borderId="21" xfId="33" applyFont="1" applyFill="1" applyBorder="1" applyAlignment="1">
      <alignment horizontal="center" vertical="center" wrapText="1"/>
    </xf>
    <xf numFmtId="0" fontId="10" fillId="5" borderId="33" xfId="33" applyFont="1" applyFill="1" applyBorder="1" applyAlignment="1">
      <alignment horizontal="center" vertical="center"/>
    </xf>
    <xf numFmtId="0" fontId="10" fillId="5" borderId="49" xfId="33" applyFont="1" applyFill="1" applyBorder="1" applyAlignment="1">
      <alignment horizontal="center" vertical="center"/>
    </xf>
    <xf numFmtId="177" fontId="34" fillId="8" borderId="0" xfId="33" applyNumberFormat="1" applyFont="1" applyFill="1" applyAlignment="1">
      <alignment vertical="center"/>
    </xf>
    <xf numFmtId="177" fontId="34" fillId="8" borderId="0" xfId="33" applyNumberFormat="1" applyFont="1" applyFill="1" applyBorder="1" applyAlignment="1">
      <alignment vertical="center"/>
    </xf>
    <xf numFmtId="0" fontId="27" fillId="8" borderId="173" xfId="33" applyFont="1" applyFill="1" applyBorder="1" applyAlignment="1">
      <alignment vertical="center"/>
    </xf>
    <xf numFmtId="200" fontId="10" fillId="45" borderId="21" xfId="29" applyNumberFormat="1" applyFont="1" applyFill="1" applyBorder="1" applyAlignment="1">
      <alignment horizontal="right" vertical="center"/>
    </xf>
    <xf numFmtId="0" fontId="27" fillId="8" borderId="53" xfId="33" applyFont="1" applyFill="1" applyBorder="1" applyAlignment="1">
      <alignment vertical="center"/>
    </xf>
    <xf numFmtId="0" fontId="34" fillId="8" borderId="0" xfId="33" applyFont="1" applyFill="1" applyBorder="1" applyAlignment="1">
      <alignment horizontal="left" vertical="center"/>
    </xf>
    <xf numFmtId="179" fontId="34" fillId="8" borderId="0" xfId="33" applyNumberFormat="1" applyFont="1" applyFill="1" applyBorder="1" applyAlignment="1">
      <alignment vertical="center"/>
    </xf>
    <xf numFmtId="0" fontId="27" fillId="8" borderId="32" xfId="33" applyFont="1" applyFill="1" applyBorder="1" applyAlignment="1">
      <alignment vertical="center"/>
    </xf>
    <xf numFmtId="49" fontId="34" fillId="8" borderId="0" xfId="33" applyNumberFormat="1" applyFont="1" applyFill="1" applyBorder="1" applyAlignment="1">
      <alignment horizontal="left" vertical="center"/>
    </xf>
    <xf numFmtId="179" fontId="34" fillId="8" borderId="0" xfId="26" applyNumberFormat="1" applyFont="1" applyFill="1" applyBorder="1" applyAlignment="1">
      <alignment vertical="center"/>
    </xf>
    <xf numFmtId="0" fontId="27" fillId="8" borderId="109" xfId="33" applyFont="1" applyFill="1" applyBorder="1" applyAlignment="1">
      <alignment vertical="center"/>
    </xf>
    <xf numFmtId="0" fontId="10" fillId="8" borderId="0" xfId="33" applyFont="1" applyFill="1" applyBorder="1" applyAlignment="1">
      <alignment horizontal="center" vertical="center" wrapText="1"/>
    </xf>
    <xf numFmtId="0" fontId="27" fillId="8" borderId="0" xfId="33" applyFont="1" applyFill="1" applyBorder="1" applyAlignment="1">
      <alignment vertical="center"/>
    </xf>
    <xf numFmtId="176" fontId="27" fillId="8" borderId="0" xfId="33" applyNumberFormat="1" applyFont="1" applyFill="1" applyBorder="1" applyAlignment="1">
      <alignment horizontal="center" vertical="center"/>
    </xf>
    <xf numFmtId="177" fontId="27" fillId="8" borderId="0" xfId="33" applyNumberFormat="1" applyFont="1" applyFill="1" applyBorder="1" applyAlignment="1">
      <alignment vertical="center"/>
    </xf>
    <xf numFmtId="0" fontId="27" fillId="8" borderId="44" xfId="33" applyFont="1" applyFill="1" applyBorder="1" applyAlignment="1">
      <alignment vertical="center"/>
    </xf>
    <xf numFmtId="177" fontId="10" fillId="8" borderId="53" xfId="33" applyNumberFormat="1" applyFont="1" applyFill="1" applyBorder="1" applyAlignment="1">
      <alignment vertical="center"/>
    </xf>
    <xf numFmtId="10" fontId="34" fillId="8" borderId="0" xfId="26" applyNumberFormat="1" applyFont="1" applyFill="1" applyBorder="1" applyAlignment="1">
      <alignment vertical="center"/>
    </xf>
    <xf numFmtId="176" fontId="10" fillId="8" borderId="0" xfId="33" applyNumberFormat="1" applyFont="1" applyFill="1" applyBorder="1" applyAlignment="1">
      <alignment horizontal="center" vertical="center" wrapText="1"/>
    </xf>
    <xf numFmtId="177" fontId="27" fillId="8" borderId="0" xfId="33" applyNumberFormat="1" applyFont="1" applyFill="1" applyBorder="1" applyAlignment="1">
      <alignment horizontal="center" vertical="center"/>
    </xf>
    <xf numFmtId="177" fontId="10" fillId="8" borderId="67" xfId="33" applyNumberFormat="1" applyFont="1" applyFill="1" applyBorder="1" applyAlignment="1">
      <alignment vertical="center"/>
    </xf>
    <xf numFmtId="200" fontId="10" fillId="45" borderId="9" xfId="29" applyNumberFormat="1" applyFont="1" applyFill="1" applyBorder="1" applyAlignment="1">
      <alignment horizontal="right" vertical="center"/>
    </xf>
    <xf numFmtId="213" fontId="10" fillId="8" borderId="9" xfId="26" applyNumberFormat="1" applyFont="1" applyFill="1" applyBorder="1" applyAlignment="1">
      <alignment horizontal="right" vertical="center"/>
    </xf>
    <xf numFmtId="212" fontId="10" fillId="8" borderId="9" xfId="26" applyNumberFormat="1" applyFont="1" applyFill="1" applyBorder="1" applyAlignment="1">
      <alignment horizontal="right" vertical="center"/>
    </xf>
    <xf numFmtId="191" fontId="10" fillId="8" borderId="9" xfId="26" applyNumberFormat="1" applyFont="1" applyFill="1" applyBorder="1" applyAlignment="1">
      <alignment horizontal="right" vertical="center"/>
    </xf>
    <xf numFmtId="0" fontId="10" fillId="8" borderId="92" xfId="33" applyFont="1" applyFill="1" applyBorder="1" applyAlignment="1">
      <alignment horizontal="centerContinuous" vertical="center"/>
    </xf>
    <xf numFmtId="176" fontId="10" fillId="8" borderId="139" xfId="33" applyNumberFormat="1" applyFont="1" applyFill="1" applyBorder="1" applyAlignment="1">
      <alignment horizontal="centerContinuous" vertical="center"/>
    </xf>
    <xf numFmtId="0" fontId="10" fillId="8" borderId="93" xfId="33" applyFont="1" applyFill="1" applyBorder="1" applyAlignment="1">
      <alignment horizontal="centerContinuous" vertical="center"/>
    </xf>
    <xf numFmtId="177" fontId="10" fillId="8" borderId="129" xfId="33" applyNumberFormat="1" applyFont="1" applyFill="1" applyBorder="1" applyAlignment="1">
      <alignment vertical="center"/>
    </xf>
    <xf numFmtId="176" fontId="10" fillId="8" borderId="91" xfId="33" applyNumberFormat="1" applyFont="1" applyFill="1" applyBorder="1" applyAlignment="1">
      <alignment horizontal="centerContinuous" vertical="center"/>
    </xf>
    <xf numFmtId="200" fontId="10" fillId="45" borderId="48" xfId="29" applyNumberFormat="1" applyFont="1" applyFill="1" applyBorder="1" applyAlignment="1">
      <alignment horizontal="right" vertical="center"/>
    </xf>
    <xf numFmtId="191" fontId="10" fillId="8" borderId="78" xfId="26" applyNumberFormat="1" applyFont="1" applyFill="1" applyBorder="1" applyAlignment="1">
      <alignment horizontal="right" vertical="center"/>
    </xf>
    <xf numFmtId="206" fontId="36" fillId="8" borderId="0" xfId="33" applyNumberFormat="1" applyFont="1" applyFill="1" applyBorder="1" applyAlignment="1">
      <alignment vertical="center"/>
    </xf>
    <xf numFmtId="205" fontId="36" fillId="8" borderId="0" xfId="33" applyNumberFormat="1" applyFont="1" applyFill="1" applyBorder="1" applyAlignment="1">
      <alignment vertical="center"/>
    </xf>
    <xf numFmtId="204" fontId="36" fillId="8" borderId="0" xfId="33" applyNumberFormat="1" applyFont="1" applyFill="1" applyBorder="1" applyAlignment="1">
      <alignment vertical="center"/>
    </xf>
    <xf numFmtId="0" fontId="36" fillId="8" borderId="0" xfId="33" applyFont="1" applyFill="1" applyBorder="1" applyAlignment="1">
      <alignment vertical="center"/>
    </xf>
    <xf numFmtId="179" fontId="10" fillId="8" borderId="33" xfId="33" applyNumberFormat="1" applyFont="1" applyFill="1" applyBorder="1" applyAlignment="1">
      <alignment vertical="center"/>
    </xf>
    <xf numFmtId="179" fontId="10" fillId="8" borderId="89" xfId="33" applyNumberFormat="1" applyFont="1" applyFill="1" applyBorder="1" applyAlignment="1">
      <alignment vertical="center"/>
    </xf>
    <xf numFmtId="179" fontId="10" fillId="8" borderId="32" xfId="33" applyNumberFormat="1" applyFont="1" applyFill="1" applyBorder="1" applyAlignment="1">
      <alignment vertical="center"/>
    </xf>
    <xf numFmtId="191" fontId="10" fillId="45" borderId="1" xfId="26" applyNumberFormat="1" applyFont="1" applyFill="1" applyBorder="1" applyAlignment="1">
      <alignment horizontal="right" vertical="center"/>
    </xf>
    <xf numFmtId="191" fontId="10" fillId="45" borderId="9" xfId="26" applyNumberFormat="1" applyFont="1" applyFill="1" applyBorder="1" applyAlignment="1">
      <alignment horizontal="right" vertical="center"/>
    </xf>
    <xf numFmtId="191" fontId="10" fillId="45" borderId="78" xfId="26" applyNumberFormat="1" applyFont="1" applyFill="1" applyBorder="1" applyAlignment="1">
      <alignment horizontal="right" vertical="center"/>
    </xf>
    <xf numFmtId="0" fontId="10" fillId="8" borderId="0" xfId="33" applyFont="1" applyFill="1" applyBorder="1" applyAlignment="1">
      <alignment horizontal="right" vertical="center"/>
    </xf>
    <xf numFmtId="179" fontId="10" fillId="8" borderId="0" xfId="26" applyNumberFormat="1" applyFont="1" applyFill="1" applyBorder="1" applyAlignment="1">
      <alignment horizontal="right" vertical="center"/>
    </xf>
    <xf numFmtId="191" fontId="10" fillId="45" borderId="1" xfId="33" applyNumberFormat="1" applyFont="1" applyFill="1" applyBorder="1" applyAlignment="1">
      <alignment vertical="center"/>
    </xf>
    <xf numFmtId="191" fontId="10" fillId="45" borderId="67" xfId="26" applyNumberFormat="1" applyFont="1" applyFill="1" applyBorder="1" applyAlignment="1">
      <alignment horizontal="right" vertical="center"/>
    </xf>
    <xf numFmtId="191" fontId="10" fillId="45" borderId="4" xfId="33" applyNumberFormat="1" applyFont="1" applyFill="1" applyBorder="1" applyAlignment="1">
      <alignment vertical="center"/>
    </xf>
    <xf numFmtId="191" fontId="10" fillId="8" borderId="1" xfId="33" applyNumberFormat="1" applyFont="1" applyFill="1" applyBorder="1" applyAlignment="1">
      <alignment vertical="center"/>
    </xf>
    <xf numFmtId="191" fontId="10" fillId="8" borderId="67" xfId="26" applyNumberFormat="1" applyFont="1" applyFill="1" applyBorder="1" applyAlignment="1">
      <alignment horizontal="right" vertical="center"/>
    </xf>
    <xf numFmtId="191" fontId="10" fillId="8" borderId="4" xfId="33" applyNumberFormat="1" applyFont="1" applyFill="1" applyBorder="1" applyAlignment="1">
      <alignment vertical="center"/>
    </xf>
    <xf numFmtId="0" fontId="94" fillId="34" borderId="0" xfId="0" applyFont="1" applyFill="1">
      <alignment vertical="center"/>
    </xf>
    <xf numFmtId="0" fontId="94" fillId="34" borderId="0" xfId="0" applyFont="1" applyFill="1" applyAlignment="1">
      <alignment horizontal="right" vertical="center"/>
    </xf>
    <xf numFmtId="0" fontId="95" fillId="34" borderId="0" xfId="0" applyFont="1" applyFill="1">
      <alignment vertical="center"/>
    </xf>
    <xf numFmtId="0" fontId="26" fillId="34" borderId="0" xfId="33" applyFont="1" applyFill="1" applyAlignment="1">
      <alignment vertical="center"/>
    </xf>
    <xf numFmtId="0" fontId="96" fillId="34" borderId="0" xfId="34" applyFont="1" applyFill="1" applyBorder="1" applyAlignment="1">
      <alignment vertical="center"/>
    </xf>
    <xf numFmtId="0" fontId="97" fillId="34" borderId="0" xfId="34" applyFont="1" applyFill="1">
      <alignment vertical="center"/>
    </xf>
    <xf numFmtId="49" fontId="78" fillId="34" borderId="0" xfId="34" applyNumberFormat="1" applyFont="1" applyFill="1" applyBorder="1" applyAlignment="1">
      <alignment vertical="center"/>
    </xf>
    <xf numFmtId="49" fontId="97" fillId="34" borderId="0" xfId="34" applyNumberFormat="1" applyFont="1" applyFill="1" applyBorder="1" applyAlignment="1">
      <alignment vertical="center"/>
    </xf>
    <xf numFmtId="0" fontId="96" fillId="34" borderId="0" xfId="34" applyFont="1" applyFill="1">
      <alignment vertical="center"/>
    </xf>
    <xf numFmtId="49" fontId="98" fillId="34" borderId="0" xfId="0" applyNumberFormat="1" applyFont="1" applyFill="1">
      <alignment vertical="center"/>
    </xf>
    <xf numFmtId="49" fontId="78" fillId="34" borderId="0" xfId="34" applyNumberFormat="1" applyFont="1" applyFill="1">
      <alignment vertical="center"/>
    </xf>
    <xf numFmtId="49" fontId="31" fillId="34" borderId="0" xfId="0" applyNumberFormat="1" applyFont="1" applyFill="1">
      <alignment vertical="center"/>
    </xf>
    <xf numFmtId="49" fontId="97" fillId="34" borderId="0" xfId="34" applyNumberFormat="1" applyFont="1" applyFill="1">
      <alignment vertical="center"/>
    </xf>
    <xf numFmtId="49" fontId="52" fillId="34" borderId="0" xfId="34" applyNumberFormat="1" applyFont="1" applyFill="1">
      <alignment vertical="center"/>
    </xf>
    <xf numFmtId="38" fontId="17" fillId="13" borderId="175" xfId="29" applyNumberFormat="1" applyFont="1" applyFill="1" applyBorder="1" applyAlignment="1">
      <alignment vertical="center"/>
    </xf>
    <xf numFmtId="38" fontId="10" fillId="24" borderId="21" xfId="29" applyNumberFormat="1" applyFont="1" applyFill="1" applyBorder="1" applyAlignment="1">
      <alignment vertical="center"/>
    </xf>
    <xf numFmtId="38" fontId="10" fillId="27" borderId="48" xfId="29" applyNumberFormat="1" applyFont="1" applyFill="1" applyBorder="1" applyAlignment="1">
      <alignment vertical="center"/>
    </xf>
    <xf numFmtId="38" fontId="10" fillId="29" borderId="21" xfId="29" applyNumberFormat="1" applyFont="1" applyFill="1" applyBorder="1" applyAlignment="1">
      <alignment vertical="center"/>
    </xf>
    <xf numFmtId="38" fontId="10" fillId="47" borderId="21" xfId="29" applyNumberFormat="1" applyFont="1" applyFill="1" applyBorder="1" applyAlignment="1">
      <alignment vertical="center"/>
    </xf>
    <xf numFmtId="38" fontId="10" fillId="48" borderId="103" xfId="29" applyNumberFormat="1" applyFont="1" applyFill="1" applyBorder="1" applyAlignment="1">
      <alignment vertical="center"/>
    </xf>
    <xf numFmtId="38" fontId="10" fillId="49" borderId="21" xfId="29" applyNumberFormat="1" applyFont="1" applyFill="1" applyBorder="1" applyAlignment="1">
      <alignment vertical="center"/>
    </xf>
    <xf numFmtId="38" fontId="17" fillId="3" borderId="2" xfId="29" applyNumberFormat="1" applyFont="1" applyFill="1" applyBorder="1" applyAlignment="1">
      <alignment vertical="center"/>
    </xf>
    <xf numFmtId="38" fontId="10" fillId="16" borderId="55" xfId="29" applyNumberFormat="1" applyFont="1" applyFill="1" applyBorder="1" applyAlignment="1">
      <alignment vertical="center"/>
    </xf>
    <xf numFmtId="38" fontId="10" fillId="16" borderId="176" xfId="29" applyNumberFormat="1" applyFont="1" applyFill="1" applyBorder="1" applyAlignment="1">
      <alignment vertical="center"/>
    </xf>
    <xf numFmtId="38" fontId="10" fillId="50" borderId="2" xfId="29" applyNumberFormat="1" applyFont="1" applyFill="1" applyBorder="1" applyAlignment="1">
      <alignment vertical="center"/>
    </xf>
    <xf numFmtId="38" fontId="17" fillId="9" borderId="2" xfId="29" applyNumberFormat="1" applyFont="1" applyFill="1" applyBorder="1" applyAlignment="1">
      <alignment vertical="center"/>
    </xf>
    <xf numFmtId="38" fontId="17" fillId="53" borderId="2" xfId="29" applyNumberFormat="1" applyFont="1" applyFill="1" applyBorder="1" applyAlignment="1">
      <alignment vertical="center"/>
    </xf>
    <xf numFmtId="38" fontId="17" fillId="10" borderId="2" xfId="29" applyNumberFormat="1" applyFont="1" applyFill="1" applyBorder="1" applyAlignment="1">
      <alignment vertical="center"/>
    </xf>
    <xf numFmtId="38" fontId="17" fillId="4" borderId="2" xfId="29" applyNumberFormat="1" applyFont="1" applyFill="1" applyBorder="1" applyAlignment="1">
      <alignment vertical="center"/>
    </xf>
    <xf numFmtId="38" fontId="17" fillId="5" borderId="175" xfId="29" applyNumberFormat="1" applyFont="1" applyFill="1" applyBorder="1" applyAlignment="1">
      <alignment vertical="center"/>
    </xf>
    <xf numFmtId="38" fontId="17" fillId="24" borderId="2" xfId="29" applyNumberFormat="1" applyFont="1" applyFill="1" applyBorder="1" applyAlignment="1">
      <alignment vertical="center"/>
    </xf>
    <xf numFmtId="38" fontId="10" fillId="0" borderId="177" xfId="29" applyNumberFormat="1" applyFont="1" applyFill="1" applyBorder="1" applyAlignment="1">
      <alignment vertical="center"/>
    </xf>
    <xf numFmtId="38" fontId="10" fillId="0" borderId="178" xfId="29" applyNumberFormat="1" applyFont="1" applyFill="1" applyBorder="1" applyAlignment="1">
      <alignment vertical="center"/>
    </xf>
    <xf numFmtId="38" fontId="10" fillId="0" borderId="179" xfId="29" applyNumberFormat="1" applyFont="1" applyFill="1" applyBorder="1" applyAlignment="1">
      <alignment vertical="center"/>
    </xf>
    <xf numFmtId="38" fontId="17" fillId="27" borderId="180" xfId="29" applyNumberFormat="1" applyFont="1" applyFill="1" applyBorder="1" applyAlignment="1">
      <alignment vertical="center"/>
    </xf>
    <xf numFmtId="38" fontId="17" fillId="29" borderId="2" xfId="29" applyNumberFormat="1" applyFont="1" applyFill="1" applyBorder="1" applyAlignment="1">
      <alignment vertical="center"/>
    </xf>
    <xf numFmtId="38" fontId="17" fillId="47" borderId="2" xfId="29" applyNumberFormat="1" applyFont="1" applyFill="1" applyBorder="1" applyAlignment="1">
      <alignment vertical="center"/>
    </xf>
    <xf numFmtId="38" fontId="17" fillId="48" borderId="55" xfId="29" applyNumberFormat="1" applyFont="1" applyFill="1" applyBorder="1" applyAlignment="1">
      <alignment vertical="center"/>
    </xf>
    <xf numFmtId="38" fontId="17" fillId="22" borderId="175" xfId="29" applyNumberFormat="1" applyFont="1" applyFill="1" applyBorder="1" applyAlignment="1">
      <alignment vertical="center"/>
    </xf>
    <xf numFmtId="38" fontId="10" fillId="35" borderId="181" xfId="29" applyNumberFormat="1" applyFont="1" applyFill="1" applyBorder="1" applyAlignment="1">
      <alignment vertical="center"/>
    </xf>
    <xf numFmtId="38" fontId="10" fillId="35" borderId="178" xfId="29" applyNumberFormat="1" applyFont="1" applyFill="1" applyBorder="1" applyAlignment="1">
      <alignment vertical="center"/>
    </xf>
    <xf numFmtId="38" fontId="10" fillId="35" borderId="55" xfId="29" applyNumberFormat="1" applyFont="1" applyFill="1" applyBorder="1" applyAlignment="1">
      <alignment vertical="center"/>
    </xf>
    <xf numFmtId="38" fontId="17" fillId="31" borderId="182" xfId="29" applyNumberFormat="1" applyFont="1" applyFill="1" applyBorder="1" applyAlignment="1">
      <alignment vertical="center"/>
    </xf>
    <xf numFmtId="38" fontId="17" fillId="49" borderId="2" xfId="29" applyNumberFormat="1" applyFont="1" applyFill="1" applyBorder="1" applyAlignment="1">
      <alignment vertical="center"/>
    </xf>
    <xf numFmtId="38" fontId="10" fillId="34" borderId="183" xfId="29" applyNumberFormat="1" applyFont="1" applyFill="1" applyBorder="1" applyAlignment="1">
      <alignment vertical="center"/>
    </xf>
    <xf numFmtId="38" fontId="10" fillId="34" borderId="184" xfId="29" applyNumberFormat="1" applyFont="1" applyFill="1" applyBorder="1" applyAlignment="1">
      <alignment vertical="center"/>
    </xf>
    <xf numFmtId="38" fontId="10" fillId="35" borderId="177" xfId="29" applyNumberFormat="1" applyFont="1" applyFill="1" applyBorder="1" applyAlignment="1">
      <alignment vertical="center"/>
    </xf>
    <xf numFmtId="38" fontId="17" fillId="0" borderId="185" xfId="29" applyNumberFormat="1" applyFont="1" applyFill="1" applyBorder="1" applyAlignment="1">
      <alignment vertical="center"/>
    </xf>
    <xf numFmtId="0" fontId="11" fillId="8" borderId="20" xfId="31" applyFont="1" applyFill="1" applyBorder="1" applyAlignment="1">
      <alignment vertical="center"/>
    </xf>
    <xf numFmtId="0" fontId="78" fillId="34" borderId="53" xfId="34" applyFont="1" applyFill="1" applyBorder="1" applyAlignment="1">
      <alignment horizontal="right" vertical="center"/>
    </xf>
    <xf numFmtId="0" fontId="78" fillId="34" borderId="20" xfId="34" applyFont="1" applyFill="1" applyBorder="1" applyAlignment="1">
      <alignment horizontal="right" vertical="center"/>
    </xf>
    <xf numFmtId="3" fontId="78" fillId="34" borderId="53" xfId="34" applyNumberFormat="1" applyFont="1" applyFill="1" applyBorder="1" applyAlignment="1">
      <alignment horizontal="right" vertical="center"/>
    </xf>
    <xf numFmtId="3" fontId="78" fillId="34" borderId="20" xfId="34" applyNumberFormat="1" applyFont="1" applyFill="1" applyBorder="1" applyAlignment="1">
      <alignment horizontal="right" vertical="center"/>
    </xf>
    <xf numFmtId="0" fontId="78" fillId="34" borderId="0" xfId="34" applyFont="1" applyFill="1" applyBorder="1" applyAlignment="1">
      <alignment horizontal="right" vertical="center"/>
    </xf>
    <xf numFmtId="0" fontId="78" fillId="34" borderId="103" xfId="34" applyFont="1" applyFill="1" applyBorder="1" applyAlignment="1">
      <alignment horizontal="left" vertical="center" wrapText="1"/>
    </xf>
    <xf numFmtId="0" fontId="78" fillId="34" borderId="20" xfId="34" applyFont="1" applyFill="1" applyBorder="1" applyAlignment="1">
      <alignment horizontal="left" vertical="center" wrapText="1"/>
    </xf>
    <xf numFmtId="0" fontId="10" fillId="34" borderId="101" xfId="33" applyFont="1" applyFill="1" applyBorder="1" applyAlignment="1">
      <alignment horizontal="left" vertical="center"/>
    </xf>
    <xf numFmtId="0" fontId="10" fillId="34" borderId="167" xfId="33" applyFont="1" applyFill="1" applyBorder="1" applyAlignment="1">
      <alignment horizontal="left" vertical="center"/>
    </xf>
    <xf numFmtId="0" fontId="10" fillId="34" borderId="127" xfId="33" applyFont="1" applyFill="1" applyBorder="1" applyAlignment="1">
      <alignment horizontal="left" vertical="center"/>
    </xf>
    <xf numFmtId="0" fontId="10" fillId="34" borderId="126" xfId="33" applyFont="1" applyFill="1" applyBorder="1" applyAlignment="1">
      <alignment horizontal="left" vertical="center"/>
    </xf>
    <xf numFmtId="0" fontId="10" fillId="8" borderId="165" xfId="33" applyFont="1" applyFill="1" applyBorder="1" applyAlignment="1">
      <alignment horizontal="left" vertical="center"/>
    </xf>
    <xf numFmtId="0" fontId="10" fillId="8" borderId="166" xfId="33" applyFont="1" applyFill="1" applyBorder="1" applyAlignment="1">
      <alignment horizontal="left" vertical="center"/>
    </xf>
    <xf numFmtId="0" fontId="10" fillId="8" borderId="101" xfId="33" applyFont="1" applyFill="1" applyBorder="1" applyAlignment="1">
      <alignment horizontal="left" vertical="center" wrapText="1"/>
    </xf>
    <xf numFmtId="0" fontId="10" fillId="8" borderId="167" xfId="33" applyFont="1" applyFill="1" applyBorder="1" applyAlignment="1">
      <alignment horizontal="left" vertical="center" wrapText="1"/>
    </xf>
    <xf numFmtId="0" fontId="10" fillId="8" borderId="127" xfId="33" applyFont="1" applyFill="1" applyBorder="1" applyAlignment="1">
      <alignment horizontal="left" vertical="center"/>
    </xf>
    <xf numFmtId="0" fontId="10" fillId="8" borderId="126" xfId="33" applyFont="1" applyFill="1" applyBorder="1" applyAlignment="1">
      <alignment horizontal="left" vertical="center"/>
    </xf>
    <xf numFmtId="0" fontId="17" fillId="28" borderId="33" xfId="33" applyFont="1" applyFill="1" applyBorder="1" applyAlignment="1">
      <alignment horizontal="left" vertical="center"/>
    </xf>
    <xf numFmtId="0" fontId="10" fillId="28" borderId="21" xfId="33" applyFont="1" applyFill="1" applyBorder="1" applyAlignment="1">
      <alignment horizontal="left" vertical="center"/>
    </xf>
    <xf numFmtId="0" fontId="17" fillId="9" borderId="44" xfId="33" applyFont="1" applyFill="1" applyBorder="1" applyAlignment="1">
      <alignment horizontal="left" vertical="center"/>
    </xf>
    <xf numFmtId="0" fontId="17" fillId="9" borderId="100" xfId="33" applyFont="1" applyFill="1" applyBorder="1" applyAlignment="1">
      <alignment horizontal="left" vertical="center"/>
    </xf>
    <xf numFmtId="0" fontId="17" fillId="9" borderId="49" xfId="33" applyFont="1" applyFill="1" applyBorder="1" applyAlignment="1">
      <alignment horizontal="left" vertical="center"/>
    </xf>
    <xf numFmtId="0" fontId="10" fillId="34" borderId="0" xfId="33" applyFont="1" applyFill="1" applyBorder="1" applyAlignment="1">
      <alignment horizontal="left" vertical="center"/>
    </xf>
    <xf numFmtId="0" fontId="10" fillId="34" borderId="165" xfId="33" applyFont="1" applyFill="1" applyBorder="1" applyAlignment="1">
      <alignment horizontal="left" vertical="center"/>
    </xf>
    <xf numFmtId="0" fontId="10" fillId="34" borderId="166" xfId="33" applyFont="1" applyFill="1" applyBorder="1" applyAlignment="1">
      <alignment horizontal="left" vertical="center"/>
    </xf>
    <xf numFmtId="0" fontId="10" fillId="34" borderId="104" xfId="33" applyFont="1" applyFill="1" applyBorder="1" applyAlignment="1">
      <alignment horizontal="left" vertical="center" wrapText="1"/>
    </xf>
    <xf numFmtId="0" fontId="10" fillId="34" borderId="164" xfId="33" applyFont="1" applyFill="1" applyBorder="1" applyAlignment="1">
      <alignment horizontal="left" vertical="center" wrapText="1"/>
    </xf>
    <xf numFmtId="0" fontId="10" fillId="34" borderId="105" xfId="33" applyFont="1" applyFill="1" applyBorder="1" applyAlignment="1">
      <alignment horizontal="left" vertical="center" wrapText="1"/>
    </xf>
    <xf numFmtId="0" fontId="10" fillId="8" borderId="127" xfId="33" applyFont="1" applyFill="1" applyBorder="1" applyAlignment="1">
      <alignment horizontal="left" vertical="center" wrapText="1"/>
    </xf>
    <xf numFmtId="0" fontId="10" fillId="8" borderId="126" xfId="33" applyFont="1" applyFill="1" applyBorder="1" applyAlignment="1">
      <alignment horizontal="left" vertical="center" wrapText="1"/>
    </xf>
    <xf numFmtId="0" fontId="17" fillId="9" borderId="50" xfId="33" applyFont="1" applyFill="1" applyBorder="1" applyAlignment="1">
      <alignment horizontal="left" vertical="center"/>
    </xf>
    <xf numFmtId="0" fontId="10" fillId="61" borderId="0" xfId="33" applyFont="1" applyFill="1" applyBorder="1" applyAlignment="1">
      <alignment horizontal="left" vertical="center" wrapText="1"/>
    </xf>
    <xf numFmtId="0" fontId="10" fillId="34" borderId="97" xfId="33" applyFont="1" applyFill="1" applyBorder="1" applyAlignment="1">
      <alignment horizontal="left" vertical="center"/>
    </xf>
    <xf numFmtId="0" fontId="10" fillId="34" borderId="72" xfId="33" applyFont="1" applyFill="1" applyBorder="1" applyAlignment="1">
      <alignment horizontal="left" vertical="center"/>
    </xf>
    <xf numFmtId="0" fontId="10" fillId="8" borderId="168" xfId="33" applyFont="1" applyFill="1" applyBorder="1" applyAlignment="1">
      <alignment horizontal="left" vertical="center" wrapText="1"/>
    </xf>
    <xf numFmtId="0" fontId="10" fillId="8" borderId="96" xfId="33" applyFont="1" applyFill="1" applyBorder="1" applyAlignment="1">
      <alignment horizontal="left" vertical="center" wrapText="1"/>
    </xf>
    <xf numFmtId="0" fontId="17" fillId="24" borderId="33" xfId="33" applyFont="1" applyFill="1" applyBorder="1" applyAlignment="1">
      <alignment horizontal="left" vertical="center"/>
    </xf>
    <xf numFmtId="0" fontId="17" fillId="24" borderId="21" xfId="33" applyFont="1" applyFill="1" applyBorder="1" applyAlignment="1">
      <alignment horizontal="left" vertical="center"/>
    </xf>
    <xf numFmtId="0" fontId="10" fillId="61" borderId="0" xfId="33" applyFont="1" applyFill="1" applyBorder="1" applyAlignment="1">
      <alignment horizontal="left" vertical="center"/>
    </xf>
    <xf numFmtId="0" fontId="10" fillId="8" borderId="165" xfId="33" applyFont="1" applyFill="1" applyBorder="1" applyAlignment="1">
      <alignment horizontal="left" vertical="center" wrapText="1"/>
    </xf>
    <xf numFmtId="0" fontId="10" fillId="8" borderId="166" xfId="33" applyFont="1" applyFill="1" applyBorder="1" applyAlignment="1">
      <alignment horizontal="left" vertical="center" wrapText="1"/>
    </xf>
    <xf numFmtId="0" fontId="10" fillId="34" borderId="97" xfId="33" applyFont="1" applyFill="1" applyBorder="1" applyAlignment="1">
      <alignment horizontal="left" vertical="center" wrapText="1"/>
    </xf>
    <xf numFmtId="0" fontId="10" fillId="34" borderId="72" xfId="33" applyFont="1" applyFill="1" applyBorder="1" applyAlignment="1">
      <alignment horizontal="left" vertical="center" wrapText="1"/>
    </xf>
    <xf numFmtId="0" fontId="10" fillId="34" borderId="98" xfId="33" applyFont="1" applyFill="1" applyBorder="1" applyAlignment="1">
      <alignment horizontal="left" vertical="center" wrapText="1"/>
    </xf>
    <xf numFmtId="0" fontId="10" fillId="34" borderId="74" xfId="33" applyFont="1" applyFill="1" applyBorder="1" applyAlignment="1">
      <alignment horizontal="left" vertical="center" wrapText="1"/>
    </xf>
    <xf numFmtId="0" fontId="10" fillId="34" borderId="135" xfId="33" applyFont="1" applyFill="1" applyBorder="1" applyAlignment="1">
      <alignment horizontal="left" vertical="center" wrapText="1"/>
    </xf>
    <xf numFmtId="0" fontId="10" fillId="34" borderId="99" xfId="33" applyFont="1" applyFill="1" applyBorder="1" applyAlignment="1">
      <alignment horizontal="left" vertical="center" wrapText="1"/>
    </xf>
    <xf numFmtId="0" fontId="10" fillId="34" borderId="73" xfId="33" applyFont="1" applyFill="1" applyBorder="1" applyAlignment="1">
      <alignment horizontal="left" vertical="center" wrapText="1"/>
    </xf>
    <xf numFmtId="0" fontId="10" fillId="34" borderId="92" xfId="33" applyFont="1" applyFill="1" applyBorder="1" applyAlignment="1">
      <alignment horizontal="left" vertical="center" wrapText="1"/>
    </xf>
    <xf numFmtId="0" fontId="10" fillId="34" borderId="139" xfId="33" applyFont="1" applyFill="1" applyBorder="1" applyAlignment="1">
      <alignment horizontal="left" vertical="center" wrapText="1"/>
    </xf>
    <xf numFmtId="0" fontId="10" fillId="34" borderId="79" xfId="33" applyFont="1" applyFill="1" applyBorder="1" applyAlignment="1">
      <alignment horizontal="left" vertical="center" wrapText="1"/>
    </xf>
    <xf numFmtId="38" fontId="10" fillId="52" borderId="33" xfId="29" applyNumberFormat="1" applyFont="1" applyFill="1" applyBorder="1" applyAlignment="1">
      <alignment horizontal="left" vertical="center"/>
    </xf>
    <xf numFmtId="38" fontId="10" fillId="52" borderId="21" xfId="29" applyNumberFormat="1" applyFont="1" applyFill="1" applyBorder="1" applyAlignment="1">
      <alignment horizontal="left" vertical="center"/>
    </xf>
    <xf numFmtId="0" fontId="63" fillId="28" borderId="58" xfId="33" applyFont="1" applyFill="1" applyBorder="1" applyAlignment="1">
      <alignment horizontal="center"/>
    </xf>
    <xf numFmtId="0" fontId="63" fillId="28" borderId="141" xfId="33" applyFont="1" applyFill="1" applyBorder="1" applyAlignment="1">
      <alignment horizontal="center"/>
    </xf>
    <xf numFmtId="176" fontId="29" fillId="34" borderId="11" xfId="0" applyNumberFormat="1" applyFont="1" applyFill="1" applyBorder="1" applyAlignment="1">
      <alignment vertical="top" wrapText="1"/>
    </xf>
    <xf numFmtId="176" fontId="29" fillId="34" borderId="53" xfId="0" applyNumberFormat="1" applyFont="1" applyFill="1" applyBorder="1" applyAlignment="1">
      <alignment vertical="top" wrapText="1"/>
    </xf>
    <xf numFmtId="176" fontId="29" fillId="34" borderId="67" xfId="0" applyNumberFormat="1" applyFont="1" applyFill="1" applyBorder="1" applyAlignment="1">
      <alignment vertical="top" wrapText="1"/>
    </xf>
    <xf numFmtId="184" fontId="29" fillId="34" borderId="11" xfId="0" applyNumberFormat="1" applyFont="1" applyFill="1" applyBorder="1" applyAlignment="1">
      <alignment vertical="top" wrapText="1"/>
    </xf>
    <xf numFmtId="184" fontId="29" fillId="34" borderId="53" xfId="0" applyNumberFormat="1" applyFont="1" applyFill="1" applyBorder="1" applyAlignment="1">
      <alignment vertical="top" wrapText="1"/>
    </xf>
    <xf numFmtId="184" fontId="29" fillId="34" borderId="67" xfId="0" applyNumberFormat="1" applyFont="1" applyFill="1" applyBorder="1" applyAlignment="1">
      <alignment vertical="top" wrapText="1"/>
    </xf>
    <xf numFmtId="0" fontId="10" fillId="28" borderId="33" xfId="0" applyFont="1" applyFill="1" applyBorder="1" applyAlignment="1">
      <alignment horizontal="center" vertical="center" wrapText="1"/>
    </xf>
    <xf numFmtId="0" fontId="10" fillId="28" borderId="49" xfId="0" applyFont="1" applyFill="1" applyBorder="1" applyAlignment="1">
      <alignment horizontal="center" vertical="center" wrapText="1"/>
    </xf>
    <xf numFmtId="0" fontId="10" fillId="28" borderId="21" xfId="0" applyFont="1" applyFill="1" applyBorder="1" applyAlignment="1">
      <alignment horizontal="center" vertical="center" wrapText="1"/>
    </xf>
    <xf numFmtId="0" fontId="10" fillId="34" borderId="33" xfId="0" applyFont="1" applyFill="1" applyBorder="1" applyAlignment="1">
      <alignment horizontal="left" vertical="center"/>
    </xf>
    <xf numFmtId="0" fontId="10" fillId="34" borderId="49" xfId="0" applyFont="1" applyFill="1" applyBorder="1" applyAlignment="1">
      <alignment horizontal="left" vertical="center"/>
    </xf>
    <xf numFmtId="0" fontId="10" fillId="34" borderId="21" xfId="0" applyFont="1" applyFill="1" applyBorder="1" applyAlignment="1">
      <alignment horizontal="left" vertical="center"/>
    </xf>
    <xf numFmtId="10" fontId="10" fillId="34" borderId="0" xfId="33" applyNumberFormat="1" applyFont="1" applyFill="1" applyBorder="1" applyAlignment="1">
      <alignment vertical="center"/>
    </xf>
    <xf numFmtId="184" fontId="10" fillId="34" borderId="0" xfId="33" applyNumberFormat="1" applyFont="1" applyFill="1" applyBorder="1" applyAlignment="1">
      <alignment vertical="center"/>
    </xf>
  </cellXfs>
  <cellStyles count="41">
    <cellStyle name="2x indented GHG Textfiels" xfId="1"/>
    <cellStyle name="5x indented GHG Textfiels" xfId="2"/>
    <cellStyle name="AggblueCels_1x" xfId="3"/>
    <cellStyle name="AggBoldCells" xfId="4"/>
    <cellStyle name="AggCels" xfId="5"/>
    <cellStyle name="AggOrange" xfId="6"/>
    <cellStyle name="AggOrange9" xfId="7"/>
    <cellStyle name="AggOrangeRBorder" xfId="8"/>
    <cellStyle name="Bold GHG Numbers (0.00)" xfId="9"/>
    <cellStyle name="Constants" xfId="10"/>
    <cellStyle name="CustomizationCells" xfId="11"/>
    <cellStyle name="CustomizationGreenCells" xfId="12"/>
    <cellStyle name="DocBox_EmptyRow" xfId="13"/>
    <cellStyle name="Empty_B_border" xfId="14"/>
    <cellStyle name="Headline" xfId="15"/>
    <cellStyle name="InputCells" xfId="16"/>
    <cellStyle name="InputCells12_RBBorder" xfId="17"/>
    <cellStyle name="Normal GHG Numbers (0.00)" xfId="18"/>
    <cellStyle name="Normal GHG Textfiels Bold" xfId="19"/>
    <cellStyle name="Normal GHG whole table" xfId="20"/>
    <cellStyle name="Normal GHG-Shade" xfId="21"/>
    <cellStyle name="Normal_HELP" xfId="22"/>
    <cellStyle name="Pattern" xfId="23"/>
    <cellStyle name="Shade_R_border" xfId="24"/>
    <cellStyle name="Обычный_2++_CRFReport-template" xfId="25"/>
    <cellStyle name="パーセント" xfId="26" builtinId="5"/>
    <cellStyle name="パーセント 2" xfId="27"/>
    <cellStyle name="パーセント 4" xfId="36"/>
    <cellStyle name="パーセント 5" xfId="37"/>
    <cellStyle name="ハイパーリンク" xfId="28" builtinId="8"/>
    <cellStyle name="桁区切り" xfId="29" builtinId="6"/>
    <cellStyle name="桁区切り 2 2" xfId="40"/>
    <cellStyle name="桁区切り 5" xfId="38"/>
    <cellStyle name="標準" xfId="0" builtinId="0"/>
    <cellStyle name="標準 2" xfId="30"/>
    <cellStyle name="標準 3" xfId="31"/>
    <cellStyle name="標準 6" xfId="39"/>
    <cellStyle name="標準_6gasデータ2001p" xfId="32"/>
    <cellStyle name="標準_6gasデータ2001q" xfId="33"/>
    <cellStyle name="標準_単位" xfId="34"/>
    <cellStyle name="未定義" xfId="35"/>
  </cellStyles>
  <dxfs count="0"/>
  <tableStyles count="0" defaultTableStyle="TableStyleMedium9" defaultPivotStyle="PivotStyleLight16"/>
  <colors>
    <mruColors>
      <color rgb="FFA50021"/>
      <color rgb="FF99CCFF"/>
      <color rgb="FFFFCCCC"/>
      <color rgb="FFCCFFCC"/>
      <color rgb="FFCCFFFF"/>
      <color rgb="FFFFCCFF"/>
      <color rgb="FFFFFFCC"/>
      <color rgb="FFCCCCFF"/>
      <color rgb="FFFFCC66"/>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7.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8.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0.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13.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14.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15.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16.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9.xml"/><Relationship Id="rId1" Type="http://schemas.openxmlformats.org/officeDocument/2006/relationships/themeOverride" Target="../theme/themeOverride17.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40.xml"/><Relationship Id="rId1" Type="http://schemas.openxmlformats.org/officeDocument/2006/relationships/themeOverride" Target="../theme/themeOverride18.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41.xml"/><Relationship Id="rId1" Type="http://schemas.openxmlformats.org/officeDocument/2006/relationships/themeOverride" Target="../theme/themeOverride19.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aseline="0"/>
            </a:pPr>
            <a:r>
              <a:rPr lang="ja-JP" altLang="ja-JP" sz="1600" b="1" i="0" baseline="0">
                <a:latin typeface="+mn-ea"/>
                <a:ea typeface="+mn-ea"/>
              </a:rPr>
              <a:t>温室効果ガス排出量の推移</a:t>
            </a:r>
            <a:r>
              <a:rPr lang="ja-JP" altLang="en-US" sz="1600" b="1" i="0" baseline="0">
                <a:latin typeface="+mn-ea"/>
                <a:ea typeface="+mn-ea"/>
              </a:rPr>
              <a:t>（</a:t>
            </a:r>
            <a:r>
              <a:rPr lang="en-US" altLang="ja-JP" sz="1600" b="1" i="0" u="none" strike="noStrike" baseline="0">
                <a:latin typeface="+mn-ea"/>
                <a:ea typeface="+mn-ea"/>
              </a:rPr>
              <a:t>1990-2016</a:t>
            </a:r>
            <a:r>
              <a:rPr lang="ja-JP" altLang="ja-JP" sz="1600" b="1" i="0" u="none" strike="noStrike" baseline="0">
                <a:latin typeface="+mn-ea"/>
                <a:ea typeface="+mn-ea"/>
              </a:rPr>
              <a:t>年度</a:t>
            </a:r>
            <a:r>
              <a:rPr lang="ja-JP" altLang="en-US" sz="1600" b="1" i="0" baseline="0">
                <a:latin typeface="+mn-ea"/>
                <a:ea typeface="+mn-ea"/>
              </a:rPr>
              <a:t>）</a:t>
            </a:r>
            <a:endParaRPr lang="ja-JP" altLang="ja-JP" sz="1600" b="1" i="0" baseline="0">
              <a:latin typeface="+mn-ea"/>
              <a:ea typeface="+mn-ea"/>
            </a:endParaRPr>
          </a:p>
        </c:rich>
      </c:tx>
      <c:overlay val="0"/>
    </c:title>
    <c:autoTitleDeleted val="0"/>
    <c:plotArea>
      <c:layout>
        <c:manualLayout>
          <c:layoutTarget val="inner"/>
          <c:xMode val="edge"/>
          <c:yMode val="edge"/>
          <c:x val="0.14653368877248787"/>
          <c:y val="0.11053314814814814"/>
          <c:w val="0.71908809590621359"/>
          <c:h val="0.61638740740740761"/>
        </c:manualLayout>
      </c:layout>
      <c:barChart>
        <c:barDir val="col"/>
        <c:grouping val="stacked"/>
        <c:varyColors val="0"/>
        <c:ser>
          <c:idx val="0"/>
          <c:order val="0"/>
          <c:tx>
            <c:strRef>
              <c:f>'1.Total'!$U$5</c:f>
              <c:strCache>
                <c:ptCount val="1"/>
                <c:pt idx="0">
                  <c:v>CO₂</c:v>
                </c:pt>
              </c:strCache>
            </c:strRef>
          </c:tx>
          <c:spPr>
            <a:solidFill>
              <a:schemeClr val="accent1"/>
            </a:solidFill>
            <a:ln>
              <a:solidFill>
                <a:schemeClr val="tx1"/>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'1.Total'!$AA$5:$BA$5</c:f>
              <c:numCache>
                <c:formatCode>#,##0.0_ </c:formatCode>
                <c:ptCount val="27"/>
                <c:pt idx="0">
                  <c:v>1160.6335734324944</c:v>
                </c:pt>
                <c:pt idx="1">
                  <c:v>1172.2166840457264</c:v>
                </c:pt>
                <c:pt idx="2">
                  <c:v>1181.8863773666189</c:v>
                </c:pt>
                <c:pt idx="3">
                  <c:v>1174.9092674891731</c:v>
                </c:pt>
                <c:pt idx="4">
                  <c:v>1229.8502629688448</c:v>
                </c:pt>
                <c:pt idx="5">
                  <c:v>1242.4376870584319</c:v>
                </c:pt>
                <c:pt idx="6">
                  <c:v>1254.4786567536614</c:v>
                </c:pt>
                <c:pt idx="7">
                  <c:v>1247.8103209706424</c:v>
                </c:pt>
                <c:pt idx="8">
                  <c:v>1207.7754832059265</c:v>
                </c:pt>
                <c:pt idx="9">
                  <c:v>1243.8926378084177</c:v>
                </c:pt>
                <c:pt idx="10">
                  <c:v>1266.8662007197856</c:v>
                </c:pt>
                <c:pt idx="11">
                  <c:v>1251.7780776277862</c:v>
                </c:pt>
                <c:pt idx="12">
                  <c:v>1280.6802098774731</c:v>
                </c:pt>
                <c:pt idx="13">
                  <c:v>1288.6825082443675</c:v>
                </c:pt>
                <c:pt idx="14">
                  <c:v>1283.2410034557308</c:v>
                </c:pt>
                <c:pt idx="15">
                  <c:v>1289.9591957982973</c:v>
                </c:pt>
                <c:pt idx="16">
                  <c:v>1265.674552005454</c:v>
                </c:pt>
                <c:pt idx="17">
                  <c:v>1302.9456625800703</c:v>
                </c:pt>
                <c:pt idx="18">
                  <c:v>1231.8719765371959</c:v>
                </c:pt>
                <c:pt idx="19">
                  <c:v>1162.6237896887712</c:v>
                </c:pt>
                <c:pt idx="20">
                  <c:v>1213.9285993155204</c:v>
                </c:pt>
                <c:pt idx="21">
                  <c:v>1263.6699055129059</c:v>
                </c:pt>
                <c:pt idx="22">
                  <c:v>1304.2744454490185</c:v>
                </c:pt>
                <c:pt idx="23">
                  <c:v>1316.2638572446267</c:v>
                </c:pt>
                <c:pt idx="24">
                  <c:v>1266.296355919806</c:v>
                </c:pt>
                <c:pt idx="25">
                  <c:v>1225.7692703937489</c:v>
                </c:pt>
                <c:pt idx="26">
                  <c:v>1206.4209472823375</c:v>
                </c:pt>
              </c:numCache>
            </c:numRef>
          </c:val>
          <c:extLst>
            <c:ext xmlns:c16="http://schemas.microsoft.com/office/drawing/2014/chart" uri="{C3380CC4-5D6E-409C-BE32-E72D297353CC}">
              <c16:uniqueId val="{00000000-57E1-4DCE-887D-FDB501D17556}"/>
            </c:ext>
          </c:extLst>
        </c:ser>
        <c:ser>
          <c:idx val="1"/>
          <c:order val="1"/>
          <c:tx>
            <c:strRef>
              <c:f>'1.Total'!$U$8</c:f>
              <c:strCache>
                <c:ptCount val="1"/>
                <c:pt idx="0">
                  <c:v>CH₄</c:v>
                </c:pt>
              </c:strCache>
            </c:strRef>
          </c:tx>
          <c:spPr>
            <a:ln>
              <a:solidFill>
                <a:sysClr val="windowText" lastClr="000000"/>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'1.Total'!$AA$8:$BA$8</c:f>
              <c:numCache>
                <c:formatCode>#,##0.0_ </c:formatCode>
                <c:ptCount val="27"/>
                <c:pt idx="0">
                  <c:v>44.337525142560018</c:v>
                </c:pt>
                <c:pt idx="1">
                  <c:v>43.113766205830679</c:v>
                </c:pt>
                <c:pt idx="2">
                  <c:v>43.955344502896551</c:v>
                </c:pt>
                <c:pt idx="3">
                  <c:v>39.863052913746785</c:v>
                </c:pt>
                <c:pt idx="4">
                  <c:v>43.250533956486024</c:v>
                </c:pt>
                <c:pt idx="5">
                  <c:v>41.759443556404719</c:v>
                </c:pt>
                <c:pt idx="6">
                  <c:v>40.549363050042814</c:v>
                </c:pt>
                <c:pt idx="7">
                  <c:v>39.805355908137003</c:v>
                </c:pt>
                <c:pt idx="8">
                  <c:v>37.948968506578446</c:v>
                </c:pt>
                <c:pt idx="9">
                  <c:v>37.795360937270004</c:v>
                </c:pt>
                <c:pt idx="10">
                  <c:v>37.778530384818048</c:v>
                </c:pt>
                <c:pt idx="11">
                  <c:v>36.741466409620337</c:v>
                </c:pt>
                <c:pt idx="12">
                  <c:v>36.131327343255748</c:v>
                </c:pt>
                <c:pt idx="13">
                  <c:v>34.677859125597841</c:v>
                </c:pt>
                <c:pt idx="14">
                  <c:v>35.749826624101743</c:v>
                </c:pt>
                <c:pt idx="15">
                  <c:v>35.551203201049091</c:v>
                </c:pt>
                <c:pt idx="16">
                  <c:v>35.058634224140803</c:v>
                </c:pt>
                <c:pt idx="17">
                  <c:v>35.362982462261442</c:v>
                </c:pt>
                <c:pt idx="18">
                  <c:v>35.03467001329097</c:v>
                </c:pt>
                <c:pt idx="19">
                  <c:v>34.126959308177199</c:v>
                </c:pt>
                <c:pt idx="20">
                  <c:v>34.735126886866958</c:v>
                </c:pt>
                <c:pt idx="21">
                  <c:v>33.688534484929434</c:v>
                </c:pt>
                <c:pt idx="22">
                  <c:v>32.849942943746761</c:v>
                </c:pt>
                <c:pt idx="23">
                  <c:v>32.514440432399688</c:v>
                </c:pt>
                <c:pt idx="24">
                  <c:v>31.879066534057877</c:v>
                </c:pt>
                <c:pt idx="25">
                  <c:v>31.140879643578781</c:v>
                </c:pt>
                <c:pt idx="26">
                  <c:v>30.79227502084445</c:v>
                </c:pt>
              </c:numCache>
            </c:numRef>
          </c:val>
          <c:extLst>
            <c:ext xmlns:c16="http://schemas.microsoft.com/office/drawing/2014/chart" uri="{C3380CC4-5D6E-409C-BE32-E72D297353CC}">
              <c16:uniqueId val="{00000001-57E1-4DCE-887D-FDB501D17556}"/>
            </c:ext>
          </c:extLst>
        </c:ser>
        <c:ser>
          <c:idx val="2"/>
          <c:order val="2"/>
          <c:tx>
            <c:strRef>
              <c:f>'1.Total'!$U$9</c:f>
              <c:strCache>
                <c:ptCount val="1"/>
                <c:pt idx="0">
                  <c:v>N₂O</c:v>
                </c:pt>
              </c:strCache>
            </c:strRef>
          </c:tx>
          <c:spPr>
            <a:ln>
              <a:solidFill>
                <a:sysClr val="windowText" lastClr="000000"/>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'1.Total'!$AA$9:$BA$9</c:f>
              <c:numCache>
                <c:formatCode>#,##0.0_ </c:formatCode>
                <c:ptCount val="27"/>
                <c:pt idx="0">
                  <c:v>31.739131716735887</c:v>
                </c:pt>
                <c:pt idx="1">
                  <c:v>31.440254042410835</c:v>
                </c:pt>
                <c:pt idx="2">
                  <c:v>31.601778454936561</c:v>
                </c:pt>
                <c:pt idx="3">
                  <c:v>31.465696983370453</c:v>
                </c:pt>
                <c:pt idx="4">
                  <c:v>32.738103724588107</c:v>
                </c:pt>
                <c:pt idx="5">
                  <c:v>33.040445207340454</c:v>
                </c:pt>
                <c:pt idx="6">
                  <c:v>34.161579964019772</c:v>
                </c:pt>
                <c:pt idx="7">
                  <c:v>34.947683586535177</c:v>
                </c:pt>
                <c:pt idx="8">
                  <c:v>33.351902710755269</c:v>
                </c:pt>
                <c:pt idx="9">
                  <c:v>27.179003411788209</c:v>
                </c:pt>
                <c:pt idx="10">
                  <c:v>29.689940248876585</c:v>
                </c:pt>
                <c:pt idx="11">
                  <c:v>26.140305484977922</c:v>
                </c:pt>
                <c:pt idx="12">
                  <c:v>25.608835361532684</c:v>
                </c:pt>
                <c:pt idx="13">
                  <c:v>25.469605346947514</c:v>
                </c:pt>
                <c:pt idx="14">
                  <c:v>25.493689048342123</c:v>
                </c:pt>
                <c:pt idx="15">
                  <c:v>25.063873794050465</c:v>
                </c:pt>
                <c:pt idx="16">
                  <c:v>25.010861792803414</c:v>
                </c:pt>
                <c:pt idx="17">
                  <c:v>24.429655529821552</c:v>
                </c:pt>
                <c:pt idx="18">
                  <c:v>23.554924639928711</c:v>
                </c:pt>
                <c:pt idx="19">
                  <c:v>23.002303199937369</c:v>
                </c:pt>
                <c:pt idx="20">
                  <c:v>22.475775339459958</c:v>
                </c:pt>
                <c:pt idx="21">
                  <c:v>22.007814220049944</c:v>
                </c:pt>
                <c:pt idx="22">
                  <c:v>21.650571401432455</c:v>
                </c:pt>
                <c:pt idx="23">
                  <c:v>21.718171362724927</c:v>
                </c:pt>
                <c:pt idx="24">
                  <c:v>21.301900194470452</c:v>
                </c:pt>
                <c:pt idx="25">
                  <c:v>20.979486649035046</c:v>
                </c:pt>
                <c:pt idx="26">
                  <c:v>20.676479784222781</c:v>
                </c:pt>
              </c:numCache>
            </c:numRef>
          </c:val>
          <c:extLst>
            <c:ext xmlns:c16="http://schemas.microsoft.com/office/drawing/2014/chart" uri="{C3380CC4-5D6E-409C-BE32-E72D297353CC}">
              <c16:uniqueId val="{00000002-57E1-4DCE-887D-FDB501D17556}"/>
            </c:ext>
          </c:extLst>
        </c:ser>
        <c:ser>
          <c:idx val="3"/>
          <c:order val="3"/>
          <c:tx>
            <c:strRef>
              <c:f>'1.Total'!$U$11</c:f>
              <c:strCache>
                <c:ptCount val="1"/>
                <c:pt idx="0">
                  <c:v>HFCs</c:v>
                </c:pt>
              </c:strCache>
            </c:strRef>
          </c:tx>
          <c:spPr>
            <a:ln>
              <a:solidFill>
                <a:sysClr val="windowText" lastClr="000000"/>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'1.Total'!$AA$11:$BA$11</c:f>
              <c:numCache>
                <c:formatCode>#,##0.0_ </c:formatCode>
                <c:ptCount val="27"/>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16.228364874053739</c:v>
                </c:pt>
                <c:pt idx="14">
                  <c:v>12.420918895123924</c:v>
                </c:pt>
                <c:pt idx="15">
                  <c:v>12.781828283938269</c:v>
                </c:pt>
                <c:pt idx="16">
                  <c:v>14.6270621674769</c:v>
                </c:pt>
                <c:pt idx="17">
                  <c:v>16.707189370320666</c:v>
                </c:pt>
                <c:pt idx="18">
                  <c:v>19.284929277060357</c:v>
                </c:pt>
                <c:pt idx="19">
                  <c:v>20.937326092711235</c:v>
                </c:pt>
                <c:pt idx="20">
                  <c:v>23.305227292766361</c:v>
                </c:pt>
                <c:pt idx="21">
                  <c:v>26.071497147355043</c:v>
                </c:pt>
                <c:pt idx="22">
                  <c:v>29.348604344244389</c:v>
                </c:pt>
                <c:pt idx="23">
                  <c:v>32.09456583009699</c:v>
                </c:pt>
                <c:pt idx="24">
                  <c:v>35.765730675399027</c:v>
                </c:pt>
                <c:pt idx="25">
                  <c:v>39.242603431142534</c:v>
                </c:pt>
                <c:pt idx="26">
                  <c:v>42.51771922460717</c:v>
                </c:pt>
              </c:numCache>
            </c:numRef>
          </c:val>
          <c:extLst>
            <c:ext xmlns:c16="http://schemas.microsoft.com/office/drawing/2014/chart" uri="{C3380CC4-5D6E-409C-BE32-E72D297353CC}">
              <c16:uniqueId val="{00000003-57E1-4DCE-887D-FDB501D17556}"/>
            </c:ext>
          </c:extLst>
        </c:ser>
        <c:ser>
          <c:idx val="4"/>
          <c:order val="4"/>
          <c:tx>
            <c:strRef>
              <c:f>'1.Total'!$U$12</c:f>
              <c:strCache>
                <c:ptCount val="1"/>
                <c:pt idx="0">
                  <c:v>PFCs</c:v>
                </c:pt>
              </c:strCache>
            </c:strRef>
          </c:tx>
          <c:spPr>
            <a:ln>
              <a:solidFill>
                <a:sysClr val="windowText" lastClr="000000"/>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'1.Total'!$AA$12:$BA$12</c:f>
              <c:numCache>
                <c:formatCode>#,##0.0_ </c:formatCode>
                <c:ptCount val="27"/>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numCache>
            </c:numRef>
          </c:val>
          <c:extLst>
            <c:ext xmlns:c16="http://schemas.microsoft.com/office/drawing/2014/chart" uri="{C3380CC4-5D6E-409C-BE32-E72D297353CC}">
              <c16:uniqueId val="{00000004-57E1-4DCE-887D-FDB501D17556}"/>
            </c:ext>
          </c:extLst>
        </c:ser>
        <c:ser>
          <c:idx val="5"/>
          <c:order val="5"/>
          <c:tx>
            <c:strRef>
              <c:f>'1.Total'!$U$13</c:f>
              <c:strCache>
                <c:ptCount val="1"/>
                <c:pt idx="0">
                  <c:v>SF₆</c:v>
                </c:pt>
              </c:strCache>
            </c:strRef>
          </c:tx>
          <c:spPr>
            <a:ln>
              <a:solidFill>
                <a:sysClr val="windowText" lastClr="000000"/>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'1.Total'!$AA$13:$BA$13</c:f>
              <c:numCache>
                <c:formatCode>#,##0.0_ </c:formatCode>
                <c:ptCount val="27"/>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2.2529893904199292</c:v>
                </c:pt>
              </c:numCache>
            </c:numRef>
          </c:val>
          <c:extLst>
            <c:ext xmlns:c16="http://schemas.microsoft.com/office/drawing/2014/chart" uri="{C3380CC4-5D6E-409C-BE32-E72D297353CC}">
              <c16:uniqueId val="{00000005-57E1-4DCE-887D-FDB501D17556}"/>
            </c:ext>
          </c:extLst>
        </c:ser>
        <c:ser>
          <c:idx val="6"/>
          <c:order val="6"/>
          <c:tx>
            <c:strRef>
              <c:f>'1.Total'!$U$14</c:f>
              <c:strCache>
                <c:ptCount val="1"/>
                <c:pt idx="0">
                  <c:v>NF₃</c:v>
                </c:pt>
              </c:strCache>
            </c:strRef>
          </c:tx>
          <c:spPr>
            <a:ln>
              <a:solidFill>
                <a:schemeClr val="tx1"/>
              </a:solidFill>
            </a:ln>
          </c:spPr>
          <c:invertIfNegative val="0"/>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'1.Total'!$AA$14:$BA$14</c:f>
              <c:numCache>
                <c:formatCode>#,##0.00_ </c:formatCode>
                <c:ptCount val="27"/>
                <c:pt idx="0">
                  <c:v>3.260985386689496E-2</c:v>
                </c:pt>
                <c:pt idx="1">
                  <c:v>3.260985386689496E-2</c:v>
                </c:pt>
                <c:pt idx="2">
                  <c:v>3.260985386689496E-2</c:v>
                </c:pt>
                <c:pt idx="3">
                  <c:v>4.3479805155859939E-2</c:v>
                </c:pt>
                <c:pt idx="4">
                  <c:v>7.6089659022754899E-2</c:v>
                </c:pt>
                <c:pt idx="5" formatCode="#,##0.0_ ">
                  <c:v>0.20109409884585214</c:v>
                </c:pt>
                <c:pt idx="6" formatCode="#,##0.0_ ">
                  <c:v>0.19255413105106323</c:v>
                </c:pt>
                <c:pt idx="7" formatCode="#,##0.0_ ">
                  <c:v>0.17105935042516235</c:v>
                </c:pt>
                <c:pt idx="8" formatCode="#,##0.0_ ">
                  <c:v>0.18813466808746665</c:v>
                </c:pt>
                <c:pt idx="9" formatCode="#,##0.0_ ">
                  <c:v>0.3152691710736984</c:v>
                </c:pt>
                <c:pt idx="10" formatCode="#,##0.0_ ">
                  <c:v>0.28577261607893389</c:v>
                </c:pt>
                <c:pt idx="11" formatCode="#,##0.0_ ">
                  <c:v>0.29481291048766206</c:v>
                </c:pt>
                <c:pt idx="12" formatCode="#,##0.0_ ">
                  <c:v>0.37148283306236585</c:v>
                </c:pt>
                <c:pt idx="13" formatCode="#,##0.0_ ">
                  <c:v>0.4160962715590813</c:v>
                </c:pt>
                <c:pt idx="14" formatCode="#,##0.0_ ">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formatCode="#,##0.0_ ">
                  <c:v>0.57103108219650822</c:v>
                </c:pt>
                <c:pt idx="26" formatCode="#,##0.0_ ">
                  <c:v>0.63443528411853689</c:v>
                </c:pt>
              </c:numCache>
            </c:numRef>
          </c:val>
          <c:extLst>
            <c:ext xmlns:c16="http://schemas.microsoft.com/office/drawing/2014/chart" uri="{C3380CC4-5D6E-409C-BE32-E72D297353CC}">
              <c16:uniqueId val="{00000006-57E1-4DCE-887D-FDB501D17556}"/>
            </c:ext>
          </c:extLst>
        </c:ser>
        <c:dLbls>
          <c:showLegendKey val="0"/>
          <c:showVal val="0"/>
          <c:showCatName val="0"/>
          <c:showSerName val="0"/>
          <c:showPercent val="0"/>
          <c:showBubbleSize val="0"/>
        </c:dLbls>
        <c:gapWidth val="47"/>
        <c:overlap val="100"/>
        <c:axId val="178231552"/>
        <c:axId val="178250112"/>
      </c:barChart>
      <c:catAx>
        <c:axId val="178231552"/>
        <c:scaling>
          <c:orientation val="minMax"/>
        </c:scaling>
        <c:delete val="0"/>
        <c:axPos val="b"/>
        <c:title>
          <c:tx>
            <c:rich>
              <a:bodyPr/>
              <a:lstStyle/>
              <a:p>
                <a:pPr>
                  <a:defRPr sz="1200" b="0"/>
                </a:pPr>
                <a:r>
                  <a:rPr lang="ja-JP" sz="1200" b="0"/>
                  <a:t>（年度）</a:t>
                </a:r>
              </a:p>
            </c:rich>
          </c:tx>
          <c:layout>
            <c:manualLayout>
              <c:xMode val="edge"/>
              <c:yMode val="edge"/>
              <c:x val="0.44815967448513366"/>
              <c:y val="0.8182521629240791"/>
            </c:manualLayout>
          </c:layout>
          <c:overlay val="0"/>
        </c:title>
        <c:numFmt formatCode="General" sourceLinked="1"/>
        <c:majorTickMark val="in"/>
        <c:minorTickMark val="none"/>
        <c:tickLblPos val="nextTo"/>
        <c:txPr>
          <a:bodyPr rot="-5400000" vert="horz"/>
          <a:lstStyle/>
          <a:p>
            <a:pPr>
              <a:defRPr sz="1200"/>
            </a:pPr>
            <a:endParaRPr lang="ja-JP"/>
          </a:p>
        </c:txPr>
        <c:crossAx val="178250112"/>
        <c:crossesAt val="0"/>
        <c:auto val="1"/>
        <c:lblAlgn val="ctr"/>
        <c:lblOffset val="100"/>
        <c:tickLblSkip val="1"/>
        <c:tickMarkSkip val="1"/>
        <c:noMultiLvlLbl val="0"/>
      </c:catAx>
      <c:valAx>
        <c:axId val="178250112"/>
        <c:scaling>
          <c:orientation val="minMax"/>
          <c:max val="1500"/>
          <c:min val="800"/>
        </c:scaling>
        <c:delete val="0"/>
        <c:axPos val="l"/>
        <c:numFmt formatCode="#,##0_ " sourceLinked="0"/>
        <c:majorTickMark val="in"/>
        <c:minorTickMark val="none"/>
        <c:tickLblPos val="nextTo"/>
        <c:txPr>
          <a:bodyPr rot="0" vert="horz"/>
          <a:lstStyle/>
          <a:p>
            <a:pPr>
              <a:defRPr sz="1200"/>
            </a:pPr>
            <a:endParaRPr lang="ja-JP"/>
          </a:p>
        </c:txPr>
        <c:crossAx val="178231552"/>
        <c:crosses val="autoZero"/>
        <c:crossBetween val="between"/>
        <c:majorUnit val="100"/>
      </c:valAx>
    </c:plotArea>
    <c:legend>
      <c:legendPos val="r"/>
      <c:layout>
        <c:manualLayout>
          <c:xMode val="edge"/>
          <c:yMode val="edge"/>
          <c:x val="0.91102860102055716"/>
          <c:y val="0.36628476995931064"/>
          <c:w val="7.6582343045015336E-2"/>
          <c:h val="0.33750688571335991"/>
        </c:manualLayout>
      </c:layout>
      <c:overlay val="0"/>
      <c:txPr>
        <a:bodyPr/>
        <a:lstStyle/>
        <a:p>
          <a:pPr>
            <a:defRPr sz="1200"/>
          </a:pPr>
          <a:endParaRPr lang="ja-JP"/>
        </a:p>
      </c:txPr>
    </c:legend>
    <c:plotVisOnly val="1"/>
    <c:dispBlanksAs val="gap"/>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07563422528985"/>
          <c:y val="0.23732750568798991"/>
          <c:w val="0.52042653091420465"/>
          <c:h val="0.57014622337858223"/>
        </c:manualLayout>
      </c:layout>
      <c:doughnutChart>
        <c:varyColors val="1"/>
        <c:ser>
          <c:idx val="2"/>
          <c:order val="0"/>
          <c:tx>
            <c:strRef>
              <c:f>'リンク切公表時非表示（グラフの添え物）'!$BA$12</c:f>
              <c:strCache>
                <c:ptCount val="1"/>
                <c:pt idx="0">
                  <c:v>2016年度
（平成28年度）</c:v>
                </c:pt>
              </c:strCache>
            </c:strRef>
          </c:tx>
          <c:dPt>
            <c:idx val="0"/>
            <c:bubble3D val="0"/>
            <c:spPr>
              <a:noFill/>
              <a:ln>
                <a:noFill/>
              </a:ln>
            </c:spPr>
            <c:extLst>
              <c:ext xmlns:c16="http://schemas.microsoft.com/office/drawing/2014/chart" uri="{C3380CC4-5D6E-409C-BE32-E72D297353CC}">
                <c16:uniqueId val="{00000001-7596-4171-9830-5D1BF993C706}"/>
              </c:ext>
            </c:extLst>
          </c:dPt>
          <c:dLbls>
            <c:dLbl>
              <c:idx val="0"/>
              <c:layout>
                <c:manualLayout>
                  <c:x val="0"/>
                  <c:y val="-6.7999513106852663E-2"/>
                </c:manualLayout>
              </c:layout>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596-4171-9830-5D1BF993C706}"/>
                </c:ext>
              </c:extLst>
            </c:dLbl>
            <c:spPr>
              <a:noFill/>
              <a:ln>
                <a:noFill/>
              </a:ln>
              <a:effectLst/>
            </c:spPr>
            <c:showLegendKey val="0"/>
            <c:showVal val="1"/>
            <c:showCatName val="0"/>
            <c:showSerName val="0"/>
            <c:showPercent val="0"/>
            <c:showBubbleSize val="0"/>
            <c:separator>
</c:separator>
            <c:showLeaderLines val="1"/>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'リンク切公表時非表示（グラフの添え物）'!$BA$16</c:f>
              <c:numCache>
                <c:formatCode>##"億"#,###"万トン"</c:formatCode>
                <c:ptCount val="1"/>
                <c:pt idx="0">
                  <c:v>120600</c:v>
                </c:pt>
              </c:numCache>
            </c:numRef>
          </c:val>
          <c:extLst>
            <c:ext xmlns:c16="http://schemas.microsoft.com/office/drawing/2014/chart" uri="{C3380CC4-5D6E-409C-BE32-E72D297353CC}">
              <c16:uniqueId val="{00000000-7596-4171-9830-5D1BF993C706}"/>
            </c:ext>
          </c:extLst>
        </c:ser>
        <c:ser>
          <c:idx val="0"/>
          <c:order val="1"/>
          <c:tx>
            <c:strRef>
              <c:f>'5.CO2-Share'!$B$4</c:f>
              <c:strCache>
                <c:ptCount val="1"/>
                <c:pt idx="0">
                  <c:v>■【電気・熱配分前】</c:v>
                </c:pt>
              </c:strCache>
            </c:strRef>
          </c:tx>
          <c:spPr>
            <a:ln>
              <a:solidFill>
                <a:sysClr val="windowText" lastClr="000000"/>
              </a:solidFill>
            </a:ln>
          </c:spPr>
          <c:dLbls>
            <c:dLbl>
              <c:idx val="0"/>
              <c:layout>
                <c:manualLayout>
                  <c:x val="6.0158835245054804E-2"/>
                  <c:y val="-0.2547058767720276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411B-41C2-A7B1-8D6E03645044}"/>
                </c:ext>
              </c:extLst>
            </c:dLbl>
            <c:dLbl>
              <c:idx val="1"/>
              <c:layout>
                <c:manualLayout>
                  <c:x val="0.40209278084764094"/>
                  <c:y val="-9.3988545091816297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11B-41C2-A7B1-8D6E03645044}"/>
                </c:ext>
              </c:extLst>
            </c:dLbl>
            <c:dLbl>
              <c:idx val="2"/>
              <c:layout>
                <c:manualLayout>
                  <c:x val="-0.10337981398281561"/>
                  <c:y val="0.3821509655401980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11B-41C2-A7B1-8D6E03645044}"/>
                </c:ext>
              </c:extLst>
            </c:dLbl>
            <c:dLbl>
              <c:idx val="3"/>
              <c:layout>
                <c:manualLayout>
                  <c:x val="-0.29037099330346244"/>
                  <c:y val="0.241675429195703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411B-41C2-A7B1-8D6E03645044}"/>
                </c:ext>
              </c:extLst>
            </c:dLbl>
            <c:dLbl>
              <c:idx val="4"/>
              <c:layout>
                <c:manualLayout>
                  <c:x val="-0.30087045959625458"/>
                  <c:y val="4.416314634712054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411B-41C2-A7B1-8D6E03645044}"/>
                </c:ext>
              </c:extLst>
            </c:dLbl>
            <c:dLbl>
              <c:idx val="5"/>
              <c:layout>
                <c:manualLayout>
                  <c:x val="-0.31642581819903803"/>
                  <c:y val="-4.988070916027287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411B-41C2-A7B1-8D6E03645044}"/>
                </c:ext>
              </c:extLst>
            </c:dLbl>
            <c:dLbl>
              <c:idx val="6"/>
              <c:layout>
                <c:manualLayout>
                  <c:x val="-0.18959789634785071"/>
                  <c:y val="-0.1453260983003351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411B-41C2-A7B1-8D6E03645044}"/>
                </c:ext>
              </c:extLst>
            </c:dLbl>
            <c:dLbl>
              <c:idx val="7"/>
              <c:layout>
                <c:manualLayout>
                  <c:x val="1.602908037591615E-2"/>
                  <c:y val="-0.17784380056723256"/>
                </c:manualLayout>
              </c:layout>
              <c:numFmt formatCode="&quot;(&quot;0.0%&quot;)&quot;" sourceLinked="0"/>
              <c:spPr>
                <a:noFill/>
                <a:ln>
                  <a:noFill/>
                </a:ln>
                <a:effectLst/>
              </c:spPr>
              <c:txPr>
                <a:bodyPr wrap="square" lIns="38100" tIns="19050" rIns="38100" bIns="19050" anchor="ctr">
                  <a:spAutoFit/>
                </a:bodyPr>
                <a:lstStyle/>
                <a:p>
                  <a:pPr>
                    <a:defRPr/>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411B-41C2-A7B1-8D6E03645044}"/>
                </c:ext>
              </c:extLst>
            </c:dLbl>
            <c:numFmt formatCode="\(0%\)" sourceLinked="0"/>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'5.CO2-Share'!$J$6:$J$13</c:f>
              <c:numCache>
                <c:formatCode>0%</c:formatCode>
                <c:ptCount val="8"/>
                <c:pt idx="0">
                  <c:v>0.4199864725029297</c:v>
                </c:pt>
                <c:pt idx="1">
                  <c:v>0.24755866423719733</c:v>
                </c:pt>
                <c:pt idx="2">
                  <c:v>0.17138005130543255</c:v>
                </c:pt>
                <c:pt idx="3">
                  <c:v>4.9772196156742672E-2</c:v>
                </c:pt>
                <c:pt idx="4">
                  <c:v>4.6186387782430616E-2</c:v>
                </c:pt>
                <c:pt idx="5">
                  <c:v>3.7904716683689943E-2</c:v>
                </c:pt>
                <c:pt idx="6">
                  <c:v>2.4485720017312675E-2</c:v>
                </c:pt>
                <c:pt idx="7" formatCode="0.0%">
                  <c:v>2.7257913142643333E-3</c:v>
                </c:pt>
              </c:numCache>
            </c:numRef>
          </c:val>
          <c:extLst>
            <c:ext xmlns:c16="http://schemas.microsoft.com/office/drawing/2014/chart" uri="{C3380CC4-5D6E-409C-BE32-E72D297353CC}">
              <c16:uniqueId val="{00000000-8719-4AB6-8E98-AA07CB376BDB}"/>
            </c:ext>
          </c:extLst>
        </c:ser>
        <c:ser>
          <c:idx val="1"/>
          <c:order val="2"/>
          <c:tx>
            <c:strRef>
              <c:f>'5.CO2-Share'!$B$17</c:f>
              <c:strCache>
                <c:ptCount val="1"/>
                <c:pt idx="0">
                  <c:v>■【電気・熱配分後】</c:v>
                </c:pt>
              </c:strCache>
            </c:strRef>
          </c:tx>
          <c:spPr>
            <a:ln>
              <a:solidFill>
                <a:sysClr val="windowText" lastClr="000000"/>
              </a:solidFill>
            </a:ln>
          </c:spPr>
          <c:dLbls>
            <c:dLbl>
              <c:idx val="0"/>
              <c:layout>
                <c:manualLayout>
                  <c:x val="0.16625969918187006"/>
                  <c:y val="-0.12193514187626253"/>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2863849765258212"/>
                      <c:h val="0.12831221724837896"/>
                    </c:manualLayout>
                  </c15:layout>
                </c:ext>
                <c:ext xmlns:c16="http://schemas.microsoft.com/office/drawing/2014/chart" uri="{C3380CC4-5D6E-409C-BE32-E72D297353CC}">
                  <c16:uniqueId val="{00000000-411B-41C2-A7B1-8D6E03645044}"/>
                </c:ext>
              </c:extLst>
            </c:dLbl>
            <c:dLbl>
              <c:idx val="1"/>
              <c:layout>
                <c:manualLayout>
                  <c:x val="0.13033502219311743"/>
                  <c:y val="1.4842469274963216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1129644005766885"/>
                      <c:h val="0.12510099574342626"/>
                    </c:manualLayout>
                  </c15:layout>
                </c:ext>
                <c:ext xmlns:c16="http://schemas.microsoft.com/office/drawing/2014/chart" uri="{C3380CC4-5D6E-409C-BE32-E72D297353CC}">
                  <c16:uniqueId val="{00000001-411B-41C2-A7B1-8D6E03645044}"/>
                </c:ext>
              </c:extLst>
            </c:dLbl>
            <c:dLbl>
              <c:idx val="2"/>
              <c:layout>
                <c:manualLayout>
                  <c:x val="-0.24583108613700824"/>
                  <c:y val="6.3556512205938845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9159434640720988"/>
                      <c:h val="0.11256860560625565"/>
                    </c:manualLayout>
                  </c15:layout>
                </c:ext>
                <c:ext xmlns:c16="http://schemas.microsoft.com/office/drawing/2014/chart" uri="{C3380CC4-5D6E-409C-BE32-E72D297353CC}">
                  <c16:uniqueId val="{00000002-411B-41C2-A7B1-8D6E03645044}"/>
                </c:ext>
              </c:extLst>
            </c:dLbl>
            <c:dLbl>
              <c:idx val="3"/>
              <c:layout>
                <c:manualLayout>
                  <c:x val="-0.19479553144160749"/>
                  <c:y val="-3.2197696426303372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7260313799596003"/>
                      <c:h val="0.12831235276550632"/>
                    </c:manualLayout>
                  </c15:layout>
                </c:ext>
                <c:ext xmlns:c16="http://schemas.microsoft.com/office/drawing/2014/chart" uri="{C3380CC4-5D6E-409C-BE32-E72D297353CC}">
                  <c16:uniqueId val="{00000003-411B-41C2-A7B1-8D6E03645044}"/>
                </c:ext>
              </c:extLst>
            </c:dLbl>
            <c:dLbl>
              <c:idx val="4"/>
              <c:layout>
                <c:manualLayout>
                  <c:x val="-0.21132492975572922"/>
                  <c:y val="-8.5751330427450605E-4"/>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2561881199520997"/>
                      <c:h val="8.9621242752367394E-2"/>
                    </c:manualLayout>
                  </c15:layout>
                </c:ext>
                <c:ext xmlns:c16="http://schemas.microsoft.com/office/drawing/2014/chart" uri="{C3380CC4-5D6E-409C-BE32-E72D297353CC}">
                  <c16:uniqueId val="{00000004-411B-41C2-A7B1-8D6E03645044}"/>
                </c:ext>
              </c:extLst>
            </c:dLbl>
            <c:dLbl>
              <c:idx val="5"/>
              <c:layout>
                <c:manualLayout>
                  <c:x val="-0.29651143614869951"/>
                  <c:y val="-5.1595937631652412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18811350302268251"/>
                      <c:h val="0.11430220359521738"/>
                    </c:manualLayout>
                  </c15:layout>
                </c:ext>
                <c:ext xmlns:c16="http://schemas.microsoft.com/office/drawing/2014/chart" uri="{C3380CC4-5D6E-409C-BE32-E72D297353CC}">
                  <c16:uniqueId val="{00000005-411B-41C2-A7B1-8D6E03645044}"/>
                </c:ext>
              </c:extLst>
            </c:dLbl>
            <c:dLbl>
              <c:idx val="6"/>
              <c:layout>
                <c:manualLayout>
                  <c:x val="-0.18377281338047183"/>
                  <c:y val="-0.1370771755917962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5776501147106579"/>
                      <c:h val="0.12417733326685318"/>
                    </c:manualLayout>
                  </c15:layout>
                </c:ext>
                <c:ext xmlns:c16="http://schemas.microsoft.com/office/drawing/2014/chart" uri="{C3380CC4-5D6E-409C-BE32-E72D297353CC}">
                  <c16:uniqueId val="{00000006-411B-41C2-A7B1-8D6E03645044}"/>
                </c:ext>
              </c:extLst>
            </c:dLbl>
            <c:dLbl>
              <c:idx val="7"/>
              <c:layout>
                <c:manualLayout>
                  <c:x val="1.8046728800516026E-2"/>
                  <c:y val="-0.16929527816413512"/>
                </c:manualLayout>
              </c:layout>
              <c:numFmt formatCode="0.0%" sourceLinked="0"/>
              <c:spPr>
                <a:noFill/>
                <a:ln>
                  <a:noFill/>
                </a:ln>
                <a:effectLst/>
              </c:spPr>
              <c:txPr>
                <a:bodyPr vertOverflow="overflow" horzOverflow="overflow" wrap="square" lIns="0" tIns="0" rIns="0" bIns="0" anchor="ctr">
                  <a:noAutofit/>
                </a:bodyPr>
                <a:lstStyle/>
                <a:p>
                  <a:pPr>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0714409818490995"/>
                      <c:h val="0.10992958961567431"/>
                    </c:manualLayout>
                  </c15:layout>
                </c:ext>
                <c:ext xmlns:c16="http://schemas.microsoft.com/office/drawing/2014/chart" uri="{C3380CC4-5D6E-409C-BE32-E72D297353CC}">
                  <c16:uniqueId val="{00000007-411B-41C2-A7B1-8D6E03645044}"/>
                </c:ext>
              </c:extLst>
            </c:dLbl>
            <c:dLbl>
              <c:idx val="8"/>
              <c:delete val="1"/>
              <c:extLst>
                <c:ext xmlns:c15="http://schemas.microsoft.com/office/drawing/2012/chart" uri="{CE6537A1-D6FC-4f65-9D91-7224C49458BB}"/>
                <c:ext xmlns:c16="http://schemas.microsoft.com/office/drawing/2014/chart" uri="{C3380CC4-5D6E-409C-BE32-E72D297353CC}">
                  <c16:uniqueId val="{00000002-86CB-46C5-9E09-C825295D5339}"/>
                </c:ext>
              </c:extLst>
            </c:dLbl>
            <c:numFmt formatCode="0%" sourceLinked="0"/>
            <c:spPr>
              <a:noFill/>
              <a:ln>
                <a:noFill/>
              </a:ln>
              <a:effectLst/>
            </c:sp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('5.CO2-Share'!$J$19,'5.CO2-Share'!$J$20:$J$26)</c:f>
              <c:numCache>
                <c:formatCode>0%</c:formatCode>
                <c:ptCount val="8"/>
                <c:pt idx="0">
                  <c:v>7.6727793593214466E-2</c:v>
                </c:pt>
                <c:pt idx="1">
                  <c:v>0.34625958888639669</c:v>
                </c:pt>
                <c:pt idx="2">
                  <c:v>0.17858383646099477</c:v>
                </c:pt>
                <c:pt idx="3">
                  <c:v>0.17755815796657035</c:v>
                </c:pt>
                <c:pt idx="4">
                  <c:v>0.15575439507755665</c:v>
                </c:pt>
                <c:pt idx="5">
                  <c:v>3.7904716683689943E-2</c:v>
                </c:pt>
                <c:pt idx="6">
                  <c:v>2.4485720017312675E-2</c:v>
                </c:pt>
                <c:pt idx="7" formatCode="0.0%">
                  <c:v>2.7257913142643333E-3</c:v>
                </c:pt>
              </c:numCache>
            </c:numRef>
          </c:val>
          <c:extLst>
            <c:ext xmlns:c16="http://schemas.microsoft.com/office/drawing/2014/chart" uri="{C3380CC4-5D6E-409C-BE32-E72D297353CC}">
              <c16:uniqueId val="{00000001-8719-4AB6-8E98-AA07CB376BDB}"/>
            </c:ext>
          </c:extLst>
        </c:ser>
        <c:dLbls>
          <c:showLegendKey val="0"/>
          <c:showVal val="0"/>
          <c:showCatName val="0"/>
          <c:showSerName val="0"/>
          <c:showPercent val="0"/>
          <c:showBubbleSize val="0"/>
          <c:showLeaderLines val="1"/>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099208333333347"/>
          <c:y val="0.13053111111111118"/>
          <c:w val="0.72213583333333387"/>
          <c:h val="0.69845537037037064"/>
        </c:manualLayout>
      </c:layout>
      <c:barChart>
        <c:barDir val="col"/>
        <c:grouping val="clustered"/>
        <c:varyColors val="0"/>
        <c:ser>
          <c:idx val="0"/>
          <c:order val="0"/>
          <c:tx>
            <c:strRef>
              <c:f>'6.CO2-capita'!$X$5</c:f>
              <c:strCache>
                <c:ptCount val="1"/>
                <c:pt idx="0">
                  <c:v>CO2 総排出量 </c:v>
                </c:pt>
              </c:strCache>
            </c:strRef>
          </c:tx>
          <c:spPr>
            <a:solidFill>
              <a:schemeClr val="accent2"/>
            </a:solidFill>
            <a:ln>
              <a:solidFill>
                <a:sysClr val="windowText" lastClr="000000"/>
              </a:solidFill>
            </a:ln>
          </c:spPr>
          <c:invertIfNegative val="0"/>
          <c:dLbls>
            <c:numFmt formatCode="#,##0;[Red]#,##0" sourceLinked="0"/>
            <c:spPr>
              <a:noFill/>
              <a:ln>
                <a:noFill/>
              </a:ln>
              <a:effectLst/>
            </c:spPr>
            <c:txPr>
              <a:bodyPr rot="-5400000" vert="horz"/>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'6.CO2-capita'!$AA$5:$BA$5</c:f>
              <c:numCache>
                <c:formatCode>#,##0_);[Red]\(#,##0\)</c:formatCode>
                <c:ptCount val="27"/>
                <c:pt idx="0">
                  <c:v>1160.6335734324944</c:v>
                </c:pt>
                <c:pt idx="1">
                  <c:v>1172.2166840457264</c:v>
                </c:pt>
                <c:pt idx="2">
                  <c:v>1181.8863773666189</c:v>
                </c:pt>
                <c:pt idx="3">
                  <c:v>1174.9092674891731</c:v>
                </c:pt>
                <c:pt idx="4">
                  <c:v>1229.8502629688448</c:v>
                </c:pt>
                <c:pt idx="5">
                  <c:v>1242.4376870584319</c:v>
                </c:pt>
                <c:pt idx="6">
                  <c:v>1254.4786567536614</c:v>
                </c:pt>
                <c:pt idx="7">
                  <c:v>1247.8103209706424</c:v>
                </c:pt>
                <c:pt idx="8">
                  <c:v>1207.7754832059265</c:v>
                </c:pt>
                <c:pt idx="9">
                  <c:v>1243.8926378084177</c:v>
                </c:pt>
                <c:pt idx="10">
                  <c:v>1266.8662007197856</c:v>
                </c:pt>
                <c:pt idx="11">
                  <c:v>1251.7780776277862</c:v>
                </c:pt>
                <c:pt idx="12">
                  <c:v>1280.6802098774731</c:v>
                </c:pt>
                <c:pt idx="13">
                  <c:v>1288.6825082443675</c:v>
                </c:pt>
                <c:pt idx="14">
                  <c:v>1283.2410034557308</c:v>
                </c:pt>
                <c:pt idx="15">
                  <c:v>1289.9591957982973</c:v>
                </c:pt>
                <c:pt idx="16">
                  <c:v>1265.674552005454</c:v>
                </c:pt>
                <c:pt idx="17">
                  <c:v>1302.9456625800703</c:v>
                </c:pt>
                <c:pt idx="18">
                  <c:v>1231.8719765371959</c:v>
                </c:pt>
                <c:pt idx="19">
                  <c:v>1162.6237896887712</c:v>
                </c:pt>
                <c:pt idx="20">
                  <c:v>1213.9285993155204</c:v>
                </c:pt>
                <c:pt idx="21">
                  <c:v>1263.6699055129059</c:v>
                </c:pt>
                <c:pt idx="22">
                  <c:v>1304.2744454490185</c:v>
                </c:pt>
                <c:pt idx="23">
                  <c:v>1316.2638572446267</c:v>
                </c:pt>
                <c:pt idx="24">
                  <c:v>1266.296355919806</c:v>
                </c:pt>
                <c:pt idx="25">
                  <c:v>1225.7692703937489</c:v>
                </c:pt>
                <c:pt idx="26">
                  <c:v>1206.4209472823375</c:v>
                </c:pt>
              </c:numCache>
            </c:numRef>
          </c:val>
          <c:extLst>
            <c:ext xmlns:c16="http://schemas.microsoft.com/office/drawing/2014/chart" uri="{C3380CC4-5D6E-409C-BE32-E72D297353CC}">
              <c16:uniqueId val="{00000000-2E40-418B-B760-B0A4DF371E39}"/>
            </c:ext>
          </c:extLst>
        </c:ser>
        <c:dLbls>
          <c:showLegendKey val="0"/>
          <c:showVal val="0"/>
          <c:showCatName val="0"/>
          <c:showSerName val="0"/>
          <c:showPercent val="0"/>
          <c:showBubbleSize val="0"/>
        </c:dLbls>
        <c:gapWidth val="90"/>
        <c:overlap val="45"/>
        <c:axId val="185942400"/>
        <c:axId val="185943936"/>
      </c:barChart>
      <c:lineChart>
        <c:grouping val="standard"/>
        <c:varyColors val="0"/>
        <c:ser>
          <c:idx val="2"/>
          <c:order val="1"/>
          <c:tx>
            <c:strRef>
              <c:f>'6.CO2-capita'!$X$7</c:f>
              <c:strCache>
                <c:ptCount val="1"/>
                <c:pt idx="0">
                  <c:v>一人あたりCO2 排出量（総CO2 排出量）</c:v>
                </c:pt>
              </c:strCache>
            </c:strRef>
          </c:tx>
          <c:spPr>
            <a:ln>
              <a:solidFill>
                <a:schemeClr val="accent2"/>
              </a:solidFill>
            </a:ln>
          </c:spPr>
          <c:marker>
            <c:symbol val="diamond"/>
            <c:size val="7"/>
            <c:spPr>
              <a:solidFill>
                <a:schemeClr val="accent2"/>
              </a:solidFill>
              <a:ln>
                <a:solidFill>
                  <a:schemeClr val="accent2"/>
                </a:solidFill>
              </a:ln>
            </c:spPr>
          </c:marker>
          <c:dLbls>
            <c:dLbl>
              <c:idx val="18"/>
              <c:layout>
                <c:manualLayout>
                  <c:x val="-3.2696894196636635E-2"/>
                  <c:y val="-7.3326861539567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40-418B-B760-B0A4DF371E39}"/>
                </c:ext>
              </c:extLst>
            </c:dLbl>
            <c:numFmt formatCode="#,##0.00;[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'6.CO2-capita'!$AA$7:$BA$7</c:f>
              <c:numCache>
                <c:formatCode>#,##0.00_);[Red]\(#,##0.00\)</c:formatCode>
                <c:ptCount val="27"/>
                <c:pt idx="0">
                  <c:v>9.389403640715587</c:v>
                </c:pt>
                <c:pt idx="1">
                  <c:v>9.445666707324893</c:v>
                </c:pt>
                <c:pt idx="2">
                  <c:v>9.4879573030306492</c:v>
                </c:pt>
                <c:pt idx="3">
                  <c:v>9.4039384934061143</c:v>
                </c:pt>
                <c:pt idx="4">
                  <c:v>9.8179879692559364</c:v>
                </c:pt>
                <c:pt idx="5">
                  <c:v>9.8943831094881887</c:v>
                </c:pt>
                <c:pt idx="6">
                  <c:v>9.9673337365914332</c:v>
                </c:pt>
                <c:pt idx="7">
                  <c:v>9.8909321002452693</c:v>
                </c:pt>
                <c:pt idx="8">
                  <c:v>9.5497460560908873</c:v>
                </c:pt>
                <c:pt idx="9">
                  <c:v>9.8201791927527928</c:v>
                </c:pt>
                <c:pt idx="10">
                  <c:v>9.9811401975937599</c:v>
                </c:pt>
                <c:pt idx="11">
                  <c:v>9.8320562822252189</c:v>
                </c:pt>
                <c:pt idx="12">
                  <c:v>10.045653717878615</c:v>
                </c:pt>
                <c:pt idx="13">
                  <c:v>10.09195818319081</c:v>
                </c:pt>
                <c:pt idx="14">
                  <c:v>10.042030906553334</c:v>
                </c:pt>
                <c:pt idx="15">
                  <c:v>10.09610540822661</c:v>
                </c:pt>
                <c:pt idx="16">
                  <c:v>9.8957361709873588</c:v>
                </c:pt>
                <c:pt idx="17">
                  <c:v>10.176639324081059</c:v>
                </c:pt>
                <c:pt idx="18">
                  <c:v>9.6176882088098115</c:v>
                </c:pt>
                <c:pt idx="19">
                  <c:v>9.0807281748998019</c:v>
                </c:pt>
                <c:pt idx="20">
                  <c:v>9.4795697424347836</c:v>
                </c:pt>
                <c:pt idx="21">
                  <c:v>9.8852230412561379</c:v>
                </c:pt>
                <c:pt idx="22">
                  <c:v>10.22217481879869</c:v>
                </c:pt>
                <c:pt idx="23">
                  <c:v>10.330615272054382</c:v>
                </c:pt>
                <c:pt idx="24">
                  <c:v>9.9522533781981597</c:v>
                </c:pt>
                <c:pt idx="25">
                  <c:v>9.644531490218176</c:v>
                </c:pt>
                <c:pt idx="26">
                  <c:v>9.5044087375822652</c:v>
                </c:pt>
              </c:numCache>
            </c:numRef>
          </c:val>
          <c:smooth val="0"/>
          <c:extLst>
            <c:ext xmlns:c16="http://schemas.microsoft.com/office/drawing/2014/chart" uri="{C3380CC4-5D6E-409C-BE32-E72D297353CC}">
              <c16:uniqueId val="{00000002-2E40-418B-B760-B0A4DF371E39}"/>
            </c:ext>
          </c:extLst>
        </c:ser>
        <c:dLbls>
          <c:showLegendKey val="0"/>
          <c:showVal val="0"/>
          <c:showCatName val="0"/>
          <c:showSerName val="0"/>
          <c:showPercent val="0"/>
          <c:showBubbleSize val="0"/>
        </c:dLbls>
        <c:marker val="1"/>
        <c:smooth val="0"/>
        <c:axId val="185945472"/>
        <c:axId val="186246272"/>
      </c:lineChart>
      <c:catAx>
        <c:axId val="185942400"/>
        <c:scaling>
          <c:orientation val="minMax"/>
        </c:scaling>
        <c:delete val="0"/>
        <c:axPos val="b"/>
        <c:numFmt formatCode="General" sourceLinked="0"/>
        <c:majorTickMark val="in"/>
        <c:minorTickMark val="none"/>
        <c:tickLblPos val="nextTo"/>
        <c:txPr>
          <a:bodyPr rot="-5400000" vert="horz"/>
          <a:lstStyle/>
          <a:p>
            <a:pPr>
              <a:defRPr sz="1200"/>
            </a:pPr>
            <a:endParaRPr lang="ja-JP"/>
          </a:p>
        </c:txPr>
        <c:crossAx val="185943936"/>
        <c:crosses val="autoZero"/>
        <c:auto val="1"/>
        <c:lblAlgn val="ctr"/>
        <c:lblOffset val="100"/>
        <c:tickLblSkip val="1"/>
        <c:noMultiLvlLbl val="0"/>
      </c:catAx>
      <c:valAx>
        <c:axId val="185943936"/>
        <c:scaling>
          <c:orientation val="minMax"/>
          <c:max val="1600"/>
          <c:min val="800"/>
        </c:scaling>
        <c:delete val="0"/>
        <c:axPos val="l"/>
        <c:numFmt formatCode="#,##0_);[Red]\(#,##0\)" sourceLinked="1"/>
        <c:majorTickMark val="out"/>
        <c:minorTickMark val="none"/>
        <c:tickLblPos val="nextTo"/>
        <c:txPr>
          <a:bodyPr/>
          <a:lstStyle/>
          <a:p>
            <a:pPr>
              <a:defRPr sz="1200"/>
            </a:pPr>
            <a:endParaRPr lang="ja-JP"/>
          </a:p>
        </c:txPr>
        <c:crossAx val="185942400"/>
        <c:crosses val="autoZero"/>
        <c:crossBetween val="between"/>
      </c:valAx>
      <c:catAx>
        <c:axId val="185945472"/>
        <c:scaling>
          <c:orientation val="minMax"/>
        </c:scaling>
        <c:delete val="1"/>
        <c:axPos val="b"/>
        <c:numFmt formatCode="General" sourceLinked="1"/>
        <c:majorTickMark val="out"/>
        <c:minorTickMark val="none"/>
        <c:tickLblPos val="none"/>
        <c:crossAx val="186246272"/>
        <c:crosses val="autoZero"/>
        <c:auto val="1"/>
        <c:lblAlgn val="ctr"/>
        <c:lblOffset val="100"/>
        <c:noMultiLvlLbl val="0"/>
      </c:catAx>
      <c:valAx>
        <c:axId val="186246272"/>
        <c:scaling>
          <c:orientation val="minMax"/>
          <c:max val="10.5"/>
          <c:min val="6"/>
        </c:scaling>
        <c:delete val="0"/>
        <c:axPos val="r"/>
        <c:numFmt formatCode="#,##0_);[Red]\(#,##0\)" sourceLinked="0"/>
        <c:majorTickMark val="out"/>
        <c:minorTickMark val="none"/>
        <c:tickLblPos val="nextTo"/>
        <c:txPr>
          <a:bodyPr/>
          <a:lstStyle/>
          <a:p>
            <a:pPr>
              <a:defRPr sz="1200"/>
            </a:pPr>
            <a:endParaRPr lang="ja-JP"/>
          </a:p>
        </c:txPr>
        <c:crossAx val="185945472"/>
        <c:crosses val="max"/>
        <c:crossBetween val="between"/>
        <c:majorUnit val="1"/>
      </c:valAx>
      <c:spPr>
        <a:noFill/>
        <a:ln w="25400">
          <a:noFill/>
        </a:ln>
      </c:spPr>
    </c:plotArea>
    <c:plotVisOnly val="1"/>
    <c:dispBlanksAs val="gap"/>
    <c:showDLblsOverMax val="0"/>
  </c:chart>
  <c:spPr>
    <a:solidFill>
      <a:sysClr val="window" lastClr="FFFFFF"/>
    </a:solid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784236111111124"/>
          <c:y val="0.13078222222222224"/>
          <c:w val="0.72358055555555567"/>
          <c:h val="0.70073685185185186"/>
        </c:manualLayout>
      </c:layout>
      <c:barChart>
        <c:barDir val="col"/>
        <c:grouping val="clustered"/>
        <c:varyColors val="0"/>
        <c:ser>
          <c:idx val="0"/>
          <c:order val="0"/>
          <c:tx>
            <c:strRef>
              <c:f>'6.CO2-capita'!$X$6</c:f>
              <c:strCache>
                <c:ptCount val="1"/>
                <c:pt idx="0">
                  <c:v>エネルギー起源CO2 排出量 </c:v>
                </c:pt>
              </c:strCache>
            </c:strRef>
          </c:tx>
          <c:spPr>
            <a:solidFill>
              <a:schemeClr val="accent1"/>
            </a:solidFill>
            <a:ln>
              <a:solidFill>
                <a:sysClr val="windowText" lastClr="000000"/>
              </a:solidFill>
            </a:ln>
          </c:spPr>
          <c:invertIfNegative val="0"/>
          <c:dLbls>
            <c:numFmt formatCode="#,##0_);[Red]\(#,##0\)" sourceLinked="0"/>
            <c:spPr>
              <a:noFill/>
              <a:ln>
                <a:noFill/>
              </a:ln>
              <a:effectLst/>
            </c:spPr>
            <c:txPr>
              <a:bodyPr rot="-5400000" vert="horz"/>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'6.CO2-capita'!$AA$4:$BA$4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'6.CO2-capita'!$AA$6:$BA$6</c:f>
              <c:numCache>
                <c:formatCode>#,##0_);[Red]\(#,##0\)</c:formatCode>
                <c:ptCount val="27"/>
                <c:pt idx="0">
                  <c:v>1064.9716362701211</c:v>
                </c:pt>
                <c:pt idx="1">
                  <c:v>1075.4474500246192</c:v>
                </c:pt>
                <c:pt idx="2">
                  <c:v>1083.6407206132812</c:v>
                </c:pt>
                <c:pt idx="3">
                  <c:v>1079.1396059061206</c:v>
                </c:pt>
                <c:pt idx="4">
                  <c:v>1129.1392915545255</c:v>
                </c:pt>
                <c:pt idx="5">
                  <c:v>1140.6556043457572</c:v>
                </c:pt>
                <c:pt idx="6">
                  <c:v>1151.5520038269005</c:v>
                </c:pt>
                <c:pt idx="7">
                  <c:v>1145.9699857086655</c:v>
                </c:pt>
                <c:pt idx="8">
                  <c:v>1112.2116694268339</c:v>
                </c:pt>
                <c:pt idx="9">
                  <c:v>1148.1010754032466</c:v>
                </c:pt>
                <c:pt idx="10">
                  <c:v>1169.0482423853637</c:v>
                </c:pt>
                <c:pt idx="11">
                  <c:v>1156.0820334652551</c:v>
                </c:pt>
                <c:pt idx="12">
                  <c:v>1187.6875536781972</c:v>
                </c:pt>
                <c:pt idx="13">
                  <c:v>1195.9121717828386</c:v>
                </c:pt>
                <c:pt idx="14">
                  <c:v>1191.4626957316834</c:v>
                </c:pt>
                <c:pt idx="15">
                  <c:v>1198.1855210114227</c:v>
                </c:pt>
                <c:pt idx="16">
                  <c:v>1175.4641281010329</c:v>
                </c:pt>
                <c:pt idx="17">
                  <c:v>1212.9424727520091</c:v>
                </c:pt>
                <c:pt idx="18">
                  <c:v>1145.2080608001038</c:v>
                </c:pt>
                <c:pt idx="19">
                  <c:v>1085.5172400954782</c:v>
                </c:pt>
                <c:pt idx="20">
                  <c:v>1135.3253578239892</c:v>
                </c:pt>
                <c:pt idx="21">
                  <c:v>1185.9533660952929</c:v>
                </c:pt>
                <c:pt idx="22">
                  <c:v>1224.6797935449592</c:v>
                </c:pt>
                <c:pt idx="23">
                  <c:v>1235.3574261284307</c:v>
                </c:pt>
                <c:pt idx="24">
                  <c:v>1186.9518148211191</c:v>
                </c:pt>
                <c:pt idx="25">
                  <c:v>1147.4961643223508</c:v>
                </c:pt>
                <c:pt idx="26">
                  <c:v>1127.8633657967061</c:v>
                </c:pt>
              </c:numCache>
            </c:numRef>
          </c:val>
          <c:extLst>
            <c:ext xmlns:c16="http://schemas.microsoft.com/office/drawing/2014/chart" uri="{C3380CC4-5D6E-409C-BE32-E72D297353CC}">
              <c16:uniqueId val="{00000000-260E-4D32-A3DB-02775752B1CF}"/>
            </c:ext>
          </c:extLst>
        </c:ser>
        <c:dLbls>
          <c:showLegendKey val="0"/>
          <c:showVal val="0"/>
          <c:showCatName val="0"/>
          <c:showSerName val="0"/>
          <c:showPercent val="0"/>
          <c:showBubbleSize val="0"/>
        </c:dLbls>
        <c:gapWidth val="91"/>
        <c:overlap val="45"/>
        <c:axId val="186615296"/>
        <c:axId val="186616832"/>
      </c:barChart>
      <c:lineChart>
        <c:grouping val="standard"/>
        <c:varyColors val="0"/>
        <c:ser>
          <c:idx val="2"/>
          <c:order val="1"/>
          <c:tx>
            <c:strRef>
              <c:f>'6.CO2-capita'!$X$8</c:f>
              <c:strCache>
                <c:ptCount val="1"/>
                <c:pt idx="0">
                  <c:v>一人あたりCO2 排出量（エネルギー起源CO2）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dLbl>
              <c:idx val="18"/>
              <c:layout>
                <c:manualLayout>
                  <c:x val="-3.2696894196636635E-2"/>
                  <c:y val="-8.37639130725097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0E-4D32-A3DB-02775752B1CF}"/>
                </c:ext>
              </c:extLst>
            </c:dLbl>
            <c:numFmt formatCode="#,##0.00;[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'6.CO2-capita'!$AA$8:$BA$8</c:f>
              <c:numCache>
                <c:formatCode>#,##0.00_);[Red]\(#,##0.00\)</c:formatCode>
                <c:ptCount val="27"/>
                <c:pt idx="0">
                  <c:v>8.6155086219682797</c:v>
                </c:pt>
                <c:pt idx="1">
                  <c:v>8.6659047874281381</c:v>
                </c:pt>
                <c:pt idx="2">
                  <c:v>8.6992600015516253</c:v>
                </c:pt>
                <c:pt idx="3">
                  <c:v>8.6374009981440434</c:v>
                </c:pt>
                <c:pt idx="4">
                  <c:v>9.0140046425939033</c:v>
                </c:pt>
                <c:pt idx="5">
                  <c:v>9.0838226036932177</c:v>
                </c:pt>
                <c:pt idx="6">
                  <c:v>9.1495403890615723</c:v>
                </c:pt>
                <c:pt idx="7">
                  <c:v>9.0836813312671154</c:v>
                </c:pt>
                <c:pt idx="8">
                  <c:v>8.7941336376971488</c:v>
                </c:pt>
                <c:pt idx="9">
                  <c:v>9.0639320059940367</c:v>
                </c:pt>
                <c:pt idx="10">
                  <c:v>9.2104710018858515</c:v>
                </c:pt>
                <c:pt idx="11">
                  <c:v>9.080414350633502</c:v>
                </c:pt>
                <c:pt idx="12">
                  <c:v>9.3162194568673993</c:v>
                </c:pt>
                <c:pt idx="13">
                  <c:v>9.3654531284385989</c:v>
                </c:pt>
                <c:pt idx="14">
                  <c:v>9.3238177258381807</c:v>
                </c:pt>
                <c:pt idx="15">
                  <c:v>9.3778216847052676</c:v>
                </c:pt>
                <c:pt idx="16">
                  <c:v>9.1904217175865153</c:v>
                </c:pt>
                <c:pt idx="17">
                  <c:v>9.4736706376637994</c:v>
                </c:pt>
                <c:pt idx="18">
                  <c:v>8.9410703975524175</c:v>
                </c:pt>
                <c:pt idx="19">
                  <c:v>8.4784838172916004</c:v>
                </c:pt>
                <c:pt idx="20">
                  <c:v>8.8657569447788465</c:v>
                </c:pt>
                <c:pt idx="21">
                  <c:v>9.2772752514210577</c:v>
                </c:pt>
                <c:pt idx="22">
                  <c:v>9.5983563814723212</c:v>
                </c:pt>
                <c:pt idx="23">
                  <c:v>9.6956261638325518</c:v>
                </c:pt>
                <c:pt idx="24">
                  <c:v>9.3286576665786622</c:v>
                </c:pt>
                <c:pt idx="25">
                  <c:v>9.0286672696211845</c:v>
                </c:pt>
                <c:pt idx="26">
                  <c:v>8.8855174910755608</c:v>
                </c:pt>
              </c:numCache>
            </c:numRef>
          </c:val>
          <c:smooth val="0"/>
          <c:extLst>
            <c:ext xmlns:c16="http://schemas.microsoft.com/office/drawing/2014/chart" uri="{C3380CC4-5D6E-409C-BE32-E72D297353CC}">
              <c16:uniqueId val="{00000002-260E-4D32-A3DB-02775752B1CF}"/>
            </c:ext>
          </c:extLst>
        </c:ser>
        <c:dLbls>
          <c:showLegendKey val="0"/>
          <c:showVal val="0"/>
          <c:showCatName val="0"/>
          <c:showSerName val="0"/>
          <c:showPercent val="0"/>
          <c:showBubbleSize val="0"/>
        </c:dLbls>
        <c:marker val="1"/>
        <c:smooth val="0"/>
        <c:axId val="186704640"/>
        <c:axId val="186706176"/>
      </c:lineChart>
      <c:catAx>
        <c:axId val="186615296"/>
        <c:scaling>
          <c:orientation val="minMax"/>
        </c:scaling>
        <c:delete val="0"/>
        <c:axPos val="b"/>
        <c:numFmt formatCode="General" sourceLinked="0"/>
        <c:majorTickMark val="in"/>
        <c:minorTickMark val="none"/>
        <c:tickLblPos val="nextTo"/>
        <c:txPr>
          <a:bodyPr rot="-5400000" vert="horz"/>
          <a:lstStyle/>
          <a:p>
            <a:pPr>
              <a:defRPr sz="1200"/>
            </a:pPr>
            <a:endParaRPr lang="ja-JP"/>
          </a:p>
        </c:txPr>
        <c:crossAx val="186616832"/>
        <c:crosses val="autoZero"/>
        <c:auto val="1"/>
        <c:lblAlgn val="ctr"/>
        <c:lblOffset val="100"/>
        <c:noMultiLvlLbl val="0"/>
      </c:catAx>
      <c:valAx>
        <c:axId val="186616832"/>
        <c:scaling>
          <c:orientation val="minMax"/>
          <c:max val="1600"/>
          <c:min val="800"/>
        </c:scaling>
        <c:delete val="0"/>
        <c:axPos val="l"/>
        <c:numFmt formatCode="#,##0_);[Red]\(#,##0\)" sourceLinked="1"/>
        <c:majorTickMark val="out"/>
        <c:minorTickMark val="none"/>
        <c:tickLblPos val="nextTo"/>
        <c:txPr>
          <a:bodyPr/>
          <a:lstStyle/>
          <a:p>
            <a:pPr>
              <a:defRPr sz="1200"/>
            </a:pPr>
            <a:endParaRPr lang="ja-JP"/>
          </a:p>
        </c:txPr>
        <c:crossAx val="186615296"/>
        <c:crosses val="autoZero"/>
        <c:crossBetween val="between"/>
      </c:valAx>
      <c:catAx>
        <c:axId val="186704640"/>
        <c:scaling>
          <c:orientation val="minMax"/>
        </c:scaling>
        <c:delete val="1"/>
        <c:axPos val="b"/>
        <c:numFmt formatCode="General" sourceLinked="1"/>
        <c:majorTickMark val="out"/>
        <c:minorTickMark val="none"/>
        <c:tickLblPos val="none"/>
        <c:crossAx val="186706176"/>
        <c:crosses val="autoZero"/>
        <c:auto val="1"/>
        <c:lblAlgn val="ctr"/>
        <c:lblOffset val="100"/>
        <c:noMultiLvlLbl val="0"/>
      </c:catAx>
      <c:valAx>
        <c:axId val="186706176"/>
        <c:scaling>
          <c:orientation val="minMax"/>
          <c:max val="10.5"/>
          <c:min val="6"/>
        </c:scaling>
        <c:delete val="0"/>
        <c:axPos val="r"/>
        <c:numFmt formatCode="#,##0_);[Red]\(#,##0\)" sourceLinked="0"/>
        <c:majorTickMark val="out"/>
        <c:minorTickMark val="none"/>
        <c:tickLblPos val="nextTo"/>
        <c:txPr>
          <a:bodyPr/>
          <a:lstStyle/>
          <a:p>
            <a:pPr>
              <a:defRPr sz="1200"/>
            </a:pPr>
            <a:endParaRPr lang="ja-JP"/>
          </a:p>
        </c:txPr>
        <c:crossAx val="186704640"/>
        <c:crosses val="max"/>
        <c:crossBetween val="between"/>
        <c:majorUnit val="1"/>
      </c:valAx>
    </c:plotArea>
    <c:plotVisOnly val="1"/>
    <c:dispBlanksAs val="gap"/>
    <c:showDLblsOverMax val="0"/>
  </c:chart>
  <c:spPr>
    <a:solidFill>
      <a:sysClr val="window" lastClr="FFFFFF"/>
    </a:solidFill>
    <a:ln>
      <a:noFill/>
    </a:ln>
  </c:sp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tLang="en-US" sz="1600">
                <a:latin typeface="+mn-ea"/>
                <a:ea typeface="+mn-ea"/>
              </a:rPr>
              <a:t>GDP</a:t>
            </a:r>
            <a:r>
              <a:rPr lang="ja-JP" altLang="en-US" sz="1600">
                <a:latin typeface="+mn-ea"/>
                <a:ea typeface="+mn-ea"/>
              </a:rPr>
              <a:t>あたり</a:t>
            </a:r>
            <a:r>
              <a:rPr lang="en-US" altLang="en-US" sz="1600">
                <a:latin typeface="+mn-ea"/>
                <a:ea typeface="+mn-ea"/>
              </a:rPr>
              <a:t>C</a:t>
            </a:r>
            <a:r>
              <a:rPr lang="en-US" altLang="en-US" sz="1600" b="1">
                <a:latin typeface="+mn-ea"/>
                <a:ea typeface="+mn-ea"/>
              </a:rPr>
              <a:t>O</a:t>
            </a:r>
            <a:r>
              <a:rPr lang="en-US" altLang="en-US" sz="1600" baseline="-25000">
                <a:latin typeface="+mn-ea"/>
                <a:ea typeface="+mn-ea"/>
              </a:rPr>
              <a:t>2</a:t>
            </a:r>
            <a:r>
              <a:rPr lang="ja-JP" altLang="en-US" sz="1600">
                <a:latin typeface="+mn-ea"/>
                <a:ea typeface="+mn-ea"/>
              </a:rPr>
              <a:t>排出量（総</a:t>
            </a:r>
            <a:r>
              <a:rPr lang="en-US" altLang="en-US" sz="1600">
                <a:latin typeface="+mn-ea"/>
                <a:ea typeface="+mn-ea"/>
              </a:rPr>
              <a:t>CO</a:t>
            </a:r>
            <a:r>
              <a:rPr lang="en-US" altLang="en-US" sz="1600" baseline="-25000">
                <a:latin typeface="+mn-ea"/>
                <a:ea typeface="+mn-ea"/>
              </a:rPr>
              <a:t>2</a:t>
            </a:r>
            <a:r>
              <a:rPr lang="ja-JP" altLang="en-US" sz="1600">
                <a:latin typeface="+mn-ea"/>
                <a:ea typeface="+mn-ea"/>
              </a:rPr>
              <a:t>排出量）</a:t>
            </a:r>
          </a:p>
        </c:rich>
      </c:tx>
      <c:layout>
        <c:manualLayout>
          <c:xMode val="edge"/>
          <c:yMode val="edge"/>
          <c:x val="0.29320168312294326"/>
          <c:y val="2.8222212964120245E-2"/>
        </c:manualLayout>
      </c:layout>
      <c:overlay val="0"/>
    </c:title>
    <c:autoTitleDeleted val="0"/>
    <c:plotArea>
      <c:layout>
        <c:manualLayout>
          <c:layoutTarget val="inner"/>
          <c:xMode val="edge"/>
          <c:yMode val="edge"/>
          <c:x val="0.15890083184046463"/>
          <c:y val="0.15026050644608072"/>
          <c:w val="0.74843486111111113"/>
          <c:h val="0.69872166666666702"/>
        </c:manualLayout>
      </c:layout>
      <c:lineChart>
        <c:grouping val="standard"/>
        <c:varyColors val="0"/>
        <c:ser>
          <c:idx val="2"/>
          <c:order val="0"/>
          <c:tx>
            <c:strRef>
              <c:f>'7.CO2-GDP'!$X$7</c:f>
              <c:strCache>
                <c:ptCount val="1"/>
                <c:pt idx="0">
                  <c:v>GDPあたりCO2排出量（総CO2排出量）</c:v>
                </c:pt>
              </c:strCache>
            </c:strRef>
          </c:tx>
          <c:spPr>
            <a:ln>
              <a:solidFill>
                <a:schemeClr val="accent2"/>
              </a:solidFill>
            </a:ln>
          </c:spPr>
          <c:marker>
            <c:symbol val="diamond"/>
            <c:size val="7"/>
            <c:spPr>
              <a:solidFill>
                <a:schemeClr val="accent2"/>
              </a:solidFill>
              <a:ln>
                <a:solidFill>
                  <a:schemeClr val="accent2"/>
                </a:solidFill>
              </a:ln>
            </c:spPr>
          </c:marker>
          <c:dLbls>
            <c:numFmt formatCode="#,##0.00_);[Red]\(#,##0.00\)" sourceLinked="0"/>
            <c:spPr>
              <a:noFill/>
              <a:ln>
                <a:noFill/>
              </a:ln>
              <a:effectLst/>
            </c:spPr>
            <c:txPr>
              <a:bodyPr rot="-5400000" vert="horz"/>
              <a:lstStyle/>
              <a:p>
                <a:pPr>
                  <a:defRPr/>
                </a:pPr>
                <a:endParaRPr lang="ja-JP"/>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numRef>
              <c:f>'7.CO2-GDP'!$AA$4:$BA$4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'7.CO2-GDP'!$AA$7:$BA$7</c:f>
              <c:numCache>
                <c:formatCode>#,##0.00_);[Red]\(#,##0.00\)</c:formatCode>
                <c:ptCount val="27"/>
                <c:pt idx="0">
                  <c:v>2.8190766089293948</c:v>
                </c:pt>
                <c:pt idx="1">
                  <c:v>2.7802642566462041</c:v>
                </c:pt>
                <c:pt idx="2">
                  <c:v>2.7883221236096127</c:v>
                </c:pt>
                <c:pt idx="3">
                  <c:v>2.796906899821753</c:v>
                </c:pt>
                <c:pt idx="4">
                  <c:v>2.8816171049456791</c:v>
                </c:pt>
                <c:pt idx="5">
                  <c:v>2.8163795864427805</c:v>
                </c:pt>
                <c:pt idx="6">
                  <c:v>2.7656713536249571</c:v>
                </c:pt>
                <c:pt idx="7">
                  <c:v>2.7500103493036159</c:v>
                </c:pt>
                <c:pt idx="8">
                  <c:v>2.6851777164541653</c:v>
                </c:pt>
                <c:pt idx="9">
                  <c:v>2.7462860402410176</c:v>
                </c:pt>
                <c:pt idx="10">
                  <c:v>2.7289047615473421</c:v>
                </c:pt>
                <c:pt idx="11">
                  <c:v>2.7115751881278372</c:v>
                </c:pt>
                <c:pt idx="12">
                  <c:v>2.7496409864454003</c:v>
                </c:pt>
                <c:pt idx="13">
                  <c:v>2.7123345825866627</c:v>
                </c:pt>
                <c:pt idx="14">
                  <c:v>2.6578982923584982</c:v>
                </c:pt>
                <c:pt idx="15">
                  <c:v>2.6188284205027403</c:v>
                </c:pt>
                <c:pt idx="16">
                  <c:v>2.5340153950095368</c:v>
                </c:pt>
                <c:pt idx="17">
                  <c:v>2.5775567592174156</c:v>
                </c:pt>
                <c:pt idx="18">
                  <c:v>2.5239771534553106</c:v>
                </c:pt>
                <c:pt idx="19">
                  <c:v>2.4346449413125022</c:v>
                </c:pt>
                <c:pt idx="20">
                  <c:v>2.4628688496235189</c:v>
                </c:pt>
                <c:pt idx="21">
                  <c:v>2.5516169150019059</c:v>
                </c:pt>
                <c:pt idx="22">
                  <c:v>2.6115045917950308</c:v>
                </c:pt>
                <c:pt idx="23">
                  <c:v>2.5682069709029882</c:v>
                </c:pt>
                <c:pt idx="24">
                  <c:v>2.4783568462868404</c:v>
                </c:pt>
                <c:pt idx="25">
                  <c:v>2.3648105333627392</c:v>
                </c:pt>
                <c:pt idx="26">
                  <c:v>2.3005861726232286</c:v>
                </c:pt>
              </c:numCache>
            </c:numRef>
          </c:val>
          <c:smooth val="0"/>
          <c:extLst>
            <c:ext xmlns:c16="http://schemas.microsoft.com/office/drawing/2014/chart" uri="{C3380CC4-5D6E-409C-BE32-E72D297353CC}">
              <c16:uniqueId val="{00000000-B769-42B0-968A-9344F467D00C}"/>
            </c:ext>
          </c:extLst>
        </c:ser>
        <c:dLbls>
          <c:showLegendKey val="0"/>
          <c:showVal val="0"/>
          <c:showCatName val="0"/>
          <c:showSerName val="0"/>
          <c:showPercent val="0"/>
          <c:showBubbleSize val="0"/>
        </c:dLbls>
        <c:marker val="1"/>
        <c:smooth val="0"/>
        <c:axId val="190448768"/>
        <c:axId val="190450304"/>
      </c:lineChart>
      <c:catAx>
        <c:axId val="190448768"/>
        <c:scaling>
          <c:orientation val="minMax"/>
        </c:scaling>
        <c:delete val="0"/>
        <c:axPos val="b"/>
        <c:numFmt formatCode="General" sourceLinked="0"/>
        <c:majorTickMark val="in"/>
        <c:minorTickMark val="none"/>
        <c:tickLblPos val="nextTo"/>
        <c:txPr>
          <a:bodyPr rot="-5400000" vert="horz"/>
          <a:lstStyle/>
          <a:p>
            <a:pPr>
              <a:defRPr sz="1200"/>
            </a:pPr>
            <a:endParaRPr lang="ja-JP"/>
          </a:p>
        </c:txPr>
        <c:crossAx val="190450304"/>
        <c:crosses val="autoZero"/>
        <c:auto val="1"/>
        <c:lblAlgn val="ctr"/>
        <c:lblOffset val="100"/>
        <c:tickLblSkip val="1"/>
        <c:noMultiLvlLbl val="0"/>
      </c:catAx>
      <c:valAx>
        <c:axId val="190450304"/>
        <c:scaling>
          <c:orientation val="minMax"/>
          <c:max val="3"/>
          <c:min val="2"/>
        </c:scaling>
        <c:delete val="0"/>
        <c:axPos val="l"/>
        <c:numFmt formatCode="#,##0.0;[Red]\-#,##0.0" sourceLinked="0"/>
        <c:majorTickMark val="out"/>
        <c:minorTickMark val="none"/>
        <c:tickLblPos val="nextTo"/>
        <c:txPr>
          <a:bodyPr/>
          <a:lstStyle/>
          <a:p>
            <a:pPr>
              <a:defRPr sz="1200"/>
            </a:pPr>
            <a:endParaRPr lang="ja-JP"/>
          </a:p>
        </c:txPr>
        <c:crossAx val="190448768"/>
        <c:crosses val="autoZero"/>
        <c:crossBetween val="between"/>
        <c:majorUnit val="0.1"/>
      </c:valAx>
    </c:plotArea>
    <c:plotVisOnly val="1"/>
    <c:dispBlanksAs val="gap"/>
    <c:showDLblsOverMax val="0"/>
  </c:chart>
  <c:spPr>
    <a:noFill/>
    <a:ln>
      <a:noFill/>
    </a:ln>
  </c:spPr>
  <c:printSettings>
    <c:headerFooter/>
    <c:pageMargins b="0.75000000000000056" l="0.70000000000000051" r="0.70000000000000051" t="0.75000000000000056" header="0.30000000000000027" footer="0.30000000000000027"/>
    <c:pageSetup paperSize="9" orientation="landscape" verticalDpi="0"/>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en-US">
                <a:latin typeface="+mn-ea"/>
              </a:rPr>
              <a:t>GDP</a:t>
            </a:r>
            <a:r>
              <a:rPr lang="ja-JP">
                <a:latin typeface="+mn-ea"/>
              </a:rPr>
              <a:t>あたり</a:t>
            </a:r>
            <a:r>
              <a:rPr lang="en-US">
                <a:latin typeface="+mn-ea"/>
              </a:rPr>
              <a:t>CO</a:t>
            </a:r>
            <a:r>
              <a:rPr lang="en-US" baseline="-25000">
                <a:latin typeface="+mn-ea"/>
              </a:rPr>
              <a:t>2</a:t>
            </a:r>
            <a:r>
              <a:rPr lang="ja-JP">
                <a:latin typeface="+mn-ea"/>
              </a:rPr>
              <a:t>排出量（エネルギー起源</a:t>
            </a:r>
            <a:r>
              <a:rPr lang="en-US">
                <a:latin typeface="+mn-ea"/>
              </a:rPr>
              <a:t>CO</a:t>
            </a:r>
            <a:r>
              <a:rPr lang="en-US" baseline="-25000">
                <a:latin typeface="+mn-ea"/>
              </a:rPr>
              <a:t>2</a:t>
            </a:r>
            <a:r>
              <a:rPr lang="ja-JP">
                <a:latin typeface="+mn-ea"/>
              </a:rPr>
              <a:t>排出量）</a:t>
            </a:r>
          </a:p>
        </c:rich>
      </c:tx>
      <c:layout>
        <c:manualLayout>
          <c:xMode val="edge"/>
          <c:yMode val="edge"/>
          <c:x val="0.19584815786915524"/>
          <c:y val="3.2925884264466944E-2"/>
        </c:manualLayout>
      </c:layout>
      <c:overlay val="0"/>
    </c:title>
    <c:autoTitleDeleted val="0"/>
    <c:plotArea>
      <c:layout>
        <c:manualLayout>
          <c:layoutTarget val="inner"/>
          <c:xMode val="edge"/>
          <c:yMode val="edge"/>
          <c:x val="0.15360940993486924"/>
          <c:y val="0.14613317972060733"/>
          <c:w val="0.75019875000000036"/>
          <c:h val="0.69679481481481553"/>
        </c:manualLayout>
      </c:layout>
      <c:lineChart>
        <c:grouping val="standard"/>
        <c:varyColors val="0"/>
        <c:ser>
          <c:idx val="2"/>
          <c:order val="0"/>
          <c:tx>
            <c:strRef>
              <c:f>'7.CO2-GDP'!$X$8</c:f>
              <c:strCache>
                <c:ptCount val="1"/>
                <c:pt idx="0">
                  <c:v>GDPあたりCO2排出量 （エネルギー起源CO2）</c:v>
                </c:pt>
              </c:strCache>
            </c:strRef>
          </c:tx>
          <c:spPr>
            <a:ln>
              <a:solidFill>
                <a:schemeClr val="accent1"/>
              </a:solidFill>
            </a:ln>
          </c:spPr>
          <c:marker>
            <c:symbol val="triangle"/>
            <c:size val="7"/>
            <c:spPr>
              <a:solidFill>
                <a:schemeClr val="accent1"/>
              </a:solidFill>
              <a:ln>
                <a:solidFill>
                  <a:schemeClr val="accent1"/>
                </a:solidFill>
              </a:ln>
            </c:spPr>
          </c:marker>
          <c:dLbls>
            <c:numFmt formatCode="#,##0.00_);[Red]\(#,##0.00\)" sourceLinked="0"/>
            <c:spPr>
              <a:noFill/>
              <a:ln>
                <a:noFill/>
              </a:ln>
              <a:effectLst/>
            </c:spPr>
            <c:txPr>
              <a:bodyPr rot="-5400000" vert="horz"/>
              <a:lstStyle/>
              <a:p>
                <a:pPr>
                  <a:defRPr sz="1000" baseline="0">
                    <a:latin typeface="+mn-lt"/>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'7.CO2-GDP'!$AA$4:$BA$4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'7.CO2-GDP'!$AA$8:$BA$8</c:f>
              <c:numCache>
                <c:formatCode>#,##0.00_);[Red]\(#,##0.00\)</c:formatCode>
                <c:ptCount val="27"/>
                <c:pt idx="0">
                  <c:v>2.5867221987241433</c:v>
                </c:pt>
                <c:pt idx="1">
                  <c:v>2.5507469275092802</c:v>
                </c:pt>
                <c:pt idx="2">
                  <c:v>2.5565396582898425</c:v>
                </c:pt>
                <c:pt idx="3">
                  <c:v>2.5689243358169103</c:v>
                </c:pt>
                <c:pt idx="4">
                  <c:v>2.6456449166057476</c:v>
                </c:pt>
                <c:pt idx="5">
                  <c:v>2.5856581724004468</c:v>
                </c:pt>
                <c:pt idx="6">
                  <c:v>2.5387553403540042</c:v>
                </c:pt>
                <c:pt idx="7">
                  <c:v>2.5255676024852267</c:v>
                </c:pt>
                <c:pt idx="8">
                  <c:v>2.4727161895999696</c:v>
                </c:pt>
                <c:pt idx="9">
                  <c:v>2.5347958982383321</c:v>
                </c:pt>
                <c:pt idx="10">
                  <c:v>2.5181990910416636</c:v>
                </c:pt>
                <c:pt idx="11">
                  <c:v>2.5042804418858733</c:v>
                </c:pt>
                <c:pt idx="12">
                  <c:v>2.5499842595343019</c:v>
                </c:pt>
                <c:pt idx="13">
                  <c:v>2.5170776514084747</c:v>
                </c:pt>
                <c:pt idx="14">
                  <c:v>2.4678035192656949</c:v>
                </c:pt>
                <c:pt idx="15">
                  <c:v>2.4325128311657398</c:v>
                </c:pt>
                <c:pt idx="16">
                  <c:v>2.3534045084258315</c:v>
                </c:pt>
                <c:pt idx="17">
                  <c:v>2.3995076379416531</c:v>
                </c:pt>
                <c:pt idx="18">
                  <c:v>2.3464118321268148</c:v>
                </c:pt>
                <c:pt idx="19">
                  <c:v>2.2731764830078371</c:v>
                </c:pt>
                <c:pt idx="20">
                  <c:v>2.303395322878961</c:v>
                </c:pt>
                <c:pt idx="21">
                  <c:v>2.3946907781300264</c:v>
                </c:pt>
                <c:pt idx="22">
                  <c:v>2.4521349133848878</c:v>
                </c:pt>
                <c:pt idx="23">
                  <c:v>2.4103476942542632</c:v>
                </c:pt>
                <c:pt idx="24">
                  <c:v>2.3230661153863461</c:v>
                </c:pt>
                <c:pt idx="25">
                  <c:v>2.2138024519991055</c:v>
                </c:pt>
                <c:pt idx="26">
                  <c:v>2.1507806788379233</c:v>
                </c:pt>
              </c:numCache>
            </c:numRef>
          </c:val>
          <c:smooth val="0"/>
          <c:extLst>
            <c:ext xmlns:c16="http://schemas.microsoft.com/office/drawing/2014/chart" uri="{C3380CC4-5D6E-409C-BE32-E72D297353CC}">
              <c16:uniqueId val="{00000000-B543-4D21-A7C1-7C44A71FCAAE}"/>
            </c:ext>
          </c:extLst>
        </c:ser>
        <c:dLbls>
          <c:showLegendKey val="0"/>
          <c:showVal val="0"/>
          <c:showCatName val="0"/>
          <c:showSerName val="0"/>
          <c:showPercent val="0"/>
          <c:showBubbleSize val="0"/>
        </c:dLbls>
        <c:marker val="1"/>
        <c:smooth val="0"/>
        <c:axId val="190487936"/>
        <c:axId val="190489728"/>
      </c:lineChart>
      <c:catAx>
        <c:axId val="190487936"/>
        <c:scaling>
          <c:orientation val="minMax"/>
        </c:scaling>
        <c:delete val="0"/>
        <c:axPos val="b"/>
        <c:numFmt formatCode="General" sourceLinked="0"/>
        <c:majorTickMark val="in"/>
        <c:minorTickMark val="none"/>
        <c:tickLblPos val="nextTo"/>
        <c:txPr>
          <a:bodyPr rot="-5400000" vert="horz"/>
          <a:lstStyle/>
          <a:p>
            <a:pPr>
              <a:defRPr/>
            </a:pPr>
            <a:endParaRPr lang="ja-JP"/>
          </a:p>
        </c:txPr>
        <c:crossAx val="190489728"/>
        <c:crosses val="autoZero"/>
        <c:auto val="1"/>
        <c:lblAlgn val="ctr"/>
        <c:lblOffset val="100"/>
        <c:noMultiLvlLbl val="0"/>
      </c:catAx>
      <c:valAx>
        <c:axId val="190489728"/>
        <c:scaling>
          <c:orientation val="minMax"/>
          <c:max val="3"/>
          <c:min val="2"/>
        </c:scaling>
        <c:delete val="0"/>
        <c:axPos val="l"/>
        <c:numFmt formatCode="#,##0.0;[Red]\-#,##0.0" sourceLinked="0"/>
        <c:majorTickMark val="out"/>
        <c:minorTickMark val="none"/>
        <c:tickLblPos val="nextTo"/>
        <c:crossAx val="190487936"/>
        <c:crosses val="autoZero"/>
        <c:crossBetween val="between"/>
        <c:majorUnit val="0.1"/>
      </c:valAx>
    </c:plotArea>
    <c:plotVisOnly val="1"/>
    <c:dispBlanksAs val="gap"/>
    <c:showDLblsOverMax val="0"/>
  </c:chart>
  <c:spPr>
    <a:noFill/>
    <a:ln>
      <a:noFill/>
    </a:ln>
  </c:spPr>
  <c:txPr>
    <a:bodyPr/>
    <a:lstStyle/>
    <a:p>
      <a:pPr>
        <a:defRPr sz="1200"/>
      </a:pPr>
      <a:endParaRPr lang="ja-JP"/>
    </a:p>
  </c:txPr>
  <c:printSettings>
    <c:headerFooter/>
    <c:pageMargins b="0.75000000000000089" l="0.70000000000000062" r="0.70000000000000062" t="0.75000000000000089" header="0.30000000000000032" footer="0.30000000000000032"/>
    <c:pageSetup paperSize="9" orientation="landscape" verticalDpi="0"/>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'リンク切公表時非表示（グラフの添え物）'!$AP$27</c:f>
              <c:strCache>
                <c:ptCount val="1"/>
                <c:pt idx="0">
                  <c:v>2005年度
（平成17年度）</c:v>
                </c:pt>
              </c:strCache>
            </c:strRef>
          </c:tx>
          <c:spPr>
            <a:noFill/>
            <a:ln>
              <a:noFill/>
            </a:ln>
          </c:spPr>
          <c:dLbls>
            <c:dLbl>
              <c:idx val="0"/>
              <c:layout>
                <c:manualLayout>
                  <c:x val="7.2350328248568067E-3"/>
                  <c:y val="-0.12620896148553992"/>
                </c:manualLayout>
              </c:layout>
              <c:tx>
                <c:rich>
                  <a:bodyPr wrap="square" lIns="38100" tIns="19050" rIns="38100" bIns="19050" anchor="ctr">
                    <a:noAutofit/>
                  </a:bodyPr>
                  <a:lstStyle/>
                  <a:p>
                    <a:pPr>
                      <a:defRPr/>
                    </a:pPr>
                    <a:fld id="{2FD1C98B-8D19-42D8-9095-7BF29EA25A8C}" type="SERIESNAME">
                      <a:rPr lang="ja-JP" altLang="en-US" sz="1100"/>
                      <a:pPr>
                        <a:defRPr/>
                      </a:pPr>
                      <a:t>[系列名]</a:t>
                    </a:fld>
                    <a:endParaRPr lang="ja-JP" altLang="en-US" sz="1100" baseline="0"/>
                  </a:p>
                  <a:p>
                    <a:pPr>
                      <a:defRPr/>
                    </a:pPr>
                    <a:fld id="{F586A538-C89A-410A-A804-C35A40D81FDA}" type="VALUE">
                      <a:rPr lang="ja-JP" altLang="en-US" sz="11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765188988593191"/>
                      <c:h val="0.19083393058257397"/>
                    </c:manualLayout>
                  </c15:layout>
                  <c15:dlblFieldTable/>
                  <c15:showDataLabelsRange val="0"/>
                </c:ext>
                <c:ext xmlns:c16="http://schemas.microsoft.com/office/drawing/2014/chart" uri="{C3380CC4-5D6E-409C-BE32-E72D297353CC}">
                  <c16:uniqueId val="{00000001-C11D-421E-AF47-082FC1B24BFB}"/>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'リンク切公表時非表示（グラフの添え物）'!$AP$28</c:f>
              <c:numCache>
                <c:formatCode>#,##0"万トン"</c:formatCode>
                <c:ptCount val="1"/>
                <c:pt idx="0">
                  <c:v>3560</c:v>
                </c:pt>
              </c:numCache>
            </c:numRef>
          </c:val>
          <c:extLst>
            <c:ext xmlns:c16="http://schemas.microsoft.com/office/drawing/2014/chart" uri="{C3380CC4-5D6E-409C-BE32-E72D297353CC}">
              <c16:uniqueId val="{00000000-C11D-421E-AF47-082FC1B24BFB}"/>
            </c:ext>
          </c:extLst>
        </c:ser>
        <c:ser>
          <c:idx val="0"/>
          <c:order val="1"/>
          <c:tx>
            <c:strRef>
              <c:f>'9.CH4'!$AP$13</c:f>
              <c:strCache>
                <c:ptCount val="1"/>
                <c:pt idx="0">
                  <c:v>2005</c:v>
                </c:pt>
              </c:strCache>
            </c:strRef>
          </c:tx>
          <c:spPr>
            <a:ln>
              <a:solidFill>
                <a:schemeClr val="tx1"/>
              </a:solidFill>
            </a:ln>
          </c:spPr>
          <c:dLbls>
            <c:dLbl>
              <c:idx val="0"/>
              <c:layout>
                <c:manualLayout>
                  <c:x val="0.10539054907208613"/>
                  <c:y val="0.19940663117281474"/>
                </c:manualLayout>
              </c:layout>
              <c:tx>
                <c:rich>
                  <a:bodyPr wrap="square" lIns="38100" tIns="19050" rIns="38100" bIns="19050" anchor="ctr">
                    <a:noAutofit/>
                  </a:bodyPr>
                  <a:lstStyle/>
                  <a:p>
                    <a:pPr>
                      <a:defRPr sz="1000" baseline="0"/>
                    </a:pPr>
                    <a:fld id="{55FBCDB7-0F9B-4F7A-85B0-E19813D9A854}" type="CATEGORYNAME">
                      <a:rPr lang="en-US" altLang="ja-JP" sz="900" baseline="0"/>
                      <a:pPr>
                        <a:defRPr sz="1000" baseline="0"/>
                      </a:pPr>
                      <a:t>[分類名]</a:t>
                    </a:fld>
                    <a:endParaRPr lang="ja-JP" altLang="en-US" sz="900" baseline="0"/>
                  </a:p>
                  <a:p>
                    <a:pPr>
                      <a:defRPr sz="1000" baseline="0"/>
                    </a:pPr>
                    <a:fld id="{78A4CF5D-44B2-453A-BF73-0318751B31A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087617130765089"/>
                      <c:h val="0.25344212439872155"/>
                    </c:manualLayout>
                  </c15:layout>
                  <c15:dlblFieldTable/>
                  <c15:showDataLabelsRange val="0"/>
                </c:ext>
                <c:ext xmlns:c16="http://schemas.microsoft.com/office/drawing/2014/chart" uri="{C3380CC4-5D6E-409C-BE32-E72D297353CC}">
                  <c16:uniqueId val="{00000000-BC49-446C-9F25-D8920CCB29B9}"/>
                </c:ext>
              </c:extLst>
            </c:dLbl>
            <c:dLbl>
              <c:idx val="1"/>
              <c:layout>
                <c:manualLayout>
                  <c:x val="-0.21334350967662982"/>
                  <c:y val="0.13895244415655159"/>
                </c:manualLayout>
              </c:layout>
              <c:tx>
                <c:rich>
                  <a:bodyPr wrap="square" lIns="38100" tIns="19050" rIns="38100" bIns="19050" anchor="ctr">
                    <a:noAutofit/>
                  </a:bodyPr>
                  <a:lstStyle/>
                  <a:p>
                    <a:pPr>
                      <a:defRPr sz="1000" baseline="0"/>
                    </a:pPr>
                    <a:fld id="{ABEA10DD-44EB-458B-A860-97E23412A508}" type="CATEGORYNAME">
                      <a:rPr lang="ja-JP" altLang="en-US" sz="900" baseline="0"/>
                      <a:pPr>
                        <a:defRPr sz="1000" baseline="0"/>
                      </a:pPr>
                      <a:t>[分類名]</a:t>
                    </a:fld>
                    <a:endParaRPr lang="ja-JP" altLang="en-US" sz="900" baseline="0"/>
                  </a:p>
                  <a:p>
                    <a:pPr>
                      <a:defRPr sz="1000" baseline="0"/>
                    </a:pPr>
                    <a:fld id="{315BF8FB-61F6-4CB4-A864-8BE2FF72A94F}"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8022376330028742"/>
                      <c:h val="0.16997524317920015"/>
                    </c:manualLayout>
                  </c15:layout>
                  <c15:dlblFieldTable/>
                  <c15:showDataLabelsRange val="0"/>
                </c:ext>
                <c:ext xmlns:c16="http://schemas.microsoft.com/office/drawing/2014/chart" uri="{C3380CC4-5D6E-409C-BE32-E72D297353CC}">
                  <c16:uniqueId val="{00000001-BC49-446C-9F25-D8920CCB29B9}"/>
                </c:ext>
              </c:extLst>
            </c:dLbl>
            <c:dLbl>
              <c:idx val="2"/>
              <c:layout>
                <c:manualLayout>
                  <c:x val="-0.35162350808686937"/>
                  <c:y val="-2.7085964737277243E-2"/>
                </c:manualLayout>
              </c:layout>
              <c:tx>
                <c:rich>
                  <a:bodyPr wrap="square" lIns="38100" tIns="19050" rIns="38100" bIns="19050" anchor="ctr">
                    <a:noAutofit/>
                  </a:bodyPr>
                  <a:lstStyle/>
                  <a:p>
                    <a:pPr>
                      <a:defRPr sz="900" baseline="0"/>
                    </a:pPr>
                    <a:fld id="{868B3718-2387-44A0-B95D-D165CB57C710}" type="CATEGORYNAME">
                      <a:rPr lang="ja-JP" altLang="en-US" sz="900" baseline="0"/>
                      <a:pPr>
                        <a:defRPr sz="900" baseline="0"/>
                      </a:pPr>
                      <a:t>[分類名]</a:t>
                    </a:fld>
                    <a:endParaRPr lang="ja-JP" altLang="en-US" sz="900" baseline="0"/>
                  </a:p>
                  <a:p>
                    <a:pPr>
                      <a:defRPr sz="900" baseline="0"/>
                    </a:pPr>
                    <a:fld id="{9D3E5D02-08D8-485B-85C0-435F7373962C}" type="VALUE">
                      <a:rPr lang="en-US" altLang="ja-JP" sz="900" baseline="0"/>
                      <a:pPr>
                        <a:defRPr sz="9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2-BC49-446C-9F25-D8920CCB29B9}"/>
                </c:ext>
              </c:extLst>
            </c:dLbl>
            <c:dLbl>
              <c:idx val="3"/>
              <c:layout>
                <c:manualLayout>
                  <c:x val="-0.26553489253328627"/>
                  <c:y val="-0.12919968185552644"/>
                </c:manualLayout>
              </c:layout>
              <c:tx>
                <c:rich>
                  <a:bodyPr wrap="square" lIns="38100" tIns="19050" rIns="38100" bIns="19050" anchor="ctr">
                    <a:noAutofit/>
                  </a:bodyPr>
                  <a:lstStyle/>
                  <a:p>
                    <a:pPr>
                      <a:defRPr sz="1000" baseline="0"/>
                    </a:pPr>
                    <a:fld id="{43B1B313-9802-40BD-B900-65DC2D8C9D53}" type="CATEGORYNAME">
                      <a:rPr lang="ja-JP" altLang="en-US" sz="900" baseline="0"/>
                      <a:pPr>
                        <a:defRPr sz="1000" baseline="0"/>
                      </a:pPr>
                      <a:t>[分類名]</a:t>
                    </a:fld>
                    <a:endParaRPr lang="ja-JP" altLang="en-US" sz="900" baseline="0"/>
                  </a:p>
                  <a:p>
                    <a:pPr>
                      <a:defRPr sz="1000" baseline="0"/>
                    </a:pPr>
                    <a:fld id="{EE73E337-B3F9-4097-954A-70B2FC251B2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7764726605408825"/>
                      <c:h val="0.16449274186097038"/>
                    </c:manualLayout>
                  </c15:layout>
                  <c15:dlblFieldTable/>
                  <c15:showDataLabelsRange val="0"/>
                </c:ext>
                <c:ext xmlns:c16="http://schemas.microsoft.com/office/drawing/2014/chart" uri="{C3380CC4-5D6E-409C-BE32-E72D297353CC}">
                  <c16:uniqueId val="{00000003-BC49-446C-9F25-D8920CCB29B9}"/>
                </c:ext>
              </c:extLst>
            </c:dLbl>
            <c:dLbl>
              <c:idx val="4"/>
              <c:layout>
                <c:manualLayout>
                  <c:x val="0.23649962066094427"/>
                  <c:y val="-0.11472897786723336"/>
                </c:manualLayout>
              </c:layout>
              <c:tx>
                <c:rich>
                  <a:bodyPr/>
                  <a:lstStyle/>
                  <a:p>
                    <a:pPr>
                      <a:defRPr sz="1000" baseline="0"/>
                    </a:pPr>
                    <a:fld id="{3E3DEFCA-34C9-44F9-8222-B176A5E62A6C}" type="CATEGORYNAME">
                      <a:rPr lang="ja-JP" altLang="en-US" sz="900"/>
                      <a:pPr>
                        <a:defRPr sz="1000" baseline="0"/>
                      </a:pPr>
                      <a:t>[分類名]</a:t>
                    </a:fld>
                    <a:endParaRPr lang="ja-JP" altLang="en-US" sz="900" baseline="0"/>
                  </a:p>
                  <a:p>
                    <a:pPr>
                      <a:defRPr sz="1000" baseline="0"/>
                    </a:pPr>
                    <a:fld id="{31FC8531-9CB5-4F32-8F77-2A28473D57DF}" type="VALUE">
                      <a:rPr lang="en-US" altLang="ja-JP"/>
                      <a:pPr>
                        <a:defRPr sz="1000" baseline="0"/>
                      </a:pPr>
                      <a:t>[値]</a:t>
                    </a:fld>
                    <a:endParaRPr lang="ja-JP" altLang="en-US"/>
                  </a:p>
                </c:rich>
              </c:tx>
              <c:numFmt formatCode="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26036305098963863"/>
                      <c:h val="0.1722584386947586"/>
                    </c:manualLayout>
                  </c15:layout>
                  <c15:dlblFieldTable/>
                  <c15:showDataLabelsRange val="0"/>
                </c:ext>
                <c:ext xmlns:c16="http://schemas.microsoft.com/office/drawing/2014/chart" uri="{C3380CC4-5D6E-409C-BE32-E72D297353CC}">
                  <c16:uniqueId val="{00000004-BC49-446C-9F25-D8920CCB29B9}"/>
                </c:ext>
              </c:extLst>
            </c:dLbl>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'9.CH4'!$AP$14:$AP$18</c:f>
              <c:numCache>
                <c:formatCode>0%</c:formatCode>
                <c:ptCount val="5"/>
                <c:pt idx="0">
                  <c:v>0.69489068390004571</c:v>
                </c:pt>
                <c:pt idx="1">
                  <c:v>0.23114259300736395</c:v>
                </c:pt>
                <c:pt idx="2">
                  <c:v>4.498803303018703E-2</c:v>
                </c:pt>
                <c:pt idx="3">
                  <c:v>2.7465603202828183E-2</c:v>
                </c:pt>
                <c:pt idx="4" formatCode="0.0%">
                  <c:v>1.5130868595753361E-3</c:v>
                </c:pt>
              </c:numCache>
            </c:numRef>
          </c:val>
          <c:extLst>
            <c:ext xmlns:c16="http://schemas.microsoft.com/office/drawing/2014/chart" uri="{C3380CC4-5D6E-409C-BE32-E72D297353CC}">
              <c16:uniqueId val="{00000005-BC49-446C-9F25-D8920CCB29B9}"/>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'リンク切公表時非表示（グラフの添え物）'!$BA$27</c:f>
              <c:strCache>
                <c:ptCount val="1"/>
                <c:pt idx="0">
                  <c:v>2016年度
（平成28年度）</c:v>
                </c:pt>
              </c:strCache>
            </c:strRef>
          </c:tx>
          <c:spPr>
            <a:noFill/>
            <a:ln>
              <a:noFill/>
            </a:ln>
          </c:spPr>
          <c:dLbls>
            <c:dLbl>
              <c:idx val="0"/>
              <c:layout>
                <c:manualLayout>
                  <c:x val="3.3332973588012463E-3"/>
                  <c:y val="-0.11849774859013654"/>
                </c:manualLayout>
              </c:layout>
              <c:tx>
                <c:rich>
                  <a:bodyPr wrap="square" lIns="38100" tIns="19050" rIns="38100" bIns="19050" anchor="ctr">
                    <a:noAutofit/>
                  </a:bodyPr>
                  <a:lstStyle/>
                  <a:p>
                    <a:pPr>
                      <a:defRPr/>
                    </a:pPr>
                    <a:fld id="{2FD1C98B-8D19-42D8-9095-7BF29EA25A8C}" type="SERIESNAME">
                      <a:rPr lang="ja-JP" altLang="en-US" sz="1200"/>
                      <a:pPr>
                        <a:defRPr/>
                      </a:pPr>
                      <a:t>[系列名]</a:t>
                    </a:fld>
                    <a:endParaRPr lang="ja-JP" altLang="en-US" sz="1200" baseline="0"/>
                  </a:p>
                  <a:p>
                    <a:pPr>
                      <a:defRPr/>
                    </a:pPr>
                    <a:fld id="{F586A538-C89A-410A-A804-C35A40D81FDA}"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39511291120817382"/>
                      <c:h val="0.15119075375680241"/>
                    </c:manualLayout>
                  </c15:layout>
                  <c15:dlblFieldTable/>
                  <c15:showDataLabelsRange val="0"/>
                </c:ext>
                <c:ext xmlns:c16="http://schemas.microsoft.com/office/drawing/2014/chart" uri="{C3380CC4-5D6E-409C-BE32-E72D297353CC}">
                  <c16:uniqueId val="{00000000-29A1-4C04-9F8E-D5C0D7D8F143}"/>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'リンク切公表時非表示（グラフの添え物）'!$BA$28</c:f>
              <c:numCache>
                <c:formatCode>#,##0"万トン"</c:formatCode>
                <c:ptCount val="1"/>
                <c:pt idx="0">
                  <c:v>3080</c:v>
                </c:pt>
              </c:numCache>
            </c:numRef>
          </c:val>
          <c:extLst>
            <c:ext xmlns:c16="http://schemas.microsoft.com/office/drawing/2014/chart" uri="{C3380CC4-5D6E-409C-BE32-E72D297353CC}">
              <c16:uniqueId val="{00000001-29A1-4C04-9F8E-D5C0D7D8F143}"/>
            </c:ext>
          </c:extLst>
        </c:ser>
        <c:ser>
          <c:idx val="0"/>
          <c:order val="1"/>
          <c:tx>
            <c:strRef>
              <c:f>'9.CH4'!$BA$13</c:f>
              <c:strCache>
                <c:ptCount val="1"/>
                <c:pt idx="0">
                  <c:v>2016</c:v>
                </c:pt>
              </c:strCache>
            </c:strRef>
          </c:tx>
          <c:spPr>
            <a:ln>
              <a:solidFill>
                <a:schemeClr val="tx1"/>
              </a:solidFill>
            </a:ln>
          </c:spPr>
          <c:dLbls>
            <c:dLbl>
              <c:idx val="0"/>
              <c:layout>
                <c:manualLayout>
                  <c:x val="0.1608220141740615"/>
                  <c:y val="0.11946806059772803"/>
                </c:manualLayout>
              </c:layout>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7460916682331643"/>
                      <c:h val="0.20039160185642782"/>
                    </c:manualLayout>
                  </c15:layout>
                </c:ext>
                <c:ext xmlns:c16="http://schemas.microsoft.com/office/drawing/2014/chart" uri="{C3380CC4-5D6E-409C-BE32-E72D297353CC}">
                  <c16:uniqueId val="{00000002-29A1-4C04-9F8E-D5C0D7D8F143}"/>
                </c:ext>
              </c:extLst>
            </c:dLbl>
            <c:dLbl>
              <c:idx val="1"/>
              <c:layout>
                <c:manualLayout>
                  <c:x val="-0.22560507196524118"/>
                  <c:y val="0.11290056629223504"/>
                </c:manualLayout>
              </c:layout>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3644694997994231"/>
                      <c:h val="0.14222518662747707"/>
                    </c:manualLayout>
                  </c15:layout>
                </c:ext>
                <c:ext xmlns:c16="http://schemas.microsoft.com/office/drawing/2014/chart" uri="{C3380CC4-5D6E-409C-BE32-E72D297353CC}">
                  <c16:uniqueId val="{00000003-29A1-4C04-9F8E-D5C0D7D8F143}"/>
                </c:ext>
              </c:extLst>
            </c:dLbl>
            <c:dLbl>
              <c:idx val="2"/>
              <c:layout>
                <c:manualLayout>
                  <c:x val="-0.25440967572522399"/>
                  <c:y val="-1.129309896365548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5739312769251937"/>
                      <c:h val="9.7518430508436782E-2"/>
                    </c:manualLayout>
                  </c15:layout>
                </c:ext>
                <c:ext xmlns:c16="http://schemas.microsoft.com/office/drawing/2014/chart" uri="{C3380CC4-5D6E-409C-BE32-E72D297353CC}">
                  <c16:uniqueId val="{00000004-29A1-4C04-9F8E-D5C0D7D8F143}"/>
                </c:ext>
              </c:extLst>
            </c:dLbl>
            <c:dLbl>
              <c:idx val="3"/>
              <c:layout>
                <c:manualLayout>
                  <c:x val="-0.27905837643625259"/>
                  <c:y val="-0.11047703339414906"/>
                </c:manualLayout>
              </c:layout>
              <c:spPr>
                <a:noFill/>
                <a:ln>
                  <a:noFill/>
                </a:ln>
                <a:effectLst/>
              </c:spPr>
              <c:txPr>
                <a:bodyPr wrap="square" lIns="38100" tIns="19050" rIns="38100" bIns="19050" anchor="ctr">
                  <a:noAutofit/>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7950419853763367"/>
                      <c:h val="0.13510844644934022"/>
                    </c:manualLayout>
                  </c15:layout>
                </c:ext>
                <c:ext xmlns:c16="http://schemas.microsoft.com/office/drawing/2014/chart" uri="{C3380CC4-5D6E-409C-BE32-E72D297353CC}">
                  <c16:uniqueId val="{00000005-29A1-4C04-9F8E-D5C0D7D8F143}"/>
                </c:ext>
              </c:extLst>
            </c:dLbl>
            <c:dLbl>
              <c:idx val="4"/>
              <c:layout>
                <c:manualLayout>
                  <c:x val="0.23211289436923926"/>
                  <c:y val="-0.11318206396863782"/>
                </c:manualLayout>
              </c:layout>
              <c:numFmt formatCode="0.0%" sourceLinked="0"/>
              <c:spPr/>
              <c:txPr>
                <a:bodyPr/>
                <a:lstStyle/>
                <a:p>
                  <a:pPr>
                    <a:defRPr sz="1000" baseline="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33947536205483198"/>
                      <c:h val="0.1033820075877214"/>
                    </c:manualLayout>
                  </c15:layout>
                </c:ext>
                <c:ext xmlns:c16="http://schemas.microsoft.com/office/drawing/2014/chart" uri="{C3380CC4-5D6E-409C-BE32-E72D297353CC}">
                  <c16:uniqueId val="{00000006-29A1-4C04-9F8E-D5C0D7D8F143}"/>
                </c:ext>
              </c:extLst>
            </c:dLbl>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'9.CH4'!$BA$14:$BA$18</c:f>
              <c:numCache>
                <c:formatCode>0%</c:formatCode>
                <c:ptCount val="5"/>
                <c:pt idx="0">
                  <c:v>0.76477554069660481</c:v>
                </c:pt>
                <c:pt idx="1">
                  <c:v>0.16555342759629463</c:v>
                </c:pt>
                <c:pt idx="2">
                  <c:v>4.252947900939278E-2</c:v>
                </c:pt>
                <c:pt idx="3">
                  <c:v>2.5737021064994075E-2</c:v>
                </c:pt>
                <c:pt idx="4" formatCode="0.0%">
                  <c:v>1.4045316327138322E-3</c:v>
                </c:pt>
              </c:numCache>
            </c:numRef>
          </c:val>
          <c:extLst>
            <c:ext xmlns:c16="http://schemas.microsoft.com/office/drawing/2014/chart" uri="{C3380CC4-5D6E-409C-BE32-E72D297353CC}">
              <c16:uniqueId val="{00000007-29A1-4C04-9F8E-D5C0D7D8F143}"/>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4382559797616382"/>
          <c:y val="0.15182193387545578"/>
          <c:w val="0.61155876903266237"/>
          <c:h val="0.67730913248955926"/>
        </c:manualLayout>
      </c:layout>
      <c:doughnutChart>
        <c:varyColors val="1"/>
        <c:ser>
          <c:idx val="1"/>
          <c:order val="0"/>
          <c:tx>
            <c:strRef>
              <c:f>'リンク切公表時非表示（グラフの添え物）'!$AX$27</c:f>
              <c:strCache>
                <c:ptCount val="1"/>
                <c:pt idx="0">
                  <c:v>2013年度
（平成25年度）</c:v>
                </c:pt>
              </c:strCache>
            </c:strRef>
          </c:tx>
          <c:spPr>
            <a:noFill/>
            <a:ln>
              <a:noFill/>
            </a:ln>
          </c:spPr>
          <c:dLbls>
            <c:dLbl>
              <c:idx val="0"/>
              <c:layout>
                <c:manualLayout>
                  <c:x val="7.2350328248568067E-3"/>
                  <c:y val="-0.12620896148553992"/>
                </c:manualLayout>
              </c:layout>
              <c:tx>
                <c:rich>
                  <a:bodyPr wrap="square" lIns="38100" tIns="19050" rIns="38100" bIns="19050" anchor="ctr">
                    <a:noAutofit/>
                  </a:bodyPr>
                  <a:lstStyle/>
                  <a:p>
                    <a:pPr>
                      <a:defRPr/>
                    </a:pPr>
                    <a:fld id="{2FD1C98B-8D19-42D8-9095-7BF29EA25A8C}" type="SERIESNAME">
                      <a:rPr lang="ja-JP" altLang="en-US" sz="1100"/>
                      <a:pPr>
                        <a:defRPr/>
                      </a:pPr>
                      <a:t>[系列名]</a:t>
                    </a:fld>
                    <a:endParaRPr lang="ja-JP" altLang="en-US" sz="1100" baseline="0"/>
                  </a:p>
                  <a:p>
                    <a:pPr>
                      <a:defRPr/>
                    </a:pPr>
                    <a:fld id="{F586A538-C89A-410A-A804-C35A40D81FDA}" type="VALUE">
                      <a:rPr lang="ja-JP" altLang="en-US" sz="11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4765188988593191"/>
                      <c:h val="0.19083393058257397"/>
                    </c:manualLayout>
                  </c15:layout>
                  <c15:dlblFieldTable/>
                  <c15:showDataLabelsRange val="0"/>
                </c:ext>
                <c:ext xmlns:c16="http://schemas.microsoft.com/office/drawing/2014/chart" uri="{C3380CC4-5D6E-409C-BE32-E72D297353CC}">
                  <c16:uniqueId val="{00000000-8501-4148-8376-6D861A753884}"/>
                </c:ext>
              </c:extLst>
            </c:dLbl>
            <c:spPr>
              <a:noFill/>
              <a:ln>
                <a:noFill/>
              </a:ln>
              <a:effectLst/>
            </c:spPr>
            <c:showLegendKey val="0"/>
            <c:showVal val="1"/>
            <c:showCatName val="0"/>
            <c:showSerName val="1"/>
            <c:showPercent val="0"/>
            <c:showBubbleSize val="0"/>
            <c:separator>
</c:separator>
            <c:showLeaderLines val="1"/>
            <c:leaderLines>
              <c:spPr>
                <a:ln>
                  <a:noFill/>
                </a:ln>
              </c:spPr>
            </c:leaderLines>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'リンク切公表時非表示（グラフの添え物）'!$AX$28</c:f>
              <c:numCache>
                <c:formatCode>#,##0"万トン"</c:formatCode>
                <c:ptCount val="1"/>
                <c:pt idx="0">
                  <c:v>3250</c:v>
                </c:pt>
              </c:numCache>
            </c:numRef>
          </c:val>
          <c:extLst>
            <c:ext xmlns:c16="http://schemas.microsoft.com/office/drawing/2014/chart" uri="{C3380CC4-5D6E-409C-BE32-E72D297353CC}">
              <c16:uniqueId val="{00000001-8501-4148-8376-6D861A753884}"/>
            </c:ext>
          </c:extLst>
        </c:ser>
        <c:ser>
          <c:idx val="0"/>
          <c:order val="1"/>
          <c:tx>
            <c:strRef>
              <c:f>'9.CH4'!$AX$13</c:f>
              <c:strCache>
                <c:ptCount val="1"/>
                <c:pt idx="0">
                  <c:v>2013</c:v>
                </c:pt>
              </c:strCache>
            </c:strRef>
          </c:tx>
          <c:spPr>
            <a:ln>
              <a:solidFill>
                <a:schemeClr val="tx1"/>
              </a:solidFill>
            </a:ln>
          </c:spPr>
          <c:dLbls>
            <c:dLbl>
              <c:idx val="0"/>
              <c:layout>
                <c:manualLayout>
                  <c:x val="0.12262153706907621"/>
                  <c:y val="0.16013025260969924"/>
                </c:manualLayout>
              </c:layout>
              <c:tx>
                <c:rich>
                  <a:bodyPr wrap="square" lIns="38100" tIns="19050" rIns="38100" bIns="19050" anchor="ctr">
                    <a:noAutofit/>
                  </a:bodyPr>
                  <a:lstStyle/>
                  <a:p>
                    <a:pPr>
                      <a:defRPr sz="1000" baseline="0"/>
                    </a:pPr>
                    <a:fld id="{55FBCDB7-0F9B-4F7A-85B0-E19813D9A854}" type="CATEGORYNAME">
                      <a:rPr lang="en-US" altLang="ja-JP" sz="900" baseline="0"/>
                      <a:pPr>
                        <a:defRPr sz="1000" baseline="0"/>
                      </a:pPr>
                      <a:t>[分類名]</a:t>
                    </a:fld>
                    <a:endParaRPr lang="ja-JP" altLang="en-US" sz="900" baseline="0"/>
                  </a:p>
                  <a:p>
                    <a:pPr>
                      <a:defRPr sz="1000" baseline="0"/>
                    </a:pPr>
                    <a:fld id="{78A4CF5D-44B2-453A-BF73-0318751B31A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1460936397623857"/>
                      <c:h val="0.25344212439872155"/>
                    </c:manualLayout>
                  </c15:layout>
                  <c15:dlblFieldTable/>
                  <c15:showDataLabelsRange val="0"/>
                </c:ext>
                <c:ext xmlns:c16="http://schemas.microsoft.com/office/drawing/2014/chart" uri="{C3380CC4-5D6E-409C-BE32-E72D297353CC}">
                  <c16:uniqueId val="{00000002-8501-4148-8376-6D861A753884}"/>
                </c:ext>
              </c:extLst>
            </c:dLbl>
            <c:dLbl>
              <c:idx val="1"/>
              <c:layout>
                <c:manualLayout>
                  <c:x val="-0.22683101697953229"/>
                  <c:y val="0.16279855032869836"/>
                </c:manualLayout>
              </c:layout>
              <c:tx>
                <c:rich>
                  <a:bodyPr wrap="square" lIns="38100" tIns="19050" rIns="38100" bIns="19050" anchor="ctr">
                    <a:noAutofit/>
                  </a:bodyPr>
                  <a:lstStyle/>
                  <a:p>
                    <a:pPr>
                      <a:defRPr sz="1000" baseline="0"/>
                    </a:pPr>
                    <a:fld id="{ABEA10DD-44EB-458B-A860-97E23412A508}" type="CATEGORYNAME">
                      <a:rPr lang="ja-JP" altLang="en-US" sz="900" baseline="0"/>
                      <a:pPr>
                        <a:defRPr sz="1000" baseline="0"/>
                      </a:pPr>
                      <a:t>[分類名]</a:t>
                    </a:fld>
                    <a:endParaRPr lang="ja-JP" altLang="en-US" sz="900" baseline="0"/>
                  </a:p>
                  <a:p>
                    <a:pPr>
                      <a:defRPr sz="1000" baseline="0"/>
                    </a:pPr>
                    <a:fld id="{315BF8FB-61F6-4CB4-A864-8BE2FF72A94F}"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790798484210954"/>
                      <c:h val="0.16997524317920015"/>
                    </c:manualLayout>
                  </c15:layout>
                  <c15:dlblFieldTable/>
                  <c15:showDataLabelsRange val="0"/>
                </c:ext>
                <c:ext xmlns:c16="http://schemas.microsoft.com/office/drawing/2014/chart" uri="{C3380CC4-5D6E-409C-BE32-E72D297353CC}">
                  <c16:uniqueId val="{00000003-8501-4148-8376-6D861A753884}"/>
                </c:ext>
              </c:extLst>
            </c:dLbl>
            <c:dLbl>
              <c:idx val="2"/>
              <c:layout>
                <c:manualLayout>
                  <c:x val="-0.35162350808686937"/>
                  <c:y val="-2.7085964737277243E-2"/>
                </c:manualLayout>
              </c:layout>
              <c:tx>
                <c:rich>
                  <a:bodyPr wrap="square" lIns="38100" tIns="19050" rIns="38100" bIns="19050" anchor="ctr">
                    <a:noAutofit/>
                  </a:bodyPr>
                  <a:lstStyle/>
                  <a:p>
                    <a:pPr>
                      <a:defRPr sz="900" baseline="0"/>
                    </a:pPr>
                    <a:fld id="{868B3718-2387-44A0-B95D-D165CB57C710}" type="CATEGORYNAME">
                      <a:rPr lang="ja-JP" altLang="en-US" sz="900" baseline="0"/>
                      <a:pPr>
                        <a:defRPr sz="900" baseline="0"/>
                      </a:pPr>
                      <a:t>[分類名]</a:t>
                    </a:fld>
                    <a:endParaRPr lang="ja-JP" altLang="en-US" sz="900" baseline="0"/>
                  </a:p>
                  <a:p>
                    <a:pPr>
                      <a:defRPr sz="900" baseline="0"/>
                    </a:pPr>
                    <a:fld id="{9D3E5D02-08D8-485B-85C0-435F7373962C}" type="VALUE">
                      <a:rPr lang="en-US" altLang="ja-JP" sz="900" baseline="0"/>
                      <a:pPr>
                        <a:defRPr sz="9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19450348445552543"/>
                      <c:h val="0.11734012241320324"/>
                    </c:manualLayout>
                  </c15:layout>
                  <c15:dlblFieldTable/>
                  <c15:showDataLabelsRange val="0"/>
                </c:ext>
                <c:ext xmlns:c16="http://schemas.microsoft.com/office/drawing/2014/chart" uri="{C3380CC4-5D6E-409C-BE32-E72D297353CC}">
                  <c16:uniqueId val="{00000004-8501-4148-8376-6D861A753884}"/>
                </c:ext>
              </c:extLst>
            </c:dLbl>
            <c:dLbl>
              <c:idx val="3"/>
              <c:layout>
                <c:manualLayout>
                  <c:x val="-0.26553489253328627"/>
                  <c:y val="-0.12919968185552644"/>
                </c:manualLayout>
              </c:layout>
              <c:tx>
                <c:rich>
                  <a:bodyPr wrap="square" lIns="38100" tIns="19050" rIns="38100" bIns="19050" anchor="ctr">
                    <a:noAutofit/>
                  </a:bodyPr>
                  <a:lstStyle/>
                  <a:p>
                    <a:pPr>
                      <a:defRPr sz="1000" baseline="0"/>
                    </a:pPr>
                    <a:fld id="{43B1B313-9802-40BD-B900-65DC2D8C9D53}" type="CATEGORYNAME">
                      <a:rPr lang="ja-JP" altLang="en-US" sz="900" baseline="0"/>
                      <a:pPr>
                        <a:defRPr sz="1000" baseline="0"/>
                      </a:pPr>
                      <a:t>[分類名]</a:t>
                    </a:fld>
                    <a:endParaRPr lang="ja-JP" altLang="en-US" sz="900" baseline="0"/>
                  </a:p>
                  <a:p>
                    <a:pPr>
                      <a:defRPr sz="1000" baseline="0"/>
                    </a:pPr>
                    <a:fld id="{EE73E337-B3F9-4097-954A-70B2FC251B28}" type="VALUE">
                      <a:rPr lang="en-US" altLang="ja-JP"/>
                      <a:pPr>
                        <a:defRPr sz="1000" baseline="0"/>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47764726605408825"/>
                      <c:h val="0.16449274186097038"/>
                    </c:manualLayout>
                  </c15:layout>
                  <c15:dlblFieldTable/>
                  <c15:showDataLabelsRange val="0"/>
                </c:ext>
                <c:ext xmlns:c16="http://schemas.microsoft.com/office/drawing/2014/chart" uri="{C3380CC4-5D6E-409C-BE32-E72D297353CC}">
                  <c16:uniqueId val="{00000005-8501-4148-8376-6D861A753884}"/>
                </c:ext>
              </c:extLst>
            </c:dLbl>
            <c:dLbl>
              <c:idx val="4"/>
              <c:layout>
                <c:manualLayout>
                  <c:x val="0.28828323818187584"/>
                  <c:y val="-0.11472911394505764"/>
                </c:manualLayout>
              </c:layout>
              <c:tx>
                <c:rich>
                  <a:bodyPr/>
                  <a:lstStyle/>
                  <a:p>
                    <a:pPr>
                      <a:defRPr sz="1000" baseline="0"/>
                    </a:pPr>
                    <a:fld id="{3E3DEFCA-34C9-44F9-8222-B176A5E62A6C}" type="CATEGORYNAME">
                      <a:rPr lang="ja-JP" altLang="en-US" sz="900"/>
                      <a:pPr>
                        <a:defRPr sz="1000" baseline="0"/>
                      </a:pPr>
                      <a:t>[分類名]</a:t>
                    </a:fld>
                    <a:endParaRPr lang="ja-JP" altLang="en-US" sz="900" baseline="0"/>
                  </a:p>
                  <a:p>
                    <a:pPr>
                      <a:defRPr sz="1000" baseline="0"/>
                    </a:pPr>
                    <a:fld id="{31FC8531-9CB5-4F32-8F77-2A28473D57DF}" type="VALUE">
                      <a:rPr lang="en-US" altLang="ja-JP"/>
                      <a:pPr>
                        <a:defRPr sz="1000" baseline="0"/>
                      </a:pPr>
                      <a:t>[値]</a:t>
                    </a:fld>
                    <a:endParaRPr lang="ja-JP" altLang="en-US"/>
                  </a:p>
                </c:rich>
              </c:tx>
              <c:numFmt formatCode="0.0%" sourceLinked="0"/>
              <c:spPr/>
              <c:showLegendKey val="0"/>
              <c:showVal val="1"/>
              <c:showCatName val="1"/>
              <c:showSerName val="0"/>
              <c:showPercent val="0"/>
              <c:showBubbleSize val="0"/>
              <c:separator>
</c:separator>
              <c:extLst>
                <c:ext xmlns:c15="http://schemas.microsoft.com/office/drawing/2012/chart" uri="{CE6537A1-D6FC-4f65-9D91-7224C49458BB}">
                  <c15:layout>
                    <c:manualLayout>
                      <c:w val="0.26036305098963863"/>
                      <c:h val="0.1722584386947586"/>
                    </c:manualLayout>
                  </c15:layout>
                  <c15:dlblFieldTable/>
                  <c15:showDataLabelsRange val="0"/>
                </c:ext>
                <c:ext xmlns:c16="http://schemas.microsoft.com/office/drawing/2014/chart" uri="{C3380CC4-5D6E-409C-BE32-E72D297353CC}">
                  <c16:uniqueId val="{00000006-8501-4148-8376-6D861A753884}"/>
                </c:ext>
              </c:extLst>
            </c:dLbl>
            <c:spPr>
              <a:noFill/>
              <a:ln>
                <a:noFill/>
              </a:ln>
              <a:effectLst/>
            </c:spPr>
            <c:txPr>
              <a:bodyPr wrap="square" lIns="38100" tIns="19050" rIns="38100" bIns="19050" anchor="ctr">
                <a:spAutoFit/>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'リンク切公表時非表示（グラフの添え物）'!$X$27:$X$31</c:f>
              <c:strCache>
                <c:ptCount val="5"/>
                <c:pt idx="0">
                  <c:v>農業
(家畜の消化管内発酵、
家畜排せつ物の管理、
稲作等)</c:v>
                </c:pt>
                <c:pt idx="1">
                  <c:v>廃棄物
（埋立、排水処理等）</c:v>
                </c:pt>
                <c:pt idx="2">
                  <c:v>燃料の燃焼</c:v>
                </c:pt>
                <c:pt idx="3">
                  <c:v>燃料からの漏出
（天然ガス・石炭生産時の漏出等）</c:v>
                </c:pt>
                <c:pt idx="4">
                  <c:v>工業プロセス及び製品の使用 </c:v>
                </c:pt>
              </c:strCache>
            </c:strRef>
          </c:cat>
          <c:val>
            <c:numRef>
              <c:f>'9.CH4'!$AX$14:$AX$18</c:f>
              <c:numCache>
                <c:formatCode>0%</c:formatCode>
                <c:ptCount val="5"/>
                <c:pt idx="0">
                  <c:v>0.75549801487604662</c:v>
                </c:pt>
                <c:pt idx="1">
                  <c:v>0.17655558987899997</c:v>
                </c:pt>
                <c:pt idx="2">
                  <c:v>4.1420892485814653E-2</c:v>
                </c:pt>
                <c:pt idx="3">
                  <c:v>2.509973510933464E-2</c:v>
                </c:pt>
                <c:pt idx="4" formatCode="0.0%">
                  <c:v>1.4257676498041646E-3</c:v>
                </c:pt>
              </c:numCache>
            </c:numRef>
          </c:val>
          <c:extLst>
            <c:ext xmlns:c16="http://schemas.microsoft.com/office/drawing/2014/chart" uri="{C3380CC4-5D6E-409C-BE32-E72D297353CC}">
              <c16:uniqueId val="{00000007-8501-4148-8376-6D861A753884}"/>
            </c:ext>
          </c:extLst>
        </c:ser>
        <c:dLbls>
          <c:showLegendKey val="0"/>
          <c:showVal val="0"/>
          <c:showCatName val="0"/>
          <c:showSerName val="0"/>
          <c:showPercent val="0"/>
          <c:showBubbleSize val="0"/>
          <c:showLeaderLines val="1"/>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63594978832432"/>
          <c:y val="0.19087388718753653"/>
          <c:w val="0.52728929251266909"/>
          <c:h val="0.63483851488135301"/>
        </c:manualLayout>
      </c:layout>
      <c:doughnutChart>
        <c:varyColors val="1"/>
        <c:ser>
          <c:idx val="1"/>
          <c:order val="0"/>
          <c:tx>
            <c:strRef>
              <c:f>'リンク切公表時非表示（グラフの添え物）'!$AP$35</c:f>
              <c:strCache>
                <c:ptCount val="1"/>
                <c:pt idx="0">
                  <c:v>2005年度
（平成17年度）</c:v>
                </c:pt>
              </c:strCache>
            </c:strRef>
          </c:tx>
          <c:spPr>
            <a:noFill/>
            <a:ln>
              <a:noFill/>
            </a:ln>
          </c:spPr>
          <c:dLbls>
            <c:dLbl>
              <c:idx val="0"/>
              <c:layout>
                <c:manualLayout>
                  <c:x val="4.294987147386858E-3"/>
                  <c:y val="-0.10243616225949352"/>
                </c:manualLayout>
              </c:layout>
              <c:tx>
                <c:rich>
                  <a:bodyPr wrap="square" lIns="38100" tIns="19050" rIns="38100" bIns="19050" anchor="ctr">
                    <a:noAutofit/>
                  </a:bodyPr>
                  <a:lstStyle/>
                  <a:p>
                    <a:pPr>
                      <a:defRPr/>
                    </a:pPr>
                    <a:fld id="{FDD4C8C0-F755-428A-90F5-023AA4C42C51}" type="SERIESNAME">
                      <a:rPr lang="ja-JP" altLang="en-US" sz="1000"/>
                      <a:pPr>
                        <a:defRPr/>
                      </a:pPr>
                      <a:t>[系列名]</a:t>
                    </a:fld>
                    <a:endParaRPr lang="ja-JP" altLang="en-US" sz="1000" baseline="0"/>
                  </a:p>
                  <a:p>
                    <a:pPr>
                      <a:defRPr/>
                    </a:pPr>
                    <a:fld id="{B5BE40CC-05CC-4783-B1D6-DB982F334CAB}" type="VALUE">
                      <a:rPr lang="ja-JP" altLang="en-US" sz="10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5357518745339503"/>
                      <c:h val="0.16893201856465226"/>
                    </c:manualLayout>
                  </c15:layout>
                  <c15:dlblFieldTable/>
                  <c15:showDataLabelsRange val="0"/>
                </c:ext>
                <c:ext xmlns:c16="http://schemas.microsoft.com/office/drawing/2014/chart" uri="{C3380CC4-5D6E-409C-BE32-E72D297353CC}">
                  <c16:uniqueId val="{00000001-394B-4605-825B-4DB4569B543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'リンク切公表時非表示（グラフの添え物）'!$AP$36</c:f>
              <c:numCache>
                <c:formatCode>#,##0"万トン"</c:formatCode>
                <c:ptCount val="1"/>
                <c:pt idx="0">
                  <c:v>2510</c:v>
                </c:pt>
              </c:numCache>
            </c:numRef>
          </c:val>
          <c:extLst>
            <c:ext xmlns:c16="http://schemas.microsoft.com/office/drawing/2014/chart" uri="{C3380CC4-5D6E-409C-BE32-E72D297353CC}">
              <c16:uniqueId val="{00000000-394B-4605-825B-4DB4569B5430}"/>
            </c:ext>
          </c:extLst>
        </c:ser>
        <c:ser>
          <c:idx val="0"/>
          <c:order val="1"/>
          <c:tx>
            <c:strRef>
              <c:f>'11.N2O'!$AP$12</c:f>
              <c:strCache>
                <c:ptCount val="1"/>
                <c:pt idx="0">
                  <c:v>2005</c:v>
                </c:pt>
              </c:strCache>
            </c:strRef>
          </c:tx>
          <c:spPr>
            <a:ln>
              <a:solidFill>
                <a:sysClr val="windowText" lastClr="000000"/>
              </a:solidFill>
            </a:ln>
          </c:spPr>
          <c:dLbls>
            <c:dLbl>
              <c:idx val="0"/>
              <c:layout>
                <c:manualLayout>
                  <c:x val="0.14901547683260488"/>
                  <c:y val="-0.18801064371712117"/>
                </c:manualLayout>
              </c:layout>
              <c:tx>
                <c:rich>
                  <a:bodyPr/>
                  <a:lstStyle/>
                  <a:p>
                    <a:fld id="{8CE69956-996A-4C6B-9D23-A47930D2A0F0}" type="CATEGORYNAME">
                      <a:rPr lang="en-US" altLang="ja-JP" sz="900"/>
                      <a:pPr/>
                      <a:t>[分類名]</a:t>
                    </a:fld>
                    <a:endParaRPr lang="ja-JP" altLang="en-US" sz="900" baseline="0"/>
                  </a:p>
                  <a:p>
                    <a:fld id="{107459FC-2DF1-444F-A080-7D4CD3BBEF65}"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32140885894869287"/>
                      <c:h val="0.20530024620796658"/>
                    </c:manualLayout>
                  </c15:layout>
                  <c15:dlblFieldTable/>
                  <c15:showDataLabelsRange val="0"/>
                </c:ext>
                <c:ext xmlns:c16="http://schemas.microsoft.com/office/drawing/2014/chart" uri="{C3380CC4-5D6E-409C-BE32-E72D297353CC}">
                  <c16:uniqueId val="{00000000-838F-427D-AA75-37E7FB988202}"/>
                </c:ext>
              </c:extLst>
            </c:dLbl>
            <c:dLbl>
              <c:idx val="1"/>
              <c:layout>
                <c:manualLayout>
                  <c:x val="-0.23497676350312596"/>
                  <c:y val="1.9594453819183826E-2"/>
                </c:manualLayout>
              </c:layout>
              <c:tx>
                <c:rich>
                  <a:bodyPr/>
                  <a:lstStyle/>
                  <a:p>
                    <a:fld id="{E1E865C8-912D-450A-81A6-23851030E913}" type="CATEGORYNAME">
                      <a:rPr lang="ja-JP" altLang="en-US" sz="900" baseline="0"/>
                      <a:pPr/>
                      <a:t>[分類名]</a:t>
                    </a:fld>
                    <a:endParaRPr lang="ja-JP" altLang="en-US" sz="900" baseline="0"/>
                  </a:p>
                  <a:p>
                    <a:fld id="{DE768D43-2C17-4F4F-8351-7DB0521AF159}"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4137224638490373"/>
                      <c:h val="0.10204522912516727"/>
                    </c:manualLayout>
                  </c15:layout>
                  <c15:dlblFieldTable/>
                  <c15:showDataLabelsRange val="0"/>
                </c:ext>
                <c:ext xmlns:c16="http://schemas.microsoft.com/office/drawing/2014/chart" uri="{C3380CC4-5D6E-409C-BE32-E72D297353CC}">
                  <c16:uniqueId val="{00000001-838F-427D-AA75-37E7FB988202}"/>
                </c:ext>
              </c:extLst>
            </c:dLbl>
            <c:dLbl>
              <c:idx val="2"/>
              <c:layout>
                <c:manualLayout>
                  <c:x val="-0.14122731959893811"/>
                  <c:y val="-9.8324867289883849E-2"/>
                </c:manualLayout>
              </c:layout>
              <c:tx>
                <c:rich>
                  <a:bodyPr/>
                  <a:lstStyle/>
                  <a:p>
                    <a:fld id="{5B1E2D17-9F08-42D9-A329-981618192F73}" type="CATEGORYNAME">
                      <a:rPr lang="ja-JP" altLang="en-US" sz="900"/>
                      <a:pPr/>
                      <a:t>[分類名]</a:t>
                    </a:fld>
                    <a:endParaRPr lang="ja-JP" altLang="en-US" sz="900" baseline="0"/>
                  </a:p>
                  <a:p>
                    <a:fld id="{94312B75-C20B-40E1-B541-B7440F73DA14}"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7970204098033519"/>
                      <c:h val="0.15864624699014968"/>
                    </c:manualLayout>
                  </c15:layout>
                  <c15:dlblFieldTable/>
                  <c15:showDataLabelsRange val="0"/>
                </c:ext>
                <c:ext xmlns:c16="http://schemas.microsoft.com/office/drawing/2014/chart" uri="{C3380CC4-5D6E-409C-BE32-E72D297353CC}">
                  <c16:uniqueId val="{00000002-838F-427D-AA75-37E7FB988202}"/>
                </c:ext>
              </c:extLst>
            </c:dLbl>
            <c:dLbl>
              <c:idx val="3"/>
              <c:layout>
                <c:manualLayout>
                  <c:x val="-0.12503022903066685"/>
                  <c:y val="-0.13149348195002644"/>
                </c:manualLayout>
              </c:layout>
              <c:tx>
                <c:rich>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fld id="{2F5770E5-83AE-4EB1-A6FF-C4E1157A42B9}" type="CATEGORYNAME">
                      <a:rPr lang="ja-JP" altLang="en-US" sz="900"/>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t>[分類名]</a:t>
                    </a:fld>
                    <a:endParaRPr lang="ja-JP" altLang="en-US" sz="900" baseline="0"/>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fld id="{AD85A313-320D-492B-82B1-CEAFAA5356EB}" type="VALUE">
                      <a:rPr lang="en-US" altLang="ja-J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0449936164668778"/>
                      <c:h val="0.14416444900733774"/>
                    </c:manualLayout>
                  </c15:layout>
                  <c15:dlblFieldTable/>
                  <c15:showDataLabelsRange val="0"/>
                </c:ext>
                <c:ext xmlns:c16="http://schemas.microsoft.com/office/drawing/2014/chart" uri="{C3380CC4-5D6E-409C-BE32-E72D297353CC}">
                  <c16:uniqueId val="{00000003-838F-427D-AA75-37E7FB98820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838F-427D-AA75-37E7FB988202}"/>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'11.N2O'!$AP$13:$AP$16</c:f>
              <c:numCache>
                <c:formatCode>0%</c:formatCode>
                <c:ptCount val="4"/>
                <c:pt idx="0">
                  <c:v>0.40200882842390601</c:v>
                </c:pt>
                <c:pt idx="1">
                  <c:v>0.28812540724116154</c:v>
                </c:pt>
                <c:pt idx="2">
                  <c:v>0.18644294741084902</c:v>
                </c:pt>
                <c:pt idx="3">
                  <c:v>0.1234228169240834</c:v>
                </c:pt>
              </c:numCache>
            </c:numRef>
          </c:val>
          <c:extLst>
            <c:ext xmlns:c16="http://schemas.microsoft.com/office/drawing/2014/chart" uri="{C3380CC4-5D6E-409C-BE32-E72D297353CC}">
              <c16:uniqueId val="{00000005-838F-427D-AA75-37E7FB98820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810653624244115"/>
          <c:y val="0.19087377293697311"/>
          <c:w val="0.69888383822947886"/>
          <c:h val="0.70622652669487485"/>
        </c:manualLayout>
      </c:layout>
      <c:doughnutChart>
        <c:varyColors val="1"/>
        <c:ser>
          <c:idx val="1"/>
          <c:order val="0"/>
          <c:tx>
            <c:strRef>
              <c:f>'リンク切公表時非表示（グラフの添え物）'!$BA$35</c:f>
              <c:strCache>
                <c:ptCount val="1"/>
                <c:pt idx="0">
                  <c:v>2016年度
（平成28年度）</c:v>
                </c:pt>
              </c:strCache>
            </c:strRef>
          </c:tx>
          <c:spPr>
            <a:noFill/>
            <a:ln>
              <a:noFill/>
            </a:ln>
          </c:spPr>
          <c:dLbls>
            <c:dLbl>
              <c:idx val="0"/>
              <c:layout>
                <c:manualLayout>
                  <c:x val="1.4714872854408533E-3"/>
                  <c:y val="-0.11627733104849307"/>
                </c:manualLayout>
              </c:layout>
              <c:tx>
                <c:rich>
                  <a:bodyPr wrap="square" lIns="38100" tIns="19050" rIns="38100" bIns="19050" anchor="ctr">
                    <a:noAutofit/>
                  </a:bodyPr>
                  <a:lstStyle/>
                  <a:p>
                    <a:pPr>
                      <a:defRPr/>
                    </a:pPr>
                    <a:fld id="{FDD4C8C0-F755-428A-90F5-023AA4C42C51}" type="SERIESNAME">
                      <a:rPr lang="ja-JP" altLang="en-US" sz="1200"/>
                      <a:pPr>
                        <a:defRPr/>
                      </a:pPr>
                      <a:t>[系列名]</a:t>
                    </a:fld>
                    <a:endParaRPr lang="ja-JP" altLang="en-US" sz="1200" baseline="0"/>
                  </a:p>
                  <a:p>
                    <a:pPr>
                      <a:defRPr/>
                    </a:pPr>
                    <a:fld id="{B5BE40CC-05CC-4783-B1D6-DB982F334CAB}" type="VALUE">
                      <a:rPr lang="ja-JP" altLang="en-US" sz="12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5357519125746548"/>
                      <c:h val="0.16455069726309957"/>
                    </c:manualLayout>
                  </c15:layout>
                  <c15:dlblFieldTable/>
                  <c15:showDataLabelsRange val="0"/>
                </c:ext>
                <c:ext xmlns:c16="http://schemas.microsoft.com/office/drawing/2014/chart" uri="{C3380CC4-5D6E-409C-BE32-E72D297353CC}">
                  <c16:uniqueId val="{00000000-032D-41B7-83B3-382AB2AADF8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'リンク切公表時非表示（グラフの添え物）'!$BA$36</c:f>
              <c:numCache>
                <c:formatCode>#,##0"万トン"</c:formatCode>
                <c:ptCount val="1"/>
                <c:pt idx="0">
                  <c:v>2070</c:v>
                </c:pt>
              </c:numCache>
            </c:numRef>
          </c:val>
          <c:extLst>
            <c:ext xmlns:c16="http://schemas.microsoft.com/office/drawing/2014/chart" uri="{C3380CC4-5D6E-409C-BE32-E72D297353CC}">
              <c16:uniqueId val="{00000001-032D-41B7-83B3-382AB2AADF82}"/>
            </c:ext>
          </c:extLst>
        </c:ser>
        <c:ser>
          <c:idx val="0"/>
          <c:order val="1"/>
          <c:tx>
            <c:strRef>
              <c:f>'11.N2O'!$BA$12</c:f>
              <c:strCache>
                <c:ptCount val="1"/>
                <c:pt idx="0">
                  <c:v>2016</c:v>
                </c:pt>
              </c:strCache>
            </c:strRef>
          </c:tx>
          <c:spPr>
            <a:ln>
              <a:solidFill>
                <a:sysClr val="windowText" lastClr="000000"/>
              </a:solidFill>
            </a:ln>
          </c:spPr>
          <c:dLbls>
            <c:dLbl>
              <c:idx val="0"/>
              <c:layout>
                <c:manualLayout>
                  <c:x val="0.1497240956685654"/>
                  <c:y val="-0.1469337463271727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111929650062976"/>
                      <c:h val="0.1781007097815229"/>
                    </c:manualLayout>
                  </c15:layout>
                </c:ext>
                <c:ext xmlns:c16="http://schemas.microsoft.com/office/drawing/2014/chart" uri="{C3380CC4-5D6E-409C-BE32-E72D297353CC}">
                  <c16:uniqueId val="{00000002-032D-41B7-83B3-382AB2AADF82}"/>
                </c:ext>
              </c:extLst>
            </c:dLbl>
            <c:dLbl>
              <c:idx val="1"/>
              <c:layout>
                <c:manualLayout>
                  <c:x val="-0.19614711391428424"/>
                  <c:y val="-2.624189849145247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551556334329523"/>
                      <c:h val="9.1847131772525084E-2"/>
                    </c:manualLayout>
                  </c15:layout>
                </c:ext>
                <c:ext xmlns:c16="http://schemas.microsoft.com/office/drawing/2014/chart" uri="{C3380CC4-5D6E-409C-BE32-E72D297353CC}">
                  <c16:uniqueId val="{00000003-032D-41B7-83B3-382AB2AADF82}"/>
                </c:ext>
              </c:extLst>
            </c:dLbl>
            <c:dLbl>
              <c:idx val="2"/>
              <c:layout>
                <c:manualLayout>
                  <c:x val="-0.14298509615072458"/>
                  <c:y val="-5.546903058343695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884067579061686"/>
                      <c:h val="0.13011044566769422"/>
                    </c:manualLayout>
                  </c15:layout>
                </c:ext>
                <c:ext xmlns:c16="http://schemas.microsoft.com/office/drawing/2014/chart" uri="{C3380CC4-5D6E-409C-BE32-E72D297353CC}">
                  <c16:uniqueId val="{00000004-032D-41B7-83B3-382AB2AADF82}"/>
                </c:ext>
              </c:extLst>
            </c:dLbl>
            <c:dLbl>
              <c:idx val="3"/>
              <c:layout>
                <c:manualLayout>
                  <c:x val="-0.11533397106604294"/>
                  <c:y val="-0.10276088391845234"/>
                </c:manualLayout>
              </c:layout>
              <c:spPr>
                <a:noFill/>
                <a:ln>
                  <a:noFill/>
                </a:ln>
                <a:effectLst/>
              </c:spPr>
              <c:txPr>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7077521577667984"/>
                      <c:h val="0.13695451953007232"/>
                    </c:manualLayout>
                  </c15:layout>
                </c:ext>
                <c:ext xmlns:c16="http://schemas.microsoft.com/office/drawing/2014/chart" uri="{C3380CC4-5D6E-409C-BE32-E72D297353CC}">
                  <c16:uniqueId val="{00000005-032D-41B7-83B3-382AB2AADF82}"/>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32D-41B7-83B3-382AB2AADF82}"/>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'11.N2O'!$BA$13:$BA$16</c:f>
              <c:numCache>
                <c:formatCode>0%</c:formatCode>
                <c:ptCount val="4"/>
                <c:pt idx="0">
                  <c:v>0.45484969357812638</c:v>
                </c:pt>
                <c:pt idx="1">
                  <c:v>0.28734036634692112</c:v>
                </c:pt>
                <c:pt idx="2">
                  <c:v>0.1947816028058531</c:v>
                </c:pt>
                <c:pt idx="3">
                  <c:v>6.3028337269099427E-2</c:v>
                </c:pt>
              </c:numCache>
            </c:numRef>
          </c:val>
          <c:extLst>
            <c:ext xmlns:c16="http://schemas.microsoft.com/office/drawing/2014/chart" uri="{C3380CC4-5D6E-409C-BE32-E72D297353CC}">
              <c16:uniqueId val="{00000007-032D-41B7-83B3-382AB2AADF8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n-US" altLang="ja-JP" sz="1600" b="1" baseline="0">
                <a:solidFill>
                  <a:schemeClr val="tx1"/>
                </a:solidFill>
                <a:latin typeface="+mn-ea"/>
                <a:ea typeface="+mn-ea"/>
              </a:rPr>
              <a:t>2016</a:t>
            </a:r>
            <a:r>
              <a:rPr lang="ja-JP" altLang="en-US" sz="1600" b="1" baseline="0">
                <a:solidFill>
                  <a:schemeClr val="tx1"/>
                </a:solidFill>
                <a:latin typeface="+mn-ea"/>
                <a:ea typeface="+mn-ea"/>
              </a:rPr>
              <a:t>年度 総排出に占める各種温室効果ガスの排出割合</a:t>
            </a:r>
          </a:p>
        </c:rich>
      </c:tx>
      <c:layout>
        <c:manualLayout>
          <c:xMode val="edge"/>
          <c:yMode val="edge"/>
          <c:x val="8.1537786522573513E-2"/>
          <c:y val="1.8264843935229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1132724302296407"/>
          <c:y val="0.28628160239181111"/>
          <c:w val="0.62932333761143289"/>
          <c:h val="0.67952902774539514"/>
        </c:manualLayout>
      </c:layout>
      <c:doughnutChart>
        <c:varyColors val="1"/>
        <c:ser>
          <c:idx val="1"/>
          <c:order val="0"/>
          <c:tx>
            <c:strRef>
              <c:f>'リンク切公表時非表示（グラフの添え物）'!$BA$3</c:f>
              <c:strCache>
                <c:ptCount val="1"/>
                <c:pt idx="0">
                  <c:v>(2016年度)</c:v>
                </c:pt>
              </c:strCache>
            </c:strRef>
          </c:tx>
          <c:spPr>
            <a:noFill/>
            <a:ln>
              <a:noFill/>
            </a:ln>
          </c:spPr>
          <c:dPt>
            <c:idx val="0"/>
            <c:bubble3D val="0"/>
            <c:spPr>
              <a:noFill/>
              <a:ln w="19050">
                <a:noFill/>
              </a:ln>
              <a:effectLst/>
            </c:spPr>
            <c:extLst>
              <c:ext xmlns:c16="http://schemas.microsoft.com/office/drawing/2014/chart" uri="{C3380CC4-5D6E-409C-BE32-E72D297353CC}">
                <c16:uniqueId val="{00000001-CDC9-4CA9-BD43-8071315F03EE}"/>
              </c:ext>
            </c:extLst>
          </c:dPt>
          <c:dLbls>
            <c:dLbl>
              <c:idx val="0"/>
              <c:layout>
                <c:manualLayout>
                  <c:x val="-2.1765447155387935E-3"/>
                  <c:y val="-8.0169207650935714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38B5CA8E-8DAB-4AA9-938F-81F3228CA595}" type="SERIESNAME">
                      <a:rPr lang="en-US" altLang="ja-JP" sz="1600"/>
                      <a:pPr>
                        <a:defRPr/>
                      </a:pPr>
                      <a:t>[系列名]</a:t>
                    </a:fld>
                    <a:endParaRPr lang="ja-JP" altLang="en-US" sz="1600" baseline="0"/>
                  </a:p>
                  <a:p>
                    <a:pPr>
                      <a:defRPr/>
                    </a:pPr>
                    <a:r>
                      <a:rPr lang="ja-JP" altLang="en-US" sz="1600" baseline="0"/>
                      <a:t> </a:t>
                    </a:r>
                    <a:fld id="{A36F8668-6139-4DD9-A260-52721D3FE21F}" type="VALUE">
                      <a:rPr lang="en-US" altLang="ja-JP" sz="1600" baseline="0"/>
                      <a:pPr>
                        <a:defRPr/>
                      </a:pPr>
                      <a:t>[値]</a:t>
                    </a:fld>
                    <a:endParaRPr lang="ja-JP" altLang="en-US" sz="1600" baseline="0"/>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42937831364722684"/>
                      <c:h val="0.16631321762448548"/>
                    </c:manualLayout>
                  </c15:layout>
                  <c15:dlblFieldTable/>
                  <c15:showDataLabelsRange val="0"/>
                </c:ext>
                <c:ext xmlns:c16="http://schemas.microsoft.com/office/drawing/2014/chart" uri="{C3380CC4-5D6E-409C-BE32-E72D297353CC}">
                  <c16:uniqueId val="{00000001-CDC9-4CA9-BD43-8071315F03E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'リンク切公表時非表示（グラフの添え物）'!$Y$3:$Y$9</c:f>
              <c:strCache>
                <c:ptCount val="7"/>
                <c:pt idx="0">
                  <c:v>CO₂ </c:v>
                </c:pt>
                <c:pt idx="1">
                  <c:v>CH₄</c:v>
                </c:pt>
                <c:pt idx="2">
                  <c:v>N₂O</c:v>
                </c:pt>
                <c:pt idx="3">
                  <c:v>HFCs</c:v>
                </c:pt>
                <c:pt idx="4">
                  <c:v>PFCs</c:v>
                </c:pt>
                <c:pt idx="5">
                  <c:v>SF₆</c:v>
                </c:pt>
                <c:pt idx="6">
                  <c:v>NF₃</c:v>
                </c:pt>
              </c:strCache>
            </c:strRef>
          </c:cat>
          <c:val>
            <c:numRef>
              <c:f>'リンク切公表時非表示（グラフの添え物）'!$BA$5</c:f>
              <c:numCache>
                <c:formatCode>##"億"#,###"万t"</c:formatCode>
                <c:ptCount val="1"/>
                <c:pt idx="0">
                  <c:v>130700</c:v>
                </c:pt>
              </c:numCache>
            </c:numRef>
          </c:val>
          <c:extLst>
            <c:ext xmlns:c16="http://schemas.microsoft.com/office/drawing/2014/chart" uri="{C3380CC4-5D6E-409C-BE32-E72D297353CC}">
              <c16:uniqueId val="{00000002-CDC9-4CA9-BD43-8071315F03EE}"/>
            </c:ext>
          </c:extLst>
        </c:ser>
        <c:ser>
          <c:idx val="0"/>
          <c:order val="1"/>
          <c:tx>
            <c:v>2016年度総排出に占める各種温室効果ガスの排出割合</c:v>
          </c:tx>
          <c:spPr>
            <a:ln w="6350">
              <a:solidFill>
                <a:schemeClr val="tx1">
                  <a:lumMod val="95000"/>
                  <a:lumOff val="5000"/>
                </a:schemeClr>
              </a:solidFill>
            </a:ln>
          </c:spPr>
          <c:dPt>
            <c:idx val="0"/>
            <c:bubble3D val="0"/>
            <c:spPr>
              <a:solidFill>
                <a:schemeClr val="accent1"/>
              </a:solidFill>
              <a:ln w="6350">
                <a:solidFill>
                  <a:schemeClr val="tx1">
                    <a:lumMod val="95000"/>
                    <a:lumOff val="5000"/>
                  </a:schemeClr>
                </a:solidFill>
              </a:ln>
              <a:effectLst/>
            </c:spPr>
            <c:extLst>
              <c:ext xmlns:c16="http://schemas.microsoft.com/office/drawing/2014/chart" uri="{C3380CC4-5D6E-409C-BE32-E72D297353CC}">
                <c16:uniqueId val="{00000004-CDC9-4CA9-BD43-8071315F03EE}"/>
              </c:ext>
            </c:extLst>
          </c:dPt>
          <c:dPt>
            <c:idx val="1"/>
            <c:bubble3D val="0"/>
            <c:spPr>
              <a:solidFill>
                <a:schemeClr val="accent2"/>
              </a:solidFill>
              <a:ln w="6350">
                <a:solidFill>
                  <a:schemeClr val="tx1">
                    <a:lumMod val="95000"/>
                    <a:lumOff val="5000"/>
                  </a:schemeClr>
                </a:solidFill>
              </a:ln>
              <a:effectLst/>
            </c:spPr>
            <c:extLst>
              <c:ext xmlns:c16="http://schemas.microsoft.com/office/drawing/2014/chart" uri="{C3380CC4-5D6E-409C-BE32-E72D297353CC}">
                <c16:uniqueId val="{00000006-CDC9-4CA9-BD43-8071315F03EE}"/>
              </c:ext>
            </c:extLst>
          </c:dPt>
          <c:dPt>
            <c:idx val="2"/>
            <c:bubble3D val="0"/>
            <c:spPr>
              <a:solidFill>
                <a:schemeClr val="accent3"/>
              </a:solidFill>
              <a:ln w="6350">
                <a:solidFill>
                  <a:schemeClr val="tx1">
                    <a:lumMod val="95000"/>
                    <a:lumOff val="5000"/>
                  </a:schemeClr>
                </a:solidFill>
              </a:ln>
              <a:effectLst/>
            </c:spPr>
            <c:extLst>
              <c:ext xmlns:c16="http://schemas.microsoft.com/office/drawing/2014/chart" uri="{C3380CC4-5D6E-409C-BE32-E72D297353CC}">
                <c16:uniqueId val="{00000008-CDC9-4CA9-BD43-8071315F03EE}"/>
              </c:ext>
            </c:extLst>
          </c:dPt>
          <c:dPt>
            <c:idx val="3"/>
            <c:bubble3D val="0"/>
            <c:spPr>
              <a:solidFill>
                <a:schemeClr val="accent4"/>
              </a:solidFill>
              <a:ln w="6350">
                <a:solidFill>
                  <a:schemeClr val="tx1">
                    <a:lumMod val="95000"/>
                    <a:lumOff val="5000"/>
                  </a:schemeClr>
                </a:solidFill>
              </a:ln>
              <a:effectLst/>
            </c:spPr>
            <c:extLst>
              <c:ext xmlns:c16="http://schemas.microsoft.com/office/drawing/2014/chart" uri="{C3380CC4-5D6E-409C-BE32-E72D297353CC}">
                <c16:uniqueId val="{0000000A-CDC9-4CA9-BD43-8071315F03EE}"/>
              </c:ext>
            </c:extLst>
          </c:dPt>
          <c:dPt>
            <c:idx val="4"/>
            <c:bubble3D val="0"/>
            <c:spPr>
              <a:solidFill>
                <a:schemeClr val="accent5"/>
              </a:solidFill>
              <a:ln w="6350">
                <a:solidFill>
                  <a:schemeClr val="tx1">
                    <a:lumMod val="95000"/>
                    <a:lumOff val="5000"/>
                  </a:schemeClr>
                </a:solidFill>
              </a:ln>
              <a:effectLst/>
            </c:spPr>
            <c:extLst>
              <c:ext xmlns:c16="http://schemas.microsoft.com/office/drawing/2014/chart" uri="{C3380CC4-5D6E-409C-BE32-E72D297353CC}">
                <c16:uniqueId val="{0000000C-CDC9-4CA9-BD43-8071315F03EE}"/>
              </c:ext>
            </c:extLst>
          </c:dPt>
          <c:dPt>
            <c:idx val="5"/>
            <c:bubble3D val="0"/>
            <c:spPr>
              <a:solidFill>
                <a:schemeClr val="accent6"/>
              </a:solidFill>
              <a:ln w="6350">
                <a:solidFill>
                  <a:schemeClr val="tx1">
                    <a:lumMod val="95000"/>
                    <a:lumOff val="5000"/>
                  </a:schemeClr>
                </a:solidFill>
              </a:ln>
              <a:effectLst/>
            </c:spPr>
            <c:extLst>
              <c:ext xmlns:c16="http://schemas.microsoft.com/office/drawing/2014/chart" uri="{C3380CC4-5D6E-409C-BE32-E72D297353CC}">
                <c16:uniqueId val="{0000000E-CDC9-4CA9-BD43-8071315F03EE}"/>
              </c:ext>
            </c:extLst>
          </c:dPt>
          <c:dPt>
            <c:idx val="6"/>
            <c:bubble3D val="0"/>
            <c:spPr>
              <a:solidFill>
                <a:schemeClr val="accent1">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0-CDC9-4CA9-BD43-8071315F03EE}"/>
              </c:ext>
            </c:extLst>
          </c:dPt>
          <c:dPt>
            <c:idx val="7"/>
            <c:bubble3D val="0"/>
            <c:spPr>
              <a:solidFill>
                <a:schemeClr val="accent2">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2-CDC9-4CA9-BD43-8071315F03EE}"/>
              </c:ext>
            </c:extLst>
          </c:dPt>
          <c:dPt>
            <c:idx val="8"/>
            <c:bubble3D val="0"/>
            <c:spPr>
              <a:solidFill>
                <a:schemeClr val="accent3">
                  <a:lumMod val="60000"/>
                </a:schemeClr>
              </a:solidFill>
              <a:ln w="6350">
                <a:solidFill>
                  <a:schemeClr val="tx1">
                    <a:lumMod val="95000"/>
                    <a:lumOff val="5000"/>
                  </a:schemeClr>
                </a:solidFill>
              </a:ln>
              <a:effectLst/>
            </c:spPr>
            <c:extLst>
              <c:ext xmlns:c16="http://schemas.microsoft.com/office/drawing/2014/chart" uri="{C3380CC4-5D6E-409C-BE32-E72D297353CC}">
                <c16:uniqueId val="{00000014-CDC9-4CA9-BD43-8071315F03EE}"/>
              </c:ext>
            </c:extLst>
          </c:dPt>
          <c:dLbls>
            <c:dLbl>
              <c:idx val="0"/>
              <c:layout>
                <c:manualLayout>
                  <c:x val="0.24132083079354386"/>
                  <c:y val="-0.5453360546375650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DC9-4CA9-BD43-8071315F03EE}"/>
                </c:ext>
              </c:extLst>
            </c:dLbl>
            <c:dLbl>
              <c:idx val="1"/>
              <c:layout>
                <c:manualLayout>
                  <c:x val="-0.24817488746924063"/>
                  <c:y val="1.69337086837518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7.9050100945171439E-2"/>
                      <c:h val="0.10245406360932219"/>
                    </c:manualLayout>
                  </c15:layout>
                </c:ext>
                <c:ext xmlns:c16="http://schemas.microsoft.com/office/drawing/2014/chart" uri="{C3380CC4-5D6E-409C-BE32-E72D297353CC}">
                  <c16:uniqueId val="{00000006-CDC9-4CA9-BD43-8071315F03EE}"/>
                </c:ext>
              </c:extLst>
            </c:dLbl>
            <c:dLbl>
              <c:idx val="2"/>
              <c:layout>
                <c:manualLayout>
                  <c:x val="-0.23825830048200558"/>
                  <c:y val="-7.13033620050977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DC9-4CA9-BD43-8071315F03EE}"/>
                </c:ext>
              </c:extLst>
            </c:dLbl>
            <c:dLbl>
              <c:idx val="3"/>
              <c:layout>
                <c:manualLayout>
                  <c:x val="-0.20168632700953995"/>
                  <c:y val="-0.1382928103081930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CDC9-4CA9-BD43-8071315F03EE}"/>
                </c:ext>
              </c:extLst>
            </c:dLbl>
            <c:dLbl>
              <c:idx val="4"/>
              <c:layout>
                <c:manualLayout>
                  <c:x val="-0.1353695842810865"/>
                  <c:y val="-0.162901657067179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CDC9-4CA9-BD43-8071315F03EE}"/>
                </c:ext>
              </c:extLst>
            </c:dLbl>
            <c:dLbl>
              <c:idx val="5"/>
              <c:layout>
                <c:manualLayout>
                  <c:x val="-6.7429571057897028E-2"/>
                  <c:y val="-0.1757673802625453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CDC9-4CA9-BD43-8071315F03EE}"/>
                </c:ext>
              </c:extLst>
            </c:dLbl>
            <c:dLbl>
              <c:idx val="6"/>
              <c:layout>
                <c:manualLayout>
                  <c:x val="1.0552385375139566E-2"/>
                  <c:y val="-0.17817694257607031"/>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8.3496905625523518E-2"/>
                      <c:h val="9.7012413930261582E-2"/>
                    </c:manualLayout>
                  </c15:layout>
                </c:ext>
                <c:ext xmlns:c16="http://schemas.microsoft.com/office/drawing/2014/chart" uri="{C3380CC4-5D6E-409C-BE32-E72D297353CC}">
                  <c16:uniqueId val="{00000010-CDC9-4CA9-BD43-8071315F03EE}"/>
                </c:ext>
              </c:extLst>
            </c:dLbl>
            <c:dLbl>
              <c:idx val="7"/>
              <c:delete val="1"/>
              <c:extLst>
                <c:ext xmlns:c15="http://schemas.microsoft.com/office/drawing/2012/chart" uri="{CE6537A1-D6FC-4f65-9D91-7224C49458BB}"/>
                <c:ext xmlns:c16="http://schemas.microsoft.com/office/drawing/2014/chart" uri="{C3380CC4-5D6E-409C-BE32-E72D297353CC}">
                  <c16:uniqueId val="{00000012-CDC9-4CA9-BD43-8071315F03EE}"/>
                </c:ext>
              </c:extLst>
            </c:dLbl>
            <c:dLbl>
              <c:idx val="8"/>
              <c:layout>
                <c:manualLayout>
                  <c:x val="0.3000000000000001"/>
                  <c:y val="-0.1040214255039922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4-CDC9-4CA9-BD43-8071315F03E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'リンク切公表時非表示（グラフの添え物）'!$Y$3:$Y$9</c:f>
              <c:strCache>
                <c:ptCount val="7"/>
                <c:pt idx="0">
                  <c:v>CO₂ </c:v>
                </c:pt>
                <c:pt idx="1">
                  <c:v>CH₄</c:v>
                </c:pt>
                <c:pt idx="2">
                  <c:v>N₂O</c:v>
                </c:pt>
                <c:pt idx="3">
                  <c:v>HFCs</c:v>
                </c:pt>
                <c:pt idx="4">
                  <c:v>PFCs</c:v>
                </c:pt>
                <c:pt idx="5">
                  <c:v>SF₆</c:v>
                </c:pt>
                <c:pt idx="6">
                  <c:v>NF₃</c:v>
                </c:pt>
              </c:strCache>
            </c:strRef>
          </c:cat>
          <c:val>
            <c:numRef>
              <c:f>('1.Total'!$BA$20,'1.Total'!$BA$23:$BA$24,'1.Total'!$BA$26:$BA$29)</c:f>
              <c:numCache>
                <c:formatCode>#0.0%;[Red]\-#0.0%</c:formatCode>
                <c:ptCount val="7"/>
                <c:pt idx="0">
                  <c:v>0.92327885801295673</c:v>
                </c:pt>
                <c:pt idx="1">
                  <c:v>2.3565453319514307E-2</c:v>
                </c:pt>
                <c:pt idx="2">
                  <c:v>1.5823794079428848E-2</c:v>
                </c:pt>
                <c:pt idx="3">
                  <c:v>3.2538983461320711E-2</c:v>
                </c:pt>
                <c:pt idx="4">
                  <c:v>2.5831532788975179E-3</c:v>
                </c:pt>
                <c:pt idx="5">
                  <c:v>1.7242219444117519E-3</c:v>
                </c:pt>
                <c:pt idx="6" formatCode="#0.00%;[Red]\-#0.00%">
                  <c:v>4.8553590347018689E-4</c:v>
                </c:pt>
              </c:numCache>
            </c:numRef>
          </c:val>
          <c:extLst>
            <c:ext xmlns:c16="http://schemas.microsoft.com/office/drawing/2014/chart" uri="{C3380CC4-5D6E-409C-BE32-E72D297353CC}">
              <c16:uniqueId val="{00000015-CDC9-4CA9-BD43-8071315F03EE}"/>
            </c:ext>
          </c:extLst>
        </c:ser>
        <c:dLbls>
          <c:showLegendKey val="0"/>
          <c:showVal val="0"/>
          <c:showCatName val="0"/>
          <c:showSerName val="0"/>
          <c:showPercent val="1"/>
          <c:showBubbleSize val="0"/>
          <c:showLeaderLines val="0"/>
        </c:dLbls>
        <c:firstSliceAng val="0"/>
        <c:holeSize val="13"/>
      </c:doughnutChart>
      <c:spPr>
        <a:noFill/>
        <a:ln>
          <a:noFill/>
        </a:ln>
        <a:effectLst/>
      </c:spPr>
    </c:plotArea>
    <c:plotVisOnly val="1"/>
    <c:dispBlanksAs val="zero"/>
    <c:showDLblsOverMax val="0"/>
  </c:chart>
  <c:spPr>
    <a:no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4"/>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563594978832432"/>
          <c:y val="0.19087388718753653"/>
          <c:w val="0.52728929251266909"/>
          <c:h val="0.63483851488135301"/>
        </c:manualLayout>
      </c:layout>
      <c:doughnutChart>
        <c:varyColors val="1"/>
        <c:ser>
          <c:idx val="1"/>
          <c:order val="0"/>
          <c:tx>
            <c:strRef>
              <c:f>'リンク切公表時非表示（グラフの添え物）'!$AX$35</c:f>
              <c:strCache>
                <c:ptCount val="1"/>
                <c:pt idx="0">
                  <c:v>2013年度
（平成25年度）</c:v>
                </c:pt>
              </c:strCache>
            </c:strRef>
          </c:tx>
          <c:spPr>
            <a:noFill/>
            <a:ln>
              <a:noFill/>
            </a:ln>
          </c:spPr>
          <c:dLbls>
            <c:dLbl>
              <c:idx val="0"/>
              <c:layout>
                <c:manualLayout>
                  <c:x val="4.294987147386858E-3"/>
                  <c:y val="-0.10243616225949352"/>
                </c:manualLayout>
              </c:layout>
              <c:tx>
                <c:rich>
                  <a:bodyPr wrap="square" lIns="38100" tIns="19050" rIns="38100" bIns="19050" anchor="ctr">
                    <a:noAutofit/>
                  </a:bodyPr>
                  <a:lstStyle/>
                  <a:p>
                    <a:pPr>
                      <a:defRPr/>
                    </a:pPr>
                    <a:fld id="{FDD4C8C0-F755-428A-90F5-023AA4C42C51}" type="SERIESNAME">
                      <a:rPr lang="ja-JP" altLang="en-US" sz="1000"/>
                      <a:pPr>
                        <a:defRPr/>
                      </a:pPr>
                      <a:t>[系列名]</a:t>
                    </a:fld>
                    <a:endParaRPr lang="ja-JP" altLang="en-US" sz="1000" baseline="0"/>
                  </a:p>
                  <a:p>
                    <a:pPr>
                      <a:defRPr/>
                    </a:pPr>
                    <a:fld id="{B5BE40CC-05CC-4783-B1D6-DB982F334CAB}" type="VALUE">
                      <a:rPr lang="ja-JP" altLang="en-US" sz="100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5357518745339503"/>
                      <c:h val="0.16893201856465226"/>
                    </c:manualLayout>
                  </c15:layout>
                  <c15:dlblFieldTable/>
                  <c15:showDataLabelsRange val="0"/>
                </c:ext>
                <c:ext xmlns:c16="http://schemas.microsoft.com/office/drawing/2014/chart" uri="{C3380CC4-5D6E-409C-BE32-E72D297353CC}">
                  <c16:uniqueId val="{00000000-511B-417A-837C-A7B6743E8BA9}"/>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'リンク切公表時非表示（グラフの添え物）'!$AX$36</c:f>
              <c:numCache>
                <c:formatCode>#,##0"万トン"</c:formatCode>
                <c:ptCount val="1"/>
                <c:pt idx="0">
                  <c:v>2170</c:v>
                </c:pt>
              </c:numCache>
            </c:numRef>
          </c:val>
          <c:extLst>
            <c:ext xmlns:c16="http://schemas.microsoft.com/office/drawing/2014/chart" uri="{C3380CC4-5D6E-409C-BE32-E72D297353CC}">
              <c16:uniqueId val="{00000001-511B-417A-837C-A7B6743E8BA9}"/>
            </c:ext>
          </c:extLst>
        </c:ser>
        <c:ser>
          <c:idx val="0"/>
          <c:order val="1"/>
          <c:tx>
            <c:strRef>
              <c:f>'11.N2O'!$AX$12</c:f>
              <c:strCache>
                <c:ptCount val="1"/>
                <c:pt idx="0">
                  <c:v>2013</c:v>
                </c:pt>
              </c:strCache>
            </c:strRef>
          </c:tx>
          <c:spPr>
            <a:ln>
              <a:solidFill>
                <a:sysClr val="windowText" lastClr="000000"/>
              </a:solidFill>
            </a:ln>
          </c:spPr>
          <c:dLbls>
            <c:dLbl>
              <c:idx val="0"/>
              <c:layout>
                <c:manualLayout>
                  <c:x val="0.14585566536371602"/>
                  <c:y val="-0.21201550180218259"/>
                </c:manualLayout>
              </c:layout>
              <c:tx>
                <c:rich>
                  <a:bodyPr/>
                  <a:lstStyle/>
                  <a:p>
                    <a:fld id="{8CE69956-996A-4C6B-9D23-A47930D2A0F0}" type="CATEGORYNAME">
                      <a:rPr lang="en-US" altLang="ja-JP" sz="900"/>
                      <a:pPr/>
                      <a:t>[分類名]</a:t>
                    </a:fld>
                    <a:endParaRPr lang="ja-JP" altLang="en-US" sz="900" baseline="0"/>
                  </a:p>
                  <a:p>
                    <a:fld id="{107459FC-2DF1-444F-A080-7D4CD3BBEF65}"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3150893054651015"/>
                      <c:h val="0.21014049474266805"/>
                    </c:manualLayout>
                  </c15:layout>
                  <c15:dlblFieldTable/>
                  <c15:showDataLabelsRange val="0"/>
                </c:ext>
                <c:ext xmlns:c16="http://schemas.microsoft.com/office/drawing/2014/chart" uri="{C3380CC4-5D6E-409C-BE32-E72D297353CC}">
                  <c16:uniqueId val="{00000002-511B-417A-837C-A7B6743E8BA9}"/>
                </c:ext>
              </c:extLst>
            </c:dLbl>
            <c:dLbl>
              <c:idx val="1"/>
              <c:layout>
                <c:manualLayout>
                  <c:x val="-0.25378595111895985"/>
                  <c:y val="4.2244432198044503E-2"/>
                </c:manualLayout>
              </c:layout>
              <c:tx>
                <c:rich>
                  <a:bodyPr/>
                  <a:lstStyle/>
                  <a:p>
                    <a:fld id="{E1E865C8-912D-450A-81A6-23851030E913}" type="CATEGORYNAME">
                      <a:rPr lang="ja-JP" altLang="en-US" sz="900" baseline="0"/>
                      <a:pPr/>
                      <a:t>[分類名]</a:t>
                    </a:fld>
                    <a:endParaRPr lang="ja-JP" altLang="en-US" sz="900" baseline="0"/>
                  </a:p>
                  <a:p>
                    <a:fld id="{DE768D43-2C17-4F4F-8351-7DB0521AF159}"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4769911602851744"/>
                      <c:h val="0.10204550548204744"/>
                    </c:manualLayout>
                  </c15:layout>
                  <c15:dlblFieldTable/>
                  <c15:showDataLabelsRange val="0"/>
                </c:ext>
                <c:ext xmlns:c16="http://schemas.microsoft.com/office/drawing/2014/chart" uri="{C3380CC4-5D6E-409C-BE32-E72D297353CC}">
                  <c16:uniqueId val="{00000003-511B-417A-837C-A7B6743E8BA9}"/>
                </c:ext>
              </c:extLst>
            </c:dLbl>
            <c:dLbl>
              <c:idx val="2"/>
              <c:layout>
                <c:manualLayout>
                  <c:x val="-0.16160192489022959"/>
                  <c:y val="-6.9342415881797279E-2"/>
                </c:manualLayout>
              </c:layout>
              <c:tx>
                <c:rich>
                  <a:bodyPr/>
                  <a:lstStyle/>
                  <a:p>
                    <a:fld id="{5B1E2D17-9F08-42D9-A329-981618192F73}" type="CATEGORYNAME">
                      <a:rPr lang="ja-JP" altLang="en-US" sz="900"/>
                      <a:pPr/>
                      <a:t>[分類名]</a:t>
                    </a:fld>
                    <a:endParaRPr lang="ja-JP" altLang="en-US" sz="900" baseline="0"/>
                  </a:p>
                  <a:p>
                    <a:fld id="{94312B75-C20B-40E1-B541-B7440F73DA14}" type="VALUE">
                      <a:rPr lang="en-US" altLang="ja-JP"/>
                      <a:pPr/>
                      <a:t>[値]</a:t>
                    </a:fld>
                    <a:endParaRPr lang="ja-JP" altLang="en-US"/>
                  </a:p>
                </c:rich>
              </c:tx>
              <c:showLegendKey val="0"/>
              <c:showVal val="1"/>
              <c:showCatName val="1"/>
              <c:showSerName val="0"/>
              <c:showPercent val="0"/>
              <c:showBubbleSize val="0"/>
              <c:separator>
</c:separator>
              <c:extLst>
                <c:ext xmlns:c15="http://schemas.microsoft.com/office/drawing/2012/chart" uri="{CE6537A1-D6FC-4f65-9D91-7224C49458BB}">
                  <c15:layout>
                    <c:manualLayout>
                      <c:w val="0.27666935660272191"/>
                      <c:h val="0.15955929605790761"/>
                    </c:manualLayout>
                  </c15:layout>
                  <c15:dlblFieldTable/>
                  <c15:showDataLabelsRange val="0"/>
                </c:ext>
                <c:ext xmlns:c16="http://schemas.microsoft.com/office/drawing/2014/chart" uri="{C3380CC4-5D6E-409C-BE32-E72D297353CC}">
                  <c16:uniqueId val="{00000004-511B-417A-837C-A7B6743E8BA9}"/>
                </c:ext>
              </c:extLst>
            </c:dLbl>
            <c:dLbl>
              <c:idx val="3"/>
              <c:layout>
                <c:manualLayout>
                  <c:x val="-0.12342792586916435"/>
                  <c:y val="-0.10598193921299033"/>
                </c:manualLayout>
              </c:layout>
              <c:tx>
                <c:rich>
                  <a:bodyPr anchorCtr="0"/>
                  <a:lstStyle/>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fld id="{2F5770E5-83AE-4EB1-A6FF-C4E1157A42B9}" type="CATEGORYNAME">
                      <a:rPr lang="ja-JP" altLang="en-US" sz="900"/>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t>[分類名]</a:t>
                    </a:fld>
                    <a:endParaRPr lang="ja-JP" altLang="en-US" sz="900" baseline="0"/>
                  </a:p>
                  <a: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fld id="{AD85A313-320D-492B-82B1-CEAFAA5356EB}" type="VALUE">
                      <a:rPr lang="en-US" altLang="ja-JP"/>
                      <a:pPr marL="0" marR="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t>[値]</a:t>
                    </a:fld>
                    <a:endParaRPr lang="ja-JP" altLang="en-US"/>
                  </a:p>
                </c:rich>
              </c:tx>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22022691855672782"/>
                      <c:h val="0.15171416902528762"/>
                    </c:manualLayout>
                  </c15:layout>
                  <c15:dlblFieldTable/>
                  <c15:showDataLabelsRange val="0"/>
                </c:ext>
                <c:ext xmlns:c16="http://schemas.microsoft.com/office/drawing/2014/chart" uri="{C3380CC4-5D6E-409C-BE32-E72D297353CC}">
                  <c16:uniqueId val="{00000005-511B-417A-837C-A7B6743E8BA9}"/>
                </c:ext>
              </c:extLst>
            </c:dLbl>
            <c:dLbl>
              <c:idx val="4"/>
              <c:layout>
                <c:manualLayout>
                  <c:x val="0.16093239446390795"/>
                  <c:y val="-0.14077144541954281"/>
                </c:manualLayout>
              </c:layout>
              <c:tx>
                <c:rich>
                  <a:bodyPr/>
                  <a:lstStyle/>
                  <a:p>
                    <a:r>
                      <a:rPr lang="ja-JP" altLang="en-US" sz="1000"/>
                      <a:t>溶</a:t>
                    </a:r>
                    <a:r>
                      <a:rPr lang="ja-JP" altLang="en-US"/>
                      <a:t>剤等（麻酔）
</a:t>
                    </a:r>
                    <a:r>
                      <a:rPr lang="en-US" altLang="ja-JP"/>
                      <a:t>0.4%</a:t>
                    </a:r>
                  </a:p>
                </c:rich>
              </c:tx>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11B-417A-837C-A7B6743E8BA9}"/>
                </c:ext>
              </c:extLst>
            </c:dLbl>
            <c:spPr>
              <a:noFill/>
              <a:ln>
                <a:noFill/>
              </a:ln>
              <a:effectLst/>
            </c:spPr>
            <c:txPr>
              <a:bodyPr/>
              <a:lstStyle/>
              <a:p>
                <a:pPr>
                  <a:defRPr sz="1000" baseline="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'リンク切公表時非表示（グラフの添え物）'!$X$35:$X$38</c:f>
              <c:strCache>
                <c:ptCount val="4"/>
                <c:pt idx="0">
                  <c:v>農業
 (家畜排せつ物の管理、
農用地の土壌等)</c:v>
                </c:pt>
                <c:pt idx="1">
                  <c:v>燃料の燃焼・漏出</c:v>
                </c:pt>
                <c:pt idx="2">
                  <c:v>廃棄物
（排水処理、焼却等）</c:v>
                </c:pt>
                <c:pt idx="3">
                  <c:v>工業プロセス
（化学産業 等）</c:v>
                </c:pt>
              </c:strCache>
            </c:strRef>
          </c:cat>
          <c:val>
            <c:numRef>
              <c:f>'11.N2O'!$AX$13:$AX$16</c:f>
              <c:numCache>
                <c:formatCode>0%</c:formatCode>
                <c:ptCount val="4"/>
                <c:pt idx="0">
                  <c:v>0.441136336241158</c:v>
                </c:pt>
                <c:pt idx="1">
                  <c:v>0.28893277136488205</c:v>
                </c:pt>
                <c:pt idx="2">
                  <c:v>0.18944883639314203</c:v>
                </c:pt>
                <c:pt idx="3">
                  <c:v>8.0482056000817787E-2</c:v>
                </c:pt>
              </c:numCache>
            </c:numRef>
          </c:val>
          <c:extLst>
            <c:ext xmlns:c16="http://schemas.microsoft.com/office/drawing/2014/chart" uri="{C3380CC4-5D6E-409C-BE32-E72D297353CC}">
              <c16:uniqueId val="{00000007-511B-417A-837C-A7B6743E8BA9}"/>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2"/>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49169055661208"/>
          <c:y val="0.29504013372434218"/>
          <c:w val="0.58505337983593997"/>
          <c:h val="0.57007822770303029"/>
        </c:manualLayout>
      </c:layout>
      <c:doughnutChart>
        <c:varyColors val="1"/>
        <c:ser>
          <c:idx val="1"/>
          <c:order val="0"/>
          <c:tx>
            <c:strRef>
              <c:f>'リンク切公表時非表示（グラフの添え物）'!$AX$42</c:f>
              <c:strCache>
                <c:ptCount val="1"/>
                <c:pt idx="0">
                  <c:v>2013年
（平成25年）</c:v>
                </c:pt>
              </c:strCache>
            </c:strRef>
          </c:tx>
          <c:spPr>
            <a:noFill/>
            <a:ln>
              <a:noFill/>
            </a:ln>
          </c:spPr>
          <c:dLbls>
            <c:dLbl>
              <c:idx val="0"/>
              <c:layout>
                <c:manualLayout>
                  <c:x val="-2.6854516311379768E-17"/>
                  <c:y val="-0.10505983648797065"/>
                </c:manualLayout>
              </c:layout>
              <c:tx>
                <c:rich>
                  <a:bodyPr/>
                  <a:lstStyle/>
                  <a:p>
                    <a:fld id="{F235383E-8D8C-4C7C-B8FA-CBFD16D735D9}" type="SERIESNAME">
                      <a:rPr lang="ja-JP" altLang="en-US" sz="1200" baseline="0"/>
                      <a:pPr/>
                      <a:t>[系列名]</a:t>
                    </a:fld>
                    <a:endParaRPr lang="ja-JP" altLang="en-US" sz="1200" baseline="0"/>
                  </a:p>
                  <a:p>
                    <a:fld id="{B14DF75A-C9DC-4BB3-8483-C04D8CC3D89B}" type="VALUE">
                      <a:rPr lang="ja-JP" altLang="en-US" sz="1200" baseline="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51022217342089582"/>
                      <c:h val="0.1539284103245861"/>
                    </c:manualLayout>
                  </c15:layout>
                  <c15:dlblFieldTable/>
                  <c15:showDataLabelsRange val="0"/>
                </c:ext>
                <c:ext xmlns:c16="http://schemas.microsoft.com/office/drawing/2014/chart" uri="{C3380CC4-5D6E-409C-BE32-E72D297353CC}">
                  <c16:uniqueId val="{00000002-B0AD-4CD0-843A-201522E0D19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'リンク切公表時非表示（グラフの添え物）'!$AX$46</c:f>
              <c:numCache>
                <c:formatCode>#,##0"万トン"</c:formatCode>
                <c:ptCount val="1"/>
                <c:pt idx="0">
                  <c:v>330</c:v>
                </c:pt>
              </c:numCache>
            </c:numRef>
          </c:val>
          <c:extLst>
            <c:ext xmlns:c16="http://schemas.microsoft.com/office/drawing/2014/chart" uri="{C3380CC4-5D6E-409C-BE32-E72D297353CC}">
              <c16:uniqueId val="{00000001-B0AD-4CD0-843A-201522E0D192}"/>
            </c:ext>
          </c:extLst>
        </c:ser>
        <c:ser>
          <c:idx val="0"/>
          <c:order val="1"/>
          <c:tx>
            <c:strRef>
              <c:f>'13.F-gas'!$AX$4</c:f>
              <c:strCache>
                <c:ptCount val="1"/>
                <c:pt idx="0">
                  <c:v>2013</c:v>
                </c:pt>
              </c:strCache>
            </c:strRef>
          </c:tx>
          <c:spPr>
            <a:ln>
              <a:solidFill>
                <a:schemeClr val="tx1"/>
              </a:solidFill>
            </a:ln>
          </c:spPr>
          <c:dLbls>
            <c:dLbl>
              <c:idx val="0"/>
              <c:layout>
                <c:manualLayout>
                  <c:x val="9.6895353089024513E-2"/>
                  <c:y val="-0.193826369504678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76-4EA6-B5BB-E927482648C0}"/>
                </c:ext>
              </c:extLst>
            </c:dLbl>
            <c:dLbl>
              <c:idx val="1"/>
              <c:layout>
                <c:manualLayout>
                  <c:x val="-0.10403479889869717"/>
                  <c:y val="-0.18833615526958783"/>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76-4EA6-B5BB-E927482648C0}"/>
                </c:ext>
              </c:extLst>
            </c:dLbl>
            <c:dLbl>
              <c:idx val="2"/>
              <c:layout>
                <c:manualLayout>
                  <c:x val="-0.24378071275018476"/>
                  <c:y val="-6.8805982494977491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599895690161082"/>
                      <c:h val="6.231765601495063E-2"/>
                    </c:manualLayout>
                  </c15:layout>
                </c:ext>
                <c:ext xmlns:c16="http://schemas.microsoft.com/office/drawing/2014/chart" uri="{C3380CC4-5D6E-409C-BE32-E72D297353CC}">
                  <c16:uniqueId val="{00000002-2F76-4EA6-B5BB-E927482648C0}"/>
                </c:ext>
              </c:extLst>
            </c:dLbl>
            <c:dLbl>
              <c:idx val="3"/>
              <c:layout>
                <c:manualLayout>
                  <c:x val="-0.20547367198997185"/>
                  <c:y val="-0.11160748709134269"/>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267856628501082"/>
                      <c:h val="5.6991097010388153E-2"/>
                    </c:manualLayout>
                  </c15:layout>
                </c:ext>
                <c:ext xmlns:c16="http://schemas.microsoft.com/office/drawing/2014/chart" uri="{C3380CC4-5D6E-409C-BE32-E72D297353CC}">
                  <c16:uniqueId val="{00000003-2F76-4EA6-B5BB-E927482648C0}"/>
                </c:ext>
              </c:extLst>
            </c:dLbl>
            <c:dLbl>
              <c:idx val="4"/>
              <c:layout>
                <c:manualLayout>
                  <c:x val="-0.10564253907442148"/>
                  <c:y val="-0.1586446869804215"/>
                </c:manualLayout>
              </c:layout>
              <c:numFmt formatCode="0.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2F76-4EA6-B5BB-E927482648C0}"/>
                </c:ext>
              </c:extLst>
            </c:dLbl>
            <c:dLbl>
              <c:idx val="5"/>
              <c:layout>
                <c:manualLayout>
                  <c:x val="-0.1382528933673528"/>
                  <c:y val="-0.1976105225448257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8746793362956685"/>
                      <c:h val="5.3415133727100543E-2"/>
                    </c:manualLayout>
                  </c15:layout>
                </c:ext>
                <c:ext xmlns:c16="http://schemas.microsoft.com/office/drawing/2014/chart" uri="{C3380CC4-5D6E-409C-BE32-E72D297353CC}">
                  <c16:uniqueId val="{00000005-2F76-4EA6-B5BB-E927482648C0}"/>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76-4EA6-B5BB-E927482648C0}"/>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76-4EA6-B5BB-E927482648C0}"/>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76-4EA6-B5BB-E927482648C0}"/>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F76-4EA6-B5BB-E927482648C0}"/>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'13.F-gas'!$AX$17:$AX$22</c:f>
              <c:numCache>
                <c:formatCode>#,##0_ </c:formatCode>
                <c:ptCount val="6"/>
                <c:pt idx="0">
                  <c:v>1555.7323503258608</c:v>
                </c:pt>
                <c:pt idx="1">
                  <c:v>1517.9451743999998</c:v>
                </c:pt>
                <c:pt idx="2">
                  <c:v>110.79899999999999</c:v>
                </c:pt>
                <c:pt idx="3">
                  <c:v>75.629352581999996</c:v>
                </c:pt>
                <c:pt idx="4">
                  <c:v>10.361025748108249</c:v>
                </c:pt>
                <c:pt idx="5">
                  <c:v>9.5924042121599999</c:v>
                </c:pt>
              </c:numCache>
            </c:numRef>
          </c:val>
          <c:extLst>
            <c:ext xmlns:c16="http://schemas.microsoft.com/office/drawing/2014/chart" uri="{C3380CC4-5D6E-409C-BE32-E72D297353CC}">
              <c16:uniqueId val="{0000000A-2F76-4EA6-B5BB-E927482648C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09564509988394"/>
          <c:y val="0.28680772832911322"/>
          <c:w val="0.65530154960984954"/>
          <c:h val="0.65475828737266872"/>
        </c:manualLayout>
      </c:layout>
      <c:doughnutChart>
        <c:varyColors val="1"/>
        <c:ser>
          <c:idx val="1"/>
          <c:order val="0"/>
          <c:tx>
            <c:strRef>
              <c:f>'リンク切公表時非表示（グラフの添え物）'!$AP$42</c:f>
              <c:strCache>
                <c:ptCount val="1"/>
                <c:pt idx="0">
                  <c:v>2005年
（平成17年）</c:v>
                </c:pt>
              </c:strCache>
            </c:strRef>
          </c:tx>
          <c:spPr>
            <a:noFill/>
            <a:ln>
              <a:noFill/>
            </a:ln>
          </c:spPr>
          <c:dLbls>
            <c:dLbl>
              <c:idx val="0"/>
              <c:layout>
                <c:manualLayout>
                  <c:x val="2.9310653681515015E-3"/>
                  <c:y val="-0.11278864680196173"/>
                </c:manualLayout>
              </c:layout>
              <c:tx>
                <c:rich>
                  <a:bodyPr wrap="square" lIns="38100" tIns="19050" rIns="38100" bIns="19050" anchor="ctr">
                    <a:noAutofit/>
                  </a:bodyPr>
                  <a:lstStyle/>
                  <a:p>
                    <a:pPr>
                      <a:defRPr/>
                    </a:pPr>
                    <a:fld id="{72A61956-55B8-4D21-8303-C029C9A106FB}" type="SERIESNAME">
                      <a:rPr lang="ja-JP" altLang="en-US" sz="1200" baseline="0"/>
                      <a:pPr>
                        <a:defRPr/>
                      </a:pPr>
                      <a:t>[系列名]</a:t>
                    </a:fld>
                    <a:endParaRPr lang="ja-JP" altLang="en-US" sz="1200" baseline="0"/>
                  </a:p>
                  <a:p>
                    <a:pPr>
                      <a:defRPr/>
                    </a:pPr>
                    <a:fld id="{96B8BC81-F222-4ABB-B735-EFAA027F2D94}"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6945041866567677"/>
                      <c:h val="0.18230836440434778"/>
                    </c:manualLayout>
                  </c15:layout>
                  <c15:dlblFieldTable/>
                  <c15:showDataLabelsRange val="0"/>
                </c:ext>
                <c:ext xmlns:c16="http://schemas.microsoft.com/office/drawing/2014/chart" uri="{C3380CC4-5D6E-409C-BE32-E72D297353CC}">
                  <c16:uniqueId val="{00000001-6E83-45EE-AC83-942EBDE14A7E}"/>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'リンク切公表時非表示（グラフの添え物）'!$AP$44</c:f>
              <c:numCache>
                <c:formatCode>#,##0"万トン"</c:formatCode>
                <c:ptCount val="1"/>
                <c:pt idx="0">
                  <c:v>1280</c:v>
                </c:pt>
              </c:numCache>
            </c:numRef>
          </c:val>
          <c:extLst>
            <c:ext xmlns:c16="http://schemas.microsoft.com/office/drawing/2014/chart" uri="{C3380CC4-5D6E-409C-BE32-E72D297353CC}">
              <c16:uniqueId val="{00000000-6E83-45EE-AC83-942EBDE14A7E}"/>
            </c:ext>
          </c:extLst>
        </c:ser>
        <c:ser>
          <c:idx val="0"/>
          <c:order val="1"/>
          <c:tx>
            <c:strRef>
              <c:f>'13.F-gas'!$AP$4</c:f>
              <c:strCache>
                <c:ptCount val="1"/>
                <c:pt idx="0">
                  <c:v>2005</c:v>
                </c:pt>
              </c:strCache>
            </c:strRef>
          </c:tx>
          <c:spPr>
            <a:ln>
              <a:solidFill>
                <a:schemeClr val="tx1"/>
              </a:solidFill>
            </a:ln>
          </c:spPr>
          <c:dLbls>
            <c:dLbl>
              <c:idx val="0"/>
              <c:layout>
                <c:manualLayout>
                  <c:x val="0.16533886410993431"/>
                  <c:y val="0.11127395515046709"/>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620861388541787"/>
                      <c:h val="0.14075330067275393"/>
                    </c:manualLayout>
                  </c15:layout>
                </c:ext>
                <c:ext xmlns:c16="http://schemas.microsoft.com/office/drawing/2014/chart" uri="{C3380CC4-5D6E-409C-BE32-E72D297353CC}">
                  <c16:uniqueId val="{00000000-B323-4DC8-8948-7C9E8394F33F}"/>
                </c:ext>
              </c:extLst>
            </c:dLbl>
            <c:dLbl>
              <c:idx val="1"/>
              <c:layout>
                <c:manualLayout>
                  <c:x val="-0.14865432570038714"/>
                  <c:y val="5.6185893652425004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812186855855736"/>
                      <c:h val="0.10605789704261895"/>
                    </c:manualLayout>
                  </c15:layout>
                </c:ext>
                <c:ext xmlns:c16="http://schemas.microsoft.com/office/drawing/2014/chart" uri="{C3380CC4-5D6E-409C-BE32-E72D297353CC}">
                  <c16:uniqueId val="{00000001-B323-4DC8-8948-7C9E8394F33F}"/>
                </c:ext>
              </c:extLst>
            </c:dLbl>
            <c:dLbl>
              <c:idx val="2"/>
              <c:layout>
                <c:manualLayout>
                  <c:x val="-0.15923481828512942"/>
                  <c:y val="-3.568791448255839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1781139664343901"/>
                      <c:h val="0.13864134426321811"/>
                    </c:manualLayout>
                  </c15:layout>
                </c:ext>
                <c:ext xmlns:c16="http://schemas.microsoft.com/office/drawing/2014/chart" uri="{C3380CC4-5D6E-409C-BE32-E72D297353CC}">
                  <c16:uniqueId val="{00000002-B323-4DC8-8948-7C9E8394F33F}"/>
                </c:ext>
              </c:extLst>
            </c:dLbl>
            <c:dLbl>
              <c:idx val="3"/>
              <c:layout>
                <c:manualLayout>
                  <c:x val="-0.14297757914786421"/>
                  <c:y val="-8.1373418687455665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269168625935944"/>
                      <c:h val="9.7869126862100003E-2"/>
                    </c:manualLayout>
                  </c15:layout>
                </c:ext>
                <c:ext xmlns:c16="http://schemas.microsoft.com/office/drawing/2014/chart" uri="{C3380CC4-5D6E-409C-BE32-E72D297353CC}">
                  <c16:uniqueId val="{00000003-B323-4DC8-8948-7C9E8394F33F}"/>
                </c:ext>
              </c:extLst>
            </c:dLbl>
            <c:dLbl>
              <c:idx val="4"/>
              <c:layout>
                <c:manualLayout>
                  <c:x val="-0.14423021053986376"/>
                  <c:y val="-0.14191645720794027"/>
                </c:manualLayout>
              </c:layout>
              <c:numFmt formatCode="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833718390132957"/>
                      <c:h val="5.70969094609819E-2"/>
                    </c:manualLayout>
                  </c15:layout>
                </c:ext>
                <c:ext xmlns:c16="http://schemas.microsoft.com/office/drawing/2014/chart" uri="{C3380CC4-5D6E-409C-BE32-E72D297353CC}">
                  <c16:uniqueId val="{00000004-B323-4DC8-8948-7C9E8394F33F}"/>
                </c:ext>
              </c:extLst>
            </c:dLbl>
            <c:dLbl>
              <c:idx val="5"/>
              <c:layout>
                <c:manualLayout>
                  <c:x val="-7.7954917426136111E-2"/>
                  <c:y val="-0.18091287624797328"/>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530056465983263"/>
                      <c:h val="5.6402472905367457E-2"/>
                    </c:manualLayout>
                  </c15:layout>
                </c:ext>
                <c:ext xmlns:c16="http://schemas.microsoft.com/office/drawing/2014/chart" uri="{C3380CC4-5D6E-409C-BE32-E72D297353CC}">
                  <c16:uniqueId val="{00000005-B323-4DC8-8948-7C9E8394F33F}"/>
                </c:ext>
              </c:extLst>
            </c:dLbl>
            <c:dLbl>
              <c:idx val="6"/>
              <c:layout>
                <c:manualLayout>
                  <c:x val="-1.557989953916597E-2"/>
                  <c:y val="-0.22730122415173787"/>
                </c:manualLayout>
              </c:layout>
              <c:numFmt formatCode="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168373787136855"/>
                      <c:h val="0.13363606684174106"/>
                    </c:manualLayout>
                  </c15:layout>
                </c:ext>
                <c:ext xmlns:c16="http://schemas.microsoft.com/office/drawing/2014/chart" uri="{C3380CC4-5D6E-409C-BE32-E72D297353CC}">
                  <c16:uniqueId val="{00000006-B323-4DC8-8948-7C9E8394F33F}"/>
                </c:ext>
              </c:extLst>
            </c:dLbl>
            <c:dLbl>
              <c:idx val="7"/>
              <c:layout>
                <c:manualLayout>
                  <c:x val="0.1885488894208425"/>
                  <c:y val="-0.26063273536624126"/>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8002160613646878"/>
                      <c:h val="5.3872960808565094E-2"/>
                    </c:manualLayout>
                  </c15:layout>
                </c:ext>
                <c:ext xmlns:c16="http://schemas.microsoft.com/office/drawing/2014/chart" uri="{C3380CC4-5D6E-409C-BE32-E72D297353CC}">
                  <c16:uniqueId val="{00000007-B323-4DC8-8948-7C9E8394F33F}"/>
                </c:ext>
              </c:extLst>
            </c:dLbl>
            <c:dLbl>
              <c:idx val="8"/>
              <c:layout>
                <c:manualLayout>
                  <c:x val="0.21291587285473434"/>
                  <c:y val="-0.21919857773861626"/>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2814354313351348"/>
                      <c:h val="5.5322519160453824E-2"/>
                    </c:manualLayout>
                  </c15:layout>
                </c:ext>
                <c:ext xmlns:c16="http://schemas.microsoft.com/office/drawing/2014/chart" uri="{C3380CC4-5D6E-409C-BE32-E72D297353CC}">
                  <c16:uniqueId val="{00000008-B323-4DC8-8948-7C9E8394F33F}"/>
                </c:ext>
              </c:extLst>
            </c:dLbl>
            <c:dLbl>
              <c:idx val="9"/>
              <c:delete val="1"/>
              <c:extLst>
                <c:ext xmlns:c15="http://schemas.microsoft.com/office/drawing/2012/chart" uri="{CE6537A1-D6FC-4f65-9D91-7224C49458BB}"/>
                <c:ext xmlns:c16="http://schemas.microsoft.com/office/drawing/2014/chart" uri="{C3380CC4-5D6E-409C-BE32-E72D297353CC}">
                  <c16:uniqueId val="{00000009-B323-4DC8-8948-7C9E8394F33F}"/>
                </c:ext>
              </c:extLst>
            </c:dLbl>
            <c:numFmt formatCode="0.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'13.F-gas'!$AP$6:$AP$15</c:f>
              <c:numCache>
                <c:formatCode>#,##0_ </c:formatCode>
                <c:ptCount val="10"/>
                <c:pt idx="0">
                  <c:v>8875.8669161415401</c:v>
                </c:pt>
                <c:pt idx="1">
                  <c:v>937.48331743758206</c:v>
                </c:pt>
                <c:pt idx="2">
                  <c:v>1695.1602550000002</c:v>
                </c:pt>
                <c:pt idx="3">
                  <c:v>449.37063436191647</c:v>
                </c:pt>
                <c:pt idx="4">
                  <c:v>223.97577971716925</c:v>
                </c:pt>
                <c:pt idx="5">
                  <c:v>3.574219023529412</c:v>
                </c:pt>
                <c:pt idx="6">
                  <c:v>586.08000000000004</c:v>
                </c:pt>
                <c:pt idx="7" formatCode="#,##0.0_ ">
                  <c:v>7.3389434565333334</c:v>
                </c:pt>
                <c:pt idx="8" formatCode="#,##0.0_ ">
                  <c:v>2.9782187999999992</c:v>
                </c:pt>
                <c:pt idx="9">
                  <c:v>0</c:v>
                </c:pt>
              </c:numCache>
            </c:numRef>
          </c:val>
          <c:extLst>
            <c:ext xmlns:c16="http://schemas.microsoft.com/office/drawing/2014/chart" uri="{C3380CC4-5D6E-409C-BE32-E72D297353CC}">
              <c16:uniqueId val="{0000000A-B323-4DC8-8948-7C9E8394F33F}"/>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359892100920941"/>
          <c:y val="0.31552803356639214"/>
          <c:w val="0.59303487554254852"/>
          <c:h val="0.54707183226836498"/>
        </c:manualLayout>
      </c:layout>
      <c:doughnutChart>
        <c:varyColors val="1"/>
        <c:ser>
          <c:idx val="1"/>
          <c:order val="0"/>
          <c:tx>
            <c:strRef>
              <c:f>'リンク切公表時非表示（グラフの添え物）'!$AP$42</c:f>
              <c:strCache>
                <c:ptCount val="1"/>
                <c:pt idx="0">
                  <c:v>2005年
（平成17年）</c:v>
                </c:pt>
              </c:strCache>
            </c:strRef>
          </c:tx>
          <c:spPr>
            <a:noFill/>
            <a:ln>
              <a:noFill/>
            </a:ln>
          </c:spPr>
          <c:dLbls>
            <c:dLbl>
              <c:idx val="0"/>
              <c:layout>
                <c:manualLayout>
                  <c:x val="2.9296181162047482E-3"/>
                  <c:y val="-0.11147862958185716"/>
                </c:manualLayout>
              </c:layout>
              <c:tx>
                <c:rich>
                  <a:bodyPr/>
                  <a:lstStyle/>
                  <a:p>
                    <a:fld id="{25755559-2E67-4B65-A7AD-3C9F36EA92AC}" type="SERIESNAME">
                      <a:rPr lang="ja-JP" altLang="en-US" sz="1200" baseline="0"/>
                      <a:pPr/>
                      <a:t>[系列名]</a:t>
                    </a:fld>
                    <a:endParaRPr lang="ja-JP" altLang="en-US" sz="1200" baseline="0"/>
                  </a:p>
                  <a:p>
                    <a:fld id="{E1D0B806-2741-47E2-AFA7-35B290E0A378}" type="VALUE">
                      <a:rPr lang="ja-JP" altLang="en-US" sz="1200" baseline="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9264458242099951"/>
                      <c:h val="0.1542588442979301"/>
                    </c:manualLayout>
                  </c15:layout>
                  <c15:dlblFieldTable/>
                  <c15:showDataLabelsRange val="0"/>
                </c:ext>
                <c:ext xmlns:c16="http://schemas.microsoft.com/office/drawing/2014/chart" uri="{C3380CC4-5D6E-409C-BE32-E72D297353CC}">
                  <c16:uniqueId val="{00000001-6B41-4CB9-A7B6-C95465FAF20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'リンク切公表時非表示（グラフの添え物）'!$AP$46</c:f>
              <c:numCache>
                <c:formatCode>#,##0"万トン"</c:formatCode>
                <c:ptCount val="1"/>
                <c:pt idx="0">
                  <c:v>860</c:v>
                </c:pt>
              </c:numCache>
            </c:numRef>
          </c:val>
          <c:extLst>
            <c:ext xmlns:c16="http://schemas.microsoft.com/office/drawing/2014/chart" uri="{C3380CC4-5D6E-409C-BE32-E72D297353CC}">
              <c16:uniqueId val="{00000000-6B41-4CB9-A7B6-C95465FAF200}"/>
            </c:ext>
          </c:extLst>
        </c:ser>
        <c:ser>
          <c:idx val="0"/>
          <c:order val="1"/>
          <c:tx>
            <c:strRef>
              <c:f>'13.F-gas'!$AP$4</c:f>
              <c:strCache>
                <c:ptCount val="1"/>
                <c:pt idx="0">
                  <c:v>2005</c:v>
                </c:pt>
              </c:strCache>
            </c:strRef>
          </c:tx>
          <c:spPr>
            <a:ln>
              <a:solidFill>
                <a:schemeClr val="tx1"/>
              </a:solidFill>
            </a:ln>
          </c:spPr>
          <c:dLbls>
            <c:dLbl>
              <c:idx val="0"/>
              <c:layout>
                <c:manualLayout>
                  <c:x val="0.10257789120770473"/>
                  <c:y val="-0.2233047452679820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E095-4449-8E40-26622BD8761C}"/>
                </c:ext>
              </c:extLst>
            </c:dLbl>
            <c:dLbl>
              <c:idx val="1"/>
              <c:layout>
                <c:manualLayout>
                  <c:x val="-0.14775127051522166"/>
                  <c:y val="-0.15443034149227686"/>
                </c:manualLayout>
              </c:layout>
              <c:numFmt formatCode="0%" sourceLinked="0"/>
              <c:spPr/>
              <c:txPr>
                <a:bodyPr lIns="38100" tIns="19050" rIns="38100" bIns="19050" anchorCtr="0">
                  <a:noAutofit/>
                </a:bodyPr>
                <a:lstStyle/>
                <a:p>
                  <a:pPr algn="ct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1786351978848073"/>
                      <c:h val="9.0904455885518348E-2"/>
                    </c:manualLayout>
                  </c15:layout>
                </c:ext>
                <c:ext xmlns:c16="http://schemas.microsoft.com/office/drawing/2014/chart" uri="{C3380CC4-5D6E-409C-BE32-E72D297353CC}">
                  <c16:uniqueId val="{00000001-E095-4449-8E40-26622BD8761C}"/>
                </c:ext>
              </c:extLst>
            </c:dLbl>
            <c:dLbl>
              <c:idx val="2"/>
              <c:layout>
                <c:manualLayout>
                  <c:x val="-0.19168511190607146"/>
                  <c:y val="-7.4203802472415065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551507458176181"/>
                      <c:h val="8.4274521905261565E-2"/>
                    </c:manualLayout>
                  </c15:layout>
                </c:ext>
                <c:ext xmlns:c16="http://schemas.microsoft.com/office/drawing/2014/chart" uri="{C3380CC4-5D6E-409C-BE32-E72D297353CC}">
                  <c16:uniqueId val="{00000002-E095-4449-8E40-26622BD8761C}"/>
                </c:ext>
              </c:extLst>
            </c:dLbl>
            <c:dLbl>
              <c:idx val="3"/>
              <c:layout>
                <c:manualLayout>
                  <c:x val="-0.13321310870404326"/>
                  <c:y val="-0.11342853048764316"/>
                </c:manualLayout>
              </c:layout>
              <c:numFmt formatCode="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664094029135735"/>
                      <c:h val="5.6903846907598449E-2"/>
                    </c:manualLayout>
                  </c15:layout>
                </c:ext>
                <c:ext xmlns:c16="http://schemas.microsoft.com/office/drawing/2014/chart" uri="{C3380CC4-5D6E-409C-BE32-E72D297353CC}">
                  <c16:uniqueId val="{00000003-E095-4449-8E40-26622BD8761C}"/>
                </c:ext>
              </c:extLst>
            </c:dLbl>
            <c:dLbl>
              <c:idx val="4"/>
              <c:layout>
                <c:manualLayout>
                  <c:x val="-8.1028161267404114E-2"/>
                  <c:y val="-0.16385346589774863"/>
                </c:manualLayout>
              </c:layout>
              <c:numFmt formatCode="0.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E095-4449-8E40-26622BD8761C}"/>
                </c:ext>
              </c:extLst>
            </c:dLbl>
            <c:dLbl>
              <c:idx val="5"/>
              <c:layout>
                <c:manualLayout>
                  <c:x val="-0.14561394789929299"/>
                  <c:y val="-0.200147261053367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169811754349062"/>
                      <c:h val="5.6903846907598435E-2"/>
                    </c:manualLayout>
                  </c15:layout>
                </c:ext>
                <c:ext xmlns:c16="http://schemas.microsoft.com/office/drawing/2014/chart" uri="{C3380CC4-5D6E-409C-BE32-E72D297353CC}">
                  <c16:uniqueId val="{00000005-E095-4449-8E40-26622BD8761C}"/>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E095-4449-8E40-26622BD8761C}"/>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095-4449-8E40-26622BD8761C}"/>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E095-4449-8E40-26622BD8761C}"/>
                </c:ext>
              </c:extLst>
            </c:dLbl>
            <c:dLbl>
              <c:idx val="9"/>
              <c:layout>
                <c:manualLayout>
                  <c:x val="-0.17269391845317053"/>
                  <c:y val="-0.24704282864447141"/>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E095-4449-8E40-26622BD8761C}"/>
                </c:ext>
              </c:extLst>
            </c:dLbl>
            <c:numFmt formatCode="0%" sourceLinked="0"/>
            <c:spPr>
              <a:noFill/>
              <a:ln>
                <a:noFill/>
              </a:ln>
              <a:effectLst/>
            </c:sp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'13.F-gas'!$AP$17:$AP$22</c:f>
              <c:numCache>
                <c:formatCode>#,##0_ </c:formatCode>
                <c:ptCount val="6"/>
                <c:pt idx="0">
                  <c:v>4594.1136966449412</c:v>
                </c:pt>
                <c:pt idx="1">
                  <c:v>2814.5689959275555</c:v>
                </c:pt>
                <c:pt idx="2">
                  <c:v>1040.597</c:v>
                </c:pt>
                <c:pt idx="3">
                  <c:v>152.02520950049998</c:v>
                </c:pt>
                <c:pt idx="4" formatCode="#,##0.0_ ">
                  <c:v>0.28886270200039665</c:v>
                </c:pt>
                <c:pt idx="5">
                  <c:v>21.757894067745006</c:v>
                </c:pt>
              </c:numCache>
            </c:numRef>
          </c:val>
          <c:extLst>
            <c:ext xmlns:c16="http://schemas.microsoft.com/office/drawing/2014/chart" uri="{C3380CC4-5D6E-409C-BE32-E72D297353CC}">
              <c16:uniqueId val="{0000000A-E095-4449-8E40-26622BD8761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232430832076999"/>
          <c:y val="0.30833087804698522"/>
          <c:w val="0.54680390509284749"/>
          <c:h val="0.56959945868199657"/>
        </c:manualLayout>
      </c:layout>
      <c:doughnutChart>
        <c:varyColors val="1"/>
        <c:ser>
          <c:idx val="1"/>
          <c:order val="0"/>
          <c:tx>
            <c:strRef>
              <c:f>'リンク切公表時非表示（グラフの添え物）'!$AP$42</c:f>
              <c:strCache>
                <c:ptCount val="1"/>
                <c:pt idx="0">
                  <c:v>2005年
（平成17年）</c:v>
                </c:pt>
              </c:strCache>
            </c:strRef>
          </c:tx>
          <c:spPr>
            <a:noFill/>
            <a:ln>
              <a:noFill/>
            </a:ln>
          </c:spPr>
          <c:dLbls>
            <c:dLbl>
              <c:idx val="0"/>
              <c:layout>
                <c:manualLayout>
                  <c:x val="2.7371554875867342E-3"/>
                  <c:y val="-0.10220902597290915"/>
                </c:manualLayout>
              </c:layout>
              <c:tx>
                <c:rich>
                  <a:bodyPr wrap="square" lIns="38100" tIns="19050" rIns="38100" bIns="19050" anchor="ctr">
                    <a:noAutofit/>
                  </a:bodyPr>
                  <a:lstStyle/>
                  <a:p>
                    <a:pPr>
                      <a:defRPr/>
                    </a:pPr>
                    <a:fld id="{96F04572-DE3D-44A5-933A-A70BD73F527E}" type="SERIESNAME">
                      <a:rPr lang="ja-JP" altLang="en-US" sz="1200" baseline="0"/>
                      <a:pPr>
                        <a:defRPr/>
                      </a:pPr>
                      <a:t>[系列名]</a:t>
                    </a:fld>
                    <a:endParaRPr lang="ja-JP" altLang="en-US" sz="1200" baseline="0"/>
                  </a:p>
                  <a:p>
                    <a:pPr>
                      <a:defRPr/>
                    </a:pPr>
                    <a:fld id="{6B2C60F7-0ED6-4097-AC10-99A940779FE1}"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6036019078042251"/>
                      <c:h val="0.17341139121678131"/>
                    </c:manualLayout>
                  </c15:layout>
                  <c15:dlblFieldTable/>
                  <c15:showDataLabelsRange val="0"/>
                </c:ext>
                <c:ext xmlns:c16="http://schemas.microsoft.com/office/drawing/2014/chart" uri="{C3380CC4-5D6E-409C-BE32-E72D297353CC}">
                  <c16:uniqueId val="{00000001-2700-460B-B101-BC6F67F720FB}"/>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'リンク切公表時非表示（グラフの添え物）'!$AP$48</c:f>
              <c:numCache>
                <c:formatCode>#,##0"万トン"</c:formatCode>
                <c:ptCount val="1"/>
                <c:pt idx="0">
                  <c:v>510</c:v>
                </c:pt>
              </c:numCache>
            </c:numRef>
          </c:val>
          <c:extLst>
            <c:ext xmlns:c16="http://schemas.microsoft.com/office/drawing/2014/chart" uri="{C3380CC4-5D6E-409C-BE32-E72D297353CC}">
              <c16:uniqueId val="{00000000-2700-460B-B101-BC6F67F720FB}"/>
            </c:ext>
          </c:extLst>
        </c:ser>
        <c:ser>
          <c:idx val="0"/>
          <c:order val="1"/>
          <c:tx>
            <c:strRef>
              <c:f>'13.F-gas'!$AP$4</c:f>
              <c:strCache>
                <c:ptCount val="1"/>
                <c:pt idx="0">
                  <c:v>2005</c:v>
                </c:pt>
              </c:strCache>
            </c:strRef>
          </c:tx>
          <c:spPr>
            <a:ln>
              <a:solidFill>
                <a:schemeClr val="tx1"/>
              </a:solidFill>
            </a:ln>
          </c:spPr>
          <c:dLbls>
            <c:dLbl>
              <c:idx val="0"/>
              <c:layout>
                <c:manualLayout>
                  <c:x val="0.17645766931169982"/>
                  <c:y val="-8.378010936121596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578-4A9B-B01B-B97AF5B8D938}"/>
                </c:ext>
              </c:extLst>
            </c:dLbl>
            <c:dLbl>
              <c:idx val="1"/>
              <c:layout>
                <c:manualLayout>
                  <c:x val="0.15251032976105458"/>
                  <c:y val="-7.9614767186125729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7324991152117261"/>
                      <c:h val="0.11389458202058911"/>
                    </c:manualLayout>
                  </c15:layout>
                </c:ext>
                <c:ext xmlns:c16="http://schemas.microsoft.com/office/drawing/2014/chart" uri="{C3380CC4-5D6E-409C-BE32-E72D297353CC}">
                  <c16:uniqueId val="{00000001-9578-4A9B-B01B-B97AF5B8D938}"/>
                </c:ext>
              </c:extLst>
            </c:dLbl>
            <c:dLbl>
              <c:idx val="2"/>
              <c:layout>
                <c:manualLayout>
                  <c:x val="0.26052546816301425"/>
                  <c:y val="2.8441470313704888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248284915666714"/>
                      <c:h val="8.6771864118678446E-2"/>
                    </c:manualLayout>
                  </c15:layout>
                </c:ext>
                <c:ext xmlns:c16="http://schemas.microsoft.com/office/drawing/2014/chart" uri="{C3380CC4-5D6E-409C-BE32-E72D297353CC}">
                  <c16:uniqueId val="{00000002-9578-4A9B-B01B-B97AF5B8D938}"/>
                </c:ext>
              </c:extLst>
            </c:dLbl>
            <c:dLbl>
              <c:idx val="3"/>
              <c:layout>
                <c:manualLayout>
                  <c:x val="-0.14757407054600438"/>
                  <c:y val="7.904054859016561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578-4A9B-B01B-B97AF5B8D938}"/>
                </c:ext>
              </c:extLst>
            </c:dLbl>
            <c:dLbl>
              <c:idx val="4"/>
              <c:layout>
                <c:manualLayout>
                  <c:x val="-0.14275059342279492"/>
                  <c:y val="-9.5875613938163802E-3"/>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578-4A9B-B01B-B97AF5B8D938}"/>
                </c:ext>
              </c:extLst>
            </c:dLbl>
            <c:dLbl>
              <c:idx val="5"/>
              <c:layout>
                <c:manualLayout>
                  <c:x val="-0.17451309786223171"/>
                  <c:y val="-8.1352550352022476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54632726608585"/>
                      <c:h val="8.8831076370991358E-2"/>
                    </c:manualLayout>
                  </c15:layout>
                </c:ext>
                <c:ext xmlns:c16="http://schemas.microsoft.com/office/drawing/2014/chart" uri="{C3380CC4-5D6E-409C-BE32-E72D297353CC}">
                  <c16:uniqueId val="{00000005-9578-4A9B-B01B-B97AF5B8D938}"/>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578-4A9B-B01B-B97AF5B8D938}"/>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578-4A9B-B01B-B97AF5B8D938}"/>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578-4A9B-B01B-B97AF5B8D938}"/>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578-4A9B-B01B-B97AF5B8D938}"/>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'13.F-gas'!$AP$24:$AP$29</c:f>
              <c:numCache>
                <c:formatCode>#,##0_ </c:formatCode>
                <c:ptCount val="6"/>
                <c:pt idx="0">
                  <c:v>867.333888</c:v>
                </c:pt>
                <c:pt idx="1">
                  <c:v>899.41802510460252</c:v>
                </c:pt>
                <c:pt idx="2">
                  <c:v>1104.0456401673639</c:v>
                </c:pt>
                <c:pt idx="3">
                  <c:v>540.20721733431947</c:v>
                </c:pt>
                <c:pt idx="4">
                  <c:v>711.7616448</c:v>
                </c:pt>
                <c:pt idx="5">
                  <c:v>930.2399999999999</c:v>
                </c:pt>
              </c:numCache>
            </c:numRef>
          </c:val>
          <c:extLst>
            <c:ext xmlns:c16="http://schemas.microsoft.com/office/drawing/2014/chart" uri="{C3380CC4-5D6E-409C-BE32-E72D297353CC}">
              <c16:uniqueId val="{0000000A-9578-4A9B-B01B-B97AF5B8D93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9952450224649"/>
          <c:y val="0.2892183268968026"/>
          <c:w val="0.44496827413906515"/>
          <c:h val="0.50871864255444665"/>
        </c:manualLayout>
      </c:layout>
      <c:doughnutChart>
        <c:varyColors val="1"/>
        <c:ser>
          <c:idx val="1"/>
          <c:order val="0"/>
          <c:tx>
            <c:strRef>
              <c:f>'リンク切公表時非表示（グラフの添え物）'!$AP$42</c:f>
              <c:strCache>
                <c:ptCount val="1"/>
                <c:pt idx="0">
                  <c:v>2005年
（平成17年）</c:v>
                </c:pt>
              </c:strCache>
            </c:strRef>
          </c:tx>
          <c:spPr>
            <a:noFill/>
            <a:ln>
              <a:noFill/>
            </a:ln>
          </c:spPr>
          <c:dLbls>
            <c:dLbl>
              <c:idx val="0"/>
              <c:layout>
                <c:manualLayout>
                  <c:x val="1.1056484949267123E-3"/>
                  <c:y val="-0.10050241384140737"/>
                </c:manualLayout>
              </c:layout>
              <c:tx>
                <c:rich>
                  <a:bodyPr wrap="square" lIns="38100" tIns="19050" rIns="38100" bIns="19050" anchor="ctr">
                    <a:noAutofit/>
                  </a:bodyPr>
                  <a:lstStyle/>
                  <a:p>
                    <a:pPr>
                      <a:defRPr/>
                    </a:pPr>
                    <a:fld id="{6406C3A7-1AC3-4D14-BD6E-3136E9566EBD}" type="SERIESNAME">
                      <a:rPr lang="ja-JP" altLang="en-US" sz="1200" baseline="0"/>
                      <a:pPr>
                        <a:defRPr/>
                      </a:pPr>
                      <a:t>[系列名]</a:t>
                    </a:fld>
                    <a:endParaRPr lang="ja-JP" altLang="en-US" sz="1200" baseline="0"/>
                  </a:p>
                  <a:p>
                    <a:pPr>
                      <a:defRPr/>
                    </a:pPr>
                    <a:fld id="{5BF6B9FA-ECE2-44BE-B89F-7895E4D30167}"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85037759236759"/>
                      <c:h val="0.12274337052513054"/>
                    </c:manualLayout>
                  </c15:layout>
                  <c15:dlblFieldTable/>
                  <c15:showDataLabelsRange val="0"/>
                </c:ext>
                <c:ext xmlns:c16="http://schemas.microsoft.com/office/drawing/2014/chart" uri="{C3380CC4-5D6E-409C-BE32-E72D297353CC}">
                  <c16:uniqueId val="{00000001-D820-416E-B83F-01B71824351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val>
            <c:numRef>
              <c:f>'リンク切公表時非表示（グラフの添え物）'!$AP$50</c:f>
              <c:numCache>
                <c:formatCode>#,##0"万トン"</c:formatCode>
                <c:ptCount val="1"/>
                <c:pt idx="0">
                  <c:v>150</c:v>
                </c:pt>
              </c:numCache>
            </c:numRef>
          </c:val>
          <c:extLst>
            <c:ext xmlns:c16="http://schemas.microsoft.com/office/drawing/2014/chart" uri="{C3380CC4-5D6E-409C-BE32-E72D297353CC}">
              <c16:uniqueId val="{00000000-D820-416E-B83F-01B718243512}"/>
            </c:ext>
          </c:extLst>
        </c:ser>
        <c:ser>
          <c:idx val="0"/>
          <c:order val="1"/>
          <c:tx>
            <c:strRef>
              <c:f>'13.F-gas'!$AP$4</c:f>
              <c:strCache>
                <c:ptCount val="1"/>
                <c:pt idx="0">
                  <c:v>2005</c:v>
                </c:pt>
              </c:strCache>
            </c:strRef>
          </c:tx>
          <c:spPr>
            <a:ln>
              <a:solidFill>
                <a:schemeClr val="tx1"/>
              </a:solidFill>
            </a:ln>
          </c:spPr>
          <c:dLbls>
            <c:dLbl>
              <c:idx val="0"/>
              <c:layout>
                <c:manualLayout>
                  <c:x val="0.16978017526342476"/>
                  <c:y val="-0.40230908406895038"/>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8661443939246525"/>
                      <c:h val="8.2485157637111756E-2"/>
                    </c:manualLayout>
                  </c15:layout>
                </c:ext>
                <c:ext xmlns:c16="http://schemas.microsoft.com/office/drawing/2014/chart" uri="{C3380CC4-5D6E-409C-BE32-E72D297353CC}">
                  <c16:uniqueId val="{00000000-55E1-409D-87D9-5DC451DA44BC}"/>
                </c:ext>
              </c:extLst>
            </c:dLbl>
            <c:dLbl>
              <c:idx val="1"/>
              <c:layout>
                <c:manualLayout>
                  <c:x val="-9.1015151178068923E-2"/>
                  <c:y val="-7.81137832868862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5E1-409D-87D9-5DC451DA44BC}"/>
                </c:ext>
              </c:extLst>
            </c:dLbl>
            <c:dLbl>
              <c:idx val="2"/>
              <c:layout>
                <c:manualLayout>
                  <c:x val="-2.3697187623377965E-2"/>
                  <c:y val="-0.10111882887407599"/>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5E1-409D-87D9-5DC451DA44BC}"/>
                </c:ext>
              </c:extLst>
            </c:dLbl>
            <c:dLbl>
              <c:idx val="3"/>
              <c:layout>
                <c:manualLayout>
                  <c:x val="0.15254695586708747"/>
                  <c:y val="-1.330783594041124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5E1-409D-87D9-5DC451DA44BC}"/>
                </c:ext>
              </c:extLst>
            </c:dLbl>
            <c:dLbl>
              <c:idx val="4"/>
              <c:layout>
                <c:manualLayout>
                  <c:x val="0.21864099076115601"/>
                  <c:y val="2.5221540235502906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5E1-409D-87D9-5DC451DA44BC}"/>
                </c:ext>
              </c:extLst>
            </c:dLbl>
            <c:dLbl>
              <c:idx val="5"/>
              <c:layout>
                <c:manualLayout>
                  <c:x val="-6.9395275660549122E-2"/>
                  <c:y val="-0.22881980445144634"/>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5E1-409D-87D9-5DC451DA44BC}"/>
                </c:ext>
              </c:extLst>
            </c:dLbl>
            <c:dLbl>
              <c:idx val="6"/>
              <c:layout>
                <c:manualLayout>
                  <c:x val="-4.8969948059861814E-3"/>
                  <c:y val="1.4916449377314754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5E1-409D-87D9-5DC451DA44BC}"/>
                </c:ext>
              </c:extLst>
            </c:dLbl>
            <c:dLbl>
              <c:idx val="7"/>
              <c:layout>
                <c:manualLayout>
                  <c:x val="-0.26007271989828684"/>
                  <c:y val="-0.10082091482178318"/>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5E1-409D-87D9-5DC451DA44BC}"/>
                </c:ext>
              </c:extLst>
            </c:dLbl>
            <c:dLbl>
              <c:idx val="8"/>
              <c:layout>
                <c:manualLayout>
                  <c:x val="-0.29001515885311274"/>
                  <c:y val="-0.20481801077628656"/>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5E1-409D-87D9-5DC451DA44BC}"/>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5E1-409D-87D9-5DC451DA44BC}"/>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'13.F-gas'!$Y$31:$Y$33</c:f>
              <c:strCache>
                <c:ptCount val="3"/>
                <c:pt idx="0">
                  <c:v>NF3 製造時の漏出</c:v>
                </c:pt>
                <c:pt idx="1">
                  <c:v>半導体製造</c:v>
                </c:pt>
                <c:pt idx="2">
                  <c:v>液晶製造</c:v>
                </c:pt>
              </c:strCache>
            </c:strRef>
          </c:cat>
          <c:val>
            <c:numRef>
              <c:f>'13.F-gas'!$AP$31:$AP$33</c:f>
              <c:numCache>
                <c:formatCode>#,##0_ </c:formatCode>
                <c:ptCount val="3"/>
                <c:pt idx="0">
                  <c:v>1240.1199999999999</c:v>
                </c:pt>
                <c:pt idx="1">
                  <c:v>161.03926756079997</c:v>
                </c:pt>
                <c:pt idx="2">
                  <c:v>70.593444000000119</c:v>
                </c:pt>
              </c:numCache>
            </c:numRef>
          </c:val>
          <c:extLst>
            <c:ext xmlns:c16="http://schemas.microsoft.com/office/drawing/2014/chart" uri="{C3380CC4-5D6E-409C-BE32-E72D297353CC}">
              <c16:uniqueId val="{0000000A-55E1-409D-87D9-5DC451DA44BC}"/>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74315237956628"/>
          <c:y val="0.27627931435315345"/>
          <c:w val="0.62277071750836854"/>
          <c:h val="0.57262371449780758"/>
        </c:manualLayout>
      </c:layout>
      <c:doughnutChart>
        <c:varyColors val="1"/>
        <c:ser>
          <c:idx val="1"/>
          <c:order val="0"/>
          <c:tx>
            <c:strRef>
              <c:f>'リンク切公表時非表示（グラフの添え物）'!$AX$42</c:f>
              <c:strCache>
                <c:ptCount val="1"/>
                <c:pt idx="0">
                  <c:v>2013年
（平成25年）</c:v>
                </c:pt>
              </c:strCache>
            </c:strRef>
          </c:tx>
          <c:spPr>
            <a:noFill/>
            <a:ln>
              <a:noFill/>
            </a:ln>
          </c:spPr>
          <c:dLbls>
            <c:dLbl>
              <c:idx val="0"/>
              <c:layout>
                <c:manualLayout>
                  <c:x val="-1.4655663456114713E-3"/>
                  <c:y val="-0.12062960779141894"/>
                </c:manualLayout>
              </c:layout>
              <c:tx>
                <c:rich>
                  <a:bodyPr/>
                  <a:lstStyle/>
                  <a:p>
                    <a:fld id="{CBB5B11C-B4EE-49B2-9D6D-81ABBE77164B}" type="SERIESNAME">
                      <a:rPr lang="ja-JP" altLang="en-US" sz="1200" baseline="0"/>
                      <a:pPr/>
                      <a:t>[系列名]</a:t>
                    </a:fld>
                    <a:endParaRPr lang="ja-JP" altLang="en-US" sz="1200" baseline="0"/>
                  </a:p>
                  <a:p>
                    <a:fld id="{3015D1E3-44A1-46DB-94A0-1930BA717861}" type="VALUE">
                      <a:rPr lang="ja-JP" altLang="en-US" sz="120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4893228298770588"/>
                      <c:h val="0.15408140326983769"/>
                    </c:manualLayout>
                  </c15:layout>
                  <c15:dlblFieldTable/>
                  <c15:showDataLabelsRange val="0"/>
                </c:ext>
                <c:ext xmlns:c16="http://schemas.microsoft.com/office/drawing/2014/chart" uri="{C3380CC4-5D6E-409C-BE32-E72D297353CC}">
                  <c16:uniqueId val="{00000000-2B6F-4332-B4CE-77E264052390}"/>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'リンク切公表時非表示（グラフの添え物）'!$AX$44</c:f>
              <c:numCache>
                <c:formatCode>#,##0"万トン"</c:formatCode>
                <c:ptCount val="1"/>
                <c:pt idx="0">
                  <c:v>3210</c:v>
                </c:pt>
              </c:numCache>
            </c:numRef>
          </c:val>
          <c:extLst>
            <c:ext xmlns:c16="http://schemas.microsoft.com/office/drawing/2014/chart" uri="{C3380CC4-5D6E-409C-BE32-E72D297353CC}">
              <c16:uniqueId val="{00000001-2B6F-4332-B4CE-77E264052390}"/>
            </c:ext>
          </c:extLst>
        </c:ser>
        <c:ser>
          <c:idx val="0"/>
          <c:order val="1"/>
          <c:tx>
            <c:strRef>
              <c:f>'13.F-gas'!$AX$4</c:f>
              <c:strCache>
                <c:ptCount val="1"/>
                <c:pt idx="0">
                  <c:v>2013</c:v>
                </c:pt>
              </c:strCache>
            </c:strRef>
          </c:tx>
          <c:spPr>
            <a:ln>
              <a:solidFill>
                <a:schemeClr val="tx1"/>
              </a:solidFill>
            </a:ln>
          </c:spPr>
          <c:dLbls>
            <c:dLbl>
              <c:idx val="0"/>
              <c:layout>
                <c:manualLayout>
                  <c:x val="0.28869052642872883"/>
                  <c:y val="2.5471063347383784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232660543755"/>
                      <c:h val="0.11989735431461726"/>
                    </c:manualLayout>
                  </c15:layout>
                </c:ext>
                <c:ext xmlns:c16="http://schemas.microsoft.com/office/drawing/2014/chart" uri="{C3380CC4-5D6E-409C-BE32-E72D297353CC}">
                  <c16:uniqueId val="{00000002-2B6F-4332-B4CE-77E264052390}"/>
                </c:ext>
              </c:extLst>
            </c:dLbl>
            <c:dLbl>
              <c:idx val="1"/>
              <c:layout>
                <c:manualLayout>
                  <c:x val="-0.26283849419753963"/>
                  <c:y val="-5.298372181874034E-3"/>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395605775382914"/>
                      <c:h val="8.8169082639976873E-2"/>
                    </c:manualLayout>
                  </c15:layout>
                </c:ext>
                <c:ext xmlns:c16="http://schemas.microsoft.com/office/drawing/2014/chart" uri="{C3380CC4-5D6E-409C-BE32-E72D297353CC}">
                  <c16:uniqueId val="{00000003-2B6F-4332-B4CE-77E264052390}"/>
                </c:ext>
              </c:extLst>
            </c:dLbl>
            <c:dLbl>
              <c:idx val="2"/>
              <c:layout>
                <c:manualLayout>
                  <c:x val="-0.24480164961767559"/>
                  <c:y val="-8.044063887320043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971286901114196"/>
                      <c:h val="0.13002444158314527"/>
                    </c:manualLayout>
                  </c15:layout>
                </c:ext>
                <c:ext xmlns:c16="http://schemas.microsoft.com/office/drawing/2014/chart" uri="{C3380CC4-5D6E-409C-BE32-E72D297353CC}">
                  <c16:uniqueId val="{00000004-2B6F-4332-B4CE-77E264052390}"/>
                </c:ext>
              </c:extLst>
            </c:dLbl>
            <c:dLbl>
              <c:idx val="3"/>
              <c:layout>
                <c:manualLayout>
                  <c:x val="-0.20206894116408899"/>
                  <c:y val="-0.17901448521208371"/>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5105705415163782"/>
                      <c:h val="9.108799291713536E-2"/>
                    </c:manualLayout>
                  </c15:layout>
                </c:ext>
                <c:ext xmlns:c16="http://schemas.microsoft.com/office/drawing/2014/chart" uri="{C3380CC4-5D6E-409C-BE32-E72D297353CC}">
                  <c16:uniqueId val="{00000005-2B6F-4332-B4CE-77E264052390}"/>
                </c:ext>
              </c:extLst>
            </c:dLbl>
            <c:dLbl>
              <c:idx val="4"/>
              <c:layout>
                <c:manualLayout>
                  <c:x val="-0.16664158663366571"/>
                  <c:y val="-0.25043750755611288"/>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259534028373367"/>
                      <c:h val="6.1897838135765021E-2"/>
                    </c:manualLayout>
                  </c15:layout>
                </c:ext>
                <c:ext xmlns:c16="http://schemas.microsoft.com/office/drawing/2014/chart" uri="{C3380CC4-5D6E-409C-BE32-E72D297353CC}">
                  <c16:uniqueId val="{00000006-2B6F-4332-B4CE-77E264052390}"/>
                </c:ext>
              </c:extLst>
            </c:dLbl>
            <c:dLbl>
              <c:idx val="5"/>
              <c:layout>
                <c:manualLayout>
                  <c:x val="-0.12096369180547624"/>
                  <c:y val="-0.2903068919564345"/>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000569609093066"/>
                      <c:h val="4.7302760745079851E-2"/>
                    </c:manualLayout>
                  </c15:layout>
                </c:ext>
                <c:ext xmlns:c16="http://schemas.microsoft.com/office/drawing/2014/chart" uri="{C3380CC4-5D6E-409C-BE32-E72D297353CC}">
                  <c16:uniqueId val="{00000007-2B6F-4332-B4CE-77E264052390}"/>
                </c:ext>
              </c:extLst>
            </c:dLbl>
            <c:dLbl>
              <c:idx val="6"/>
              <c:layout>
                <c:manualLayout>
                  <c:x val="0.29794213713269679"/>
                  <c:y val="-0.27621735586843932"/>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42879378581405625"/>
                      <c:h val="8.5249961960861292E-2"/>
                    </c:manualLayout>
                  </c15:layout>
                </c:ext>
                <c:ext xmlns:c16="http://schemas.microsoft.com/office/drawing/2014/chart" uri="{C3380CC4-5D6E-409C-BE32-E72D297353CC}">
                  <c16:uniqueId val="{00000008-2B6F-4332-B4CE-77E264052390}"/>
                </c:ext>
              </c:extLst>
            </c:dLbl>
            <c:dLbl>
              <c:idx val="7"/>
              <c:layout>
                <c:manualLayout>
                  <c:x val="0.18106275947448253"/>
                  <c:y val="-0.22633862142483813"/>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638589031193715"/>
                      <c:h val="6.4816853613902048E-2"/>
                    </c:manualLayout>
                  </c15:layout>
                </c:ext>
                <c:ext xmlns:c16="http://schemas.microsoft.com/office/drawing/2014/chart" uri="{C3380CC4-5D6E-409C-BE32-E72D297353CC}">
                  <c16:uniqueId val="{00000009-2B6F-4332-B4CE-77E264052390}"/>
                </c:ext>
              </c:extLst>
            </c:dLbl>
            <c:dLbl>
              <c:idx val="8"/>
              <c:layout>
                <c:manualLayout>
                  <c:x val="0.21417272363815548"/>
                  <c:y val="-0.17992823660045221"/>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380194221006481"/>
                      <c:h val="5.0221776223216885E-2"/>
                    </c:manualLayout>
                  </c15:layout>
                </c:ext>
                <c:ext xmlns:c16="http://schemas.microsoft.com/office/drawing/2014/chart" uri="{C3380CC4-5D6E-409C-BE32-E72D297353CC}">
                  <c16:uniqueId val="{0000000A-2B6F-4332-B4CE-77E264052390}"/>
                </c:ext>
              </c:extLst>
            </c:dLbl>
            <c:dLbl>
              <c:idx val="9"/>
              <c:layout>
                <c:manualLayout>
                  <c:x val="0.28166495592340701"/>
                  <c:y val="-0.13703225841087086"/>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9247866735475201"/>
                      <c:h val="5.8978822657627994E-2"/>
                    </c:manualLayout>
                  </c15:layout>
                </c:ext>
                <c:ext xmlns:c16="http://schemas.microsoft.com/office/drawing/2014/chart" uri="{C3380CC4-5D6E-409C-BE32-E72D297353CC}">
                  <c16:uniqueId val="{0000000B-2B6F-4332-B4CE-77E264052390}"/>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'13.F-gas'!$AX$6:$AX$15</c:f>
              <c:numCache>
                <c:formatCode>#,##0_ </c:formatCode>
                <c:ptCount val="10"/>
                <c:pt idx="0">
                  <c:v>29008.257155197414</c:v>
                </c:pt>
                <c:pt idx="1">
                  <c:v>2229.3050616666665</c:v>
                </c:pt>
                <c:pt idx="2">
                  <c:v>489.36158799999998</c:v>
                </c:pt>
                <c:pt idx="3">
                  <c:v>131.15786027291054</c:v>
                </c:pt>
                <c:pt idx="4">
                  <c:v>109.24075921440111</c:v>
                </c:pt>
                <c:pt idx="5">
                  <c:v>98.50557735999999</c:v>
                </c:pt>
                <c:pt idx="6">
                  <c:v>16.28</c:v>
                </c:pt>
                <c:pt idx="7" formatCode="#,##0.0_ ">
                  <c:v>8.8030119056</c:v>
                </c:pt>
                <c:pt idx="8" formatCode="#,##0.0_ ">
                  <c:v>2.3678164799999997</c:v>
                </c:pt>
                <c:pt idx="9" formatCode="#,##0.0_ ">
                  <c:v>1.2869999999999999</c:v>
                </c:pt>
              </c:numCache>
            </c:numRef>
          </c:val>
          <c:extLst>
            <c:ext xmlns:c16="http://schemas.microsoft.com/office/drawing/2014/chart" uri="{C3380CC4-5D6E-409C-BE32-E72D297353CC}">
              <c16:uniqueId val="{0000000C-2B6F-4332-B4CE-77E264052390}"/>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095639142391571"/>
          <c:y val="0.27356010167935568"/>
          <c:w val="0.63459999776451803"/>
          <c:h val="0.58864540176096103"/>
        </c:manualLayout>
      </c:layout>
      <c:doughnutChart>
        <c:varyColors val="1"/>
        <c:ser>
          <c:idx val="1"/>
          <c:order val="0"/>
          <c:tx>
            <c:strRef>
              <c:f>'リンク切公表時非表示（グラフの添え物）'!$BA$42</c:f>
              <c:strCache>
                <c:ptCount val="1"/>
                <c:pt idx="0">
                  <c:v>2016年
（平成28年）</c:v>
                </c:pt>
              </c:strCache>
            </c:strRef>
          </c:tx>
          <c:spPr>
            <a:noFill/>
            <a:ln>
              <a:noFill/>
            </a:ln>
          </c:spPr>
          <c:dLbls>
            <c:dLbl>
              <c:idx val="0"/>
              <c:layout>
                <c:manualLayout>
                  <c:x val="-1.4655663456114713E-3"/>
                  <c:y val="-0.12062960779141894"/>
                </c:manualLayout>
              </c:layout>
              <c:tx>
                <c:rich>
                  <a:bodyPr/>
                  <a:lstStyle/>
                  <a:p>
                    <a:fld id="{CBB5B11C-B4EE-49B2-9D6D-81ABBE77164B}" type="SERIESNAME">
                      <a:rPr lang="ja-JP" altLang="en-US" sz="1200" baseline="0"/>
                      <a:pPr/>
                      <a:t>[系列名]</a:t>
                    </a:fld>
                    <a:endParaRPr lang="ja-JP" altLang="en-US" sz="1200" baseline="0"/>
                  </a:p>
                  <a:p>
                    <a:fld id="{3015D1E3-44A1-46DB-94A0-1930BA717861}" type="VALUE">
                      <a:rPr lang="ja-JP" altLang="en-US" sz="120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44893228298770588"/>
                      <c:h val="0.15408140326983769"/>
                    </c:manualLayout>
                  </c15:layout>
                  <c15:dlblFieldTable/>
                  <c15:showDataLabelsRange val="0"/>
                </c:ext>
                <c:ext xmlns:c16="http://schemas.microsoft.com/office/drawing/2014/chart" uri="{C3380CC4-5D6E-409C-BE32-E72D297353CC}">
                  <c16:uniqueId val="{00000000-E250-47C1-9E9F-75AF4ED45434}"/>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'リンク切公表時非表示（グラフの添え物）'!$BA$44</c:f>
              <c:numCache>
                <c:formatCode>#,##0"万トン"</c:formatCode>
                <c:ptCount val="1"/>
                <c:pt idx="0">
                  <c:v>4250</c:v>
                </c:pt>
              </c:numCache>
            </c:numRef>
          </c:val>
          <c:extLst>
            <c:ext xmlns:c16="http://schemas.microsoft.com/office/drawing/2014/chart" uri="{C3380CC4-5D6E-409C-BE32-E72D297353CC}">
              <c16:uniqueId val="{00000001-E250-47C1-9E9F-75AF4ED45434}"/>
            </c:ext>
          </c:extLst>
        </c:ser>
        <c:ser>
          <c:idx val="0"/>
          <c:order val="1"/>
          <c:tx>
            <c:strRef>
              <c:f>'13.F-gas'!$BA$4</c:f>
              <c:strCache>
                <c:ptCount val="1"/>
                <c:pt idx="0">
                  <c:v>2016</c:v>
                </c:pt>
              </c:strCache>
            </c:strRef>
          </c:tx>
          <c:spPr>
            <a:ln>
              <a:solidFill>
                <a:schemeClr val="tx1"/>
              </a:solidFill>
            </a:ln>
          </c:spPr>
          <c:dLbls>
            <c:dLbl>
              <c:idx val="0"/>
              <c:layout>
                <c:manualLayout>
                  <c:x val="0.30643474162485995"/>
                  <c:y val="1.1755040520507905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659232660543755"/>
                      <c:h val="0.11989735431461726"/>
                    </c:manualLayout>
                  </c15:layout>
                </c:ext>
                <c:ext xmlns:c16="http://schemas.microsoft.com/office/drawing/2014/chart" uri="{C3380CC4-5D6E-409C-BE32-E72D297353CC}">
                  <c16:uniqueId val="{00000002-E250-47C1-9E9F-75AF4ED45434}"/>
                </c:ext>
              </c:extLst>
            </c:dLbl>
            <c:dLbl>
              <c:idx val="1"/>
              <c:layout>
                <c:manualLayout>
                  <c:x val="-0.26283849419753963"/>
                  <c:y val="-5.298372181874034E-3"/>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395605775382914"/>
                      <c:h val="8.8169082639976873E-2"/>
                    </c:manualLayout>
                  </c15:layout>
                </c:ext>
                <c:ext xmlns:c16="http://schemas.microsoft.com/office/drawing/2014/chart" uri="{C3380CC4-5D6E-409C-BE32-E72D297353CC}">
                  <c16:uniqueId val="{00000003-E250-47C1-9E9F-75AF4ED45434}"/>
                </c:ext>
              </c:extLst>
            </c:dLbl>
            <c:dLbl>
              <c:idx val="2"/>
              <c:layout>
                <c:manualLayout>
                  <c:x val="-0.24480164961767559"/>
                  <c:y val="-8.0440638873200437E-2"/>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971286901114196"/>
                      <c:h val="0.13002444158314527"/>
                    </c:manualLayout>
                  </c15:layout>
                </c:ext>
                <c:ext xmlns:c16="http://schemas.microsoft.com/office/drawing/2014/chart" uri="{C3380CC4-5D6E-409C-BE32-E72D297353CC}">
                  <c16:uniqueId val="{00000004-E250-47C1-9E9F-75AF4ED45434}"/>
                </c:ext>
              </c:extLst>
            </c:dLbl>
            <c:dLbl>
              <c:idx val="3"/>
              <c:layout>
                <c:manualLayout>
                  <c:x val="-0.22424911093020267"/>
                  <c:y val="-0.16118368828962826"/>
                </c:manualLayout>
              </c:layout>
              <c:numFmt formatCode="0.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486497223345138"/>
                      <c:h val="6.091284596979759E-2"/>
                    </c:manualLayout>
                  </c15:layout>
                </c:ext>
                <c:ext xmlns:c16="http://schemas.microsoft.com/office/drawing/2014/chart" uri="{C3380CC4-5D6E-409C-BE32-E72D297353CC}">
                  <c16:uniqueId val="{00000005-E250-47C1-9E9F-75AF4ED45434}"/>
                </c:ext>
              </c:extLst>
            </c:dLbl>
            <c:dLbl>
              <c:idx val="4"/>
              <c:layout>
                <c:manualLayout>
                  <c:x val="-0.16664155630526997"/>
                  <c:y val="-0.21066106564432457"/>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25953665910949"/>
                      <c:h val="5.36682081142104E-2"/>
                    </c:manualLayout>
                  </c15:layout>
                </c:ext>
                <c:ext xmlns:c16="http://schemas.microsoft.com/office/drawing/2014/chart" uri="{C3380CC4-5D6E-409C-BE32-E72D297353CC}">
                  <c16:uniqueId val="{00000006-E250-47C1-9E9F-75AF4ED45434}"/>
                </c:ext>
              </c:extLst>
            </c:dLbl>
            <c:dLbl>
              <c:idx val="5"/>
              <c:layout>
                <c:manualLayout>
                  <c:x val="-9.1390227590690709E-2"/>
                  <c:y val="-0.24641575106093769"/>
                </c:manualLayout>
              </c:layout>
              <c:numFmt formatCode="0.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7000569609093066"/>
                      <c:h val="4.7302760745079851E-2"/>
                    </c:manualLayout>
                  </c15:layout>
                </c:ext>
                <c:ext xmlns:c16="http://schemas.microsoft.com/office/drawing/2014/chart" uri="{C3380CC4-5D6E-409C-BE32-E72D297353CC}">
                  <c16:uniqueId val="{00000007-E250-47C1-9E9F-75AF4ED45434}"/>
                </c:ext>
              </c:extLst>
            </c:dLbl>
            <c:dLbl>
              <c:idx val="6"/>
              <c:layout>
                <c:manualLayout>
                  <c:x val="0.30385683507918265"/>
                  <c:y val="-0.2762172622396904"/>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992202825276594"/>
                      <c:h val="8.5249990766002731E-2"/>
                    </c:manualLayout>
                  </c15:layout>
                </c:ext>
                <c:ext xmlns:c16="http://schemas.microsoft.com/office/drawing/2014/chart" uri="{C3380CC4-5D6E-409C-BE32-E72D297353CC}">
                  <c16:uniqueId val="{00000008-E250-47C1-9E9F-75AF4ED45434}"/>
                </c:ext>
              </c:extLst>
            </c:dLbl>
            <c:dLbl>
              <c:idx val="7"/>
              <c:layout>
                <c:manualLayout>
                  <c:x val="0.20767895032945416"/>
                  <c:y val="-0.22085215862776106"/>
                </c:manualLayout>
              </c:layout>
              <c:numFmt formatCode="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638589031193715"/>
                      <c:h val="6.4816853613902048E-2"/>
                    </c:manualLayout>
                  </c15:layout>
                </c:ext>
                <c:ext xmlns:c16="http://schemas.microsoft.com/office/drawing/2014/chart" uri="{C3380CC4-5D6E-409C-BE32-E72D297353CC}">
                  <c16:uniqueId val="{00000009-E250-47C1-9E9F-75AF4ED45434}"/>
                </c:ext>
              </c:extLst>
            </c:dLbl>
            <c:dLbl>
              <c:idx val="8"/>
              <c:layout>
                <c:manualLayout>
                  <c:x val="0.22895957410343193"/>
                  <c:y val="-0.17992816274126383"/>
                </c:manualLayout>
              </c:layout>
              <c:numFmt formatCode="0.000%" sourceLinked="0"/>
              <c:spPr/>
              <c:txPr>
                <a:bodyPr lIns="38100" tIns="19050" rIns="38100" bIns="19050"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6380194221006481"/>
                      <c:h val="5.0221776223216885E-2"/>
                    </c:manualLayout>
                  </c15:layout>
                </c:ext>
                <c:ext xmlns:c16="http://schemas.microsoft.com/office/drawing/2014/chart" uri="{C3380CC4-5D6E-409C-BE32-E72D297353CC}">
                  <c16:uniqueId val="{0000000A-E250-47C1-9E9F-75AF4ED45434}"/>
                </c:ext>
              </c:extLst>
            </c:dLbl>
            <c:dLbl>
              <c:idx val="9"/>
              <c:layout>
                <c:manualLayout>
                  <c:x val="0.29349444482737413"/>
                  <c:y val="-0.13977550262645125"/>
                </c:manualLayout>
              </c:layout>
              <c:numFmt formatCode="0.000%" sourceLinked="0"/>
              <c:spPr>
                <a:noFill/>
                <a:ln>
                  <a:noFill/>
                </a:ln>
                <a:effectLst/>
              </c:spPr>
              <c:txPr>
                <a:bodyPr wrap="square" lIns="38100" tIns="19050" rIns="38100" bIns="19050" anchor="ctr" anchorCtr="0">
                  <a:noAutofit/>
                </a:bodyPr>
                <a:lstStyle/>
                <a:p>
                  <a:pPr algn="l">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9247866735475201"/>
                      <c:h val="5.8978822657627994E-2"/>
                    </c:manualLayout>
                  </c15:layout>
                </c:ext>
                <c:ext xmlns:c16="http://schemas.microsoft.com/office/drawing/2014/chart" uri="{C3380CC4-5D6E-409C-BE32-E72D297353CC}">
                  <c16:uniqueId val="{0000000B-E250-47C1-9E9F-75AF4ED45434}"/>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'13.F-gas'!$Y$6:$Y$15</c:f>
              <c:strCache>
                <c:ptCount val="10"/>
                <c:pt idx="0">
                  <c:v>冷蔵庫及びエアーコンディショナー</c:v>
                </c:pt>
                <c:pt idx="1">
                  <c:v>発泡剤・断熱材</c:v>
                </c:pt>
                <c:pt idx="2">
                  <c:v>エアゾール・MDI（定量噴射剤）</c:v>
                </c:pt>
                <c:pt idx="3">
                  <c:v>HFC製造時の漏出</c:v>
                </c:pt>
                <c:pt idx="4">
                  <c:v>半導体製造</c:v>
                </c:pt>
                <c:pt idx="5">
                  <c:v>溶剤</c:v>
                </c:pt>
                <c:pt idx="6">
                  <c:v>HCFC22製造時の副生HFC23</c:v>
                </c:pt>
                <c:pt idx="7">
                  <c:v>消火剤</c:v>
                </c:pt>
                <c:pt idx="8">
                  <c:v>液晶製造</c:v>
                </c:pt>
                <c:pt idx="9">
                  <c:v>マグネシウム等鋳造</c:v>
                </c:pt>
              </c:strCache>
            </c:strRef>
          </c:cat>
          <c:val>
            <c:numRef>
              <c:f>'13.F-gas'!$BA$6:$BA$15</c:f>
              <c:numCache>
                <c:formatCode>#,##0_ </c:formatCode>
                <c:ptCount val="10"/>
                <c:pt idx="0">
                  <c:v>38902.759385480495</c:v>
                </c:pt>
                <c:pt idx="1">
                  <c:v>2650.9808916666666</c:v>
                </c:pt>
                <c:pt idx="2">
                  <c:v>555.22350500000005</c:v>
                </c:pt>
                <c:pt idx="3">
                  <c:v>148.65688527291056</c:v>
                </c:pt>
                <c:pt idx="4">
                  <c:v>117.33322989930085</c:v>
                </c:pt>
                <c:pt idx="5">
                  <c:v>106.49281677419353</c:v>
                </c:pt>
                <c:pt idx="6">
                  <c:v>23.68</c:v>
                </c:pt>
                <c:pt idx="7" formatCode="#,##0.0_ ">
                  <c:v>9.514190769599999</c:v>
                </c:pt>
                <c:pt idx="8" formatCode="#,##0.0_ ">
                  <c:v>1.9343197439999993</c:v>
                </c:pt>
                <c:pt idx="9" formatCode="#,##0.0_ ">
                  <c:v>1.1439999999999999</c:v>
                </c:pt>
              </c:numCache>
            </c:numRef>
          </c:val>
          <c:extLst>
            <c:ext xmlns:c16="http://schemas.microsoft.com/office/drawing/2014/chart" uri="{C3380CC4-5D6E-409C-BE32-E72D297353CC}">
              <c16:uniqueId val="{0000000C-E250-47C1-9E9F-75AF4ED45434}"/>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030862678707175"/>
          <c:y val="0.30226716690456745"/>
          <c:w val="0.48902215546652072"/>
          <c:h val="0.55529159207509071"/>
        </c:manualLayout>
      </c:layout>
      <c:doughnutChart>
        <c:varyColors val="1"/>
        <c:ser>
          <c:idx val="1"/>
          <c:order val="0"/>
          <c:tx>
            <c:strRef>
              <c:f>'リンク切公表時非表示（グラフの添え物）'!$AX$42</c:f>
              <c:strCache>
                <c:ptCount val="1"/>
                <c:pt idx="0">
                  <c:v>2013年
（平成25年）</c:v>
                </c:pt>
              </c:strCache>
            </c:strRef>
          </c:tx>
          <c:spPr>
            <a:noFill/>
            <a:ln>
              <a:noFill/>
            </a:ln>
          </c:spPr>
          <c:dLbls>
            <c:dLbl>
              <c:idx val="0"/>
              <c:layout>
                <c:manualLayout>
                  <c:x val="-8.9009302137692207E-3"/>
                  <c:y val="-0.10520842064352878"/>
                </c:manualLayout>
              </c:layout>
              <c:tx>
                <c:rich>
                  <a:bodyPr wrap="square" lIns="38100" tIns="19050" rIns="38100" bIns="19050" anchor="ctr">
                    <a:noAutofit/>
                  </a:bodyPr>
                  <a:lstStyle/>
                  <a:p>
                    <a:pPr>
                      <a:defRPr/>
                    </a:pPr>
                    <a:fld id="{96F04572-DE3D-44A5-933A-A70BD73F527E}" type="SERIESNAME">
                      <a:rPr lang="ja-JP" altLang="en-US" sz="1200" baseline="0"/>
                      <a:pPr>
                        <a:defRPr/>
                      </a:pPr>
                      <a:t>[系列名]</a:t>
                    </a:fld>
                    <a:endParaRPr lang="ja-JP" altLang="en-US" sz="1200" baseline="0"/>
                  </a:p>
                  <a:p>
                    <a:pPr>
                      <a:defRPr/>
                    </a:pPr>
                    <a:fld id="{6B2C60F7-0ED6-4097-AC10-99A940779FE1}"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6036015027377591"/>
                      <c:h val="0.13633963968359411"/>
                    </c:manualLayout>
                  </c15:layout>
                  <c15:dlblFieldTable/>
                  <c15:showDataLabelsRange val="0"/>
                </c:ext>
                <c:ext xmlns:c16="http://schemas.microsoft.com/office/drawing/2014/chart" uri="{C3380CC4-5D6E-409C-BE32-E72D297353CC}">
                  <c16:uniqueId val="{00000000-9F91-4AD1-ACAB-B1C2E8BABB9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'リンク切公表時非表示（グラフの添え物）'!$AX$48</c:f>
              <c:numCache>
                <c:formatCode>#,##0"万トン"</c:formatCode>
                <c:ptCount val="1"/>
                <c:pt idx="0">
                  <c:v>210</c:v>
                </c:pt>
              </c:numCache>
            </c:numRef>
          </c:val>
          <c:extLst>
            <c:ext xmlns:c16="http://schemas.microsoft.com/office/drawing/2014/chart" uri="{C3380CC4-5D6E-409C-BE32-E72D297353CC}">
              <c16:uniqueId val="{00000001-9F91-4AD1-ACAB-B1C2E8BABB98}"/>
            </c:ext>
          </c:extLst>
        </c:ser>
        <c:ser>
          <c:idx val="0"/>
          <c:order val="1"/>
          <c:tx>
            <c:strRef>
              <c:f>'13.F-gas'!$AX$4</c:f>
              <c:strCache>
                <c:ptCount val="1"/>
                <c:pt idx="0">
                  <c:v>2013</c:v>
                </c:pt>
              </c:strCache>
            </c:strRef>
          </c:tx>
          <c:spPr>
            <a:ln>
              <a:solidFill>
                <a:schemeClr val="tx1"/>
              </a:solidFill>
            </a:ln>
          </c:spPr>
          <c:dLbls>
            <c:dLbl>
              <c:idx val="0"/>
              <c:layout>
                <c:manualLayout>
                  <c:x val="0.10064817501092524"/>
                  <c:y val="-0.128315024776287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F91-4AD1-ACAB-B1C2E8BABB98}"/>
                </c:ext>
              </c:extLst>
            </c:dLbl>
            <c:dLbl>
              <c:idx val="1"/>
              <c:layout>
                <c:manualLayout>
                  <c:x val="-0.20245186428353709"/>
                  <c:y val="3.1720028573108502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620731317686549"/>
                      <c:h val="0.11804213324192607"/>
                    </c:manualLayout>
                  </c15:layout>
                </c:ext>
                <c:ext xmlns:c16="http://schemas.microsoft.com/office/drawing/2014/chart" uri="{C3380CC4-5D6E-409C-BE32-E72D297353CC}">
                  <c16:uniqueId val="{00000003-9F91-4AD1-ACAB-B1C2E8BABB98}"/>
                </c:ext>
              </c:extLst>
            </c:dLbl>
            <c:dLbl>
              <c:idx val="2"/>
              <c:layout>
                <c:manualLayout>
                  <c:x val="-0.14592705552270815"/>
                  <c:y val="7.2351326635416296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858840889850009"/>
                      <c:h val="8.9848402743241518E-2"/>
                    </c:manualLayout>
                  </c15:layout>
                </c:ext>
                <c:ext xmlns:c16="http://schemas.microsoft.com/office/drawing/2014/chart" uri="{C3380CC4-5D6E-409C-BE32-E72D297353CC}">
                  <c16:uniqueId val="{00000004-9F91-4AD1-ACAB-B1C2E8BABB98}"/>
                </c:ext>
              </c:extLst>
            </c:dLbl>
            <c:dLbl>
              <c:idx val="3"/>
              <c:layout>
                <c:manualLayout>
                  <c:x val="-0.11766359533313993"/>
                  <c:y val="-4.40183081400415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F91-4AD1-ACAB-B1C2E8BABB98}"/>
                </c:ext>
              </c:extLst>
            </c:dLbl>
            <c:dLbl>
              <c:idx val="4"/>
              <c:layout>
                <c:manualLayout>
                  <c:x val="-0.11309662398137368"/>
                  <c:y val="-6.6431851760110988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F91-4AD1-ACAB-B1C2E8BABB98}"/>
                </c:ext>
              </c:extLst>
            </c:dLbl>
            <c:dLbl>
              <c:idx val="5"/>
              <c:layout>
                <c:manualLayout>
                  <c:x val="-7.5736587551367404E-2"/>
                  <c:y val="-0.1134360122082067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29150615307213"/>
                      <c:h val="8.2761516709972505E-2"/>
                    </c:manualLayout>
                  </c15:layout>
                </c:ext>
                <c:ext xmlns:c16="http://schemas.microsoft.com/office/drawing/2014/chart" uri="{C3380CC4-5D6E-409C-BE32-E72D297353CC}">
                  <c16:uniqueId val="{00000007-9F91-4AD1-ACAB-B1C2E8BABB98}"/>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F91-4AD1-ACAB-B1C2E8BABB98}"/>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F91-4AD1-ACAB-B1C2E8BABB98}"/>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F91-4AD1-ACAB-B1C2E8BABB98}"/>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F91-4AD1-ACAB-B1C2E8BABB98}"/>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'13.F-gas'!$AX$24:$AX$29</c:f>
              <c:numCache>
                <c:formatCode>#,##0_ </c:formatCode>
                <c:ptCount val="6"/>
                <c:pt idx="0">
                  <c:v>855.36322866988291</c:v>
                </c:pt>
                <c:pt idx="1">
                  <c:v>642.74535564853568</c:v>
                </c:pt>
                <c:pt idx="2">
                  <c:v>159.6</c:v>
                </c:pt>
                <c:pt idx="3">
                  <c:v>181.46430338562618</c:v>
                </c:pt>
                <c:pt idx="4">
                  <c:v>169.84416311999996</c:v>
                </c:pt>
                <c:pt idx="5">
                  <c:v>92.796000000000006</c:v>
                </c:pt>
              </c:numCache>
            </c:numRef>
          </c:val>
          <c:extLst>
            <c:ext xmlns:c16="http://schemas.microsoft.com/office/drawing/2014/chart" uri="{C3380CC4-5D6E-409C-BE32-E72D297353CC}">
              <c16:uniqueId val="{0000000C-9F91-4AD1-ACAB-B1C2E8BABB9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1111119067935177"/>
          <c:y val="0.29697121713852748"/>
          <c:w val="0.48658158128657808"/>
          <c:h val="0.5525201840321694"/>
        </c:manualLayout>
      </c:layout>
      <c:doughnutChart>
        <c:varyColors val="1"/>
        <c:ser>
          <c:idx val="1"/>
          <c:order val="0"/>
          <c:tx>
            <c:strRef>
              <c:f>'リンク切公表時非表示（グラフの添え物）'!$BA$42</c:f>
              <c:strCache>
                <c:ptCount val="1"/>
                <c:pt idx="0">
                  <c:v>2016年
（平成28年）</c:v>
                </c:pt>
              </c:strCache>
            </c:strRef>
          </c:tx>
          <c:spPr>
            <a:noFill/>
            <a:ln>
              <a:noFill/>
            </a:ln>
          </c:spPr>
          <c:dLbls>
            <c:dLbl>
              <c:idx val="0"/>
              <c:layout>
                <c:manualLayout>
                  <c:x val="4.268469932253843E-4"/>
                  <c:y val="-0.12374431004607679"/>
                </c:manualLayout>
              </c:layout>
              <c:tx>
                <c:rich>
                  <a:bodyPr wrap="square" lIns="38100" tIns="19050" rIns="38100" bIns="19050" anchor="ctr">
                    <a:noAutofit/>
                  </a:bodyPr>
                  <a:lstStyle/>
                  <a:p>
                    <a:pPr>
                      <a:defRPr/>
                    </a:pPr>
                    <a:fld id="{96F04572-DE3D-44A5-933A-A70BD73F527E}" type="SERIESNAME">
                      <a:rPr lang="ja-JP" altLang="en-US" sz="1200" baseline="0"/>
                      <a:pPr>
                        <a:defRPr/>
                      </a:pPr>
                      <a:t>[系列名]</a:t>
                    </a:fld>
                    <a:endParaRPr lang="ja-JP" altLang="en-US" sz="1200" baseline="0"/>
                  </a:p>
                  <a:p>
                    <a:pPr>
                      <a:defRPr/>
                    </a:pPr>
                    <a:fld id="{6B2C60F7-0ED6-4097-AC10-99A940779FE1}"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6036019078042251"/>
                      <c:h val="0.17341139121678131"/>
                    </c:manualLayout>
                  </c15:layout>
                  <c15:dlblFieldTable/>
                  <c15:showDataLabelsRange val="0"/>
                </c:ext>
                <c:ext xmlns:c16="http://schemas.microsoft.com/office/drawing/2014/chart" uri="{C3380CC4-5D6E-409C-BE32-E72D297353CC}">
                  <c16:uniqueId val="{00000000-22CA-45CC-BFF9-4C6B53B5E3D7}"/>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'リンク切公表時非表示（グラフの添え物）'!$BA$48</c:f>
              <c:numCache>
                <c:formatCode>#,##0"万トン"</c:formatCode>
                <c:ptCount val="1"/>
                <c:pt idx="0">
                  <c:v>230</c:v>
                </c:pt>
              </c:numCache>
            </c:numRef>
          </c:val>
          <c:extLst>
            <c:ext xmlns:c16="http://schemas.microsoft.com/office/drawing/2014/chart" uri="{C3380CC4-5D6E-409C-BE32-E72D297353CC}">
              <c16:uniqueId val="{00000001-22CA-45CC-BFF9-4C6B53B5E3D7}"/>
            </c:ext>
          </c:extLst>
        </c:ser>
        <c:ser>
          <c:idx val="0"/>
          <c:order val="1"/>
          <c:tx>
            <c:strRef>
              <c:f>'13.F-gas'!$BA$4</c:f>
              <c:strCache>
                <c:ptCount val="1"/>
                <c:pt idx="0">
                  <c:v>2016</c:v>
                </c:pt>
              </c:strCache>
            </c:strRef>
          </c:tx>
          <c:spPr>
            <a:ln>
              <a:solidFill>
                <a:schemeClr val="tx1"/>
              </a:solidFill>
            </a:ln>
          </c:spPr>
          <c:dLbls>
            <c:dLbl>
              <c:idx val="0"/>
              <c:layout>
                <c:manualLayout>
                  <c:x val="0.10064819349184428"/>
                  <c:y val="-0.13625894942534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CA-45CC-BFF9-4C6B53B5E3D7}"/>
                </c:ext>
              </c:extLst>
            </c:dLbl>
            <c:dLbl>
              <c:idx val="1"/>
              <c:layout>
                <c:manualLayout>
                  <c:x val="-0.24164712501278449"/>
                  <c:y val="5.3453647303922745E-3"/>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5221557460174409"/>
                      <c:h val="0.12863403277400598"/>
                    </c:manualLayout>
                  </c15:layout>
                </c:ext>
                <c:ext xmlns:c16="http://schemas.microsoft.com/office/drawing/2014/chart" uri="{C3380CC4-5D6E-409C-BE32-E72D297353CC}">
                  <c16:uniqueId val="{00000003-22CA-45CC-BFF9-4C6B53B5E3D7}"/>
                </c:ext>
              </c:extLst>
            </c:dLbl>
            <c:dLbl>
              <c:idx val="2"/>
              <c:layout>
                <c:manualLayout>
                  <c:x val="-0.15050984574350001"/>
                  <c:y val="5.5139594146766197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858834066983113"/>
                      <c:h val="7.6608623891238709E-2"/>
                    </c:manualLayout>
                  </c15:layout>
                </c:ext>
                <c:ext xmlns:c16="http://schemas.microsoft.com/office/drawing/2014/chart" uri="{C3380CC4-5D6E-409C-BE32-E72D297353CC}">
                  <c16:uniqueId val="{00000004-22CA-45CC-BFF9-4C6B53B5E3D7}"/>
                </c:ext>
              </c:extLst>
            </c:dLbl>
            <c:dLbl>
              <c:idx val="3"/>
              <c:layout>
                <c:manualLayout>
                  <c:x val="-0.13847738337024992"/>
                  <c:y val="-2.251862860755307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CA-45CC-BFF9-4C6B53B5E3D7}"/>
                </c:ext>
              </c:extLst>
            </c:dLbl>
            <c:dLbl>
              <c:idx val="4"/>
              <c:layout>
                <c:manualLayout>
                  <c:x val="-0.12693619367693229"/>
                  <c:y val="-5.319197734501116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CA-45CC-BFF9-4C6B53B5E3D7}"/>
                </c:ext>
              </c:extLst>
            </c:dLbl>
            <c:dLbl>
              <c:idx val="5"/>
              <c:layout>
                <c:manualLayout>
                  <c:x val="-7.3404639942387703E-2"/>
                  <c:y val="-0.10416810011763683"/>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291509695359524"/>
                      <c:h val="8.0113541826952531E-2"/>
                    </c:manualLayout>
                  </c15:layout>
                </c:ext>
                <c:ext xmlns:c16="http://schemas.microsoft.com/office/drawing/2014/chart" uri="{C3380CC4-5D6E-409C-BE32-E72D297353CC}">
                  <c16:uniqueId val="{00000007-22CA-45CC-BFF9-4C6B53B5E3D7}"/>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2CA-45CC-BFF9-4C6B53B5E3D7}"/>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CA-45CC-BFF9-4C6B53B5E3D7}"/>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22CA-45CC-BFF9-4C6B53B5E3D7}"/>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CA-45CC-BFF9-4C6B53B5E3D7}"/>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'13.F-gas'!$Y$24:$Y$29</c:f>
              <c:strCache>
                <c:ptCount val="6"/>
                <c:pt idx="0">
                  <c:v>粒子加速器等</c:v>
                </c:pt>
                <c:pt idx="1">
                  <c:v>電気絶縁ガス使用機器</c:v>
                </c:pt>
                <c:pt idx="2">
                  <c:v>マグネシウム等鋳造</c:v>
                </c:pt>
                <c:pt idx="3">
                  <c:v>半導体製造</c:v>
                </c:pt>
                <c:pt idx="4">
                  <c:v>液晶製造</c:v>
                </c:pt>
                <c:pt idx="5">
                  <c:v>SF6 製造時の漏出</c:v>
                </c:pt>
              </c:strCache>
            </c:strRef>
          </c:cat>
          <c:val>
            <c:numRef>
              <c:f>'13.F-gas'!$BA$24:$BA$29</c:f>
              <c:numCache>
                <c:formatCode>#,##0_ </c:formatCode>
                <c:ptCount val="6"/>
                <c:pt idx="0">
                  <c:v>883.79481358511373</c:v>
                </c:pt>
                <c:pt idx="1">
                  <c:v>655.37655564853571</c:v>
                </c:pt>
                <c:pt idx="2">
                  <c:v>314.64</c:v>
                </c:pt>
                <c:pt idx="3">
                  <c:v>192.14661087866108</c:v>
                </c:pt>
                <c:pt idx="4">
                  <c:v>156.59781138393578</c:v>
                </c:pt>
                <c:pt idx="5">
                  <c:v>50.433598923683164</c:v>
                </c:pt>
              </c:numCache>
            </c:numRef>
          </c:val>
          <c:extLst>
            <c:ext xmlns:c16="http://schemas.microsoft.com/office/drawing/2014/chart" uri="{C3380CC4-5D6E-409C-BE32-E72D297353CC}">
              <c16:uniqueId val="{0000000C-22CA-45CC-BFF9-4C6B53B5E3D7}"/>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85915445263772"/>
          <c:y val="0.16372939689294219"/>
          <c:w val="0.67999514475359146"/>
          <c:h val="0.69970551176144768"/>
        </c:manualLayout>
      </c:layout>
      <c:lineChart>
        <c:grouping val="standard"/>
        <c:varyColors val="0"/>
        <c:ser>
          <c:idx val="0"/>
          <c:order val="0"/>
          <c:tx>
            <c:strRef>
              <c:f>'1.Total'!$U$7</c:f>
              <c:strCache>
                <c:ptCount val="1"/>
                <c:pt idx="0">
                  <c:v>非エネルギー起源CO₂</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'1.Total'!$AA$7:$BA$7</c:f>
              <c:numCache>
                <c:formatCode>#,##0.0_ </c:formatCode>
                <c:ptCount val="27"/>
                <c:pt idx="0">
                  <c:v>95.661937162373576</c:v>
                </c:pt>
                <c:pt idx="1">
                  <c:v>96.769234021106925</c:v>
                </c:pt>
                <c:pt idx="2">
                  <c:v>98.245656753337713</c:v>
                </c:pt>
                <c:pt idx="3">
                  <c:v>95.769661583052653</c:v>
                </c:pt>
                <c:pt idx="4">
                  <c:v>100.71097141431913</c:v>
                </c:pt>
                <c:pt idx="5">
                  <c:v>101.78208271267488</c:v>
                </c:pt>
                <c:pt idx="6">
                  <c:v>102.92665292676119</c:v>
                </c:pt>
                <c:pt idx="7">
                  <c:v>101.84033526197703</c:v>
                </c:pt>
                <c:pt idx="8">
                  <c:v>95.563813779092754</c:v>
                </c:pt>
                <c:pt idx="9">
                  <c:v>95.79156240517095</c:v>
                </c:pt>
                <c:pt idx="10">
                  <c:v>97.8179583344223</c:v>
                </c:pt>
                <c:pt idx="11">
                  <c:v>95.696044162531294</c:v>
                </c:pt>
                <c:pt idx="12">
                  <c:v>92.992656199275629</c:v>
                </c:pt>
                <c:pt idx="13">
                  <c:v>92.770336461528757</c:v>
                </c:pt>
                <c:pt idx="14">
                  <c:v>91.778307724047963</c:v>
                </c:pt>
                <c:pt idx="15">
                  <c:v>91.773674786874594</c:v>
                </c:pt>
                <c:pt idx="16">
                  <c:v>90.210423904421134</c:v>
                </c:pt>
                <c:pt idx="17">
                  <c:v>90.003189828061323</c:v>
                </c:pt>
                <c:pt idx="18">
                  <c:v>86.663915737092367</c:v>
                </c:pt>
                <c:pt idx="19">
                  <c:v>77.106549593293508</c:v>
                </c:pt>
                <c:pt idx="20">
                  <c:v>78.603241491531151</c:v>
                </c:pt>
                <c:pt idx="21">
                  <c:v>77.716539417612992</c:v>
                </c:pt>
                <c:pt idx="22">
                  <c:v>79.594651904059262</c:v>
                </c:pt>
                <c:pt idx="23">
                  <c:v>80.906431116196273</c:v>
                </c:pt>
                <c:pt idx="24">
                  <c:v>79.344541098686662</c:v>
                </c:pt>
                <c:pt idx="25">
                  <c:v>78.273106071398828</c:v>
                </c:pt>
                <c:pt idx="26">
                  <c:v>78.557581485631033</c:v>
                </c:pt>
              </c:numCache>
            </c:numRef>
          </c:val>
          <c:smooth val="0"/>
          <c:extLst>
            <c:ext xmlns:c16="http://schemas.microsoft.com/office/drawing/2014/chart" uri="{C3380CC4-5D6E-409C-BE32-E72D297353CC}">
              <c16:uniqueId val="{00000000-33AE-4DB0-8707-4A0DD538BA66}"/>
            </c:ext>
          </c:extLst>
        </c:ser>
        <c:ser>
          <c:idx val="1"/>
          <c:order val="1"/>
          <c:tx>
            <c:strRef>
              <c:f>'1.Total'!$U$8</c:f>
              <c:strCache>
                <c:ptCount val="1"/>
                <c:pt idx="0">
                  <c:v>CH₄</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'1.Total'!$AA$8:$BA$8</c:f>
              <c:numCache>
                <c:formatCode>#,##0.0_ </c:formatCode>
                <c:ptCount val="27"/>
                <c:pt idx="0">
                  <c:v>44.337525142560018</c:v>
                </c:pt>
                <c:pt idx="1">
                  <c:v>43.113766205830679</c:v>
                </c:pt>
                <c:pt idx="2">
                  <c:v>43.955344502896551</c:v>
                </c:pt>
                <c:pt idx="3">
                  <c:v>39.863052913746785</c:v>
                </c:pt>
                <c:pt idx="4">
                  <c:v>43.250533956486024</c:v>
                </c:pt>
                <c:pt idx="5">
                  <c:v>41.759443556404719</c:v>
                </c:pt>
                <c:pt idx="6">
                  <c:v>40.549363050042814</c:v>
                </c:pt>
                <c:pt idx="7">
                  <c:v>39.805355908137003</c:v>
                </c:pt>
                <c:pt idx="8">
                  <c:v>37.948968506578446</c:v>
                </c:pt>
                <c:pt idx="9">
                  <c:v>37.795360937270004</c:v>
                </c:pt>
                <c:pt idx="10">
                  <c:v>37.778530384818048</c:v>
                </c:pt>
                <c:pt idx="11">
                  <c:v>36.741466409620337</c:v>
                </c:pt>
                <c:pt idx="12">
                  <c:v>36.131327343255748</c:v>
                </c:pt>
                <c:pt idx="13">
                  <c:v>34.677859125597841</c:v>
                </c:pt>
                <c:pt idx="14">
                  <c:v>35.749826624101743</c:v>
                </c:pt>
                <c:pt idx="15">
                  <c:v>35.551203201049091</c:v>
                </c:pt>
                <c:pt idx="16">
                  <c:v>35.058634224140803</c:v>
                </c:pt>
                <c:pt idx="17">
                  <c:v>35.362982462261442</c:v>
                </c:pt>
                <c:pt idx="18">
                  <c:v>35.03467001329097</c:v>
                </c:pt>
                <c:pt idx="19">
                  <c:v>34.126959308177199</c:v>
                </c:pt>
                <c:pt idx="20">
                  <c:v>34.735126886866958</c:v>
                </c:pt>
                <c:pt idx="21">
                  <c:v>33.688534484929434</c:v>
                </c:pt>
                <c:pt idx="22">
                  <c:v>32.849942943746761</c:v>
                </c:pt>
                <c:pt idx="23">
                  <c:v>32.514440432399688</c:v>
                </c:pt>
                <c:pt idx="24">
                  <c:v>31.879066534057877</c:v>
                </c:pt>
                <c:pt idx="25">
                  <c:v>31.140879643578781</c:v>
                </c:pt>
                <c:pt idx="26">
                  <c:v>30.79227502084445</c:v>
                </c:pt>
              </c:numCache>
            </c:numRef>
          </c:val>
          <c:smooth val="0"/>
          <c:extLst>
            <c:ext xmlns:c16="http://schemas.microsoft.com/office/drawing/2014/chart" uri="{C3380CC4-5D6E-409C-BE32-E72D297353CC}">
              <c16:uniqueId val="{00000001-33AE-4DB0-8707-4A0DD538BA66}"/>
            </c:ext>
          </c:extLst>
        </c:ser>
        <c:ser>
          <c:idx val="2"/>
          <c:order val="2"/>
          <c:tx>
            <c:strRef>
              <c:f>'1.Total'!$U$9</c:f>
              <c:strCache>
                <c:ptCount val="1"/>
                <c:pt idx="0">
                  <c:v>N₂O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'1.Total'!$AA$9:$BA$9</c:f>
              <c:numCache>
                <c:formatCode>#,##0.0_ </c:formatCode>
                <c:ptCount val="27"/>
                <c:pt idx="0">
                  <c:v>31.739131716735887</c:v>
                </c:pt>
                <c:pt idx="1">
                  <c:v>31.440254042410835</c:v>
                </c:pt>
                <c:pt idx="2">
                  <c:v>31.601778454936561</c:v>
                </c:pt>
                <c:pt idx="3">
                  <c:v>31.465696983370453</c:v>
                </c:pt>
                <c:pt idx="4">
                  <c:v>32.738103724588107</c:v>
                </c:pt>
                <c:pt idx="5">
                  <c:v>33.040445207340454</c:v>
                </c:pt>
                <c:pt idx="6">
                  <c:v>34.161579964019772</c:v>
                </c:pt>
                <c:pt idx="7">
                  <c:v>34.947683586535177</c:v>
                </c:pt>
                <c:pt idx="8">
                  <c:v>33.351902710755269</c:v>
                </c:pt>
                <c:pt idx="9">
                  <c:v>27.179003411788209</c:v>
                </c:pt>
                <c:pt idx="10">
                  <c:v>29.689940248876585</c:v>
                </c:pt>
                <c:pt idx="11">
                  <c:v>26.140305484977922</c:v>
                </c:pt>
                <c:pt idx="12">
                  <c:v>25.608835361532684</c:v>
                </c:pt>
                <c:pt idx="13">
                  <c:v>25.469605346947514</c:v>
                </c:pt>
                <c:pt idx="14">
                  <c:v>25.493689048342123</c:v>
                </c:pt>
                <c:pt idx="15">
                  <c:v>25.063873794050465</c:v>
                </c:pt>
                <c:pt idx="16">
                  <c:v>25.010861792803414</c:v>
                </c:pt>
                <c:pt idx="17">
                  <c:v>24.429655529821552</c:v>
                </c:pt>
                <c:pt idx="18">
                  <c:v>23.554924639928711</c:v>
                </c:pt>
                <c:pt idx="19">
                  <c:v>23.002303199937369</c:v>
                </c:pt>
                <c:pt idx="20">
                  <c:v>22.475775339459958</c:v>
                </c:pt>
                <c:pt idx="21">
                  <c:v>22.007814220049944</c:v>
                </c:pt>
                <c:pt idx="22">
                  <c:v>21.650571401432455</c:v>
                </c:pt>
                <c:pt idx="23">
                  <c:v>21.718171362724927</c:v>
                </c:pt>
                <c:pt idx="24">
                  <c:v>21.301900194470452</c:v>
                </c:pt>
                <c:pt idx="25">
                  <c:v>20.979486649035046</c:v>
                </c:pt>
                <c:pt idx="26">
                  <c:v>20.676479784222781</c:v>
                </c:pt>
              </c:numCache>
            </c:numRef>
          </c:val>
          <c:smooth val="0"/>
          <c:extLst>
            <c:ext xmlns:c16="http://schemas.microsoft.com/office/drawing/2014/chart" uri="{C3380CC4-5D6E-409C-BE32-E72D297353CC}">
              <c16:uniqueId val="{00000002-33AE-4DB0-8707-4A0DD538BA66}"/>
            </c:ext>
          </c:extLst>
        </c:ser>
        <c:ser>
          <c:idx val="3"/>
          <c:order val="3"/>
          <c:tx>
            <c:strRef>
              <c:f>'1.Total'!$U$11</c:f>
              <c:strCache>
                <c:ptCount val="1"/>
                <c:pt idx="0">
                  <c:v>HFCs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'1.Total'!$AA$11:$BA$11</c:f>
              <c:numCache>
                <c:formatCode>#,##0.0_ </c:formatCode>
                <c:ptCount val="27"/>
                <c:pt idx="0">
                  <c:v>15.9323098610065</c:v>
                </c:pt>
                <c:pt idx="1">
                  <c:v>17.349612944863189</c:v>
                </c:pt>
                <c:pt idx="2">
                  <c:v>17.76722403564693</c:v>
                </c:pt>
                <c:pt idx="3">
                  <c:v>18.129158284890007</c:v>
                </c:pt>
                <c:pt idx="4">
                  <c:v>21.051895213035113</c:v>
                </c:pt>
                <c:pt idx="5">
                  <c:v>25.213191034391045</c:v>
                </c:pt>
                <c:pt idx="6">
                  <c:v>24.598107256849218</c:v>
                </c:pt>
                <c:pt idx="7">
                  <c:v>24.436792431397134</c:v>
                </c:pt>
                <c:pt idx="8">
                  <c:v>23.742102500183375</c:v>
                </c:pt>
                <c:pt idx="9">
                  <c:v>24.368275903524488</c:v>
                </c:pt>
                <c:pt idx="10">
                  <c:v>22.851998107079659</c:v>
                </c:pt>
                <c:pt idx="11">
                  <c:v>19.462521407101939</c:v>
                </c:pt>
                <c:pt idx="12">
                  <c:v>16.236391797572242</c:v>
                </c:pt>
                <c:pt idx="13">
                  <c:v>16.228364874053739</c:v>
                </c:pt>
                <c:pt idx="14">
                  <c:v>12.420918895123924</c:v>
                </c:pt>
                <c:pt idx="15">
                  <c:v>12.781828283938269</c:v>
                </c:pt>
                <c:pt idx="16">
                  <c:v>14.6270621674769</c:v>
                </c:pt>
                <c:pt idx="17">
                  <c:v>16.707189370320666</c:v>
                </c:pt>
                <c:pt idx="18">
                  <c:v>19.284929277060357</c:v>
                </c:pt>
                <c:pt idx="19">
                  <c:v>20.937326092711235</c:v>
                </c:pt>
                <c:pt idx="20">
                  <c:v>23.305227292766361</c:v>
                </c:pt>
                <c:pt idx="21">
                  <c:v>26.071497147355043</c:v>
                </c:pt>
                <c:pt idx="22">
                  <c:v>29.348604344244389</c:v>
                </c:pt>
                <c:pt idx="23">
                  <c:v>32.09456583009699</c:v>
                </c:pt>
                <c:pt idx="24">
                  <c:v>35.765730675399027</c:v>
                </c:pt>
                <c:pt idx="25">
                  <c:v>39.242603431142534</c:v>
                </c:pt>
                <c:pt idx="26">
                  <c:v>42.51771922460717</c:v>
                </c:pt>
              </c:numCache>
            </c:numRef>
          </c:val>
          <c:smooth val="0"/>
          <c:extLst>
            <c:ext xmlns:c16="http://schemas.microsoft.com/office/drawing/2014/chart" uri="{C3380CC4-5D6E-409C-BE32-E72D297353CC}">
              <c16:uniqueId val="{00000003-33AE-4DB0-8707-4A0DD538BA66}"/>
            </c:ext>
          </c:extLst>
        </c:ser>
        <c:ser>
          <c:idx val="4"/>
          <c:order val="4"/>
          <c:tx>
            <c:strRef>
              <c:f>'1.Total'!$U$12</c:f>
              <c:strCache>
                <c:ptCount val="1"/>
                <c:pt idx="0">
                  <c:v>PFCs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'1.Total'!$AA$12:$BA$12</c:f>
              <c:numCache>
                <c:formatCode>#,##0.0_ </c:formatCode>
                <c:ptCount val="27"/>
                <c:pt idx="0">
                  <c:v>6.5392993330603124</c:v>
                </c:pt>
                <c:pt idx="1">
                  <c:v>7.5069220881606293</c:v>
                </c:pt>
                <c:pt idx="2">
                  <c:v>7.6172931076973525</c:v>
                </c:pt>
                <c:pt idx="3">
                  <c:v>10.942797023893531</c:v>
                </c:pt>
                <c:pt idx="4">
                  <c:v>13.443461837094947</c:v>
                </c:pt>
                <c:pt idx="5">
                  <c:v>17.609918599177117</c:v>
                </c:pt>
                <c:pt idx="6">
                  <c:v>18.258177043160494</c:v>
                </c:pt>
                <c:pt idx="7">
                  <c:v>19.984282883097684</c:v>
                </c:pt>
                <c:pt idx="8">
                  <c:v>16.568476128945992</c:v>
                </c:pt>
                <c:pt idx="9">
                  <c:v>13.118064707488832</c:v>
                </c:pt>
                <c:pt idx="10">
                  <c:v>11.873109881357884</c:v>
                </c:pt>
                <c:pt idx="11">
                  <c:v>9.8784684342627678</c:v>
                </c:pt>
                <c:pt idx="12">
                  <c:v>9.1994397103048353</c:v>
                </c:pt>
                <c:pt idx="13">
                  <c:v>8.8542056268787857</c:v>
                </c:pt>
                <c:pt idx="14">
                  <c:v>9.216640483583598</c:v>
                </c:pt>
                <c:pt idx="15">
                  <c:v>8.6233516588427417</c:v>
                </c:pt>
                <c:pt idx="16">
                  <c:v>8.9987757459274516</c:v>
                </c:pt>
                <c:pt idx="17">
                  <c:v>7.9168495857216747</c:v>
                </c:pt>
                <c:pt idx="18">
                  <c:v>5.7434047787878875</c:v>
                </c:pt>
                <c:pt idx="19">
                  <c:v>4.0468721450282388</c:v>
                </c:pt>
                <c:pt idx="20">
                  <c:v>4.2495437036642674</c:v>
                </c:pt>
                <c:pt idx="21">
                  <c:v>3.7554464923644928</c:v>
                </c:pt>
                <c:pt idx="22">
                  <c:v>3.4363283067771979</c:v>
                </c:pt>
                <c:pt idx="23">
                  <c:v>3.2800593072681292</c:v>
                </c:pt>
                <c:pt idx="24">
                  <c:v>3.361425307453592</c:v>
                </c:pt>
                <c:pt idx="25">
                  <c:v>3.3081046771154901</c:v>
                </c:pt>
                <c:pt idx="26">
                  <c:v>3.3753293478526576</c:v>
                </c:pt>
              </c:numCache>
            </c:numRef>
          </c:val>
          <c:smooth val="0"/>
          <c:extLst>
            <c:ext xmlns:c16="http://schemas.microsoft.com/office/drawing/2014/chart" uri="{C3380CC4-5D6E-409C-BE32-E72D297353CC}">
              <c16:uniqueId val="{00000004-33AE-4DB0-8707-4A0DD538BA66}"/>
            </c:ext>
          </c:extLst>
        </c:ser>
        <c:ser>
          <c:idx val="5"/>
          <c:order val="5"/>
          <c:tx>
            <c:strRef>
              <c:f>'1.Total'!$U$13</c:f>
              <c:strCache>
                <c:ptCount val="1"/>
                <c:pt idx="0">
                  <c:v>SF₆</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'1.Total'!$AA$13:$BA$13</c:f>
              <c:numCache>
                <c:formatCode>#,##0.0_ </c:formatCode>
                <c:ptCount val="27"/>
                <c:pt idx="0">
                  <c:v>12.850069876123966</c:v>
                </c:pt>
                <c:pt idx="1">
                  <c:v>14.206042348977288</c:v>
                </c:pt>
                <c:pt idx="2">
                  <c:v>15.635824676234234</c:v>
                </c:pt>
                <c:pt idx="3">
                  <c:v>15.701970570462503</c:v>
                </c:pt>
                <c:pt idx="4">
                  <c:v>15.019955788766001</c:v>
                </c:pt>
                <c:pt idx="5">
                  <c:v>16.447524694550538</c:v>
                </c:pt>
                <c:pt idx="6">
                  <c:v>17.022187764473411</c:v>
                </c:pt>
                <c:pt idx="7">
                  <c:v>14.510540478356033</c:v>
                </c:pt>
                <c:pt idx="8">
                  <c:v>13.224101247799888</c:v>
                </c:pt>
                <c:pt idx="9">
                  <c:v>9.1766166900014632</c:v>
                </c:pt>
                <c:pt idx="10">
                  <c:v>7.0313589307549007</c:v>
                </c:pt>
                <c:pt idx="11">
                  <c:v>6.0660167800018465</c:v>
                </c:pt>
                <c:pt idx="12">
                  <c:v>5.7354807991064209</c:v>
                </c:pt>
                <c:pt idx="13">
                  <c:v>5.4063108216924833</c:v>
                </c:pt>
                <c:pt idx="14">
                  <c:v>5.2587023289238077</c:v>
                </c:pt>
                <c:pt idx="15">
                  <c:v>5.0530064154062853</c:v>
                </c:pt>
                <c:pt idx="16">
                  <c:v>5.2289023176758471</c:v>
                </c:pt>
                <c:pt idx="17">
                  <c:v>4.733451609827128</c:v>
                </c:pt>
                <c:pt idx="18">
                  <c:v>4.1771687224711584</c:v>
                </c:pt>
                <c:pt idx="19">
                  <c:v>2.4466334261602305</c:v>
                </c:pt>
                <c:pt idx="20">
                  <c:v>2.4238716471637818</c:v>
                </c:pt>
                <c:pt idx="21">
                  <c:v>2.247642725314186</c:v>
                </c:pt>
                <c:pt idx="22">
                  <c:v>2.2345432822934996</c:v>
                </c:pt>
                <c:pt idx="23">
                  <c:v>2.1018130508240449</c:v>
                </c:pt>
                <c:pt idx="24">
                  <c:v>2.0650671486339114</c:v>
                </c:pt>
                <c:pt idx="25">
                  <c:v>2.1527127107988937</c:v>
                </c:pt>
                <c:pt idx="26">
                  <c:v>2.2529893904199292</c:v>
                </c:pt>
              </c:numCache>
            </c:numRef>
          </c:val>
          <c:smooth val="0"/>
          <c:extLst>
            <c:ext xmlns:c16="http://schemas.microsoft.com/office/drawing/2014/chart" uri="{C3380CC4-5D6E-409C-BE32-E72D297353CC}">
              <c16:uniqueId val="{00000005-33AE-4DB0-8707-4A0DD538BA66}"/>
            </c:ext>
          </c:extLst>
        </c:ser>
        <c:ser>
          <c:idx val="6"/>
          <c:order val="6"/>
          <c:tx>
            <c:strRef>
              <c:f>'1.Total'!$U$14</c:f>
              <c:strCache>
                <c:ptCount val="1"/>
                <c:pt idx="0">
                  <c:v>NF₃</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'1.Total'!$AA$4:$BA$4</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'1.Total'!$AA$14:$BA$14</c:f>
              <c:numCache>
                <c:formatCode>#,##0.00_ </c:formatCode>
                <c:ptCount val="27"/>
                <c:pt idx="0">
                  <c:v>3.260985386689496E-2</c:v>
                </c:pt>
                <c:pt idx="1">
                  <c:v>3.260985386689496E-2</c:v>
                </c:pt>
                <c:pt idx="2">
                  <c:v>3.260985386689496E-2</c:v>
                </c:pt>
                <c:pt idx="3">
                  <c:v>4.3479805155859939E-2</c:v>
                </c:pt>
                <c:pt idx="4">
                  <c:v>7.6089659022754899E-2</c:v>
                </c:pt>
                <c:pt idx="5" formatCode="#,##0.0_ ">
                  <c:v>0.20109409884585214</c:v>
                </c:pt>
                <c:pt idx="6" formatCode="#,##0.0_ ">
                  <c:v>0.19255413105106323</c:v>
                </c:pt>
                <c:pt idx="7" formatCode="#,##0.0_ ">
                  <c:v>0.17105935042516235</c:v>
                </c:pt>
                <c:pt idx="8" formatCode="#,##0.0_ ">
                  <c:v>0.18813466808746665</c:v>
                </c:pt>
                <c:pt idx="9" formatCode="#,##0.0_ ">
                  <c:v>0.3152691710736984</c:v>
                </c:pt>
                <c:pt idx="10" formatCode="#,##0.0_ ">
                  <c:v>0.28577261607893389</c:v>
                </c:pt>
                <c:pt idx="11" formatCode="#,##0.0_ ">
                  <c:v>0.29481291048766206</c:v>
                </c:pt>
                <c:pt idx="12" formatCode="#,##0.0_ ">
                  <c:v>0.37148283306236585</c:v>
                </c:pt>
                <c:pt idx="13" formatCode="#,##0.0_ ">
                  <c:v>0.4160962715590813</c:v>
                </c:pt>
                <c:pt idx="14" formatCode="#,##0.0_ ">
                  <c:v>0.48603833940564012</c:v>
                </c:pt>
                <c:pt idx="15" formatCode="#,##0.0_ ">
                  <c:v>1.4717527115608</c:v>
                </c:pt>
                <c:pt idx="16" formatCode="#,##0.0_ ">
                  <c:v>1.4013137439505405</c:v>
                </c:pt>
                <c:pt idx="17" formatCode="#,##0.0_ ">
                  <c:v>1.58679745628361</c:v>
                </c:pt>
                <c:pt idx="18" formatCode="#,##0.0_ ">
                  <c:v>1.481039653866997</c:v>
                </c:pt>
                <c:pt idx="19" formatCode="#,##0.0_ ">
                  <c:v>1.3541553975192695</c:v>
                </c:pt>
                <c:pt idx="20" formatCode="#,##0.0_ ">
                  <c:v>1.5397414715489333</c:v>
                </c:pt>
                <c:pt idx="21" formatCode="#,##0.0_ ">
                  <c:v>1.80037996890664</c:v>
                </c:pt>
                <c:pt idx="22" formatCode="#,##0.0_ ">
                  <c:v>1.5118522493828876</c:v>
                </c:pt>
                <c:pt idx="23" formatCode="#,##0.0_ ">
                  <c:v>1.6172373656739449</c:v>
                </c:pt>
                <c:pt idx="24" formatCode="#,##0.0_ ">
                  <c:v>1.1228673385696302</c:v>
                </c:pt>
                <c:pt idx="25" formatCode="#,##0.0_ ">
                  <c:v>0.57103108219650822</c:v>
                </c:pt>
                <c:pt idx="26" formatCode="#,##0.0_ ">
                  <c:v>0.63443528411853689</c:v>
                </c:pt>
              </c:numCache>
            </c:numRef>
          </c:val>
          <c:smooth val="0"/>
          <c:extLst>
            <c:ext xmlns:c16="http://schemas.microsoft.com/office/drawing/2014/chart" uri="{C3380CC4-5D6E-409C-BE32-E72D297353CC}">
              <c16:uniqueId val="{00000006-33AE-4DB0-8707-4A0DD538BA66}"/>
            </c:ext>
          </c:extLst>
        </c:ser>
        <c:dLbls>
          <c:showLegendKey val="0"/>
          <c:showVal val="0"/>
          <c:showCatName val="0"/>
          <c:showSerName val="0"/>
          <c:showPercent val="0"/>
          <c:showBubbleSize val="0"/>
        </c:dLbls>
        <c:marker val="1"/>
        <c:smooth val="0"/>
        <c:axId val="178292992"/>
        <c:axId val="178311552"/>
      </c:lineChart>
      <c:catAx>
        <c:axId val="17829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0" i="0" u="none" strike="noStrike" kern="1200" baseline="0">
                <a:solidFill>
                  <a:sysClr val="windowText" lastClr="000000"/>
                </a:solidFill>
                <a:latin typeface="+mn-lt"/>
                <a:ea typeface="+mn-ea"/>
                <a:cs typeface="+mn-cs"/>
              </a:defRPr>
            </a:pPr>
            <a:endParaRPr lang="ja-JP"/>
          </a:p>
        </c:txPr>
        <c:crossAx val="178311552"/>
        <c:crosses val="autoZero"/>
        <c:auto val="1"/>
        <c:lblAlgn val="ctr"/>
        <c:lblOffset val="100"/>
        <c:noMultiLvlLbl val="0"/>
      </c:catAx>
      <c:valAx>
        <c:axId val="178311552"/>
        <c:scaling>
          <c:orientation val="minMax"/>
          <c:max val="110"/>
        </c:scaling>
        <c:delete val="0"/>
        <c:axPos val="l"/>
        <c:majorGridlines>
          <c:spPr>
            <a:ln w="9525" cap="flat" cmpd="sng" algn="ctr">
              <a:solidFill>
                <a:schemeClr val="tx1">
                  <a:lumMod val="15000"/>
                  <a:lumOff val="85000"/>
                </a:schemeClr>
              </a:solidFill>
              <a:round/>
            </a:ln>
            <a:effectLst/>
          </c:spPr>
        </c:majorGridlines>
        <c:numFmt formatCode="#,##0_ "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crossAx val="178292992"/>
        <c:crosses val="autoZero"/>
        <c:crossBetween val="between"/>
        <c:majorUnit val="10"/>
      </c:valAx>
      <c:spPr>
        <a:noFill/>
        <a:ln>
          <a:noFill/>
        </a:ln>
        <a:effectLst/>
      </c:spPr>
    </c:plotArea>
    <c:legend>
      <c:legendPos val="r"/>
      <c:layout>
        <c:manualLayout>
          <c:xMode val="edge"/>
          <c:yMode val="edge"/>
          <c:x val="0.79438990199385728"/>
          <c:y val="0.16154035153548221"/>
          <c:w val="0.1942509923923344"/>
          <c:h val="0.7124972566666221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000000000000033" l="0.70000000000000029" r="0.70000000000000029" t="0.75000000000000033" header="0.30000000000000016" footer="0.30000000000000016"/>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940510279363727"/>
          <c:y val="0.29187852575818585"/>
          <c:w val="0.60742567637838563"/>
          <c:h val="0.54685808367250421"/>
        </c:manualLayout>
      </c:layout>
      <c:doughnutChart>
        <c:varyColors val="1"/>
        <c:ser>
          <c:idx val="1"/>
          <c:order val="0"/>
          <c:tx>
            <c:strRef>
              <c:f>'リンク切公表時非表示（グラフの添え物）'!$BA$42</c:f>
              <c:strCache>
                <c:ptCount val="1"/>
                <c:pt idx="0">
                  <c:v>2016年
（平成28年）</c:v>
                </c:pt>
              </c:strCache>
            </c:strRef>
          </c:tx>
          <c:spPr>
            <a:noFill/>
            <a:ln>
              <a:noFill/>
            </a:ln>
          </c:spPr>
          <c:dLbls>
            <c:dLbl>
              <c:idx val="0"/>
              <c:layout>
                <c:manualLayout>
                  <c:x val="2.7923330509374072E-3"/>
                  <c:y val="-9.9096016093782838E-2"/>
                </c:manualLayout>
              </c:layout>
              <c:tx>
                <c:rich>
                  <a:bodyPr/>
                  <a:lstStyle/>
                  <a:p>
                    <a:fld id="{F235383E-8D8C-4C7C-B8FA-CBFD16D735D9}" type="SERIESNAME">
                      <a:rPr lang="ja-JP" altLang="en-US" sz="1200" baseline="0"/>
                      <a:pPr/>
                      <a:t>[系列名]</a:t>
                    </a:fld>
                    <a:endParaRPr lang="ja-JP" altLang="en-US" sz="1200" baseline="0"/>
                  </a:p>
                  <a:p>
                    <a:fld id="{B14DF75A-C9DC-4BB3-8483-C04D8CC3D89B}" type="VALUE">
                      <a:rPr lang="ja-JP" altLang="en-US" sz="1200" baseline="0"/>
                      <a:pPr/>
                      <a:t>[値]</a:t>
                    </a:fld>
                    <a:endParaRPr lang="ja-JP" altLang="en-US"/>
                  </a:p>
                </c:rich>
              </c:tx>
              <c:showLegendKey val="0"/>
              <c:showVal val="1"/>
              <c:showCatName val="0"/>
              <c:showSerName val="1"/>
              <c:showPercent val="0"/>
              <c:showBubbleSize val="0"/>
              <c:separator>
</c:separator>
              <c:extLst>
                <c:ext xmlns:c15="http://schemas.microsoft.com/office/drawing/2012/chart" uri="{CE6537A1-D6FC-4f65-9D91-7224C49458BB}">
                  <c15:layout>
                    <c:manualLayout>
                      <c:w val="0.51022217342089582"/>
                      <c:h val="0.1539284103245861"/>
                    </c:manualLayout>
                  </c15:layout>
                  <c15:dlblFieldTable/>
                  <c15:showDataLabelsRange val="0"/>
                </c:ext>
                <c:ext xmlns:c16="http://schemas.microsoft.com/office/drawing/2014/chart" uri="{C3380CC4-5D6E-409C-BE32-E72D297353CC}">
                  <c16:uniqueId val="{00000000-A12B-421A-B693-DA8F947C3558}"/>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'リンク切公表時非表示（グラフの添え物）'!$BA$46</c:f>
              <c:numCache>
                <c:formatCode>#,##0"万トン"</c:formatCode>
                <c:ptCount val="1"/>
                <c:pt idx="0">
                  <c:v>340</c:v>
                </c:pt>
              </c:numCache>
            </c:numRef>
          </c:val>
          <c:extLst>
            <c:ext xmlns:c16="http://schemas.microsoft.com/office/drawing/2014/chart" uri="{C3380CC4-5D6E-409C-BE32-E72D297353CC}">
              <c16:uniqueId val="{00000001-A12B-421A-B693-DA8F947C3558}"/>
            </c:ext>
          </c:extLst>
        </c:ser>
        <c:ser>
          <c:idx val="0"/>
          <c:order val="1"/>
          <c:tx>
            <c:strRef>
              <c:f>'13.F-gas'!$BA$4</c:f>
              <c:strCache>
                <c:ptCount val="1"/>
                <c:pt idx="0">
                  <c:v>2016</c:v>
                </c:pt>
              </c:strCache>
            </c:strRef>
          </c:tx>
          <c:spPr>
            <a:ln>
              <a:solidFill>
                <a:schemeClr val="tx1"/>
              </a:solidFill>
            </a:ln>
          </c:spPr>
          <c:dLbls>
            <c:dLbl>
              <c:idx val="0"/>
              <c:layout>
                <c:manualLayout>
                  <c:x val="8.8446589906929024E-2"/>
                  <c:y val="-0.191290966772202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2B-421A-B693-DA8F947C3558}"/>
                </c:ext>
              </c:extLst>
            </c:dLbl>
            <c:dLbl>
              <c:idx val="1"/>
              <c:layout>
                <c:manualLayout>
                  <c:x val="-0.12093213066258515"/>
                  <c:y val="1.747511382844431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2B-421A-B693-DA8F947C3558}"/>
                </c:ext>
              </c:extLst>
            </c:dLbl>
            <c:dLbl>
              <c:idx val="2"/>
              <c:layout>
                <c:manualLayout>
                  <c:x val="-0.22406697846290854"/>
                  <c:y val="-6.8806050034847077E-2"/>
                </c:manualLayout>
              </c:layout>
              <c:numFmt formatCode="0%" sourceLinked="0"/>
              <c:spPr/>
              <c:txPr>
                <a:bodyPr lIns="38100" tIns="19050" rIns="38100" bIns="19050">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9599895690161082"/>
                      <c:h val="6.231765601495063E-2"/>
                    </c:manualLayout>
                  </c15:layout>
                </c:ext>
                <c:ext xmlns:c16="http://schemas.microsoft.com/office/drawing/2014/chart" uri="{C3380CC4-5D6E-409C-BE32-E72D297353CC}">
                  <c16:uniqueId val="{00000004-A12B-421A-B693-DA8F947C3558}"/>
                </c:ext>
              </c:extLst>
            </c:dLbl>
            <c:dLbl>
              <c:idx val="3"/>
              <c:layout>
                <c:manualLayout>
                  <c:x val="-0.18012763525738268"/>
                  <c:y val="-9.6394930035342177E-2"/>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19267856628501082"/>
                      <c:h val="5.6991097010388153E-2"/>
                    </c:manualLayout>
                  </c15:layout>
                </c:ext>
                <c:ext xmlns:c16="http://schemas.microsoft.com/office/drawing/2014/chart" uri="{C3380CC4-5D6E-409C-BE32-E72D297353CC}">
                  <c16:uniqueId val="{00000005-A12B-421A-B693-DA8F947C3558}"/>
                </c:ext>
              </c:extLst>
            </c:dLbl>
            <c:dLbl>
              <c:idx val="4"/>
              <c:layout>
                <c:manualLayout>
                  <c:x val="-7.7718070174777235E-2"/>
                  <c:y val="-0.12753889027194693"/>
                </c:manualLayout>
              </c:layout>
              <c:numFmt formatCode="0.0%" sourceLinked="0"/>
              <c:spPr/>
              <c:txPr>
                <a:bodyPr lIns="38100" tIns="19050" rIns="38100" bIns="19050">
                  <a:spAutoFit/>
                </a:bodyPr>
                <a:lstStyle/>
                <a:p>
                  <a:pPr>
                    <a:defRPr/>
                  </a:pPr>
                  <a:endParaRPr lang="ja-JP"/>
                </a:p>
              </c:txPr>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12B-421A-B693-DA8F947C3558}"/>
                </c:ext>
              </c:extLst>
            </c:dLbl>
            <c:dLbl>
              <c:idx val="5"/>
              <c:delete val="1"/>
              <c:extLst>
                <c:ext xmlns:c15="http://schemas.microsoft.com/office/drawing/2012/chart" uri="{CE6537A1-D6FC-4f65-9D91-7224C49458BB}"/>
                <c:ext xmlns:c16="http://schemas.microsoft.com/office/drawing/2014/chart" uri="{C3380CC4-5D6E-409C-BE32-E72D297353CC}">
                  <c16:uniqueId val="{00000007-A12B-421A-B693-DA8F947C3558}"/>
                </c:ext>
              </c:extLst>
            </c:dLbl>
            <c:dLbl>
              <c:idx val="6"/>
              <c:layout>
                <c:manualLayout>
                  <c:x val="-4.8969948059861814E-3"/>
                  <c:y val="1.4916449377314754E-2"/>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12B-421A-B693-DA8F947C3558}"/>
                </c:ext>
              </c:extLst>
            </c:dLbl>
            <c:dLbl>
              <c:idx val="7"/>
              <c:layout>
                <c:manualLayout>
                  <c:x val="-0.26007271989828684"/>
                  <c:y val="-0.10082091482178318"/>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12B-421A-B693-DA8F947C3558}"/>
                </c:ext>
              </c:extLst>
            </c:dLbl>
            <c:dLbl>
              <c:idx val="8"/>
              <c:layout>
                <c:manualLayout>
                  <c:x val="-0.29001515885311274"/>
                  <c:y val="-0.20481801077628656"/>
                </c:manualLayout>
              </c:layout>
              <c:numFmt formatCode="0%" sourceLinked="0"/>
              <c:spPr/>
              <c:txPr>
                <a:bodyPr lIns="38100" tIns="19050" rIns="38100" bIns="19050">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12B-421A-B693-DA8F947C3558}"/>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12B-421A-B693-DA8F947C3558}"/>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'13.F-gas'!$Y$17:$Y$22</c:f>
              <c:strCache>
                <c:ptCount val="6"/>
                <c:pt idx="0">
                  <c:v>半導体製造</c:v>
                </c:pt>
                <c:pt idx="1">
                  <c:v>溶剤</c:v>
                </c:pt>
                <c:pt idx="2">
                  <c:v>PFCs製造時の漏出</c:v>
                </c:pt>
                <c:pt idx="3">
                  <c:v>液晶製造</c:v>
                </c:pt>
                <c:pt idx="4">
                  <c:v>その他</c:v>
                </c:pt>
                <c:pt idx="5">
                  <c:v>アルミニウム精錬</c:v>
                </c:pt>
              </c:strCache>
            </c:strRef>
          </c:cat>
          <c:val>
            <c:numRef>
              <c:f>'13.F-gas'!$BA$17:$BA$22</c:f>
              <c:numCache>
                <c:formatCode>#,##0_ </c:formatCode>
                <c:ptCount val="6"/>
                <c:pt idx="0">
                  <c:v>1721.2705607226765</c:v>
                </c:pt>
                <c:pt idx="1">
                  <c:v>1464.9351850430098</c:v>
                </c:pt>
                <c:pt idx="2">
                  <c:v>97.105001315251002</c:v>
                </c:pt>
                <c:pt idx="3">
                  <c:v>71.211340984783448</c:v>
                </c:pt>
                <c:pt idx="4">
                  <c:v>20.80725978693663</c:v>
                </c:pt>
                <c:pt idx="5">
                  <c:v>0</c:v>
                </c:pt>
              </c:numCache>
            </c:numRef>
          </c:val>
          <c:extLst>
            <c:ext xmlns:c16="http://schemas.microsoft.com/office/drawing/2014/chart" uri="{C3380CC4-5D6E-409C-BE32-E72D297353CC}">
              <c16:uniqueId val="{0000000C-A12B-421A-B693-DA8F947C3558}"/>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0013616561995431"/>
          <c:y val="0.24471047963992065"/>
          <c:w val="0.46649712030229046"/>
          <c:h val="0.55565191910845768"/>
        </c:manualLayout>
      </c:layout>
      <c:doughnutChart>
        <c:varyColors val="1"/>
        <c:ser>
          <c:idx val="1"/>
          <c:order val="0"/>
          <c:tx>
            <c:strRef>
              <c:f>'リンク切公表時非表示（グラフの添え物）'!$AX$42</c:f>
              <c:strCache>
                <c:ptCount val="1"/>
                <c:pt idx="0">
                  <c:v>2013年
（平成25年）</c:v>
                </c:pt>
              </c:strCache>
            </c:strRef>
          </c:tx>
          <c:spPr>
            <a:noFill/>
            <a:ln>
              <a:noFill/>
            </a:ln>
          </c:spPr>
          <c:dLbls>
            <c:dLbl>
              <c:idx val="0"/>
              <c:layout>
                <c:manualLayout>
                  <c:x val="3.1318788021667582E-3"/>
                  <c:y val="-0.10929573498090159"/>
                </c:manualLayout>
              </c:layout>
              <c:tx>
                <c:rich>
                  <a:bodyPr wrap="square" lIns="38100" tIns="19050" rIns="38100" bIns="19050" anchor="ctr">
                    <a:noAutofit/>
                  </a:bodyPr>
                  <a:lstStyle/>
                  <a:p>
                    <a:pPr>
                      <a:defRPr/>
                    </a:pPr>
                    <a:fld id="{6406C3A7-1AC3-4D14-BD6E-3136E9566EBD}" type="SERIESNAME">
                      <a:rPr lang="ja-JP" altLang="en-US" sz="1200" baseline="0"/>
                      <a:pPr>
                        <a:defRPr/>
                      </a:pPr>
                      <a:t>[系列名]</a:t>
                    </a:fld>
                    <a:endParaRPr lang="ja-JP" altLang="en-US" sz="1200" baseline="0"/>
                  </a:p>
                  <a:p>
                    <a:pPr>
                      <a:defRPr/>
                    </a:pPr>
                    <a:fld id="{5BF6B9FA-ECE2-44BE-B89F-7895E4D30167}"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850386460352802"/>
                      <c:h val="0.13830150954610074"/>
                    </c:manualLayout>
                  </c15:layout>
                  <c15:dlblFieldTable/>
                  <c15:showDataLabelsRange val="0"/>
                </c:ext>
                <c:ext xmlns:c16="http://schemas.microsoft.com/office/drawing/2014/chart" uri="{C3380CC4-5D6E-409C-BE32-E72D297353CC}">
                  <c16:uniqueId val="{00000000-7C65-46B8-B4CF-DCF61F5EDF9A}"/>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val>
            <c:numRef>
              <c:f>'リンク切公表時非表示（グラフの添え物）'!$AX$50</c:f>
              <c:numCache>
                <c:formatCode>#,##0"万トン"</c:formatCode>
                <c:ptCount val="1"/>
                <c:pt idx="0">
                  <c:v>160</c:v>
                </c:pt>
              </c:numCache>
            </c:numRef>
          </c:val>
          <c:extLst>
            <c:ext xmlns:c16="http://schemas.microsoft.com/office/drawing/2014/chart" uri="{C3380CC4-5D6E-409C-BE32-E72D297353CC}">
              <c16:uniqueId val="{00000001-7C65-46B8-B4CF-DCF61F5EDF9A}"/>
            </c:ext>
          </c:extLst>
        </c:ser>
        <c:ser>
          <c:idx val="0"/>
          <c:order val="1"/>
          <c:tx>
            <c:strRef>
              <c:f>'13.F-gas'!$AX$4</c:f>
              <c:strCache>
                <c:ptCount val="1"/>
                <c:pt idx="0">
                  <c:v>2013</c:v>
                </c:pt>
              </c:strCache>
            </c:strRef>
          </c:tx>
          <c:spPr>
            <a:ln>
              <a:solidFill>
                <a:schemeClr val="tx1"/>
              </a:solidFill>
            </a:ln>
          </c:spPr>
          <c:dLbls>
            <c:dLbl>
              <c:idx val="0"/>
              <c:layout>
                <c:manualLayout>
                  <c:x val="0.19384372143838324"/>
                  <c:y val="-0.44777564825370397"/>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05343335734313"/>
                      <c:h val="8.6428995213230234E-2"/>
                    </c:manualLayout>
                  </c15:layout>
                </c:ext>
                <c:ext xmlns:c16="http://schemas.microsoft.com/office/drawing/2014/chart" uri="{C3380CC4-5D6E-409C-BE32-E72D297353CC}">
                  <c16:uniqueId val="{00000002-7C65-46B8-B4CF-DCF61F5EDF9A}"/>
                </c:ext>
              </c:extLst>
            </c:dLbl>
            <c:dLbl>
              <c:idx val="1"/>
              <c:layout>
                <c:manualLayout>
                  <c:x val="-0.12119470379718138"/>
                  <c:y val="-7.422692581283453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65-46B8-B4CF-DCF61F5EDF9A}"/>
                </c:ext>
              </c:extLst>
            </c:dLbl>
            <c:dLbl>
              <c:idx val="2"/>
              <c:layout>
                <c:manualLayout>
                  <c:x val="-5.1912621033450464E-2"/>
                  <c:y val="-0.11005822194748946"/>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65-46B8-B4CF-DCF61F5EDF9A}"/>
                </c:ext>
              </c:extLst>
            </c:dLbl>
            <c:dLbl>
              <c:idx val="3"/>
              <c:layout>
                <c:manualLayout>
                  <c:x val="0.15254695586708747"/>
                  <c:y val="-1.330783594041124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65-46B8-B4CF-DCF61F5EDF9A}"/>
                </c:ext>
              </c:extLst>
            </c:dLbl>
            <c:dLbl>
              <c:idx val="4"/>
              <c:layout>
                <c:manualLayout>
                  <c:x val="0.21864099076115601"/>
                  <c:y val="2.5221540235502906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65-46B8-B4CF-DCF61F5EDF9A}"/>
                </c:ext>
              </c:extLst>
            </c:dLbl>
            <c:dLbl>
              <c:idx val="5"/>
              <c:layout>
                <c:manualLayout>
                  <c:x val="-6.9395275660549122E-2"/>
                  <c:y val="-0.22881980445144634"/>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65-46B8-B4CF-DCF61F5EDF9A}"/>
                </c:ext>
              </c:extLst>
            </c:dLbl>
            <c:dLbl>
              <c:idx val="6"/>
              <c:layout>
                <c:manualLayout>
                  <c:x val="-4.8969948059861814E-3"/>
                  <c:y val="1.4916449377314754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C65-46B8-B4CF-DCF61F5EDF9A}"/>
                </c:ext>
              </c:extLst>
            </c:dLbl>
            <c:dLbl>
              <c:idx val="7"/>
              <c:layout>
                <c:manualLayout>
                  <c:x val="-0.26007271989828684"/>
                  <c:y val="-0.10082091482178318"/>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C65-46B8-B4CF-DCF61F5EDF9A}"/>
                </c:ext>
              </c:extLst>
            </c:dLbl>
            <c:dLbl>
              <c:idx val="8"/>
              <c:layout>
                <c:manualLayout>
                  <c:x val="-0.29001515885311274"/>
                  <c:y val="-0.20481801077628656"/>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7C65-46B8-B4CF-DCF61F5EDF9A}"/>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C65-46B8-B4CF-DCF61F5EDF9A}"/>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'13.F-gas'!$Y$31:$Y$33</c:f>
              <c:strCache>
                <c:ptCount val="3"/>
                <c:pt idx="0">
                  <c:v>NF3 製造時の漏出</c:v>
                </c:pt>
                <c:pt idx="1">
                  <c:v>半導体製造</c:v>
                </c:pt>
                <c:pt idx="2">
                  <c:v>液晶製造</c:v>
                </c:pt>
              </c:strCache>
            </c:strRef>
          </c:cat>
          <c:val>
            <c:numRef>
              <c:f>'13.F-gas'!$AX$31:$AX$33</c:f>
              <c:numCache>
                <c:formatCode>#,##0_ </c:formatCode>
                <c:ptCount val="3"/>
                <c:pt idx="0">
                  <c:v>1486.0799999999997</c:v>
                </c:pt>
                <c:pt idx="1">
                  <c:v>109.77620623594511</c:v>
                </c:pt>
                <c:pt idx="2">
                  <c:v>21.381159438000033</c:v>
                </c:pt>
              </c:numCache>
            </c:numRef>
          </c:val>
          <c:extLst>
            <c:ext xmlns:c16="http://schemas.microsoft.com/office/drawing/2014/chart" uri="{C3380CC4-5D6E-409C-BE32-E72D297353CC}">
              <c16:uniqueId val="{0000000C-7C65-46B8-B4CF-DCF61F5EDF9A}"/>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360205245883632"/>
          <c:y val="0.14413802103296314"/>
          <c:w val="0.54206266910892964"/>
          <c:h val="0.67321172511164729"/>
        </c:manualLayout>
      </c:layout>
      <c:doughnutChart>
        <c:varyColors val="1"/>
        <c:ser>
          <c:idx val="1"/>
          <c:order val="0"/>
          <c:tx>
            <c:strRef>
              <c:f>'リンク切公表時非表示（グラフの添え物）'!$BA$42</c:f>
              <c:strCache>
                <c:ptCount val="1"/>
                <c:pt idx="0">
                  <c:v>2016年
（平成28年）</c:v>
                </c:pt>
              </c:strCache>
            </c:strRef>
          </c:tx>
          <c:spPr>
            <a:noFill/>
            <a:ln>
              <a:noFill/>
            </a:ln>
          </c:spPr>
          <c:dLbls>
            <c:dLbl>
              <c:idx val="0"/>
              <c:layout>
                <c:manualLayout>
                  <c:x val="2.7249413260266369E-3"/>
                  <c:y val="-0.12405635863973609"/>
                </c:manualLayout>
              </c:layout>
              <c:tx>
                <c:rich>
                  <a:bodyPr wrap="square" lIns="38100" tIns="19050" rIns="38100" bIns="19050" anchor="ctr">
                    <a:noAutofit/>
                  </a:bodyPr>
                  <a:lstStyle/>
                  <a:p>
                    <a:pPr>
                      <a:defRPr/>
                    </a:pPr>
                    <a:fld id="{6406C3A7-1AC3-4D14-BD6E-3136E9566EBD}" type="SERIESNAME">
                      <a:rPr lang="ja-JP" altLang="en-US" sz="1200" baseline="0"/>
                      <a:pPr>
                        <a:defRPr/>
                      </a:pPr>
                      <a:t>[系列名]</a:t>
                    </a:fld>
                    <a:endParaRPr lang="ja-JP" altLang="en-US" sz="1200" baseline="0"/>
                  </a:p>
                  <a:p>
                    <a:pPr>
                      <a:defRPr/>
                    </a:pPr>
                    <a:fld id="{5BF6B9FA-ECE2-44BE-B89F-7895E4D30167}" type="VALUE">
                      <a:rPr lang="ja-JP" altLang="en-US" sz="1200" baseline="0"/>
                      <a:pPr>
                        <a:defRPr/>
                      </a:pPr>
                      <a:t>[値]</a:t>
                    </a:fld>
                    <a:endParaRPr lang="ja-JP" altLang="en-US"/>
                  </a:p>
                </c:rich>
              </c:tx>
              <c:spPr>
                <a:noFill/>
                <a:ln>
                  <a:noFill/>
                </a:ln>
                <a:effectLst/>
              </c:spPr>
              <c:showLegendKey val="0"/>
              <c:showVal val="1"/>
              <c:showCatName val="0"/>
              <c:showSerName val="1"/>
              <c:showPercent val="0"/>
              <c:showBubbleSize val="0"/>
              <c:separator>
</c:separator>
              <c:extLst>
                <c:ext xmlns:c15="http://schemas.microsoft.com/office/drawing/2012/chart" uri="{CE6537A1-D6FC-4f65-9D91-7224C49458BB}">
                  <c15:layout>
                    <c:manualLayout>
                      <c:w val="0.4985038627075471"/>
                      <c:h val="0.16536634628474822"/>
                    </c:manualLayout>
                  </c15:layout>
                  <c15:dlblFieldTable/>
                  <c15:showDataLabelsRange val="0"/>
                </c:ext>
                <c:ext xmlns:c16="http://schemas.microsoft.com/office/drawing/2014/chart" uri="{C3380CC4-5D6E-409C-BE32-E72D297353CC}">
                  <c16:uniqueId val="{00000000-3873-4FBE-8DDE-6ECAAA397CB2}"/>
                </c:ext>
              </c:extLst>
            </c:dLbl>
            <c:spPr>
              <a:noFill/>
              <a:ln>
                <a:noFill/>
              </a:ln>
              <a:effectLst/>
            </c:spPr>
            <c:showLegendKey val="0"/>
            <c:showVal val="1"/>
            <c:showCatName val="0"/>
            <c:showSerName val="1"/>
            <c:showPercent val="0"/>
            <c:showBubbleSize val="0"/>
            <c:separator>
</c:separator>
            <c:showLeaderLines val="0"/>
            <c:extLst>
              <c:ext xmlns:c15="http://schemas.microsoft.com/office/drawing/2012/chart" uri="{CE6537A1-D6FC-4f65-9D91-7224C49458BB}"/>
            </c:extLst>
          </c:dLbls>
          <c:val>
            <c:numRef>
              <c:f>'リンク切公表時非表示（グラフの添え物）'!$BA$50</c:f>
              <c:numCache>
                <c:formatCode>#,##0"万トン"</c:formatCode>
                <c:ptCount val="1"/>
                <c:pt idx="0">
                  <c:v>60</c:v>
                </c:pt>
              </c:numCache>
            </c:numRef>
          </c:val>
          <c:extLst>
            <c:ext xmlns:c16="http://schemas.microsoft.com/office/drawing/2014/chart" uri="{C3380CC4-5D6E-409C-BE32-E72D297353CC}">
              <c16:uniqueId val="{00000001-3873-4FBE-8DDE-6ECAAA397CB2}"/>
            </c:ext>
          </c:extLst>
        </c:ser>
        <c:ser>
          <c:idx val="0"/>
          <c:order val="1"/>
          <c:tx>
            <c:strRef>
              <c:f>'13.F-gas'!$BA$4</c:f>
              <c:strCache>
                <c:ptCount val="1"/>
                <c:pt idx="0">
                  <c:v>2016</c:v>
                </c:pt>
              </c:strCache>
            </c:strRef>
          </c:tx>
          <c:spPr>
            <a:ln>
              <a:solidFill>
                <a:schemeClr val="tx1"/>
              </a:solidFill>
            </a:ln>
          </c:spPr>
          <c:dLbls>
            <c:dLbl>
              <c:idx val="0"/>
              <c:layout>
                <c:manualLayout>
                  <c:x val="0.18414988333328852"/>
                  <c:y val="-0.3749358086722836"/>
                </c:manualLayout>
              </c:layout>
              <c:numFmt formatCode="0%" sourceLinked="0"/>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4311658539142292"/>
                      <c:h val="9.6948905005231248E-2"/>
                    </c:manualLayout>
                  </c15:layout>
                </c:ext>
                <c:ext xmlns:c16="http://schemas.microsoft.com/office/drawing/2014/chart" uri="{C3380CC4-5D6E-409C-BE32-E72D297353CC}">
                  <c16:uniqueId val="{00000002-3873-4FBE-8DDE-6ECAAA397CB2}"/>
                </c:ext>
              </c:extLst>
            </c:dLbl>
            <c:dLbl>
              <c:idx val="1"/>
              <c:layout>
                <c:manualLayout>
                  <c:x val="-0.11843358812222848"/>
                  <c:y val="-7.648247676100879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873-4FBE-8DDE-6ECAAA397CB2}"/>
                </c:ext>
              </c:extLst>
            </c:dLbl>
            <c:dLbl>
              <c:idx val="2"/>
              <c:layout>
                <c:manualLayout>
                  <c:x val="-3.9539105075595445E-2"/>
                  <c:y val="-0.11871299945211436"/>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873-4FBE-8DDE-6ECAAA397CB2}"/>
                </c:ext>
              </c:extLst>
            </c:dLbl>
            <c:dLbl>
              <c:idx val="3"/>
              <c:layout>
                <c:manualLayout>
                  <c:x val="0.15254695586708747"/>
                  <c:y val="-1.330783594041124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873-4FBE-8DDE-6ECAAA397CB2}"/>
                </c:ext>
              </c:extLst>
            </c:dLbl>
            <c:dLbl>
              <c:idx val="4"/>
              <c:layout>
                <c:manualLayout>
                  <c:x val="0.21864099076115601"/>
                  <c:y val="2.5221540235502906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873-4FBE-8DDE-6ECAAA397CB2}"/>
                </c:ext>
              </c:extLst>
            </c:dLbl>
            <c:dLbl>
              <c:idx val="5"/>
              <c:layout>
                <c:manualLayout>
                  <c:x val="-6.9395275660549122E-2"/>
                  <c:y val="-0.22881980445144634"/>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873-4FBE-8DDE-6ECAAA397CB2}"/>
                </c:ext>
              </c:extLst>
            </c:dLbl>
            <c:dLbl>
              <c:idx val="6"/>
              <c:layout>
                <c:manualLayout>
                  <c:x val="-4.8969948059861814E-3"/>
                  <c:y val="1.4916449377314754E-2"/>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873-4FBE-8DDE-6ECAAA397CB2}"/>
                </c:ext>
              </c:extLst>
            </c:dLbl>
            <c:dLbl>
              <c:idx val="7"/>
              <c:layout>
                <c:manualLayout>
                  <c:x val="-0.26007271989828684"/>
                  <c:y val="-0.10082091482178318"/>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873-4FBE-8DDE-6ECAAA397CB2}"/>
                </c:ext>
              </c:extLst>
            </c:dLbl>
            <c:dLbl>
              <c:idx val="8"/>
              <c:layout>
                <c:manualLayout>
                  <c:x val="-0.29001515885311274"/>
                  <c:y val="-0.20481801077628656"/>
                </c:manualLayout>
              </c:layout>
              <c:numFmt formatCode="0%"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3873-4FBE-8DDE-6ECAAA397CB2}"/>
                </c:ext>
              </c:extLst>
            </c:dLbl>
            <c:dLbl>
              <c:idx val="9"/>
              <c:layout>
                <c:manualLayout>
                  <c:x val="-0.17269391845317053"/>
                  <c:y val="-0.2470428286444714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873-4FBE-8DDE-6ECAAA397CB2}"/>
                </c:ext>
              </c:extLst>
            </c:dLbl>
            <c:numFmt formatCode="0%" sourceLinked="0"/>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'13.F-gas'!$Y$31:$Y$33</c:f>
              <c:strCache>
                <c:ptCount val="3"/>
                <c:pt idx="0">
                  <c:v>NF3 製造時の漏出</c:v>
                </c:pt>
                <c:pt idx="1">
                  <c:v>半導体製造</c:v>
                </c:pt>
                <c:pt idx="2">
                  <c:v>液晶製造</c:v>
                </c:pt>
              </c:strCache>
            </c:strRef>
          </c:cat>
          <c:val>
            <c:numRef>
              <c:f>'13.F-gas'!$BA$31:$BA$33</c:f>
              <c:numCache>
                <c:formatCode>#,##0_ </c:formatCode>
                <c:ptCount val="3"/>
                <c:pt idx="0">
                  <c:v>431.72000656127932</c:v>
                </c:pt>
                <c:pt idx="1">
                  <c:v>183.10202622525753</c:v>
                </c:pt>
                <c:pt idx="2">
                  <c:v>19.613251332000033</c:v>
                </c:pt>
              </c:numCache>
            </c:numRef>
          </c:val>
          <c:extLst>
            <c:ext xmlns:c16="http://schemas.microsoft.com/office/drawing/2014/chart" uri="{C3380CC4-5D6E-409C-BE32-E72D297353CC}">
              <c16:uniqueId val="{0000000C-3873-4FBE-8DDE-6ECAAA397CB2}"/>
            </c:ext>
          </c:extLst>
        </c:ser>
        <c:dLbls>
          <c:showLegendKey val="0"/>
          <c:showVal val="0"/>
          <c:showCatName val="0"/>
          <c:showSerName val="0"/>
          <c:showPercent val="0"/>
          <c:showBubbleSize val="0"/>
          <c:showLeaderLines val="0"/>
        </c:dLbls>
        <c:firstSliceAng val="0"/>
        <c:holeSize val="20"/>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2016</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p>
        </c:rich>
      </c:tx>
      <c:overlay val="0"/>
    </c:title>
    <c:autoTitleDeleted val="0"/>
    <c:plotArea>
      <c:layout>
        <c:manualLayout>
          <c:layoutTarget val="inner"/>
          <c:xMode val="edge"/>
          <c:yMode val="edge"/>
          <c:x val="0.20605128062695871"/>
          <c:y val="0.15088280631587719"/>
          <c:w val="0.62216630328616318"/>
          <c:h val="0.62216630328616318"/>
        </c:manualLayout>
      </c:layout>
      <c:doughnutChart>
        <c:varyColors val="1"/>
        <c:ser>
          <c:idx val="1"/>
          <c:order val="0"/>
          <c:tx>
            <c:strRef>
              <c:f>'リンク切公表時非表示（グラフの添え物）'!$BA$53</c:f>
              <c:strCache>
                <c:ptCount val="1"/>
                <c:pt idx="0">
                  <c:v>世帯当たりCO2排出量</c:v>
                </c:pt>
              </c:strCache>
            </c:strRef>
          </c:tx>
          <c:spPr>
            <a:noFill/>
            <a:ln>
              <a:noFill/>
            </a:ln>
          </c:spPr>
          <c:dLbls>
            <c:dLbl>
              <c:idx val="0"/>
              <c:layout>
                <c:manualLayout>
                  <c:x val="9.9493426424939774E-2"/>
                  <c:y val="-5.3316732733449432E-2"/>
                </c:manualLayout>
              </c:layout>
              <c:tx>
                <c:rich>
                  <a:bodyPr wrap="square" lIns="38100" tIns="19050" rIns="38100" bIns="19050" anchor="ctr" anchorCtr="0">
                    <a:noAutofit/>
                  </a:bodyPr>
                  <a:lstStyle/>
                  <a:p>
                    <a:pPr algn="l">
                      <a:defRPr b="1"/>
                    </a:pPr>
                    <a:fld id="{5391F2BC-3640-4F7A-B7CE-5BA6E9A5A969}" type="VALUE">
                      <a:rPr lang="en-US" altLang="ja-JP" sz="1200"/>
                      <a:pPr algn="l">
                        <a:defRPr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08281437990093"/>
                      <c:h val="4.8817470447487882E-2"/>
                    </c:manualLayout>
                  </c15:layout>
                  <c15:dlblFieldTable/>
                  <c15:showDataLabelsRange val="0"/>
                </c:ext>
                <c:ext xmlns:c16="http://schemas.microsoft.com/office/drawing/2014/chart" uri="{C3380CC4-5D6E-409C-BE32-E72D297353CC}">
                  <c16:uniqueId val="{00000004-1216-4813-8149-C105A1D41FED}"/>
                </c:ext>
              </c:extLst>
            </c:dLbl>
            <c:dLbl>
              <c:idx val="1"/>
              <c:layout>
                <c:manualLayout>
                  <c:x val="0.18732721120232829"/>
                  <c:y val="0.11139195190984588"/>
                </c:manualLayout>
              </c:layout>
              <c:tx>
                <c:rich>
                  <a:bodyPr wrap="square" lIns="38100" tIns="19050" rIns="38100" bIns="19050" anchor="ctr" anchorCtr="0">
                    <a:spAutoFit/>
                  </a:bodyPr>
                  <a:lstStyle/>
                  <a:p>
                    <a:pPr algn="l">
                      <a:defRPr sz="1100" b="1"/>
                    </a:pPr>
                    <a:fld id="{D9A0223F-6EBD-4311-8284-331C0B075F5D}" type="VALUE">
                      <a:rPr lang="en-US" altLang="ja-JP" sz="1100" b="0"/>
                      <a:pPr algn="l">
                        <a:defRPr sz="1100" b="1"/>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37657167627189903"/>
                      <c:h val="4.0965755902193812E-2"/>
                    </c:manualLayout>
                  </c15:layout>
                  <c15:dlblFieldTable/>
                  <c15:showDataLabelsRange val="0"/>
                </c:ext>
                <c:ext xmlns:c16="http://schemas.microsoft.com/office/drawing/2014/chart" uri="{C3380CC4-5D6E-409C-BE32-E72D297353CC}">
                  <c16:uniqueId val="{00000003-1216-4813-8149-C105A1D41FED}"/>
                </c:ext>
              </c:extLst>
            </c:dLbl>
            <c:spPr>
              <a:noFill/>
              <a:ln>
                <a:noFill/>
              </a:ln>
              <a:effectLst/>
            </c:spPr>
            <c:txPr>
              <a:bodyPr wrap="square" lIns="38100" tIns="19050" rIns="38100" bIns="19050" anchor="ctr" anchorCtr="0">
                <a:spAutoFit/>
              </a:bodyPr>
              <a:lstStyle/>
              <a:p>
                <a:pPr algn="l">
                  <a:defRPr b="1"/>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'リンク切公表時非表示（グラフの添え物）'!$BA$54:$BA$55</c:f>
              <c:numCache>
                <c:formatCode>"("0000"年度)"</c:formatCode>
                <c:ptCount val="2"/>
                <c:pt idx="0" formatCode="&quot;約&quot;#,##0">
                  <c:v>4520</c:v>
                </c:pt>
                <c:pt idx="1">
                  <c:v>2016</c:v>
                </c:pt>
              </c:numCache>
            </c:numRef>
          </c:val>
          <c:extLst>
            <c:ext xmlns:c16="http://schemas.microsoft.com/office/drawing/2014/chart" uri="{C3380CC4-5D6E-409C-BE32-E72D297353CC}">
              <c16:uniqueId val="{00000000-1216-4813-8149-C105A1D41FED}"/>
            </c:ext>
          </c:extLst>
        </c:ser>
        <c:ser>
          <c:idx val="0"/>
          <c:order val="1"/>
          <c:tx>
            <c:strRef>
              <c:f>'14.家庭におけるCO2排出量（世帯あたり）'!$BA$23</c:f>
              <c:strCache>
                <c:ptCount val="1"/>
                <c:pt idx="0">
                  <c:v>2016</c:v>
                </c:pt>
              </c:strCache>
            </c:strRef>
          </c:tx>
          <c:spPr>
            <a:ln>
              <a:solidFill>
                <a:schemeClr val="tx1">
                  <a:lumMod val="75000"/>
                  <a:lumOff val="25000"/>
                </a:schemeClr>
              </a:solidFill>
            </a:ln>
          </c:spPr>
          <c:dLbls>
            <c:dLbl>
              <c:idx val="0"/>
              <c:delete val="1"/>
              <c:extLst>
                <c:ext xmlns:c15="http://schemas.microsoft.com/office/drawing/2012/chart" uri="{CE6537A1-D6FC-4f65-9D91-7224C49458BB}"/>
                <c:ext xmlns:c16="http://schemas.microsoft.com/office/drawing/2014/chart" uri="{C3380CC4-5D6E-409C-BE32-E72D297353CC}">
                  <c16:uniqueId val="{00000000-A1AF-4DCB-81CF-02E2730538F3}"/>
                </c:ext>
              </c:extLst>
            </c:dLbl>
            <c:dLbl>
              <c:idx val="1"/>
              <c:layout>
                <c:manualLayout>
                  <c:x val="-4.3929519311163955E-4"/>
                  <c:y val="-1.51639095017627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1860999491624375E-2"/>
                      <c:h val="7.5999999999999984E-2"/>
                    </c:manualLayout>
                  </c15:layout>
                </c:ext>
                <c:ext xmlns:c16="http://schemas.microsoft.com/office/drawing/2014/chart" uri="{C3380CC4-5D6E-409C-BE32-E72D297353CC}">
                  <c16:uniqueId val="{00000001-A1AF-4DCB-81CF-02E2730538F3}"/>
                </c:ext>
              </c:extLst>
            </c:dLbl>
            <c:dLbl>
              <c:idx val="2"/>
              <c:layout>
                <c:manualLayout>
                  <c:x val="1.3080072729730845E-2"/>
                  <c:y val="-1.596654614213939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2440150035560744E-2"/>
                      <c:h val="7.6305882352941182E-2"/>
                    </c:manualLayout>
                  </c15:layout>
                </c:ext>
                <c:ext xmlns:c16="http://schemas.microsoft.com/office/drawing/2014/chart" uri="{C3380CC4-5D6E-409C-BE32-E72D297353CC}">
                  <c16:uniqueId val="{00000002-A1AF-4DCB-81CF-02E2730538F3}"/>
                </c:ext>
              </c:extLst>
            </c:dLbl>
            <c:dLbl>
              <c:idx val="3"/>
              <c:layout>
                <c:manualLayout>
                  <c:x val="2.6640925021072886E-2"/>
                  <c:y val="7.0588235294117684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529333747038351"/>
                      <c:h val="7.8352941176470584E-2"/>
                    </c:manualLayout>
                  </c15:layout>
                </c:ext>
                <c:ext xmlns:c16="http://schemas.microsoft.com/office/drawing/2014/chart" uri="{C3380CC4-5D6E-409C-BE32-E72D297353CC}">
                  <c16:uniqueId val="{00000003-A1AF-4DCB-81CF-02E2730538F3}"/>
                </c:ext>
              </c:extLst>
            </c:dLbl>
            <c:dLbl>
              <c:idx val="5"/>
              <c:layout>
                <c:manualLayout>
                  <c:x val="-0.13899613054472801"/>
                  <c:y val="5.647058823529412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A1AF-4DCB-81CF-02E2730538F3}"/>
                </c:ext>
              </c:extLst>
            </c:dLbl>
            <c:dLbl>
              <c:idx val="6"/>
              <c:layout>
                <c:manualLayout>
                  <c:x val="2.3166021757454669E-3"/>
                  <c:y val="-4.7062528948587307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1AF-4DCB-81CF-02E2730538F3}"/>
                </c:ext>
              </c:extLst>
            </c:dLbl>
            <c:dLbl>
              <c:idx val="7"/>
              <c:layout>
                <c:manualLayout>
                  <c:x val="-5.7839911308121224E-2"/>
                  <c:y val="-0.1001547815503824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1127408194606246E-2"/>
                      <c:h val="7.3647058823529413E-2"/>
                    </c:manualLayout>
                  </c15:layout>
                </c:ext>
                <c:ext xmlns:c16="http://schemas.microsoft.com/office/drawing/2014/chart" uri="{C3380CC4-5D6E-409C-BE32-E72D297353CC}">
                  <c16:uniqueId val="{00000006-A1AF-4DCB-81CF-02E2730538F3}"/>
                </c:ext>
              </c:extLst>
            </c:dLbl>
            <c:dLbl>
              <c:idx val="8"/>
              <c:layout>
                <c:manualLayout>
                  <c:x val="-6.1638034740642252E-3"/>
                  <c:y val="-1.143010653080133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A1AF-4DCB-81CF-02E2730538F3}"/>
                </c:ext>
              </c:extLst>
            </c:dLbl>
            <c:dLbl>
              <c:idx val="9"/>
              <c:layout>
                <c:manualLayout>
                  <c:x val="-1.3561062229571208E-3"/>
                  <c:y val="-0.10897091315124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4609036614904214E-2"/>
                      <c:h val="8.0691985647495051E-2"/>
                    </c:manualLayout>
                  </c15:layout>
                </c:ext>
                <c:ext xmlns:c16="http://schemas.microsoft.com/office/drawing/2014/chart" uri="{C3380CC4-5D6E-409C-BE32-E72D297353CC}">
                  <c16:uniqueId val="{00000008-A1AF-4DCB-81CF-02E2730538F3}"/>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'14.家庭におけるCO2排出量（世帯あたり）'!$Z$25:$Z$34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'14.家庭におけるCO2排出量（世帯あたり）'!$BA$25:$BA$34</c:f>
              <c:numCache>
                <c:formatCode>0.0%</c:formatCode>
                <c:ptCount val="10"/>
                <c:pt idx="0">
                  <c:v>0</c:v>
                </c:pt>
                <c:pt idx="1">
                  <c:v>8.805307543077398E-2</c:v>
                </c:pt>
                <c:pt idx="2">
                  <c:v>4.5185490412363014E-2</c:v>
                </c:pt>
                <c:pt idx="3">
                  <c:v>8.1451793422834748E-2</c:v>
                </c:pt>
                <c:pt idx="4">
                  <c:v>0.50906544976995338</c:v>
                </c:pt>
                <c:pt idx="5" formatCode="0.00%">
                  <c:v>2.4467340004866709E-4</c:v>
                </c:pt>
                <c:pt idx="6">
                  <c:v>0.21139161264238562</c:v>
                </c:pt>
                <c:pt idx="7">
                  <c:v>9.3504309749856268E-3</c:v>
                </c:pt>
                <c:pt idx="8">
                  <c:v>3.7734722494169488E-2</c:v>
                </c:pt>
                <c:pt idx="9">
                  <c:v>1.7522751452485497E-2</c:v>
                </c:pt>
              </c:numCache>
            </c:numRef>
          </c:val>
          <c:extLst>
            <c:ext xmlns:c16="http://schemas.microsoft.com/office/drawing/2014/chart" uri="{C3380CC4-5D6E-409C-BE32-E72D297353CC}">
              <c16:uniqueId val="{00000009-A1AF-4DCB-81CF-02E2730538F3}"/>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en-US" altLang="ja-JP" sz="1600">
                <a:latin typeface="+mn-ea"/>
              </a:rPr>
              <a:t>2016</a:t>
            </a:r>
            <a:r>
              <a:rPr lang="ja-JP" altLang="en-US" sz="1600">
                <a:latin typeface="+mn-ea"/>
              </a:rPr>
              <a:t>年度の</a:t>
            </a: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排出量（用途別）</a:t>
            </a:r>
          </a:p>
        </c:rich>
      </c:tx>
      <c:overlay val="0"/>
    </c:title>
    <c:autoTitleDeleted val="0"/>
    <c:plotArea>
      <c:layout>
        <c:manualLayout>
          <c:layoutTarget val="inner"/>
          <c:xMode val="edge"/>
          <c:yMode val="edge"/>
          <c:x val="0.19864944444444452"/>
          <c:y val="0.13586061001634056"/>
          <c:w val="0.62832886629912066"/>
          <c:h val="0.62832886629912066"/>
        </c:manualLayout>
      </c:layout>
      <c:doughnutChart>
        <c:varyColors val="1"/>
        <c:ser>
          <c:idx val="1"/>
          <c:order val="0"/>
          <c:tx>
            <c:strRef>
              <c:f>'リンク切公表時非表示（グラフの添え物）'!$BA$53</c:f>
              <c:strCache>
                <c:ptCount val="1"/>
                <c:pt idx="0">
                  <c:v>世帯当たりCO2排出量</c:v>
                </c:pt>
              </c:strCache>
            </c:strRef>
          </c:tx>
          <c:spPr>
            <a:noFill/>
          </c:spPr>
          <c:dPt>
            <c:idx val="0"/>
            <c:bubble3D val="0"/>
            <c:extLst>
              <c:ext xmlns:c16="http://schemas.microsoft.com/office/drawing/2014/chart" uri="{C3380CC4-5D6E-409C-BE32-E72D297353CC}">
                <c16:uniqueId val="{00000001-AE74-467D-ABEB-D5CA3C42956C}"/>
              </c:ext>
            </c:extLst>
          </c:dPt>
          <c:dLbls>
            <c:dLbl>
              <c:idx val="0"/>
              <c:layout>
                <c:manualLayout>
                  <c:x val="8.9846783194144797E-2"/>
                  <c:y val="-4.8730978230381729E-2"/>
                </c:manualLayout>
              </c:layout>
              <c:tx>
                <c:rich>
                  <a:bodyPr wrap="square" lIns="38100" tIns="19050" rIns="38100" bIns="19050" anchor="ctr" anchorCtr="0">
                    <a:noAutofit/>
                  </a:bodyPr>
                  <a:lstStyle/>
                  <a:p>
                    <a:pPr algn="l">
                      <a:defRPr/>
                    </a:pPr>
                    <a:fld id="{B086859C-FA85-44F7-ADE8-01EEC6B896F0}" type="VALUE">
                      <a:rPr lang="en-US" altLang="ja-JP" sz="1200" b="1" i="0"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354759840353884"/>
                      <c:h val="5.4681159799694068E-2"/>
                    </c:manualLayout>
                  </c15:layout>
                  <c15:dlblFieldTable/>
                  <c15:showDataLabelsRange val="0"/>
                </c:ext>
                <c:ext xmlns:c16="http://schemas.microsoft.com/office/drawing/2014/chart" uri="{C3380CC4-5D6E-409C-BE32-E72D297353CC}">
                  <c16:uniqueId val="{00000001-AE74-467D-ABEB-D5CA3C42956C}"/>
                </c:ext>
              </c:extLst>
            </c:dLbl>
            <c:dLbl>
              <c:idx val="1"/>
              <c:layout>
                <c:manualLayout>
                  <c:x val="0.23240221524455895"/>
                  <c:y val="0.1068659752946060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3686824667724633"/>
                      <c:h val="4.7495989019824901E-2"/>
                    </c:manualLayout>
                  </c15:layout>
                </c:ext>
                <c:ext xmlns:c16="http://schemas.microsoft.com/office/drawing/2014/chart" uri="{C3380CC4-5D6E-409C-BE32-E72D297353CC}">
                  <c16:uniqueId val="{00000002-B1A9-417E-845A-48B752E6EEE0}"/>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'リンク切公表時非表示（グラフの添え物）'!$BA$54:$BA$55</c:f>
              <c:numCache>
                <c:formatCode>"("0000"年度)"</c:formatCode>
                <c:ptCount val="2"/>
                <c:pt idx="0" formatCode="&quot;約&quot;#,##0">
                  <c:v>4520</c:v>
                </c:pt>
                <c:pt idx="1">
                  <c:v>2016</c:v>
                </c:pt>
              </c:numCache>
            </c:numRef>
          </c:val>
          <c:extLst>
            <c:ext xmlns:c16="http://schemas.microsoft.com/office/drawing/2014/chart" uri="{C3380CC4-5D6E-409C-BE32-E72D297353CC}">
              <c16:uniqueId val="{00000000-AE74-467D-ABEB-D5CA3C42956C}"/>
            </c:ext>
          </c:extLst>
        </c:ser>
        <c:ser>
          <c:idx val="0"/>
          <c:order val="1"/>
          <c:tx>
            <c:strRef>
              <c:f>'14.家庭におけるCO2排出量（世帯あたり）'!$BA$49</c:f>
              <c:strCache>
                <c:ptCount val="1"/>
                <c:pt idx="0">
                  <c:v>2016</c:v>
                </c:pt>
              </c:strCache>
            </c:strRef>
          </c:tx>
          <c:spPr>
            <a:ln>
              <a:solidFill>
                <a:sysClr val="windowText" lastClr="000000"/>
              </a:solidFill>
            </a:ln>
          </c:spPr>
          <c:dLbls>
            <c:dLbl>
              <c:idx val="0"/>
              <c:layout>
                <c:manualLayout>
                  <c:x val="7.1161246653971121E-3"/>
                  <c:y val="-2.2414379594711435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815558445958E-2"/>
                      <c:h val="8.0928042762317604E-2"/>
                    </c:manualLayout>
                  </c15:layout>
                </c:ext>
                <c:ext xmlns:c16="http://schemas.microsoft.com/office/drawing/2014/chart" uri="{C3380CC4-5D6E-409C-BE32-E72D297353CC}">
                  <c16:uniqueId val="{00000000-E283-408C-AD03-DDADFEE26285}"/>
                </c:ext>
              </c:extLst>
            </c:dLbl>
            <c:dLbl>
              <c:idx val="1"/>
              <c:layout>
                <c:manualLayout>
                  <c:x val="9.1014513148266724E-2"/>
                  <c:y val="-6.604650022696997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5439815558445958E-2"/>
                      <c:h val="8.8006297231324956E-2"/>
                    </c:manualLayout>
                  </c15:layout>
                </c:ext>
                <c:ext xmlns:c16="http://schemas.microsoft.com/office/drawing/2014/chart" uri="{C3380CC4-5D6E-409C-BE32-E72D297353CC}">
                  <c16:uniqueId val="{00000001-E283-408C-AD03-DDADFEE26285}"/>
                </c:ext>
              </c:extLst>
            </c:dLbl>
            <c:dLbl>
              <c:idx val="3"/>
              <c:layout>
                <c:manualLayout>
                  <c:x val="-4.7440264861135974E-3"/>
                  <c:y val="-4.6679482770299223E-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283-408C-AD03-DDADFEE26285}"/>
                </c:ext>
              </c:extLst>
            </c:dLbl>
            <c:dLbl>
              <c:idx val="5"/>
              <c:layout>
                <c:manualLayout>
                  <c:x val="9.4880417055464693E-3"/>
                  <c:y val="-4.3255499841597601E-17"/>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283-408C-AD03-DDADFEE26285}"/>
                </c:ext>
              </c:extLst>
            </c:dLbl>
            <c:dLbl>
              <c:idx val="6"/>
              <c:layout>
                <c:manualLayout>
                  <c:x val="-2.0286665864790221E-2"/>
                  <c:y val="-2.3901277485595937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283-408C-AD03-DDADFEE26285}"/>
                </c:ext>
              </c:extLst>
            </c:dLbl>
            <c:dLbl>
              <c:idx val="7"/>
              <c:layout>
                <c:manualLayout>
                  <c:x val="1.9113433523359744E-2"/>
                  <c:y val="-0.11596091400249761"/>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283-408C-AD03-DDADFEE2628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'14.家庭におけるCO2排出量（世帯あたり）'!$Z$51:$Z$58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'14.家庭におけるCO2排出量（世帯あたり）'!$BA$51:$BA$58</c:f>
              <c:numCache>
                <c:formatCode>0.0%</c:formatCode>
                <c:ptCount val="8"/>
                <c:pt idx="0">
                  <c:v>0.13885768882588617</c:v>
                </c:pt>
                <c:pt idx="1">
                  <c:v>2.2821444602846793E-2</c:v>
                </c:pt>
                <c:pt idx="2">
                  <c:v>0.14580788125202221</c:v>
                </c:pt>
                <c:pt idx="3">
                  <c:v>5.4805840393969497E-2</c:v>
                </c:pt>
                <c:pt idx="4">
                  <c:v>0.36170762736124906</c:v>
                </c:pt>
                <c:pt idx="5">
                  <c:v>0.22074204361737126</c:v>
                </c:pt>
                <c:pt idx="6">
                  <c:v>3.7734722494169488E-2</c:v>
                </c:pt>
                <c:pt idx="7">
                  <c:v>1.7522751452485497E-2</c:v>
                </c:pt>
              </c:numCache>
            </c:numRef>
          </c:val>
          <c:extLst>
            <c:ext xmlns:c16="http://schemas.microsoft.com/office/drawing/2014/chart" uri="{C3380CC4-5D6E-409C-BE32-E72D297353CC}">
              <c16:uniqueId val="{00000006-E283-408C-AD03-DDADFEE2628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a:t>
            </a:r>
            <a:r>
              <a:rPr lang="en-US" altLang="ja-JP" sz="1600" b="1" i="0" u="none" strike="noStrike" baseline="0">
                <a:latin typeface="+mn-ea"/>
              </a:rPr>
              <a:t> </a:t>
            </a:r>
            <a:r>
              <a:rPr lang="ja-JP" altLang="ja-JP" sz="1600" b="1" i="0" u="none" strike="noStrike" baseline="0">
                <a:latin typeface="+mn-ea"/>
              </a:rPr>
              <a:t>排出量（燃料種別）</a:t>
            </a:r>
            <a:endParaRPr lang="ja-JP" altLang="en-US" sz="1600">
              <a:latin typeface="+mn-ea"/>
            </a:endParaRPr>
          </a:p>
        </c:rich>
      </c:tx>
      <c:overlay val="0"/>
    </c:title>
    <c:autoTitleDeleted val="0"/>
    <c:plotArea>
      <c:layout>
        <c:manualLayout>
          <c:layoutTarget val="inner"/>
          <c:xMode val="edge"/>
          <c:yMode val="edge"/>
          <c:x val="0.13289041666666671"/>
          <c:y val="0.16343518518518532"/>
          <c:w val="0.72561222222222221"/>
          <c:h val="0.6638311111111117"/>
        </c:manualLayout>
      </c:layout>
      <c:barChart>
        <c:barDir val="col"/>
        <c:grouping val="stacked"/>
        <c:varyColors val="0"/>
        <c:ser>
          <c:idx val="0"/>
          <c:order val="0"/>
          <c:tx>
            <c:strRef>
              <c:f>'14.家庭におけるCO2排出量（世帯あたり）'!$Z$11</c:f>
              <c:strCache>
                <c:ptCount val="1"/>
                <c:pt idx="0">
                  <c:v>石炭等</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'14.家庭におけるCO2排出量（世帯あたり）'!$AA$11:$BA$11</c:f>
              <c:numCache>
                <c:formatCode>#,##0_);[Red]\(#,##0\)</c:formatCode>
                <c:ptCount val="27"/>
                <c:pt idx="0">
                  <c:v>7.4215025951195326</c:v>
                </c:pt>
                <c:pt idx="1">
                  <c:v>6.4867826013252987</c:v>
                </c:pt>
                <c:pt idx="2">
                  <c:v>8.5648537586258531</c:v>
                </c:pt>
                <c:pt idx="3">
                  <c:v>7.0403777308557718</c:v>
                </c:pt>
                <c:pt idx="4">
                  <c:v>5.0876338718438836</c:v>
                </c:pt>
                <c:pt idx="5">
                  <c:v>3.9327702244142171</c:v>
                </c:pt>
                <c:pt idx="6">
                  <c:v>5.5919947812981414</c:v>
                </c:pt>
                <c:pt idx="7">
                  <c:v>4.5068595214685283</c:v>
                </c:pt>
                <c:pt idx="8">
                  <c:v>2.8571129947106075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DE6C-467E-AB1B-D49E7093164E}"/>
            </c:ext>
          </c:extLst>
        </c:ser>
        <c:ser>
          <c:idx val="1"/>
          <c:order val="1"/>
          <c:tx>
            <c:strRef>
              <c:f>'14.家庭におけるCO2排出量（世帯あたり）'!$Z$12</c:f>
              <c:strCache>
                <c:ptCount val="1"/>
                <c:pt idx="0">
                  <c:v>灯油</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'14.家庭におけるCO2排出量（世帯あたり）'!$AA$12:$BA$12</c:f>
              <c:numCache>
                <c:formatCode>#,##0_);[Red]\(#,##0\)</c:formatCode>
                <c:ptCount val="27"/>
                <c:pt idx="0">
                  <c:v>632.60012463533508</c:v>
                </c:pt>
                <c:pt idx="1">
                  <c:v>618.06473518248697</c:v>
                </c:pt>
                <c:pt idx="2">
                  <c:v>651.95738494853174</c:v>
                </c:pt>
                <c:pt idx="3">
                  <c:v>678.68955935372628</c:v>
                </c:pt>
                <c:pt idx="4">
                  <c:v>653.18013531545284</c:v>
                </c:pt>
                <c:pt idx="5">
                  <c:v>686.65074607221163</c:v>
                </c:pt>
                <c:pt idx="6">
                  <c:v>714.96689479257452</c:v>
                </c:pt>
                <c:pt idx="7">
                  <c:v>656.15705197218733</c:v>
                </c:pt>
                <c:pt idx="8">
                  <c:v>639.58513459988376</c:v>
                </c:pt>
                <c:pt idx="9">
                  <c:v>659.01598636522147</c:v>
                </c:pt>
                <c:pt idx="10">
                  <c:v>715.95949535352747</c:v>
                </c:pt>
                <c:pt idx="11">
                  <c:v>650.61301907032532</c:v>
                </c:pt>
                <c:pt idx="12">
                  <c:v>683.85440872538595</c:v>
                </c:pt>
                <c:pt idx="13">
                  <c:v>590.98227680714979</c:v>
                </c:pt>
                <c:pt idx="14">
                  <c:v>623.81841580062962</c:v>
                </c:pt>
                <c:pt idx="15">
                  <c:v>651.06546993469431</c:v>
                </c:pt>
                <c:pt idx="16">
                  <c:v>571.32530822564161</c:v>
                </c:pt>
                <c:pt idx="17">
                  <c:v>542.4973675938993</c:v>
                </c:pt>
                <c:pt idx="18">
                  <c:v>492.98578212473086</c:v>
                </c:pt>
                <c:pt idx="19">
                  <c:v>489.09127258266062</c:v>
                </c:pt>
                <c:pt idx="20">
                  <c:v>519.11099713210297</c:v>
                </c:pt>
                <c:pt idx="21">
                  <c:v>506.23968473026241</c:v>
                </c:pt>
                <c:pt idx="22">
                  <c:v>481.72306441495033</c:v>
                </c:pt>
                <c:pt idx="23">
                  <c:v>451.96854451214244</c:v>
                </c:pt>
                <c:pt idx="24">
                  <c:v>421.39003963939791</c:v>
                </c:pt>
                <c:pt idx="25">
                  <c:v>391.66522436231355</c:v>
                </c:pt>
                <c:pt idx="26">
                  <c:v>397.6037589927904</c:v>
                </c:pt>
              </c:numCache>
            </c:numRef>
          </c:val>
          <c:extLst>
            <c:ext xmlns:c16="http://schemas.microsoft.com/office/drawing/2014/chart" uri="{C3380CC4-5D6E-409C-BE32-E72D297353CC}">
              <c16:uniqueId val="{00000001-DE6C-467E-AB1B-D49E7093164E}"/>
            </c:ext>
          </c:extLst>
        </c:ser>
        <c:ser>
          <c:idx val="2"/>
          <c:order val="2"/>
          <c:tx>
            <c:strRef>
              <c:f>'14.家庭におけるCO2排出量（世帯あたり）'!$Z$13</c:f>
              <c:strCache>
                <c:ptCount val="1"/>
                <c:pt idx="0">
                  <c:v>LPG</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'14.家庭におけるCO2排出量（世帯あたり）'!$AA$13:$BA$13</c:f>
              <c:numCache>
                <c:formatCode>#,##0_);[Red]\(#,##0\)</c:formatCode>
                <c:ptCount val="27"/>
                <c:pt idx="0">
                  <c:v>314.57778813977933</c:v>
                </c:pt>
                <c:pt idx="1">
                  <c:v>319.49115691302018</c:v>
                </c:pt>
                <c:pt idx="2">
                  <c:v>319.83841143587875</c:v>
                </c:pt>
                <c:pt idx="3">
                  <c:v>334.43704148264675</c:v>
                </c:pt>
                <c:pt idx="4">
                  <c:v>338.69645784553057</c:v>
                </c:pt>
                <c:pt idx="5">
                  <c:v>341.49384603647803</c:v>
                </c:pt>
                <c:pt idx="6">
                  <c:v>343.22213376721021</c:v>
                </c:pt>
                <c:pt idx="7">
                  <c:v>326.9303718705695</c:v>
                </c:pt>
                <c:pt idx="8">
                  <c:v>334.87351206238776</c:v>
                </c:pt>
                <c:pt idx="9">
                  <c:v>332.46410127736351</c:v>
                </c:pt>
                <c:pt idx="10">
                  <c:v>330.24471869523967</c:v>
                </c:pt>
                <c:pt idx="11">
                  <c:v>313.86781794307069</c:v>
                </c:pt>
                <c:pt idx="12">
                  <c:v>311.48366804613471</c:v>
                </c:pt>
                <c:pt idx="13">
                  <c:v>323.52476477507412</c:v>
                </c:pt>
                <c:pt idx="14">
                  <c:v>294.8421452045099</c:v>
                </c:pt>
                <c:pt idx="15">
                  <c:v>282.36731554000295</c:v>
                </c:pt>
                <c:pt idx="16">
                  <c:v>277.81841497961847</c:v>
                </c:pt>
                <c:pt idx="17">
                  <c:v>279.35810999153</c:v>
                </c:pt>
                <c:pt idx="18">
                  <c:v>260.52038104014304</c:v>
                </c:pt>
                <c:pt idx="19">
                  <c:v>252.1383072491341</c:v>
                </c:pt>
                <c:pt idx="20">
                  <c:v>263.89258515671185</c:v>
                </c:pt>
                <c:pt idx="21">
                  <c:v>240.50325799927572</c:v>
                </c:pt>
                <c:pt idx="22">
                  <c:v>248.07237296564918</c:v>
                </c:pt>
                <c:pt idx="23">
                  <c:v>240.61140668582433</c:v>
                </c:pt>
                <c:pt idx="24">
                  <c:v>224.00809399838801</c:v>
                </c:pt>
                <c:pt idx="25">
                  <c:v>217.3700257519379</c:v>
                </c:pt>
                <c:pt idx="26">
                  <c:v>204.03513167479048</c:v>
                </c:pt>
              </c:numCache>
            </c:numRef>
          </c:val>
          <c:extLst>
            <c:ext xmlns:c16="http://schemas.microsoft.com/office/drawing/2014/chart" uri="{C3380CC4-5D6E-409C-BE32-E72D297353CC}">
              <c16:uniqueId val="{00000002-DE6C-467E-AB1B-D49E7093164E}"/>
            </c:ext>
          </c:extLst>
        </c:ser>
        <c:ser>
          <c:idx val="3"/>
          <c:order val="3"/>
          <c:tx>
            <c:strRef>
              <c:f>'14.家庭におけるCO2排出量（世帯あたり）'!$Z$14</c:f>
              <c:strCache>
                <c:ptCount val="1"/>
                <c:pt idx="0">
                  <c:v>都市ガス</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'14.家庭におけるCO2排出量（世帯あたり）'!$AA$14:$BA$14</c:f>
              <c:numCache>
                <c:formatCode>#,##0_);[Red]\(#,##0\)</c:formatCode>
                <c:ptCount val="27"/>
                <c:pt idx="0">
                  <c:v>434.37872086256067</c:v>
                </c:pt>
                <c:pt idx="1">
                  <c:v>449.93234839786311</c:v>
                </c:pt>
                <c:pt idx="2">
                  <c:v>461.0369629224993</c:v>
                </c:pt>
                <c:pt idx="3">
                  <c:v>479.96761677236344</c:v>
                </c:pt>
                <c:pt idx="4">
                  <c:v>443.05760391523705</c:v>
                </c:pt>
                <c:pt idx="5">
                  <c:v>470.06086083986588</c:v>
                </c:pt>
                <c:pt idx="6">
                  <c:v>469.09082672882414</c:v>
                </c:pt>
                <c:pt idx="7">
                  <c:v>455.25075101910136</c:v>
                </c:pt>
                <c:pt idx="8">
                  <c:v>446.30079433414147</c:v>
                </c:pt>
                <c:pt idx="9">
                  <c:v>451.91163379273024</c:v>
                </c:pt>
                <c:pt idx="10">
                  <c:v>454.99144759314208</c:v>
                </c:pt>
                <c:pt idx="11">
                  <c:v>441.90816382430705</c:v>
                </c:pt>
                <c:pt idx="12">
                  <c:v>449.58800511171643</c:v>
                </c:pt>
                <c:pt idx="13">
                  <c:v>444.91780646496591</c:v>
                </c:pt>
                <c:pt idx="14">
                  <c:v>427.8259996455497</c:v>
                </c:pt>
                <c:pt idx="15">
                  <c:v>440.71155488126777</c:v>
                </c:pt>
                <c:pt idx="16">
                  <c:v>428.57137071134633</c:v>
                </c:pt>
                <c:pt idx="17">
                  <c:v>426.72981484384582</c:v>
                </c:pt>
                <c:pt idx="18">
                  <c:v>411.98310058799302</c:v>
                </c:pt>
                <c:pt idx="19">
                  <c:v>405.3050525874591</c:v>
                </c:pt>
                <c:pt idx="20">
                  <c:v>407.66243406462542</c:v>
                </c:pt>
                <c:pt idx="21">
                  <c:v>403.99016198260813</c:v>
                </c:pt>
                <c:pt idx="22">
                  <c:v>393.787468073068</c:v>
                </c:pt>
                <c:pt idx="23">
                  <c:v>385.60545432190048</c:v>
                </c:pt>
                <c:pt idx="24">
                  <c:v>383.1044259438633</c:v>
                </c:pt>
                <c:pt idx="25">
                  <c:v>363.68908154828767</c:v>
                </c:pt>
                <c:pt idx="26">
                  <c:v>367.79566282252534</c:v>
                </c:pt>
              </c:numCache>
            </c:numRef>
          </c:val>
          <c:extLst>
            <c:ext xmlns:c16="http://schemas.microsoft.com/office/drawing/2014/chart" uri="{C3380CC4-5D6E-409C-BE32-E72D297353CC}">
              <c16:uniqueId val="{00000003-DE6C-467E-AB1B-D49E7093164E}"/>
            </c:ext>
          </c:extLst>
        </c:ser>
        <c:ser>
          <c:idx val="4"/>
          <c:order val="4"/>
          <c:tx>
            <c:strRef>
              <c:f>'14.家庭におけるCO2排出量（世帯あたり）'!$Z$15</c:f>
              <c:strCache>
                <c:ptCount val="1"/>
                <c:pt idx="0">
                  <c:v>電力</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'14.家庭におけるCO2排出量（世帯あたり）'!$AA$15:$BA$15</c:f>
              <c:numCache>
                <c:formatCode>#,##0_);[Red]\(#,##0\)</c:formatCode>
                <c:ptCount val="27"/>
                <c:pt idx="0">
                  <c:v>1713.3616263347465</c:v>
                </c:pt>
                <c:pt idx="1">
                  <c:v>1705.0774144548045</c:v>
                </c:pt>
                <c:pt idx="2">
                  <c:v>1773.4020988839147</c:v>
                </c:pt>
                <c:pt idx="3">
                  <c:v>1661.3524448296084</c:v>
                </c:pt>
                <c:pt idx="4">
                  <c:v>1896.1516505049412</c:v>
                </c:pt>
                <c:pt idx="5">
                  <c:v>1840.523437400271</c:v>
                </c:pt>
                <c:pt idx="6">
                  <c:v>1817.5578887223044</c:v>
                </c:pt>
                <c:pt idx="7">
                  <c:v>1753.4347428599992</c:v>
                </c:pt>
                <c:pt idx="8">
                  <c:v>1674.8311079700168</c:v>
                </c:pt>
                <c:pt idx="9">
                  <c:v>1765.4002149347364</c:v>
                </c:pt>
                <c:pt idx="10">
                  <c:v>1793.7966824895475</c:v>
                </c:pt>
                <c:pt idx="11">
                  <c:v>1777.8561712758158</c:v>
                </c:pt>
                <c:pt idx="12">
                  <c:v>1919.6826056301184</c:v>
                </c:pt>
                <c:pt idx="13">
                  <c:v>2029.1923371798421</c:v>
                </c:pt>
                <c:pt idx="14">
                  <c:v>1967.3701251792668</c:v>
                </c:pt>
                <c:pt idx="15">
                  <c:v>2023.0288843899982</c:v>
                </c:pt>
                <c:pt idx="16">
                  <c:v>1904.9588652659554</c:v>
                </c:pt>
                <c:pt idx="17">
                  <c:v>2104.217996261305</c:v>
                </c:pt>
                <c:pt idx="18">
                  <c:v>2072.385839043031</c:v>
                </c:pt>
                <c:pt idx="19">
                  <c:v>1947.0090352117454</c:v>
                </c:pt>
                <c:pt idx="20">
                  <c:v>2097.9029256158888</c:v>
                </c:pt>
                <c:pt idx="21">
                  <c:v>2389.5223484379862</c:v>
                </c:pt>
                <c:pt idx="22">
                  <c:v>2586.1878805351312</c:v>
                </c:pt>
                <c:pt idx="23">
                  <c:v>2583.9826742570867</c:v>
                </c:pt>
                <c:pt idx="24">
                  <c:v>2372.4080795175541</c:v>
                </c:pt>
                <c:pt idx="25">
                  <c:v>2307.2476473500715</c:v>
                </c:pt>
                <c:pt idx="26">
                  <c:v>2298.6855985628563</c:v>
                </c:pt>
              </c:numCache>
            </c:numRef>
          </c:val>
          <c:extLst>
            <c:ext xmlns:c16="http://schemas.microsoft.com/office/drawing/2014/chart" uri="{C3380CC4-5D6E-409C-BE32-E72D297353CC}">
              <c16:uniqueId val="{00000004-DE6C-467E-AB1B-D49E7093164E}"/>
            </c:ext>
          </c:extLst>
        </c:ser>
        <c:ser>
          <c:idx val="5"/>
          <c:order val="5"/>
          <c:tx>
            <c:strRef>
              <c:f>'14.家庭におけるCO2排出量（世帯あたり）'!$Z$16</c:f>
              <c:strCache>
                <c:ptCount val="1"/>
                <c:pt idx="0">
                  <c:v>熱</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'14.家庭におけるCO2排出量（世帯あたり）'!$AA$16:$BA$16</c:f>
              <c:numCache>
                <c:formatCode>#,##0_);[Red]\(#,##0\)</c:formatCode>
                <c:ptCount val="27"/>
                <c:pt idx="0">
                  <c:v>2.5802915827153896</c:v>
                </c:pt>
                <c:pt idx="1">
                  <c:v>2.2813230758254064</c:v>
                </c:pt>
                <c:pt idx="2">
                  <c:v>2.3130115095741335</c:v>
                </c:pt>
                <c:pt idx="3">
                  <c:v>2.1778773508626661</c:v>
                </c:pt>
                <c:pt idx="4">
                  <c:v>2.0271118979840161</c:v>
                </c:pt>
                <c:pt idx="5">
                  <c:v>1.9193695966621218</c:v>
                </c:pt>
                <c:pt idx="6">
                  <c:v>1.8093868026913615</c:v>
                </c:pt>
                <c:pt idx="7">
                  <c:v>1.6419918485434075</c:v>
                </c:pt>
                <c:pt idx="8">
                  <c:v>1.5794441872814606</c:v>
                </c:pt>
                <c:pt idx="9">
                  <c:v>1.5964730344766231</c:v>
                </c:pt>
                <c:pt idx="10">
                  <c:v>1.5518177660067913</c:v>
                </c:pt>
                <c:pt idx="11">
                  <c:v>1.441864319815134</c:v>
                </c:pt>
                <c:pt idx="12">
                  <c:v>1.4913204658328469</c:v>
                </c:pt>
                <c:pt idx="13">
                  <c:v>1.5063721385019029</c:v>
                </c:pt>
                <c:pt idx="14">
                  <c:v>1.4384017233556821</c:v>
                </c:pt>
                <c:pt idx="15">
                  <c:v>1.5152532309306066</c:v>
                </c:pt>
                <c:pt idx="16">
                  <c:v>1.4209830509495607</c:v>
                </c:pt>
                <c:pt idx="17">
                  <c:v>1.5067767572051551</c:v>
                </c:pt>
                <c:pt idx="18">
                  <c:v>1.4343139545135415</c:v>
                </c:pt>
                <c:pt idx="19">
                  <c:v>1.3336377276337439</c:v>
                </c:pt>
                <c:pt idx="20">
                  <c:v>1.2991751501365676</c:v>
                </c:pt>
                <c:pt idx="21">
                  <c:v>1.3320784698879151</c:v>
                </c:pt>
                <c:pt idx="22">
                  <c:v>1.2842066589226666</c:v>
                </c:pt>
                <c:pt idx="23">
                  <c:v>1.261804293710036</c:v>
                </c:pt>
                <c:pt idx="24">
                  <c:v>1.1617071795036671</c:v>
                </c:pt>
                <c:pt idx="25">
                  <c:v>1.1031341696319525</c:v>
                </c:pt>
                <c:pt idx="26">
                  <c:v>1.1048230071348197</c:v>
                </c:pt>
              </c:numCache>
            </c:numRef>
          </c:val>
          <c:extLst>
            <c:ext xmlns:c16="http://schemas.microsoft.com/office/drawing/2014/chart" uri="{C3380CC4-5D6E-409C-BE32-E72D297353CC}">
              <c16:uniqueId val="{00000005-DE6C-467E-AB1B-D49E7093164E}"/>
            </c:ext>
          </c:extLst>
        </c:ser>
        <c:ser>
          <c:idx val="6"/>
          <c:order val="6"/>
          <c:tx>
            <c:strRef>
              <c:f>'14.家庭におけるCO2排出量（世帯あたり）'!$Z$17</c:f>
              <c:strCache>
                <c:ptCount val="1"/>
                <c:pt idx="0">
                  <c:v>ガソリン</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'14.家庭におけるCO2排出量（世帯あたり）'!$AA$17:$BA$17</c:f>
              <c:numCache>
                <c:formatCode>#,##0_);[Red]\(#,##0\)</c:formatCode>
                <c:ptCount val="27"/>
                <c:pt idx="0">
                  <c:v>939.17559255333958</c:v>
                </c:pt>
                <c:pt idx="1">
                  <c:v>852.71191272522435</c:v>
                </c:pt>
                <c:pt idx="2">
                  <c:v>1009.3950000045412</c:v>
                </c:pt>
                <c:pt idx="3">
                  <c:v>1037.4401636135078</c:v>
                </c:pt>
                <c:pt idx="4">
                  <c:v>1058.4243736560065</c:v>
                </c:pt>
                <c:pt idx="5">
                  <c:v>1022.6520634720398</c:v>
                </c:pt>
                <c:pt idx="6">
                  <c:v>1172.6678296211151</c:v>
                </c:pt>
                <c:pt idx="7">
                  <c:v>999.54411381551984</c:v>
                </c:pt>
                <c:pt idx="8">
                  <c:v>1133.7562112326673</c:v>
                </c:pt>
                <c:pt idx="9">
                  <c:v>1241.015298138514</c:v>
                </c:pt>
                <c:pt idx="10">
                  <c:v>1261.4170351098414</c:v>
                </c:pt>
                <c:pt idx="11">
                  <c:v>1221.5562494447306</c:v>
                </c:pt>
                <c:pt idx="12">
                  <c:v>1257.2074771745442</c:v>
                </c:pt>
                <c:pt idx="13">
                  <c:v>1367.4889663641416</c:v>
                </c:pt>
                <c:pt idx="14">
                  <c:v>1351.8842011161164</c:v>
                </c:pt>
                <c:pt idx="15">
                  <c:v>1280.5914343873458</c:v>
                </c:pt>
                <c:pt idx="16">
                  <c:v>1231.8822867866716</c:v>
                </c:pt>
                <c:pt idx="17">
                  <c:v>1295.2958454156208</c:v>
                </c:pt>
                <c:pt idx="18">
                  <c:v>1267.4542263940748</c:v>
                </c:pt>
                <c:pt idx="19">
                  <c:v>1211.2306157060264</c:v>
                </c:pt>
                <c:pt idx="20">
                  <c:v>1200.5343443048309</c:v>
                </c:pt>
                <c:pt idx="21">
                  <c:v>1154.1086800084154</c:v>
                </c:pt>
                <c:pt idx="22">
                  <c:v>1189.5691526082571</c:v>
                </c:pt>
                <c:pt idx="23">
                  <c:v>1118.3527290682655</c:v>
                </c:pt>
                <c:pt idx="24">
                  <c:v>1012.0960653005069</c:v>
                </c:pt>
                <c:pt idx="25">
                  <c:v>975.14612633680815</c:v>
                </c:pt>
                <c:pt idx="26">
                  <c:v>954.53905948167983</c:v>
                </c:pt>
              </c:numCache>
            </c:numRef>
          </c:val>
          <c:extLst>
            <c:ext xmlns:c16="http://schemas.microsoft.com/office/drawing/2014/chart" uri="{C3380CC4-5D6E-409C-BE32-E72D297353CC}">
              <c16:uniqueId val="{00000006-DE6C-467E-AB1B-D49E7093164E}"/>
            </c:ext>
          </c:extLst>
        </c:ser>
        <c:ser>
          <c:idx val="7"/>
          <c:order val="7"/>
          <c:tx>
            <c:strRef>
              <c:f>'14.家庭におけるCO2排出量（世帯あたり）'!$Z$18</c:f>
              <c:strCache>
                <c:ptCount val="1"/>
                <c:pt idx="0">
                  <c:v>軽油</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'14.家庭におけるCO2排出量（世帯あたり）'!$AA$18:$BA$18</c:f>
              <c:numCache>
                <c:formatCode>#,##0_);[Red]\(#,##0\)</c:formatCode>
                <c:ptCount val="27"/>
                <c:pt idx="0">
                  <c:v>148.98112620538126</c:v>
                </c:pt>
                <c:pt idx="1">
                  <c:v>150.53862272527417</c:v>
                </c:pt>
                <c:pt idx="2">
                  <c:v>192.48392819909199</c:v>
                </c:pt>
                <c:pt idx="3">
                  <c:v>217.96590882438559</c:v>
                </c:pt>
                <c:pt idx="4">
                  <c:v>243.05079883949892</c:v>
                </c:pt>
                <c:pt idx="5">
                  <c:v>244.18627704491939</c:v>
                </c:pt>
                <c:pt idx="6">
                  <c:v>281.90416990747735</c:v>
                </c:pt>
                <c:pt idx="7">
                  <c:v>231.60451144479742</c:v>
                </c:pt>
                <c:pt idx="8">
                  <c:v>248.12277094520175</c:v>
                </c:pt>
                <c:pt idx="9">
                  <c:v>252.73762273788574</c:v>
                </c:pt>
                <c:pt idx="10">
                  <c:v>226.94873140676671</c:v>
                </c:pt>
                <c:pt idx="11">
                  <c:v>205.29419886427607</c:v>
                </c:pt>
                <c:pt idx="12">
                  <c:v>182.9820635435978</c:v>
                </c:pt>
                <c:pt idx="13">
                  <c:v>174.87928247549871</c:v>
                </c:pt>
                <c:pt idx="14">
                  <c:v>160.72952291367852</c:v>
                </c:pt>
                <c:pt idx="15">
                  <c:v>132.83428879372741</c:v>
                </c:pt>
                <c:pt idx="16">
                  <c:v>101.5672297104182</c:v>
                </c:pt>
                <c:pt idx="17">
                  <c:v>91.214400327350646</c:v>
                </c:pt>
                <c:pt idx="18">
                  <c:v>74.271667668068915</c:v>
                </c:pt>
                <c:pt idx="19">
                  <c:v>57.678114514263548</c:v>
                </c:pt>
                <c:pt idx="20">
                  <c:v>52.743380292399337</c:v>
                </c:pt>
                <c:pt idx="21">
                  <c:v>49.440737456941875</c:v>
                </c:pt>
                <c:pt idx="22">
                  <c:v>46.56774861106004</c:v>
                </c:pt>
                <c:pt idx="23">
                  <c:v>45.818607069698686</c:v>
                </c:pt>
                <c:pt idx="24">
                  <c:v>41.998416423432474</c:v>
                </c:pt>
                <c:pt idx="25">
                  <c:v>42.70069358663131</c:v>
                </c:pt>
                <c:pt idx="26">
                  <c:v>42.221881355862017</c:v>
                </c:pt>
              </c:numCache>
            </c:numRef>
          </c:val>
          <c:extLst>
            <c:ext xmlns:c16="http://schemas.microsoft.com/office/drawing/2014/chart" uri="{C3380CC4-5D6E-409C-BE32-E72D297353CC}">
              <c16:uniqueId val="{00000007-DE6C-467E-AB1B-D49E7093164E}"/>
            </c:ext>
          </c:extLst>
        </c:ser>
        <c:ser>
          <c:idx val="8"/>
          <c:order val="8"/>
          <c:tx>
            <c:strRef>
              <c:f>'14.家庭におけるCO2排出量（世帯あたり）'!$Z$19</c:f>
              <c:strCache>
                <c:ptCount val="1"/>
                <c:pt idx="0">
                  <c:v>一般廃棄物</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'14.家庭におけるCO2排出量（世帯あたり）'!$AA$19:$BA$19</c:f>
              <c:numCache>
                <c:formatCode>#,##0_);[Red]\(#,##0\)</c:formatCode>
                <c:ptCount val="27"/>
                <c:pt idx="0">
                  <c:v>274.47294970513502</c:v>
                </c:pt>
                <c:pt idx="1">
                  <c:v>276.79769183539145</c:v>
                </c:pt>
                <c:pt idx="2">
                  <c:v>276.51449192668395</c:v>
                </c:pt>
                <c:pt idx="3">
                  <c:v>272.82675938262611</c:v>
                </c:pt>
                <c:pt idx="4">
                  <c:v>280.24053066369078</c:v>
                </c:pt>
                <c:pt idx="5">
                  <c:v>283.69589489140782</c:v>
                </c:pt>
                <c:pt idx="6">
                  <c:v>288.83955902188069</c:v>
                </c:pt>
                <c:pt idx="7">
                  <c:v>290.90044452537268</c:v>
                </c:pt>
                <c:pt idx="8">
                  <c:v>290.51559662210173</c:v>
                </c:pt>
                <c:pt idx="9">
                  <c:v>294.22110431665459</c:v>
                </c:pt>
                <c:pt idx="10">
                  <c:v>301.67910281417181</c:v>
                </c:pt>
                <c:pt idx="11">
                  <c:v>303.8574401175739</c:v>
                </c:pt>
                <c:pt idx="12">
                  <c:v>304.47337997787616</c:v>
                </c:pt>
                <c:pt idx="13">
                  <c:v>302.58058317957273</c:v>
                </c:pt>
                <c:pt idx="14">
                  <c:v>282.81428914776279</c:v>
                </c:pt>
                <c:pt idx="15">
                  <c:v>253.04791827527742</c:v>
                </c:pt>
                <c:pt idx="16">
                  <c:v>225.11372287990159</c:v>
                </c:pt>
                <c:pt idx="17">
                  <c:v>216.59254851035834</c:v>
                </c:pt>
                <c:pt idx="18">
                  <c:v>211.68837272224312</c:v>
                </c:pt>
                <c:pt idx="19">
                  <c:v>173.70647948940584</c:v>
                </c:pt>
                <c:pt idx="20">
                  <c:v>165.27618416708196</c:v>
                </c:pt>
                <c:pt idx="21">
                  <c:v>180.88186559189617</c:v>
                </c:pt>
                <c:pt idx="22">
                  <c:v>195.53888578358388</c:v>
                </c:pt>
                <c:pt idx="23">
                  <c:v>189.95773666197709</c:v>
                </c:pt>
                <c:pt idx="24">
                  <c:v>171.68409402881613</c:v>
                </c:pt>
                <c:pt idx="25">
                  <c:v>165.74174785346398</c:v>
                </c:pt>
                <c:pt idx="26">
                  <c:v>170.39118094207959</c:v>
                </c:pt>
              </c:numCache>
            </c:numRef>
          </c:val>
          <c:extLst>
            <c:ext xmlns:c16="http://schemas.microsoft.com/office/drawing/2014/chart" uri="{C3380CC4-5D6E-409C-BE32-E72D297353CC}">
              <c16:uniqueId val="{00000008-DE6C-467E-AB1B-D49E7093164E}"/>
            </c:ext>
          </c:extLst>
        </c:ser>
        <c:ser>
          <c:idx val="9"/>
          <c:order val="9"/>
          <c:tx>
            <c:strRef>
              <c:f>'14.家庭におけるCO2排出量（世帯あたり）'!$Z$20</c:f>
              <c:strCache>
                <c:ptCount val="1"/>
                <c:pt idx="0">
                  <c:v>水道</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'14.家庭におけるCO2排出量（世帯あたり）'!$AA$20:$BA$20</c:f>
              <c:numCache>
                <c:formatCode>#,##0_);[Red]\(#,##0\)</c:formatCode>
                <c:ptCount val="27"/>
                <c:pt idx="0">
                  <c:v>49.723648164793424</c:v>
                </c:pt>
                <c:pt idx="1">
                  <c:v>62.087889200784787</c:v>
                </c:pt>
                <c:pt idx="2">
                  <c:v>73.984195254828322</c:v>
                </c:pt>
                <c:pt idx="3">
                  <c:v>79.400425955685549</c:v>
                </c:pt>
                <c:pt idx="4">
                  <c:v>99.14103962707739</c:v>
                </c:pt>
                <c:pt idx="5">
                  <c:v>103.31069544023468</c:v>
                </c:pt>
                <c:pt idx="6">
                  <c:v>94.809613295937197</c:v>
                </c:pt>
                <c:pt idx="7">
                  <c:v>85.784116953785869</c:v>
                </c:pt>
                <c:pt idx="8">
                  <c:v>79.34962451089261</c:v>
                </c:pt>
                <c:pt idx="9">
                  <c:v>76.282044624543587</c:v>
                </c:pt>
                <c:pt idx="10">
                  <c:v>70.925581513771732</c:v>
                </c:pt>
                <c:pt idx="11">
                  <c:v>66.588215533773734</c:v>
                </c:pt>
                <c:pt idx="12">
                  <c:v>68.495890761739489</c:v>
                </c:pt>
                <c:pt idx="13">
                  <c:v>67.979554473789136</c:v>
                </c:pt>
                <c:pt idx="14">
                  <c:v>64.751442427903967</c:v>
                </c:pt>
                <c:pt idx="15">
                  <c:v>61.568477435688344</c:v>
                </c:pt>
                <c:pt idx="16">
                  <c:v>59.647681144670763</c:v>
                </c:pt>
                <c:pt idx="17">
                  <c:v>65.978462135672387</c:v>
                </c:pt>
                <c:pt idx="18">
                  <c:v>76.219364398665959</c:v>
                </c:pt>
                <c:pt idx="19">
                  <c:v>81.429346590750669</c:v>
                </c:pt>
                <c:pt idx="20">
                  <c:v>83.882760266276023</c:v>
                </c:pt>
                <c:pt idx="21">
                  <c:v>90.432228419343687</c:v>
                </c:pt>
                <c:pt idx="22">
                  <c:v>118.54748855161526</c:v>
                </c:pt>
                <c:pt idx="23">
                  <c:v>101.41500558146552</c:v>
                </c:pt>
                <c:pt idx="24">
                  <c:v>100.81977979224669</c:v>
                </c:pt>
                <c:pt idx="25">
                  <c:v>86.0295830031679</c:v>
                </c:pt>
                <c:pt idx="26">
                  <c:v>79.124003464047675</c:v>
                </c:pt>
              </c:numCache>
            </c:numRef>
          </c:val>
          <c:extLst>
            <c:ext xmlns:c16="http://schemas.microsoft.com/office/drawing/2014/chart" uri="{C3380CC4-5D6E-409C-BE32-E72D297353CC}">
              <c16:uniqueId val="{00000009-DE6C-467E-AB1B-D49E7093164E}"/>
            </c:ext>
          </c:extLst>
        </c:ser>
        <c:dLbls>
          <c:showLegendKey val="0"/>
          <c:showVal val="0"/>
          <c:showCatName val="0"/>
          <c:showSerName val="0"/>
          <c:showPercent val="0"/>
          <c:showBubbleSize val="0"/>
        </c:dLbls>
        <c:gapWidth val="40"/>
        <c:overlap val="100"/>
        <c:axId val="180275072"/>
        <c:axId val="180276608"/>
      </c:barChart>
      <c:lineChart>
        <c:grouping val="standard"/>
        <c:varyColors val="0"/>
        <c:ser>
          <c:idx val="10"/>
          <c:order val="10"/>
          <c:tx>
            <c:strRef>
              <c:f>'14.家庭におけるCO2排出量（世帯あたり）'!$Y$10</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'14.家庭におけるCO2排出量（世帯あたり）'!$AA$10:$BA$10</c:f>
              <c:numCache>
                <c:formatCode>#,##0_);[Red]\(#,##0\)</c:formatCode>
                <c:ptCount val="27"/>
                <c:pt idx="0">
                  <c:v>4517.2733707789048</c:v>
                </c:pt>
                <c:pt idx="1">
                  <c:v>4443.4698771120002</c:v>
                </c:pt>
                <c:pt idx="2">
                  <c:v>4769.4903388441699</c:v>
                </c:pt>
                <c:pt idx="3">
                  <c:v>4771.2981752962678</c:v>
                </c:pt>
                <c:pt idx="4">
                  <c:v>5019.0573361372635</c:v>
                </c:pt>
                <c:pt idx="5">
                  <c:v>4998.4259610185045</c:v>
                </c:pt>
                <c:pt idx="6">
                  <c:v>5190.4602974413128</c:v>
                </c:pt>
                <c:pt idx="7">
                  <c:v>4805.7549558313458</c:v>
                </c:pt>
                <c:pt idx="8">
                  <c:v>4851.7713094592846</c:v>
                </c:pt>
                <c:pt idx="9">
                  <c:v>5074.6444792221255</c:v>
                </c:pt>
                <c:pt idx="10">
                  <c:v>5157.5146127420157</c:v>
                </c:pt>
                <c:pt idx="11">
                  <c:v>4982.9831403936878</c:v>
                </c:pt>
                <c:pt idx="12">
                  <c:v>5179.2588194369464</c:v>
                </c:pt>
                <c:pt idx="13">
                  <c:v>5303.0519438585343</c:v>
                </c:pt>
                <c:pt idx="14">
                  <c:v>5175.4745431587735</c:v>
                </c:pt>
                <c:pt idx="15">
                  <c:v>5126.7305968689325</c:v>
                </c:pt>
                <c:pt idx="16">
                  <c:v>4802.3058627551736</c:v>
                </c:pt>
                <c:pt idx="17">
                  <c:v>5023.391321836787</c:v>
                </c:pt>
                <c:pt idx="18">
                  <c:v>4868.9430479334642</c:v>
                </c:pt>
                <c:pt idx="19">
                  <c:v>4618.9218616590788</c:v>
                </c:pt>
                <c:pt idx="20">
                  <c:v>4792.3047861500545</c:v>
                </c:pt>
                <c:pt idx="21">
                  <c:v>5016.4510430966175</c:v>
                </c:pt>
                <c:pt idx="22">
                  <c:v>5261.278268202238</c:v>
                </c:pt>
                <c:pt idx="23">
                  <c:v>5118.9739624520707</c:v>
                </c:pt>
                <c:pt idx="24">
                  <c:v>4728.6707018237094</c:v>
                </c:pt>
                <c:pt idx="25">
                  <c:v>4550.6932639623146</c:v>
                </c:pt>
                <c:pt idx="26">
                  <c:v>4515.5011003037662</c:v>
                </c:pt>
              </c:numCache>
            </c:numRef>
          </c:val>
          <c:smooth val="0"/>
          <c:extLst>
            <c:ext xmlns:c16="http://schemas.microsoft.com/office/drawing/2014/chart" uri="{C3380CC4-5D6E-409C-BE32-E72D297353CC}">
              <c16:uniqueId val="{0000000A-DE6C-467E-AB1B-D49E7093164E}"/>
            </c:ext>
          </c:extLst>
        </c:ser>
        <c:dLbls>
          <c:showLegendKey val="0"/>
          <c:showVal val="0"/>
          <c:showCatName val="0"/>
          <c:showSerName val="0"/>
          <c:showPercent val="0"/>
          <c:showBubbleSize val="0"/>
        </c:dLbls>
        <c:marker val="1"/>
        <c:smooth val="0"/>
        <c:axId val="180275072"/>
        <c:axId val="180276608"/>
      </c:lineChart>
      <c:catAx>
        <c:axId val="18027507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276608"/>
        <c:crosses val="autoZero"/>
        <c:auto val="1"/>
        <c:lblAlgn val="ctr"/>
        <c:lblOffset val="100"/>
        <c:noMultiLvlLbl val="0"/>
      </c:catAx>
      <c:valAx>
        <c:axId val="18027660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0275072"/>
        <c:crosses val="autoZero"/>
        <c:crossBetween val="between"/>
      </c:valAx>
    </c:plotArea>
    <c:legend>
      <c:legendPos val="r"/>
      <c:legendEntry>
        <c:idx val="10"/>
        <c:delete val="1"/>
      </c:legendEntry>
      <c:layout>
        <c:manualLayout>
          <c:xMode val="edge"/>
          <c:yMode val="edge"/>
          <c:x val="0.87108264244747224"/>
          <c:y val="0.31119721145967882"/>
          <c:w val="0.12891735755252826"/>
          <c:h val="0.45380549653515539"/>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33" l="0.70000000000000029" r="0.70000000000000029" t="0.75000000000000033" header="0.30000000000000016" footer="0.30000000000000016"/>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u="none" strike="noStrike" baseline="0">
                <a:latin typeface="+mn-ea"/>
              </a:rPr>
              <a:t>家庭からの</a:t>
            </a:r>
            <a:r>
              <a:rPr lang="en-US" altLang="ja-JP" sz="1600" b="1" i="0" u="none" strike="noStrike" baseline="0">
                <a:latin typeface="+mn-ea"/>
              </a:rPr>
              <a:t>CO</a:t>
            </a:r>
            <a:r>
              <a:rPr lang="en-US" altLang="ja-JP" sz="1600" b="1" i="0" u="none" strike="noStrike" baseline="-25000">
                <a:latin typeface="+mn-ea"/>
              </a:rPr>
              <a:t>2 </a:t>
            </a:r>
            <a:r>
              <a:rPr lang="ja-JP" altLang="ja-JP" sz="1600" b="1" i="0" u="none" strike="noStrike" baseline="0">
                <a:latin typeface="+mn-ea"/>
              </a:rPr>
              <a:t>排出量（用途別）</a:t>
            </a:r>
            <a:endParaRPr lang="ja-JP" altLang="en-US" sz="1600">
              <a:latin typeface="+mn-ea"/>
            </a:endParaRPr>
          </a:p>
        </c:rich>
      </c:tx>
      <c:overlay val="0"/>
    </c:title>
    <c:autoTitleDeleted val="0"/>
    <c:plotArea>
      <c:layout>
        <c:manualLayout>
          <c:layoutTarget val="inner"/>
          <c:xMode val="edge"/>
          <c:yMode val="edge"/>
          <c:x val="0.11947625000000008"/>
          <c:y val="0.16108333333333341"/>
          <c:w val="0.72472805555555608"/>
          <c:h val="0.66509722222222256"/>
        </c:manualLayout>
      </c:layout>
      <c:barChart>
        <c:barDir val="col"/>
        <c:grouping val="stacked"/>
        <c:varyColors val="0"/>
        <c:ser>
          <c:idx val="0"/>
          <c:order val="0"/>
          <c:tx>
            <c:strRef>
              <c:f>'14.家庭におけるCO2排出量（世帯あたり）'!$Z$39</c:f>
              <c:strCache>
                <c:ptCount val="1"/>
                <c:pt idx="0">
                  <c:v>暖房</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'14.家庭におけるCO2排出量（世帯あたり）'!$AA$39:$BA$39</c:f>
              <c:numCache>
                <c:formatCode>#,##0_);[Red]\(#,##0\)</c:formatCode>
                <c:ptCount val="27"/>
                <c:pt idx="0">
                  <c:v>635.02202379911409</c:v>
                </c:pt>
                <c:pt idx="1">
                  <c:v>630.26528432099235</c:v>
                </c:pt>
                <c:pt idx="2">
                  <c:v>654.6362155907641</c:v>
                </c:pt>
                <c:pt idx="3">
                  <c:v>691.08100703366131</c:v>
                </c:pt>
                <c:pt idx="4">
                  <c:v>714.34383322114968</c:v>
                </c:pt>
                <c:pt idx="5">
                  <c:v>754.00422285515867</c:v>
                </c:pt>
                <c:pt idx="6">
                  <c:v>735.18477798819356</c:v>
                </c:pt>
                <c:pt idx="7">
                  <c:v>641.04699476284065</c:v>
                </c:pt>
                <c:pt idx="8">
                  <c:v>675.26288784015208</c:v>
                </c:pt>
                <c:pt idx="9">
                  <c:v>715.69249690701258</c:v>
                </c:pt>
                <c:pt idx="10">
                  <c:v>751.73529674075087</c:v>
                </c:pt>
                <c:pt idx="11">
                  <c:v>671.51826340139917</c:v>
                </c:pt>
                <c:pt idx="12">
                  <c:v>753.41462637377811</c:v>
                </c:pt>
                <c:pt idx="13">
                  <c:v>658.15063036919025</c:v>
                </c:pt>
                <c:pt idx="14">
                  <c:v>703.68333915101334</c:v>
                </c:pt>
                <c:pt idx="15">
                  <c:v>770.92290393826067</c:v>
                </c:pt>
                <c:pt idx="16">
                  <c:v>636.42579245614525</c:v>
                </c:pt>
                <c:pt idx="17">
                  <c:v>682.20240094595408</c:v>
                </c:pt>
                <c:pt idx="18">
                  <c:v>636.31539400830036</c:v>
                </c:pt>
                <c:pt idx="19">
                  <c:v>629.21026044422592</c:v>
                </c:pt>
                <c:pt idx="20">
                  <c:v>715.83951718262233</c:v>
                </c:pt>
                <c:pt idx="21">
                  <c:v>725.81948291490892</c:v>
                </c:pt>
                <c:pt idx="22">
                  <c:v>719.22414779658209</c:v>
                </c:pt>
                <c:pt idx="23">
                  <c:v>683.59506999402913</c:v>
                </c:pt>
                <c:pt idx="24">
                  <c:v>637.945316464131</c:v>
                </c:pt>
                <c:pt idx="25">
                  <c:v>603.88261875099295</c:v>
                </c:pt>
                <c:pt idx="26">
                  <c:v>627.01204667892705</c:v>
                </c:pt>
              </c:numCache>
            </c:numRef>
          </c:val>
          <c:extLst>
            <c:ext xmlns:c16="http://schemas.microsoft.com/office/drawing/2014/chart" uri="{C3380CC4-5D6E-409C-BE32-E72D297353CC}">
              <c16:uniqueId val="{00000000-EC67-46AC-8A56-1FD4C1A09225}"/>
            </c:ext>
          </c:extLst>
        </c:ser>
        <c:ser>
          <c:idx val="1"/>
          <c:order val="1"/>
          <c:tx>
            <c:strRef>
              <c:f>'14.家庭におけるCO2排出量（世帯あたり）'!$Z$40</c:f>
              <c:strCache>
                <c:ptCount val="1"/>
                <c:pt idx="0">
                  <c:v>冷房</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'14.家庭におけるCO2排出量（世帯あたり）'!$AA$40:$BA$40</c:f>
              <c:numCache>
                <c:formatCode>#,##0_);[Red]\(#,##0\)</c:formatCode>
                <c:ptCount val="27"/>
                <c:pt idx="0">
                  <c:v>102.93597374870016</c:v>
                </c:pt>
                <c:pt idx="1">
                  <c:v>77.355376570796949</c:v>
                </c:pt>
                <c:pt idx="2">
                  <c:v>86.964884614997572</c:v>
                </c:pt>
                <c:pt idx="3">
                  <c:v>49.623406312060922</c:v>
                </c:pt>
                <c:pt idx="4">
                  <c:v>147.73271961720067</c:v>
                </c:pt>
                <c:pt idx="5">
                  <c:v>111.92513226739322</c:v>
                </c:pt>
                <c:pt idx="6">
                  <c:v>88.137469252068115</c:v>
                </c:pt>
                <c:pt idx="7">
                  <c:v>91.52617060238299</c:v>
                </c:pt>
                <c:pt idx="8">
                  <c:v>98.308507672520619</c:v>
                </c:pt>
                <c:pt idx="9">
                  <c:v>108.74222486928579</c:v>
                </c:pt>
                <c:pt idx="10">
                  <c:v>112.91700990854883</c:v>
                </c:pt>
                <c:pt idx="11">
                  <c:v>99.753366282929946</c:v>
                </c:pt>
                <c:pt idx="12">
                  <c:v>108.57935610354322</c:v>
                </c:pt>
                <c:pt idx="13">
                  <c:v>86.571579938049155</c:v>
                </c:pt>
                <c:pt idx="14">
                  <c:v>122.37513491431262</c:v>
                </c:pt>
                <c:pt idx="15">
                  <c:v>112.18041788829274</c:v>
                </c:pt>
                <c:pt idx="16">
                  <c:v>96.201843398259399</c:v>
                </c:pt>
                <c:pt idx="17">
                  <c:v>118.25862235313431</c:v>
                </c:pt>
                <c:pt idx="18">
                  <c:v>95.505726740621853</c:v>
                </c:pt>
                <c:pt idx="19">
                  <c:v>73.13894044189199</c:v>
                </c:pt>
                <c:pt idx="20">
                  <c:v>126.2687654289187</c:v>
                </c:pt>
                <c:pt idx="21">
                  <c:v>113.44144684758704</c:v>
                </c:pt>
                <c:pt idx="22">
                  <c:v>118.84014330686598</c:v>
                </c:pt>
                <c:pt idx="23">
                  <c:v>129.95672899398519</c:v>
                </c:pt>
                <c:pt idx="24">
                  <c:v>93.934611680167123</c:v>
                </c:pt>
                <c:pt idx="25">
                  <c:v>96.392177640080703</c:v>
                </c:pt>
                <c:pt idx="26">
                  <c:v>103.05025821467613</c:v>
                </c:pt>
              </c:numCache>
            </c:numRef>
          </c:val>
          <c:extLst>
            <c:ext xmlns:c16="http://schemas.microsoft.com/office/drawing/2014/chart" uri="{C3380CC4-5D6E-409C-BE32-E72D297353CC}">
              <c16:uniqueId val="{00000001-EC67-46AC-8A56-1FD4C1A09225}"/>
            </c:ext>
          </c:extLst>
        </c:ser>
        <c:ser>
          <c:idx val="2"/>
          <c:order val="2"/>
          <c:tx>
            <c:strRef>
              <c:f>'14.家庭におけるCO2排出量（世帯あたり）'!$Z$41</c:f>
              <c:strCache>
                <c:ptCount val="1"/>
                <c:pt idx="0">
                  <c:v>給湯</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'14.家庭におけるCO2排出量（世帯あたり）'!$AA$41:$BA$41</c:f>
              <c:numCache>
                <c:formatCode>#,##0_);[Red]\(#,##0\)</c:formatCode>
                <c:ptCount val="27"/>
                <c:pt idx="0">
                  <c:v>785.76309222551868</c:v>
                </c:pt>
                <c:pt idx="1">
                  <c:v>791.95895999932713</c:v>
                </c:pt>
                <c:pt idx="2">
                  <c:v>835.04848701397418</c:v>
                </c:pt>
                <c:pt idx="3">
                  <c:v>879.86062131588835</c:v>
                </c:pt>
                <c:pt idx="4">
                  <c:v>791.79880438349016</c:v>
                </c:pt>
                <c:pt idx="5">
                  <c:v>819.02651360679306</c:v>
                </c:pt>
                <c:pt idx="6">
                  <c:v>848.86485205745532</c:v>
                </c:pt>
                <c:pt idx="7">
                  <c:v>841.58361882337954</c:v>
                </c:pt>
                <c:pt idx="8">
                  <c:v>753.56569219640153</c:v>
                </c:pt>
                <c:pt idx="9">
                  <c:v>746.80952469911006</c:v>
                </c:pt>
                <c:pt idx="10">
                  <c:v>781.75612866632343</c:v>
                </c:pt>
                <c:pt idx="11">
                  <c:v>774.19124980528386</c:v>
                </c:pt>
                <c:pt idx="12">
                  <c:v>762.27040659630154</c:v>
                </c:pt>
                <c:pt idx="13">
                  <c:v>789.09236644663952</c:v>
                </c:pt>
                <c:pt idx="14">
                  <c:v>746.84166093908118</c:v>
                </c:pt>
                <c:pt idx="15">
                  <c:v>758.74703116333774</c:v>
                </c:pt>
                <c:pt idx="16">
                  <c:v>753.2211462357709</c:v>
                </c:pt>
                <c:pt idx="17">
                  <c:v>742.77335752591614</c:v>
                </c:pt>
                <c:pt idx="18">
                  <c:v>698.52127028801988</c:v>
                </c:pt>
                <c:pt idx="19">
                  <c:v>678.09274861292499</c:v>
                </c:pt>
                <c:pt idx="20">
                  <c:v>698.60969659233615</c:v>
                </c:pt>
                <c:pt idx="21">
                  <c:v>710.69629046547664</c:v>
                </c:pt>
                <c:pt idx="22">
                  <c:v>716.52714659694243</c:v>
                </c:pt>
                <c:pt idx="23">
                  <c:v>687.9742202267588</c:v>
                </c:pt>
                <c:pt idx="24">
                  <c:v>647.7744906055741</c:v>
                </c:pt>
                <c:pt idx="25">
                  <c:v>661.70106936345519</c:v>
                </c:pt>
                <c:pt idx="26">
                  <c:v>658.39564822646719</c:v>
                </c:pt>
              </c:numCache>
            </c:numRef>
          </c:val>
          <c:extLst>
            <c:ext xmlns:c16="http://schemas.microsoft.com/office/drawing/2014/chart" uri="{C3380CC4-5D6E-409C-BE32-E72D297353CC}">
              <c16:uniqueId val="{00000002-EC67-46AC-8A56-1FD4C1A09225}"/>
            </c:ext>
          </c:extLst>
        </c:ser>
        <c:ser>
          <c:idx val="3"/>
          <c:order val="3"/>
          <c:tx>
            <c:strRef>
              <c:f>'14.家庭におけるCO2排出量（世帯あたり）'!$Z$42</c:f>
              <c:strCache>
                <c:ptCount val="1"/>
                <c:pt idx="0">
                  <c:v>厨房</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'14.家庭におけるCO2排出量（世帯あたり）'!$AA$42:$BA$42</c:f>
              <c:numCache>
                <c:formatCode>#,##0_);[Red]\(#,##0\)</c:formatCode>
                <c:ptCount val="27"/>
                <c:pt idx="0">
                  <c:v>226.52504264309212</c:v>
                </c:pt>
                <c:pt idx="1">
                  <c:v>222.37813267731838</c:v>
                </c:pt>
                <c:pt idx="2">
                  <c:v>222.04124369715041</c:v>
                </c:pt>
                <c:pt idx="3">
                  <c:v>220.16992556915866</c:v>
                </c:pt>
                <c:pt idx="4">
                  <c:v>232.82428995624065</c:v>
                </c:pt>
                <c:pt idx="5">
                  <c:v>226.35866813560577</c:v>
                </c:pt>
                <c:pt idx="6">
                  <c:v>215.90007803009181</c:v>
                </c:pt>
                <c:pt idx="7">
                  <c:v>215.07772689083623</c:v>
                </c:pt>
                <c:pt idx="8">
                  <c:v>235.57351794762519</c:v>
                </c:pt>
                <c:pt idx="9">
                  <c:v>243.39515745000114</c:v>
                </c:pt>
                <c:pt idx="10">
                  <c:v>238.02697491849091</c:v>
                </c:pt>
                <c:pt idx="11">
                  <c:v>221.58225451500894</c:v>
                </c:pt>
                <c:pt idx="12">
                  <c:v>221.8866629543908</c:v>
                </c:pt>
                <c:pt idx="13">
                  <c:v>236.29801382787653</c:v>
                </c:pt>
                <c:pt idx="14">
                  <c:v>226.30517500850814</c:v>
                </c:pt>
                <c:pt idx="15">
                  <c:v>215.72287100101858</c:v>
                </c:pt>
                <c:pt idx="16">
                  <c:v>216.6565888199313</c:v>
                </c:pt>
                <c:pt idx="17">
                  <c:v>220.47539503911074</c:v>
                </c:pt>
                <c:pt idx="18">
                  <c:v>224.72156778917233</c:v>
                </c:pt>
                <c:pt idx="19">
                  <c:v>217.60910922983493</c:v>
                </c:pt>
                <c:pt idx="20">
                  <c:v>221.21038958301307</c:v>
                </c:pt>
                <c:pt idx="21">
                  <c:v>235.10087641411349</c:v>
                </c:pt>
                <c:pt idx="22">
                  <c:v>245.96677492838046</c:v>
                </c:pt>
                <c:pt idx="23">
                  <c:v>249.84992840178572</c:v>
                </c:pt>
                <c:pt idx="24">
                  <c:v>245.48818991234</c:v>
                </c:pt>
                <c:pt idx="25">
                  <c:v>247.36746893724415</c:v>
                </c:pt>
                <c:pt idx="26">
                  <c:v>247.47583260204186</c:v>
                </c:pt>
              </c:numCache>
            </c:numRef>
          </c:val>
          <c:extLst>
            <c:ext xmlns:c16="http://schemas.microsoft.com/office/drawing/2014/chart" uri="{C3380CC4-5D6E-409C-BE32-E72D297353CC}">
              <c16:uniqueId val="{00000003-EC67-46AC-8A56-1FD4C1A09225}"/>
            </c:ext>
          </c:extLst>
        </c:ser>
        <c:ser>
          <c:idx val="4"/>
          <c:order val="4"/>
          <c:tx>
            <c:strRef>
              <c:f>'14.家庭におけるCO2排出量（世帯あたり）'!$Z$43</c:f>
              <c:strCache>
                <c:ptCount val="1"/>
                <c:pt idx="0">
                  <c:v>動力他※</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'14.家庭におけるCO2排出量（世帯あたり）'!$AA$43:$BA$43</c:f>
              <c:numCache>
                <c:formatCode>#,##0_);[Red]\(#,##0\)</c:formatCode>
                <c:ptCount val="27"/>
                <c:pt idx="0">
                  <c:v>1354.6739217338318</c:v>
                </c:pt>
                <c:pt idx="1">
                  <c:v>1379.3760070568906</c:v>
                </c:pt>
                <c:pt idx="2">
                  <c:v>1418.4218925421383</c:v>
                </c:pt>
                <c:pt idx="3">
                  <c:v>1322.9299572892942</c:v>
                </c:pt>
                <c:pt idx="4">
                  <c:v>1451.5009461729087</c:v>
                </c:pt>
                <c:pt idx="5">
                  <c:v>1433.2664933049523</c:v>
                </c:pt>
                <c:pt idx="6">
                  <c:v>1464.1519482670935</c:v>
                </c:pt>
                <c:pt idx="7">
                  <c:v>1408.68725801243</c:v>
                </c:pt>
                <c:pt idx="8">
                  <c:v>1337.3165004917228</c:v>
                </c:pt>
                <c:pt idx="9">
                  <c:v>1395.749005479119</c:v>
                </c:pt>
                <c:pt idx="10">
                  <c:v>1412.1087516633497</c:v>
                </c:pt>
                <c:pt idx="11">
                  <c:v>1418.6419024287122</c:v>
                </c:pt>
                <c:pt idx="12">
                  <c:v>1519.9489559511744</c:v>
                </c:pt>
                <c:pt idx="13">
                  <c:v>1620.0109667837778</c:v>
                </c:pt>
                <c:pt idx="14">
                  <c:v>1516.0897775403962</c:v>
                </c:pt>
                <c:pt idx="15">
                  <c:v>1541.1152539859838</c:v>
                </c:pt>
                <c:pt idx="16">
                  <c:v>1481.5895713234045</c:v>
                </c:pt>
                <c:pt idx="17">
                  <c:v>1590.60028958367</c:v>
                </c:pt>
                <c:pt idx="18">
                  <c:v>1584.2454579242967</c:v>
                </c:pt>
                <c:pt idx="19">
                  <c:v>1496.8262466297549</c:v>
                </c:pt>
                <c:pt idx="20">
                  <c:v>1527.9397483325752</c:v>
                </c:pt>
                <c:pt idx="21">
                  <c:v>1756.5294349779349</c:v>
                </c:pt>
                <c:pt idx="22">
                  <c:v>1910.4967800189504</c:v>
                </c:pt>
                <c:pt idx="23">
                  <c:v>1912.053936454105</c:v>
                </c:pt>
                <c:pt idx="24">
                  <c:v>1776.9297376164945</c:v>
                </c:pt>
                <c:pt idx="25">
                  <c:v>1671.7317784904694</c:v>
                </c:pt>
                <c:pt idx="26">
                  <c:v>1633.2911893379849</c:v>
                </c:pt>
              </c:numCache>
            </c:numRef>
          </c:val>
          <c:extLst>
            <c:ext xmlns:c16="http://schemas.microsoft.com/office/drawing/2014/chart" uri="{C3380CC4-5D6E-409C-BE32-E72D297353CC}">
              <c16:uniqueId val="{00000004-EC67-46AC-8A56-1FD4C1A09225}"/>
            </c:ext>
          </c:extLst>
        </c:ser>
        <c:ser>
          <c:idx val="5"/>
          <c:order val="5"/>
          <c:tx>
            <c:strRef>
              <c:f>'14.家庭におけるCO2排出量（世帯あたり）'!$Z$44</c:f>
              <c:strCache>
                <c:ptCount val="1"/>
                <c:pt idx="0">
                  <c:v>自家用乗用車</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'14.家庭におけるCO2排出量（世帯あたり）'!$AA$44:$BA$44</c:f>
              <c:numCache>
                <c:formatCode>#,##0_);[Red]\(#,##0\)</c:formatCode>
                <c:ptCount val="27"/>
                <c:pt idx="0">
                  <c:v>1088.1567187587209</c:v>
                </c:pt>
                <c:pt idx="1">
                  <c:v>1003.2505354504984</c:v>
                </c:pt>
                <c:pt idx="2">
                  <c:v>1201.8789282036332</c:v>
                </c:pt>
                <c:pt idx="3">
                  <c:v>1255.4060724378933</c:v>
                </c:pt>
                <c:pt idx="4">
                  <c:v>1301.4751724955054</c:v>
                </c:pt>
                <c:pt idx="5">
                  <c:v>1266.8383405169593</c:v>
                </c:pt>
                <c:pt idx="6">
                  <c:v>1454.5719995285924</c:v>
                </c:pt>
                <c:pt idx="7">
                  <c:v>1231.1486252603174</c:v>
                </c:pt>
                <c:pt idx="8">
                  <c:v>1381.8789821778689</c:v>
                </c:pt>
                <c:pt idx="9">
                  <c:v>1493.7529208763999</c:v>
                </c:pt>
                <c:pt idx="10">
                  <c:v>1488.3657665166083</c:v>
                </c:pt>
                <c:pt idx="11">
                  <c:v>1426.8504483090067</c:v>
                </c:pt>
                <c:pt idx="12">
                  <c:v>1440.1895407181419</c:v>
                </c:pt>
                <c:pt idx="13">
                  <c:v>1542.3682488396403</c:v>
                </c:pt>
                <c:pt idx="14">
                  <c:v>1512.6137240297946</c:v>
                </c:pt>
                <c:pt idx="15">
                  <c:v>1413.425723181073</c:v>
                </c:pt>
                <c:pt idx="16">
                  <c:v>1333.4495164970897</c:v>
                </c:pt>
                <c:pt idx="17">
                  <c:v>1386.5102457429712</c:v>
                </c:pt>
                <c:pt idx="18">
                  <c:v>1341.7258940621437</c:v>
                </c:pt>
                <c:pt idx="19">
                  <c:v>1268.9087302202897</c:v>
                </c:pt>
                <c:pt idx="20">
                  <c:v>1253.2777245972302</c:v>
                </c:pt>
                <c:pt idx="21">
                  <c:v>1203.5494174653572</c:v>
                </c:pt>
                <c:pt idx="22">
                  <c:v>1236.136901219317</c:v>
                </c:pt>
                <c:pt idx="23">
                  <c:v>1164.1713361379641</c:v>
                </c:pt>
                <c:pt idx="24">
                  <c:v>1054.0944817239395</c:v>
                </c:pt>
                <c:pt idx="25">
                  <c:v>1017.8468199234395</c:v>
                </c:pt>
                <c:pt idx="26">
                  <c:v>996.76094083754185</c:v>
                </c:pt>
              </c:numCache>
            </c:numRef>
          </c:val>
          <c:extLst>
            <c:ext xmlns:c16="http://schemas.microsoft.com/office/drawing/2014/chart" uri="{C3380CC4-5D6E-409C-BE32-E72D297353CC}">
              <c16:uniqueId val="{00000005-EC67-46AC-8A56-1FD4C1A09225}"/>
            </c:ext>
          </c:extLst>
        </c:ser>
        <c:ser>
          <c:idx val="6"/>
          <c:order val="6"/>
          <c:tx>
            <c:strRef>
              <c:f>'14.家庭におけるCO2排出量（世帯あたり）'!$Z$45</c:f>
              <c:strCache>
                <c:ptCount val="1"/>
                <c:pt idx="0">
                  <c:v>一般廃棄物</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'14.家庭におけるCO2排出量（世帯あたり）'!$AA$45:$BA$45</c:f>
              <c:numCache>
                <c:formatCode>#,##0_);[Red]\(#,##0\)</c:formatCode>
                <c:ptCount val="27"/>
                <c:pt idx="0">
                  <c:v>274.47294970513502</c:v>
                </c:pt>
                <c:pt idx="1">
                  <c:v>276.79769183539145</c:v>
                </c:pt>
                <c:pt idx="2">
                  <c:v>276.51449192668395</c:v>
                </c:pt>
                <c:pt idx="3">
                  <c:v>272.82675938262611</c:v>
                </c:pt>
                <c:pt idx="4">
                  <c:v>280.24053066369078</c:v>
                </c:pt>
                <c:pt idx="5">
                  <c:v>283.69589489140782</c:v>
                </c:pt>
                <c:pt idx="6">
                  <c:v>288.83955902188069</c:v>
                </c:pt>
                <c:pt idx="7">
                  <c:v>290.90044452537268</c:v>
                </c:pt>
                <c:pt idx="8">
                  <c:v>290.51559662210173</c:v>
                </c:pt>
                <c:pt idx="9">
                  <c:v>294.22110431665459</c:v>
                </c:pt>
                <c:pt idx="10">
                  <c:v>301.67910281417181</c:v>
                </c:pt>
                <c:pt idx="11">
                  <c:v>303.8574401175739</c:v>
                </c:pt>
                <c:pt idx="12">
                  <c:v>304.47337997787616</c:v>
                </c:pt>
                <c:pt idx="13">
                  <c:v>302.58058317957273</c:v>
                </c:pt>
                <c:pt idx="14">
                  <c:v>282.81428914776279</c:v>
                </c:pt>
                <c:pt idx="15">
                  <c:v>253.04791827527742</c:v>
                </c:pt>
                <c:pt idx="16">
                  <c:v>225.11372287990159</c:v>
                </c:pt>
                <c:pt idx="17">
                  <c:v>216.59254851035834</c:v>
                </c:pt>
                <c:pt idx="18">
                  <c:v>211.68837272224312</c:v>
                </c:pt>
                <c:pt idx="19">
                  <c:v>173.70647948940584</c:v>
                </c:pt>
                <c:pt idx="20">
                  <c:v>165.27618416708196</c:v>
                </c:pt>
                <c:pt idx="21">
                  <c:v>180.88186559189617</c:v>
                </c:pt>
                <c:pt idx="22">
                  <c:v>195.53888578358388</c:v>
                </c:pt>
                <c:pt idx="23">
                  <c:v>189.95773666197709</c:v>
                </c:pt>
                <c:pt idx="24">
                  <c:v>171.68409402881613</c:v>
                </c:pt>
                <c:pt idx="25">
                  <c:v>165.74174785346398</c:v>
                </c:pt>
                <c:pt idx="26">
                  <c:v>170.39118094207959</c:v>
                </c:pt>
              </c:numCache>
            </c:numRef>
          </c:val>
          <c:extLst>
            <c:ext xmlns:c16="http://schemas.microsoft.com/office/drawing/2014/chart" uri="{C3380CC4-5D6E-409C-BE32-E72D297353CC}">
              <c16:uniqueId val="{00000006-EC67-46AC-8A56-1FD4C1A09225}"/>
            </c:ext>
          </c:extLst>
        </c:ser>
        <c:ser>
          <c:idx val="7"/>
          <c:order val="7"/>
          <c:tx>
            <c:strRef>
              <c:f>'14.家庭におけるCO2排出量（世帯あたり）'!$Z$46</c:f>
              <c:strCache>
                <c:ptCount val="1"/>
                <c:pt idx="0">
                  <c:v>水道</c:v>
                </c:pt>
              </c:strCache>
            </c:strRef>
          </c:tx>
          <c:spPr>
            <a:ln>
              <a:solidFill>
                <a:sysClr val="windowText" lastClr="000000"/>
              </a:solidFill>
            </a:ln>
          </c:spPr>
          <c:invertIfNegative val="0"/>
          <c:cat>
            <c:numRef>
              <c:f>'14.家庭におけるCO2排出量（世帯あたり）'!$AA$9:$BA$9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'14.家庭におけるCO2排出量（世帯あたり）'!$AA$46:$BA$46</c:f>
              <c:numCache>
                <c:formatCode>#,##0_);[Red]\(#,##0\)</c:formatCode>
                <c:ptCount val="27"/>
                <c:pt idx="0">
                  <c:v>49.723648164793424</c:v>
                </c:pt>
                <c:pt idx="1">
                  <c:v>62.087889200784787</c:v>
                </c:pt>
                <c:pt idx="2">
                  <c:v>73.984195254828322</c:v>
                </c:pt>
                <c:pt idx="3">
                  <c:v>79.400425955685549</c:v>
                </c:pt>
                <c:pt idx="4">
                  <c:v>99.14103962707739</c:v>
                </c:pt>
                <c:pt idx="5">
                  <c:v>103.31069544023468</c:v>
                </c:pt>
                <c:pt idx="6">
                  <c:v>94.809613295937197</c:v>
                </c:pt>
                <c:pt idx="7">
                  <c:v>85.784116953785869</c:v>
                </c:pt>
                <c:pt idx="8">
                  <c:v>79.34962451089261</c:v>
                </c:pt>
                <c:pt idx="9">
                  <c:v>76.282044624543587</c:v>
                </c:pt>
                <c:pt idx="10">
                  <c:v>70.925581513771732</c:v>
                </c:pt>
                <c:pt idx="11">
                  <c:v>66.588215533773734</c:v>
                </c:pt>
                <c:pt idx="12">
                  <c:v>68.495890761739489</c:v>
                </c:pt>
                <c:pt idx="13">
                  <c:v>67.979554473789136</c:v>
                </c:pt>
                <c:pt idx="14">
                  <c:v>64.751442427903967</c:v>
                </c:pt>
                <c:pt idx="15">
                  <c:v>61.568477435688344</c:v>
                </c:pt>
                <c:pt idx="16">
                  <c:v>59.647681144670763</c:v>
                </c:pt>
                <c:pt idx="17">
                  <c:v>65.978462135672387</c:v>
                </c:pt>
                <c:pt idx="18">
                  <c:v>76.219364398665959</c:v>
                </c:pt>
                <c:pt idx="19">
                  <c:v>81.429346590750669</c:v>
                </c:pt>
                <c:pt idx="20">
                  <c:v>83.882760266276023</c:v>
                </c:pt>
                <c:pt idx="21">
                  <c:v>90.432228419343687</c:v>
                </c:pt>
                <c:pt idx="22">
                  <c:v>118.54748855161526</c:v>
                </c:pt>
                <c:pt idx="23">
                  <c:v>101.41500558146552</c:v>
                </c:pt>
                <c:pt idx="24">
                  <c:v>100.81977979224669</c:v>
                </c:pt>
                <c:pt idx="25">
                  <c:v>86.0295830031679</c:v>
                </c:pt>
                <c:pt idx="26">
                  <c:v>79.124003464047675</c:v>
                </c:pt>
              </c:numCache>
            </c:numRef>
          </c:val>
          <c:extLst>
            <c:ext xmlns:c16="http://schemas.microsoft.com/office/drawing/2014/chart" uri="{C3380CC4-5D6E-409C-BE32-E72D297353CC}">
              <c16:uniqueId val="{00000007-EC67-46AC-8A56-1FD4C1A09225}"/>
            </c:ext>
          </c:extLst>
        </c:ser>
        <c:dLbls>
          <c:showLegendKey val="0"/>
          <c:showVal val="0"/>
          <c:showCatName val="0"/>
          <c:showSerName val="0"/>
          <c:showPercent val="0"/>
          <c:showBubbleSize val="0"/>
        </c:dLbls>
        <c:gapWidth val="40"/>
        <c:overlap val="100"/>
        <c:axId val="166505856"/>
        <c:axId val="166532224"/>
      </c:barChart>
      <c:lineChart>
        <c:grouping val="standard"/>
        <c:varyColors val="0"/>
        <c:ser>
          <c:idx val="10"/>
          <c:order val="8"/>
          <c:tx>
            <c:strRef>
              <c:f>'14.家庭におけるCO2排出量（世帯あたり）'!$Y$10</c:f>
              <c:strCache>
                <c:ptCount val="1"/>
                <c:pt idx="0">
                  <c:v>合計</c:v>
                </c:pt>
              </c:strCache>
            </c:strRef>
          </c:tx>
          <c:spPr>
            <a:ln>
              <a:noFill/>
            </a:ln>
          </c:spPr>
          <c:marker>
            <c:symbol val="none"/>
          </c:marker>
          <c:dLbls>
            <c:spPr>
              <a:noFill/>
              <a:ln>
                <a:noFill/>
              </a:ln>
              <a:effectLst/>
            </c:spPr>
            <c:txPr>
              <a:bodyPr rot="-5400000" vert="horz"/>
              <a:lstStyle/>
              <a:p>
                <a:pPr>
                  <a:defRPr>
                    <a:solidFill>
                      <a:sysClr val="windowText" lastClr="00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'14.家庭におけるCO2排出量（世帯あたり）'!$AA$37:$AZ$37</c:f>
              <c:numCache>
                <c:formatCode>General</c:formatCode>
                <c:ptCount val="2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numCache>
            </c:numRef>
          </c:cat>
          <c:val>
            <c:numRef>
              <c:f>'14.家庭におけるCO2排出量（世帯あたり）'!$AA$38:$BA$38</c:f>
              <c:numCache>
                <c:formatCode>#,##0_);[Red]\(#,##0\)</c:formatCode>
                <c:ptCount val="27"/>
                <c:pt idx="0">
                  <c:v>4517.2733707789057</c:v>
                </c:pt>
                <c:pt idx="1">
                  <c:v>4443.4698771120002</c:v>
                </c:pt>
                <c:pt idx="2">
                  <c:v>4769.4903388441708</c:v>
                </c:pt>
                <c:pt idx="3">
                  <c:v>4771.2981752962687</c:v>
                </c:pt>
                <c:pt idx="4">
                  <c:v>5019.0573361372644</c:v>
                </c:pt>
                <c:pt idx="5">
                  <c:v>4998.4259610185054</c:v>
                </c:pt>
                <c:pt idx="6">
                  <c:v>5190.4602974413128</c:v>
                </c:pt>
                <c:pt idx="7">
                  <c:v>4805.7549558313458</c:v>
                </c:pt>
                <c:pt idx="8">
                  <c:v>4851.7713094592855</c:v>
                </c:pt>
                <c:pt idx="9">
                  <c:v>5074.6444792221264</c:v>
                </c:pt>
                <c:pt idx="10">
                  <c:v>5157.5146127420157</c:v>
                </c:pt>
                <c:pt idx="11">
                  <c:v>4982.9831403936887</c:v>
                </c:pt>
                <c:pt idx="12">
                  <c:v>5179.2588194369455</c:v>
                </c:pt>
                <c:pt idx="13">
                  <c:v>5303.0519438585343</c:v>
                </c:pt>
                <c:pt idx="14">
                  <c:v>5175.4745431587735</c:v>
                </c:pt>
                <c:pt idx="15">
                  <c:v>5126.7305968689325</c:v>
                </c:pt>
                <c:pt idx="16">
                  <c:v>4802.3058627551736</c:v>
                </c:pt>
                <c:pt idx="17">
                  <c:v>5023.391321836787</c:v>
                </c:pt>
                <c:pt idx="18">
                  <c:v>4868.9430479334633</c:v>
                </c:pt>
                <c:pt idx="19">
                  <c:v>4618.9218616590788</c:v>
                </c:pt>
                <c:pt idx="20">
                  <c:v>4792.3047861500536</c:v>
                </c:pt>
                <c:pt idx="21">
                  <c:v>5016.4510430966175</c:v>
                </c:pt>
                <c:pt idx="22">
                  <c:v>5261.278268202238</c:v>
                </c:pt>
                <c:pt idx="23">
                  <c:v>5118.9739624520698</c:v>
                </c:pt>
                <c:pt idx="24">
                  <c:v>4728.6707018237084</c:v>
                </c:pt>
                <c:pt idx="25">
                  <c:v>4550.6932639623146</c:v>
                </c:pt>
                <c:pt idx="26">
                  <c:v>4515.5011003037662</c:v>
                </c:pt>
              </c:numCache>
            </c:numRef>
          </c:val>
          <c:smooth val="0"/>
          <c:extLst>
            <c:ext xmlns:c16="http://schemas.microsoft.com/office/drawing/2014/chart" uri="{C3380CC4-5D6E-409C-BE32-E72D297353CC}">
              <c16:uniqueId val="{00000008-EC67-46AC-8A56-1FD4C1A09225}"/>
            </c:ext>
          </c:extLst>
        </c:ser>
        <c:dLbls>
          <c:showLegendKey val="0"/>
          <c:showVal val="0"/>
          <c:showCatName val="0"/>
          <c:showSerName val="0"/>
          <c:showPercent val="0"/>
          <c:showBubbleSize val="0"/>
        </c:dLbls>
        <c:marker val="1"/>
        <c:smooth val="0"/>
        <c:axId val="166505856"/>
        <c:axId val="166532224"/>
      </c:lineChart>
      <c:catAx>
        <c:axId val="16650585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66532224"/>
        <c:crosses val="autoZero"/>
        <c:auto val="1"/>
        <c:lblAlgn val="ctr"/>
        <c:lblOffset val="100"/>
        <c:noMultiLvlLbl val="0"/>
      </c:catAx>
      <c:valAx>
        <c:axId val="166532224"/>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66505856"/>
        <c:crosses val="autoZero"/>
        <c:crossBetween val="between"/>
      </c:valAx>
    </c:plotArea>
    <c:legend>
      <c:legendPos val="r"/>
      <c:legendEntry>
        <c:idx val="8"/>
        <c:delete val="1"/>
      </c:legendEntry>
      <c:layout>
        <c:manualLayout>
          <c:xMode val="edge"/>
          <c:yMode val="edge"/>
          <c:x val="0.84815217542251653"/>
          <c:y val="0.35657783517801034"/>
          <c:w val="0.15008415614714846"/>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日本語用のフォントを使用)"/>
              </a:defRPr>
            </a:pPr>
            <a:r>
              <a:rPr lang="en-US" altLang="ja-JP" sz="1600" b="1">
                <a:latin typeface="+mn-ea"/>
              </a:rPr>
              <a:t>2016</a:t>
            </a:r>
            <a:r>
              <a:rPr lang="ja-JP" altLang="ja-JP" sz="1600" b="1">
                <a:latin typeface="+mn-ea"/>
              </a:rPr>
              <a:t>年度の家庭からの</a:t>
            </a:r>
            <a:r>
              <a:rPr lang="en-US" altLang="ja-JP" sz="1600" b="1">
                <a:latin typeface="+mn-ea"/>
              </a:rPr>
              <a:t>CO</a:t>
            </a:r>
            <a:r>
              <a:rPr lang="en-US" altLang="ja-JP" sz="1600" b="1" baseline="-25000">
                <a:latin typeface="+mn-ea"/>
              </a:rPr>
              <a:t>2</a:t>
            </a:r>
            <a:r>
              <a:rPr lang="ja-JP" altLang="ja-JP" sz="1600" b="1">
                <a:latin typeface="+mn-ea"/>
              </a:rPr>
              <a:t>排出量（燃料種別）</a:t>
            </a:r>
            <a:endParaRPr lang="ja-JP" altLang="ja-JP" sz="1600">
              <a:latin typeface="+mn-ea"/>
            </a:endParaRPr>
          </a:p>
        </c:rich>
      </c:tx>
      <c:overlay val="0"/>
    </c:title>
    <c:autoTitleDeleted val="0"/>
    <c:plotArea>
      <c:layout>
        <c:manualLayout>
          <c:layoutTarget val="inner"/>
          <c:xMode val="edge"/>
          <c:yMode val="edge"/>
          <c:x val="0.19525240740740749"/>
          <c:y val="0.14517629629629639"/>
          <c:w val="0.62656611111111116"/>
          <c:h val="0.62656611111111116"/>
        </c:manualLayout>
      </c:layout>
      <c:doughnutChart>
        <c:varyColors val="1"/>
        <c:ser>
          <c:idx val="1"/>
          <c:order val="0"/>
          <c:tx>
            <c:strRef>
              <c:f>'リンク切公表時非表示（グラフの添え物）'!$BA$57</c:f>
              <c:strCache>
                <c:ptCount val="1"/>
                <c:pt idx="0">
                  <c:v>一人当たりCO3排出量</c:v>
                </c:pt>
              </c:strCache>
            </c:strRef>
          </c:tx>
          <c:spPr>
            <a:noFill/>
          </c:spPr>
          <c:dLbls>
            <c:dLbl>
              <c:idx val="0"/>
              <c:layout>
                <c:manualLayout>
                  <c:x val="0.11810983295975692"/>
                  <c:y val="-4.7836367301330269E-3"/>
                </c:manualLayout>
              </c:layout>
              <c:tx>
                <c:rich>
                  <a:bodyPr wrap="square" lIns="38100" tIns="19050" rIns="38100" bIns="19050" anchor="ctr" anchorCtr="0">
                    <a:noAutofit/>
                  </a:bodyPr>
                  <a:lstStyle/>
                  <a:p>
                    <a:pPr algn="l">
                      <a:defRPr sz="1200" baseline="0"/>
                    </a:pPr>
                    <a:fld id="{86300199-DD15-4766-AC6A-51DCF16CB63D}" type="VALUE">
                      <a:rPr lang="en-US" altLang="ja-JP" sz="1200" b="1" baseline="0"/>
                      <a:pPr algn="l">
                        <a:defRPr sz="1200" baseline="0"/>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9535858101773278"/>
                      <c:h val="4.8839948298905048E-2"/>
                    </c:manualLayout>
                  </c15:layout>
                  <c15:dlblFieldTable/>
                  <c15:showDataLabelsRange val="0"/>
                </c:ext>
                <c:ext xmlns:c16="http://schemas.microsoft.com/office/drawing/2014/chart" uri="{C3380CC4-5D6E-409C-BE32-E72D297353CC}">
                  <c16:uniqueId val="{00000002-C0DA-460F-B842-8A53DC68947C}"/>
                </c:ext>
              </c:extLst>
            </c:dLbl>
            <c:dLbl>
              <c:idx val="1"/>
              <c:layout>
                <c:manualLayout>
                  <c:x val="0.26213811810198262"/>
                  <c:y val="5.9149242014107054E-2"/>
                </c:manualLayout>
              </c:layout>
              <c:spPr>
                <a:noFill/>
                <a:ln>
                  <a:noFill/>
                </a:ln>
                <a:effectLst/>
              </c:spPr>
              <c:txPr>
                <a:bodyPr wrap="square" lIns="38100" tIns="19050" rIns="38100" bIns="19050" anchor="ctr" anchorCtr="0">
                  <a:noAutofit/>
                </a:bodyPr>
                <a:lstStyle/>
                <a:p>
                  <a:pPr algn="l">
                    <a:defRPr sz="11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0.48710245513718653"/>
                      <c:h val="4.2587454250157142E-2"/>
                    </c:manualLayout>
                  </c15:layout>
                </c:ext>
                <c:ext xmlns:c16="http://schemas.microsoft.com/office/drawing/2014/chart" uri="{C3380CC4-5D6E-409C-BE32-E72D297353CC}">
                  <c16:uniqueId val="{00000000-FFC2-4866-BB05-E556496327A5}"/>
                </c:ext>
              </c:extLst>
            </c:dLbl>
            <c:spPr>
              <a:noFill/>
              <a:ln>
                <a:noFill/>
              </a:ln>
              <a:effectLst/>
            </c:spPr>
            <c:showLegendKey val="0"/>
            <c:showVal val="1"/>
            <c:showCatName val="0"/>
            <c:showSerName val="0"/>
            <c:showPercent val="0"/>
            <c:showBubbleSize val="0"/>
            <c:separator>
</c:separator>
            <c:showLeaderLines val="0"/>
            <c:extLst>
              <c:ext xmlns:c15="http://schemas.microsoft.com/office/drawing/2012/chart" uri="{CE6537A1-D6FC-4f65-9D91-7224C49458BB}"/>
            </c:extLst>
          </c:dLbls>
          <c:val>
            <c:numRef>
              <c:f>'リンク切公表時非表示（グラフの添え物）'!$BA$58:$BA$59</c:f>
              <c:numCache>
                <c:formatCode>"("0000"年度)"</c:formatCode>
                <c:ptCount val="2"/>
                <c:pt idx="0" formatCode="&quot;約&quot;#,##0">
                  <c:v>2040</c:v>
                </c:pt>
                <c:pt idx="1">
                  <c:v>2016</c:v>
                </c:pt>
              </c:numCache>
            </c:numRef>
          </c:val>
          <c:extLst>
            <c:ext xmlns:c16="http://schemas.microsoft.com/office/drawing/2014/chart" uri="{C3380CC4-5D6E-409C-BE32-E72D297353CC}">
              <c16:uniqueId val="{00000001-C0DA-460F-B842-8A53DC68947C}"/>
            </c:ext>
          </c:extLst>
        </c:ser>
        <c:ser>
          <c:idx val="0"/>
          <c:order val="1"/>
          <c:tx>
            <c:strRef>
              <c:f>'15.家庭におけるCO2排出量（一人あたり）'!$BA$23</c:f>
              <c:strCache>
                <c:ptCount val="1"/>
                <c:pt idx="0">
                  <c:v>2016</c:v>
                </c:pt>
              </c:strCache>
            </c:strRef>
          </c:tx>
          <c:spPr>
            <a:ln>
              <a:solidFill>
                <a:schemeClr val="tx1"/>
              </a:solidFill>
            </a:ln>
          </c:spPr>
          <c:dLbls>
            <c:dLbl>
              <c:idx val="0"/>
              <c:delete val="1"/>
              <c:extLst>
                <c:ext xmlns:c15="http://schemas.microsoft.com/office/drawing/2012/chart" uri="{CE6537A1-D6FC-4f65-9D91-7224C49458BB}"/>
                <c:ext xmlns:c16="http://schemas.microsoft.com/office/drawing/2014/chart" uri="{C3380CC4-5D6E-409C-BE32-E72D297353CC}">
                  <c16:uniqueId val="{00000000-7E89-409F-BBD0-070E534DA055}"/>
                </c:ext>
              </c:extLst>
            </c:dLbl>
            <c:dLbl>
              <c:idx val="1"/>
              <c:layout>
                <c:manualLayout>
                  <c:x val="2.2461588888736798E-3"/>
                  <c:y val="-2.3189522686752353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8849891918748355E-2"/>
                      <c:h val="8.3230243932265968E-2"/>
                    </c:manualLayout>
                  </c15:layout>
                </c:ext>
                <c:ext xmlns:c16="http://schemas.microsoft.com/office/drawing/2014/chart" uri="{C3380CC4-5D6E-409C-BE32-E72D297353CC}">
                  <c16:uniqueId val="{00000001-7E89-409F-BBD0-070E534DA055}"/>
                </c:ext>
              </c:extLst>
            </c:dLbl>
            <c:dLbl>
              <c:idx val="2"/>
              <c:layout>
                <c:manualLayout>
                  <c:x val="1.4645322794274969E-2"/>
                  <c:y val="-2.0575463426431687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8.4804898417271263E-2"/>
                      <c:h val="7.6463313905963309E-2"/>
                    </c:manualLayout>
                  </c15:layout>
                </c:ext>
                <c:ext xmlns:c16="http://schemas.microsoft.com/office/drawing/2014/chart" uri="{C3380CC4-5D6E-409C-BE32-E72D297353CC}">
                  <c16:uniqueId val="{00000002-7E89-409F-BBD0-070E534DA055}"/>
                </c:ext>
              </c:extLst>
            </c:dLbl>
            <c:dLbl>
              <c:idx val="3"/>
              <c:layout>
                <c:manualLayout>
                  <c:x val="5.6542421012637902E-3"/>
                  <c:y val="5.991954925510916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765669931732897"/>
                      <c:h val="8.0833648380508369E-2"/>
                    </c:manualLayout>
                  </c15:layout>
                </c:ext>
                <c:ext xmlns:c16="http://schemas.microsoft.com/office/drawing/2014/chart" uri="{C3380CC4-5D6E-409C-BE32-E72D297353CC}">
                  <c16:uniqueId val="{00000003-7E89-409F-BBD0-070E534DA055}"/>
                </c:ext>
              </c:extLst>
            </c:dLbl>
            <c:dLbl>
              <c:idx val="4"/>
              <c:layout>
                <c:manualLayout>
                  <c:x val="-1.4803066760276961E-2"/>
                  <c:y val="-1.4263882576424173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0DA-460F-B842-8A53DC68947C}"/>
                </c:ext>
              </c:extLst>
            </c:dLbl>
            <c:dLbl>
              <c:idx val="5"/>
              <c:layout>
                <c:manualLayout>
                  <c:x val="-0.11476378618155088"/>
                  <c:y val="2.3129203820773755E-2"/>
                </c:manualLayout>
              </c:layout>
              <c:numFmt formatCode="0.00%" sourceLinked="0"/>
              <c:spPr>
                <a:noFill/>
                <a:ln>
                  <a:noFill/>
                </a:ln>
                <a:effectLst/>
              </c:spPr>
              <c:txPr>
                <a:bodyPr/>
                <a:lstStyle/>
                <a:p>
                  <a:pPr>
                    <a:defRPr sz="1100"/>
                  </a:pPr>
                  <a:endParaRPr lang="ja-JP"/>
                </a:p>
              </c:txPr>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7E89-409F-BBD0-070E534DA055}"/>
                </c:ext>
              </c:extLst>
            </c:dLbl>
            <c:dLbl>
              <c:idx val="6"/>
              <c:layout>
                <c:manualLayout>
                  <c:x val="-6.6494326850936999E-3"/>
                  <c:y val="1.2629713352117232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3642405307967895"/>
                      <c:h val="9.5019172005951141E-2"/>
                    </c:manualLayout>
                  </c15:layout>
                </c:ext>
                <c:ext xmlns:c16="http://schemas.microsoft.com/office/drawing/2014/chart" uri="{C3380CC4-5D6E-409C-BE32-E72D297353CC}">
                  <c16:uniqueId val="{00000005-7E89-409F-BBD0-070E534DA055}"/>
                </c:ext>
              </c:extLst>
            </c:dLbl>
            <c:dLbl>
              <c:idx val="7"/>
              <c:layout>
                <c:manualLayout>
                  <c:x val="-6.5974327604391911E-2"/>
                  <c:y val="-6.5529253155505049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7E89-409F-BBD0-070E534DA055}"/>
                </c:ext>
              </c:extLst>
            </c:dLbl>
            <c:dLbl>
              <c:idx val="8"/>
              <c:layout>
                <c:manualLayout>
                  <c:x val="-3.5677541629687004E-2"/>
                  <c:y val="-0.10325400855586103"/>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7E89-409F-BBD0-070E534DA055}"/>
                </c:ext>
              </c:extLst>
            </c:dLbl>
            <c:dLbl>
              <c:idx val="9"/>
              <c:layout>
                <c:manualLayout>
                  <c:x val="1.917947406993336E-2"/>
                  <c:y val="-0.1110882437816398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7.0646441679593372E-2"/>
                      <c:h val="8.7897043328866747E-2"/>
                    </c:manualLayout>
                  </c15:layout>
                </c:ext>
                <c:ext xmlns:c16="http://schemas.microsoft.com/office/drawing/2014/chart" uri="{C3380CC4-5D6E-409C-BE32-E72D297353CC}">
                  <c16:uniqueId val="{00000008-7E89-409F-BBD0-070E534DA055}"/>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'15.家庭におけるCO2排出量（一人あたり）'!$Z$25:$Z$34</c:f>
              <c:strCache>
                <c:ptCount val="10"/>
                <c:pt idx="0">
                  <c:v>石炭等</c:v>
                </c:pt>
                <c:pt idx="1">
                  <c:v>灯油</c:v>
                </c:pt>
                <c:pt idx="2">
                  <c:v>LPG</c:v>
                </c:pt>
                <c:pt idx="3">
                  <c:v>都市ガス</c:v>
                </c:pt>
                <c:pt idx="4">
                  <c:v>電力</c:v>
                </c:pt>
                <c:pt idx="5">
                  <c:v>熱</c:v>
                </c:pt>
                <c:pt idx="6">
                  <c:v>ガソリン</c:v>
                </c:pt>
                <c:pt idx="7">
                  <c:v>軽油</c:v>
                </c:pt>
                <c:pt idx="8">
                  <c:v>一般廃棄物</c:v>
                </c:pt>
                <c:pt idx="9">
                  <c:v>水道</c:v>
                </c:pt>
              </c:strCache>
            </c:strRef>
          </c:cat>
          <c:val>
            <c:numRef>
              <c:f>'15.家庭におけるCO2排出量（一人あたり）'!$BA$25:$BA$34</c:f>
              <c:numCache>
                <c:formatCode>0.0%</c:formatCode>
                <c:ptCount val="10"/>
                <c:pt idx="0">
                  <c:v>0</c:v>
                </c:pt>
                <c:pt idx="1">
                  <c:v>8.8053075430773967E-2</c:v>
                </c:pt>
                <c:pt idx="2">
                  <c:v>4.5185490412363014E-2</c:v>
                </c:pt>
                <c:pt idx="3">
                  <c:v>8.1451793422834748E-2</c:v>
                </c:pt>
                <c:pt idx="4">
                  <c:v>0.50906544976995338</c:v>
                </c:pt>
                <c:pt idx="5" formatCode="0.00%">
                  <c:v>2.4467340004866709E-4</c:v>
                </c:pt>
                <c:pt idx="6">
                  <c:v>0.21139161264238562</c:v>
                </c:pt>
                <c:pt idx="7">
                  <c:v>9.3504309749856268E-3</c:v>
                </c:pt>
                <c:pt idx="8">
                  <c:v>3.7734722494169481E-2</c:v>
                </c:pt>
                <c:pt idx="9">
                  <c:v>1.7522751452485497E-2</c:v>
                </c:pt>
              </c:numCache>
            </c:numRef>
          </c:val>
          <c:extLst>
            <c:ext xmlns:c16="http://schemas.microsoft.com/office/drawing/2014/chart" uri="{C3380CC4-5D6E-409C-BE32-E72D297353CC}">
              <c16:uniqueId val="{00000009-7E89-409F-BBD0-070E534DA055}"/>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a:latin typeface="+mn-ea"/>
              </a:rPr>
              <a:t>家庭からの</a:t>
            </a:r>
            <a:r>
              <a:rPr lang="en-US" altLang="ja-JP" sz="1600">
                <a:latin typeface="+mn-ea"/>
              </a:rPr>
              <a:t>CO</a:t>
            </a:r>
            <a:r>
              <a:rPr lang="en-US" altLang="ja-JP" sz="1600" baseline="-25000">
                <a:latin typeface="+mn-ea"/>
              </a:rPr>
              <a:t>2</a:t>
            </a:r>
            <a:r>
              <a:rPr lang="ja-JP" altLang="ja-JP" sz="1600">
                <a:latin typeface="+mn-ea"/>
              </a:rPr>
              <a:t>排出量（燃料種別）</a:t>
            </a:r>
          </a:p>
        </c:rich>
      </c:tx>
      <c:overlay val="0"/>
    </c:title>
    <c:autoTitleDeleted val="0"/>
    <c:plotArea>
      <c:layout>
        <c:manualLayout>
          <c:layoutTarget val="inner"/>
          <c:xMode val="edge"/>
          <c:yMode val="edge"/>
          <c:x val="0.12037541666666668"/>
          <c:y val="0.1320487037037037"/>
          <c:w val="0.72339680555555563"/>
          <c:h val="0.66606148148148192"/>
        </c:manualLayout>
      </c:layout>
      <c:barChart>
        <c:barDir val="col"/>
        <c:grouping val="stacked"/>
        <c:varyColors val="0"/>
        <c:ser>
          <c:idx val="0"/>
          <c:order val="0"/>
          <c:tx>
            <c:strRef>
              <c:f>'15.家庭におけるCO2排出量（一人あたり）'!$Z$11</c:f>
              <c:strCache>
                <c:ptCount val="1"/>
                <c:pt idx="0">
                  <c:v>石炭等</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'15.家庭におけるCO2排出量（一人あたり）'!$AA$11:$BA$11</c:f>
              <c:numCache>
                <c:formatCode>#,##0_);[Red]\(#,##0\)</c:formatCode>
                <c:ptCount val="27"/>
                <c:pt idx="0">
                  <c:v>2.5094841602840035</c:v>
                </c:pt>
                <c:pt idx="1">
                  <c:v>2.2192863354646981</c:v>
                </c:pt>
                <c:pt idx="2">
                  <c:v>2.961854138992666</c:v>
                </c:pt>
                <c:pt idx="3">
                  <c:v>2.4606126931457561</c:v>
                </c:pt>
                <c:pt idx="4">
                  <c:v>1.7966329280478188</c:v>
                </c:pt>
                <c:pt idx="5">
                  <c:v>1.4040763602188022</c:v>
                </c:pt>
                <c:pt idx="6">
                  <c:v>2.0215125336654509</c:v>
                </c:pt>
                <c:pt idx="7">
                  <c:v>1.6489152051259979</c:v>
                </c:pt>
                <c:pt idx="8">
                  <c:v>1.0575174794409079</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6F69-417E-9249-532CF4F7231C}"/>
            </c:ext>
          </c:extLst>
        </c:ser>
        <c:ser>
          <c:idx val="1"/>
          <c:order val="1"/>
          <c:tx>
            <c:strRef>
              <c:f>'15.家庭におけるCO2排出量（一人あたり）'!$Z$12</c:f>
              <c:strCache>
                <c:ptCount val="1"/>
                <c:pt idx="0">
                  <c:v>灯油</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'15.家庭におけるCO2排出量（一人あたり）'!$AA$12:$BA$12</c:f>
              <c:numCache>
                <c:formatCode>#,##0_);[Red]\(#,##0\)</c:formatCode>
                <c:ptCount val="27"/>
                <c:pt idx="0">
                  <c:v>213.90546890194696</c:v>
                </c:pt>
                <c:pt idx="1">
                  <c:v>211.4550009650176</c:v>
                </c:pt>
                <c:pt idx="2">
                  <c:v>225.4565849547505</c:v>
                </c:pt>
                <c:pt idx="3">
                  <c:v>237.2020661806576</c:v>
                </c:pt>
                <c:pt idx="4">
                  <c:v>230.66222307171611</c:v>
                </c:pt>
                <c:pt idx="5">
                  <c:v>245.14782844456656</c:v>
                </c:pt>
                <c:pt idx="6">
                  <c:v>258.46135332829078</c:v>
                </c:pt>
                <c:pt idx="7">
                  <c:v>240.06679924095889</c:v>
                </c:pt>
                <c:pt idx="8">
                  <c:v>236.73283509686723</c:v>
                </c:pt>
                <c:pt idx="9">
                  <c:v>246.71363075560404</c:v>
                </c:pt>
                <c:pt idx="10">
                  <c:v>270.84265536795419</c:v>
                </c:pt>
                <c:pt idx="11">
                  <c:v>248.54989743783548</c:v>
                </c:pt>
                <c:pt idx="12">
                  <c:v>264.24241958057996</c:v>
                </c:pt>
                <c:pt idx="13">
                  <c:v>230.6546567362779</c:v>
                </c:pt>
                <c:pt idx="14">
                  <c:v>245.95044843496601</c:v>
                </c:pt>
                <c:pt idx="15">
                  <c:v>260.39971589075589</c:v>
                </c:pt>
                <c:pt idx="16">
                  <c:v>230.99876535670089</c:v>
                </c:pt>
                <c:pt idx="17">
                  <c:v>221.70930956999027</c:v>
                </c:pt>
                <c:pt idx="18">
                  <c:v>203.52272396245164</c:v>
                </c:pt>
                <c:pt idx="19">
                  <c:v>203.84966453437636</c:v>
                </c:pt>
                <c:pt idx="20">
                  <c:v>218.02397235294737</c:v>
                </c:pt>
                <c:pt idx="21">
                  <c:v>214.52587293556408</c:v>
                </c:pt>
                <c:pt idx="22">
                  <c:v>209.72500283531394</c:v>
                </c:pt>
                <c:pt idx="23">
                  <c:v>198.47648484306418</c:v>
                </c:pt>
                <c:pt idx="24">
                  <c:v>186.82840593917157</c:v>
                </c:pt>
                <c:pt idx="25">
                  <c:v>175.50395980580154</c:v>
                </c:pt>
                <c:pt idx="26">
                  <c:v>180.04086420619331</c:v>
                </c:pt>
              </c:numCache>
            </c:numRef>
          </c:val>
          <c:extLst>
            <c:ext xmlns:c16="http://schemas.microsoft.com/office/drawing/2014/chart" uri="{C3380CC4-5D6E-409C-BE32-E72D297353CC}">
              <c16:uniqueId val="{00000001-6F69-417E-9249-532CF4F7231C}"/>
            </c:ext>
          </c:extLst>
        </c:ser>
        <c:ser>
          <c:idx val="2"/>
          <c:order val="2"/>
          <c:tx>
            <c:strRef>
              <c:f>'15.家庭におけるCO2排出量（一人あたり）'!$Z$13</c:f>
              <c:strCache>
                <c:ptCount val="1"/>
                <c:pt idx="0">
                  <c:v>LPG</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'15.家庭におけるCO2排出量（一人あたり）'!$AA$13:$BA$13</c:f>
              <c:numCache>
                <c:formatCode>#,##0_);[Red]\(#,##0\)</c:formatCode>
                <c:ptCount val="27"/>
                <c:pt idx="0">
                  <c:v>106.37036993466666</c:v>
                </c:pt>
                <c:pt idx="1">
                  <c:v>109.30570706871087</c:v>
                </c:pt>
                <c:pt idx="2">
                  <c:v>110.60489173748417</c:v>
                </c:pt>
                <c:pt idx="3">
                  <c:v>116.8857781200735</c:v>
                </c:pt>
                <c:pt idx="4">
                  <c:v>119.60632862087226</c:v>
                </c:pt>
                <c:pt idx="5">
                  <c:v>121.92002304213867</c:v>
                </c:pt>
                <c:pt idx="6">
                  <c:v>124.07519541367461</c:v>
                </c:pt>
                <c:pt idx="7">
                  <c:v>119.61332689136566</c:v>
                </c:pt>
                <c:pt idx="8">
                  <c:v>123.94840283298296</c:v>
                </c:pt>
                <c:pt idx="9">
                  <c:v>124.46348376832921</c:v>
                </c:pt>
                <c:pt idx="10">
                  <c:v>124.92935300550182</c:v>
                </c:pt>
                <c:pt idx="11">
                  <c:v>119.90509207802231</c:v>
                </c:pt>
                <c:pt idx="12">
                  <c:v>120.35777945448145</c:v>
                </c:pt>
                <c:pt idx="13">
                  <c:v>126.26858112909314</c:v>
                </c:pt>
                <c:pt idx="14">
                  <c:v>116.24626011963173</c:v>
                </c:pt>
                <c:pt idx="15">
                  <c:v>112.93544526455614</c:v>
                </c:pt>
                <c:pt idx="16">
                  <c:v>112.32779281729565</c:v>
                </c:pt>
                <c:pt idx="17">
                  <c:v>114.16883728616278</c:v>
                </c:pt>
                <c:pt idx="18">
                  <c:v>107.55242751323536</c:v>
                </c:pt>
                <c:pt idx="19">
                  <c:v>105.08940197928956</c:v>
                </c:pt>
                <c:pt idx="20">
                  <c:v>110.83354043396102</c:v>
                </c:pt>
                <c:pt idx="21">
                  <c:v>101.9164892093209</c:v>
                </c:pt>
                <c:pt idx="22">
                  <c:v>108.00184372896963</c:v>
                </c:pt>
                <c:pt idx="23">
                  <c:v>105.66157046104871</c:v>
                </c:pt>
                <c:pt idx="24">
                  <c:v>99.316716538921398</c:v>
                </c:pt>
                <c:pt idx="25">
                  <c:v>97.40282743934344</c:v>
                </c:pt>
                <c:pt idx="26">
                  <c:v>92.390126109999429</c:v>
                </c:pt>
              </c:numCache>
            </c:numRef>
          </c:val>
          <c:extLst>
            <c:ext xmlns:c16="http://schemas.microsoft.com/office/drawing/2014/chart" uri="{C3380CC4-5D6E-409C-BE32-E72D297353CC}">
              <c16:uniqueId val="{00000002-6F69-417E-9249-532CF4F7231C}"/>
            </c:ext>
          </c:extLst>
        </c:ser>
        <c:ser>
          <c:idx val="3"/>
          <c:order val="3"/>
          <c:tx>
            <c:strRef>
              <c:f>'15.家庭におけるCO2排出量（一人あたり）'!$Z$14</c:f>
              <c:strCache>
                <c:ptCount val="1"/>
                <c:pt idx="0">
                  <c:v>都市ガス</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'15.家庭におけるCO2排出量（一人あたり）'!$AA$14:$BA$14</c:f>
              <c:numCache>
                <c:formatCode>#,##0_);[Red]\(#,##0\)</c:formatCode>
                <c:ptCount val="27"/>
                <c:pt idx="0">
                  <c:v>146.87949045330296</c:v>
                </c:pt>
                <c:pt idx="1">
                  <c:v>153.93281601250402</c:v>
                </c:pt>
                <c:pt idx="2">
                  <c:v>159.4334562321468</c:v>
                </c:pt>
                <c:pt idx="3">
                  <c:v>167.74872816169776</c:v>
                </c:pt>
                <c:pt idx="4">
                  <c:v>156.4601345669532</c:v>
                </c:pt>
                <c:pt idx="5">
                  <c:v>167.82097730300592</c:v>
                </c:pt>
                <c:pt idx="6">
                  <c:v>169.57687243042662</c:v>
                </c:pt>
                <c:pt idx="7">
                  <c:v>166.56163386601978</c:v>
                </c:pt>
                <c:pt idx="8">
                  <c:v>165.1915384412444</c:v>
                </c:pt>
                <c:pt idx="9">
                  <c:v>169.18066065230926</c:v>
                </c:pt>
                <c:pt idx="10">
                  <c:v>172.1202004241689</c:v>
                </c:pt>
                <c:pt idx="11">
                  <c:v>168.81959871079897</c:v>
                </c:pt>
                <c:pt idx="12">
                  <c:v>173.72151260464048</c:v>
                </c:pt>
                <c:pt idx="13">
                  <c:v>173.64710914930251</c:v>
                </c:pt>
                <c:pt idx="14">
                  <c:v>168.67728460679143</c:v>
                </c:pt>
                <c:pt idx="15">
                  <c:v>176.26670278238933</c:v>
                </c:pt>
                <c:pt idx="16">
                  <c:v>173.28036422718858</c:v>
                </c:pt>
                <c:pt idx="17">
                  <c:v>174.39710913543391</c:v>
                </c:pt>
                <c:pt idx="18">
                  <c:v>170.08182770867541</c:v>
                </c:pt>
                <c:pt idx="19">
                  <c:v>168.92818096662643</c:v>
                </c:pt>
                <c:pt idx="20">
                  <c:v>171.21614403253136</c:v>
                </c:pt>
                <c:pt idx="21">
                  <c:v>171.19626289842728</c:v>
                </c:pt>
                <c:pt idx="22">
                  <c:v>171.44098748611253</c:v>
                </c:pt>
                <c:pt idx="23">
                  <c:v>169.3339415749262</c:v>
                </c:pt>
                <c:pt idx="24">
                  <c:v>169.8540128489584</c:v>
                </c:pt>
                <c:pt idx="25">
                  <c:v>162.96793787036367</c:v>
                </c:pt>
                <c:pt idx="26">
                  <c:v>166.54331728050354</c:v>
                </c:pt>
              </c:numCache>
            </c:numRef>
          </c:val>
          <c:extLst>
            <c:ext xmlns:c16="http://schemas.microsoft.com/office/drawing/2014/chart" uri="{C3380CC4-5D6E-409C-BE32-E72D297353CC}">
              <c16:uniqueId val="{00000003-6F69-417E-9249-532CF4F7231C}"/>
            </c:ext>
          </c:extLst>
        </c:ser>
        <c:ser>
          <c:idx val="4"/>
          <c:order val="4"/>
          <c:tx>
            <c:strRef>
              <c:f>'15.家庭におけるCO2排出量（一人あたり）'!$Z$15</c:f>
              <c:strCache>
                <c:ptCount val="1"/>
                <c:pt idx="0">
                  <c:v>電力</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'15.家庭におけるCO2排出量（一人あたり）'!$AA$15:$BA$15</c:f>
              <c:numCache>
                <c:formatCode>#,##0_);[Red]\(#,##0\)</c:formatCode>
                <c:ptCount val="27"/>
                <c:pt idx="0">
                  <c:v>579.35085341787635</c:v>
                </c:pt>
                <c:pt idx="1">
                  <c:v>583.34851641797184</c:v>
                </c:pt>
                <c:pt idx="2">
                  <c:v>613.26888872885149</c:v>
                </c:pt>
                <c:pt idx="3">
                  <c:v>580.64283903692922</c:v>
                </c:pt>
                <c:pt idx="4">
                  <c:v>669.60173976409385</c:v>
                </c:pt>
                <c:pt idx="5">
                  <c:v>657.10308546370538</c:v>
                </c:pt>
                <c:pt idx="6">
                  <c:v>657.04926352984023</c:v>
                </c:pt>
                <c:pt idx="7">
                  <c:v>641.52547797983027</c:v>
                </c:pt>
                <c:pt idx="8">
                  <c:v>619.91358937103337</c:v>
                </c:pt>
                <c:pt idx="9">
                  <c:v>660.90702771191218</c:v>
                </c:pt>
                <c:pt idx="10">
                  <c:v>678.58120442386053</c:v>
                </c:pt>
                <c:pt idx="11">
                  <c:v>679.18402503111156</c:v>
                </c:pt>
                <c:pt idx="12">
                  <c:v>741.76837944778788</c:v>
                </c:pt>
                <c:pt idx="13">
                  <c:v>791.9741087884338</c:v>
                </c:pt>
                <c:pt idx="14">
                  <c:v>775.66732925698204</c:v>
                </c:pt>
                <c:pt idx="15">
                  <c:v>809.12929814383972</c:v>
                </c:pt>
                <c:pt idx="16">
                  <c:v>770.21469134349127</c:v>
                </c:pt>
                <c:pt idx="17">
                  <c:v>859.95757215373578</c:v>
                </c:pt>
                <c:pt idx="18">
                  <c:v>855.55735349084398</c:v>
                </c:pt>
                <c:pt idx="19">
                  <c:v>811.49912280684794</c:v>
                </c:pt>
                <c:pt idx="20">
                  <c:v>881.10853359026191</c:v>
                </c:pt>
                <c:pt idx="21">
                  <c:v>1012.5922229325666</c:v>
                </c:pt>
                <c:pt idx="22">
                  <c:v>1125.9337587180139</c:v>
                </c:pt>
                <c:pt idx="23">
                  <c:v>1134.7245384864361</c:v>
                </c:pt>
                <c:pt idx="24">
                  <c:v>1051.8360142370007</c:v>
                </c:pt>
                <c:pt idx="25">
                  <c:v>1033.8704413235623</c:v>
                </c:pt>
                <c:pt idx="26">
                  <c:v>1040.8788456929344</c:v>
                </c:pt>
              </c:numCache>
            </c:numRef>
          </c:val>
          <c:extLst>
            <c:ext xmlns:c16="http://schemas.microsoft.com/office/drawing/2014/chart" uri="{C3380CC4-5D6E-409C-BE32-E72D297353CC}">
              <c16:uniqueId val="{00000004-6F69-417E-9249-532CF4F7231C}"/>
            </c:ext>
          </c:extLst>
        </c:ser>
        <c:ser>
          <c:idx val="5"/>
          <c:order val="5"/>
          <c:tx>
            <c:strRef>
              <c:f>'15.家庭におけるCO2排出量（一人あたり）'!$Z$16</c:f>
              <c:strCache>
                <c:ptCount val="1"/>
                <c:pt idx="0">
                  <c:v>熱</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'15.家庭におけるCO2排出量（一人あたり）'!$AA$16:$BA$16</c:f>
              <c:numCache>
                <c:formatCode>#,##0_);[Red]\(#,##0\)</c:formatCode>
                <c:ptCount val="27"/>
                <c:pt idx="0">
                  <c:v>0.87249189402649807</c:v>
                </c:pt>
                <c:pt idx="1">
                  <c:v>0.7804961935868221</c:v>
                </c:pt>
                <c:pt idx="2">
                  <c:v>0.79987386898115198</c:v>
                </c:pt>
                <c:pt idx="3">
                  <c:v>0.76116834330648087</c:v>
                </c:pt>
                <c:pt idx="4">
                  <c:v>0.71584867867774704</c:v>
                </c:pt>
                <c:pt idx="5">
                  <c:v>0.68525271587596814</c:v>
                </c:pt>
                <c:pt idx="6">
                  <c:v>0.6540954065483473</c:v>
                </c:pt>
                <c:pt idx="7">
                  <c:v>0.60075210084958397</c:v>
                </c:pt>
                <c:pt idx="8">
                  <c:v>0.58460755277922227</c:v>
                </c:pt>
                <c:pt idx="9">
                  <c:v>0.59766631900923828</c:v>
                </c:pt>
                <c:pt idx="10">
                  <c:v>0.5870422099575765</c:v>
                </c:pt>
                <c:pt idx="11">
                  <c:v>0.55082701745104312</c:v>
                </c:pt>
                <c:pt idx="12">
                  <c:v>0.57624857459967771</c:v>
                </c:pt>
                <c:pt idx="13">
                  <c:v>0.58792245073811278</c:v>
                </c:pt>
                <c:pt idx="14">
                  <c:v>0.56711302508585049</c:v>
                </c:pt>
                <c:pt idx="15">
                  <c:v>0.60603968273184228</c:v>
                </c:pt>
                <c:pt idx="16">
                  <c:v>0.57453315236738633</c:v>
                </c:pt>
                <c:pt idx="17">
                  <c:v>0.61579365075580983</c:v>
                </c:pt>
                <c:pt idx="18">
                  <c:v>0.59213773221170529</c:v>
                </c:pt>
                <c:pt idx="19">
                  <c:v>0.55585044883944379</c:v>
                </c:pt>
                <c:pt idx="20">
                  <c:v>0.54564693982572221</c:v>
                </c:pt>
                <c:pt idx="21">
                  <c:v>0.56448616177461197</c:v>
                </c:pt>
                <c:pt idx="22">
                  <c:v>0.55909767474136873</c:v>
                </c:pt>
                <c:pt idx="23">
                  <c:v>0.55410599657057569</c:v>
                </c:pt>
                <c:pt idx="24">
                  <c:v>0.51505702579133528</c:v>
                </c:pt>
                <c:pt idx="25">
                  <c:v>0.49431096488769938</c:v>
                </c:pt>
                <c:pt idx="26">
                  <c:v>0.50028020233844184</c:v>
                </c:pt>
              </c:numCache>
            </c:numRef>
          </c:val>
          <c:extLst>
            <c:ext xmlns:c16="http://schemas.microsoft.com/office/drawing/2014/chart" uri="{C3380CC4-5D6E-409C-BE32-E72D297353CC}">
              <c16:uniqueId val="{00000005-6F69-417E-9249-532CF4F7231C}"/>
            </c:ext>
          </c:extLst>
        </c:ser>
        <c:ser>
          <c:idx val="6"/>
          <c:order val="6"/>
          <c:tx>
            <c:strRef>
              <c:f>'15.家庭におけるCO2排出量（一人あたり）'!$Z$17</c:f>
              <c:strCache>
                <c:ptCount val="1"/>
                <c:pt idx="0">
                  <c:v>ガソリン</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'15.家庭におけるCO2排出量（一人あたり）'!$AA$17:$BA$17</c:f>
              <c:numCache>
                <c:formatCode>#,##0_);[Red]\(#,##0\)</c:formatCode>
                <c:ptCount val="27"/>
                <c:pt idx="0">
                  <c:v>317.56995878271857</c:v>
                </c:pt>
                <c:pt idx="1">
                  <c:v>291.73351602879717</c:v>
                </c:pt>
                <c:pt idx="2">
                  <c:v>349.06384194020586</c:v>
                </c:pt>
                <c:pt idx="3">
                  <c:v>362.58543682660002</c:v>
                </c:pt>
                <c:pt idx="4">
                  <c:v>373.76905049764974</c:v>
                </c:pt>
                <c:pt idx="5">
                  <c:v>365.10691067997567</c:v>
                </c:pt>
                <c:pt idx="6">
                  <c:v>423.92076675991399</c:v>
                </c:pt>
                <c:pt idx="7">
                  <c:v>365.70110064747684</c:v>
                </c:pt>
                <c:pt idx="8">
                  <c:v>419.64283982569094</c:v>
                </c:pt>
                <c:pt idx="9">
                  <c:v>464.59478428694933</c:v>
                </c:pt>
                <c:pt idx="10">
                  <c:v>477.1855692015414</c:v>
                </c:pt>
                <c:pt idx="11">
                  <c:v>466.66401011753572</c:v>
                </c:pt>
                <c:pt idx="12">
                  <c:v>485.78694740389136</c:v>
                </c:pt>
                <c:pt idx="13">
                  <c:v>533.71769426225308</c:v>
                </c:pt>
                <c:pt idx="14">
                  <c:v>533.00209976955762</c:v>
                </c:pt>
                <c:pt idx="15">
                  <c:v>512.18450537708429</c:v>
                </c:pt>
                <c:pt idx="16">
                  <c:v>498.07576036894875</c:v>
                </c:pt>
                <c:pt idx="17">
                  <c:v>529.36505268160056</c:v>
                </c:pt>
                <c:pt idx="18">
                  <c:v>523.25187866813235</c:v>
                </c:pt>
                <c:pt idx="19">
                  <c:v>504.8320600398975</c:v>
                </c:pt>
                <c:pt idx="20">
                  <c:v>504.218304250009</c:v>
                </c:pt>
                <c:pt idx="21">
                  <c:v>489.06907046063998</c:v>
                </c:pt>
                <c:pt idx="22">
                  <c:v>517.89588735296195</c:v>
                </c:pt>
                <c:pt idx="23">
                  <c:v>491.11098808814063</c:v>
                </c:pt>
                <c:pt idx="24">
                  <c:v>448.72511628232269</c:v>
                </c:pt>
                <c:pt idx="25">
                  <c:v>436.95992372067673</c:v>
                </c:pt>
                <c:pt idx="26">
                  <c:v>432.2294075463326</c:v>
                </c:pt>
              </c:numCache>
            </c:numRef>
          </c:val>
          <c:extLst>
            <c:ext xmlns:c16="http://schemas.microsoft.com/office/drawing/2014/chart" uri="{C3380CC4-5D6E-409C-BE32-E72D297353CC}">
              <c16:uniqueId val="{00000006-6F69-417E-9249-532CF4F7231C}"/>
            </c:ext>
          </c:extLst>
        </c:ser>
        <c:ser>
          <c:idx val="7"/>
          <c:order val="7"/>
          <c:tx>
            <c:strRef>
              <c:f>'15.家庭におけるCO2排出量（一人あたり）'!$Z$18</c:f>
              <c:strCache>
                <c:ptCount val="1"/>
                <c:pt idx="0">
                  <c:v>軽油</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'15.家庭におけるCO2排出量（一人あたり）'!$AA$18:$BA$18</c:f>
              <c:numCache>
                <c:formatCode>#,##0_);[Red]\(#,##0\)</c:formatCode>
                <c:ptCount val="27"/>
                <c:pt idx="0">
                  <c:v>50.376021782911572</c:v>
                </c:pt>
                <c:pt idx="1">
                  <c:v>51.502929712122565</c:v>
                </c:pt>
                <c:pt idx="2">
                  <c:v>66.563812470455574</c:v>
                </c:pt>
                <c:pt idx="3">
                  <c:v>76.179106069233839</c:v>
                </c:pt>
                <c:pt idx="4">
                  <c:v>85.83028562649092</c:v>
                </c:pt>
                <c:pt idx="5">
                  <c:v>87.179306067818558</c:v>
                </c:pt>
                <c:pt idx="6">
                  <c:v>101.90868107860223</c:v>
                </c:pt>
                <c:pt idx="7">
                  <c:v>84.736655020626529</c:v>
                </c:pt>
                <c:pt idx="8">
                  <c:v>91.838918449370226</c:v>
                </c:pt>
                <c:pt idx="9">
                  <c:v>94.616546220849798</c:v>
                </c:pt>
                <c:pt idx="10">
                  <c:v>85.853176674814364</c:v>
                </c:pt>
                <c:pt idx="11">
                  <c:v>78.427345559746598</c:v>
                </c:pt>
                <c:pt idx="12">
                  <c:v>70.704557276641282</c:v>
                </c:pt>
                <c:pt idx="13">
                  <c:v>68.253689582023583</c:v>
                </c:pt>
                <c:pt idx="14">
                  <c:v>63.370200744428672</c:v>
                </c:pt>
                <c:pt idx="15">
                  <c:v>53.128314524047511</c:v>
                </c:pt>
                <c:pt idx="16">
                  <c:v>41.065754178949987</c:v>
                </c:pt>
                <c:pt idx="17">
                  <c:v>37.27775087483213</c:v>
                </c:pt>
                <c:pt idx="18">
                  <c:v>30.662085328081179</c:v>
                </c:pt>
                <c:pt idx="19">
                  <c:v>24.039816193450523</c:v>
                </c:pt>
                <c:pt idx="20">
                  <c:v>22.151950835564218</c:v>
                </c:pt>
                <c:pt idx="21">
                  <c:v>20.951177241625807</c:v>
                </c:pt>
                <c:pt idx="22">
                  <c:v>20.273933159812501</c:v>
                </c:pt>
                <c:pt idx="23">
                  <c:v>20.120683578578223</c:v>
                </c:pt>
                <c:pt idx="24">
                  <c:v>18.62050939569907</c:v>
                </c:pt>
                <c:pt idx="25">
                  <c:v>19.134046999218562</c:v>
                </c:pt>
                <c:pt idx="26">
                  <c:v>19.118692506774305</c:v>
                </c:pt>
              </c:numCache>
            </c:numRef>
          </c:val>
          <c:extLst>
            <c:ext xmlns:c16="http://schemas.microsoft.com/office/drawing/2014/chart" uri="{C3380CC4-5D6E-409C-BE32-E72D297353CC}">
              <c16:uniqueId val="{00000007-6F69-417E-9249-532CF4F7231C}"/>
            </c:ext>
          </c:extLst>
        </c:ser>
        <c:ser>
          <c:idx val="8"/>
          <c:order val="8"/>
          <c:tx>
            <c:strRef>
              <c:f>'15.家庭におけるCO2排出量（一人あたり）'!$Z$19</c:f>
              <c:strCache>
                <c:ptCount val="1"/>
                <c:pt idx="0">
                  <c:v>一般廃棄物</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'15.家庭におけるCO2排出量（一人あたり）'!$AA$19:$BA$19</c:f>
              <c:numCache>
                <c:formatCode>#,##0_);[Red]\(#,##0\)</c:formatCode>
                <c:ptCount val="27"/>
                <c:pt idx="0">
                  <c:v>92.809442681380673</c:v>
                </c:pt>
                <c:pt idx="1">
                  <c:v>94.699232721773015</c:v>
                </c:pt>
                <c:pt idx="2">
                  <c:v>95.622834374687883</c:v>
                </c:pt>
                <c:pt idx="3">
                  <c:v>95.3529786085941</c:v>
                </c:pt>
                <c:pt idx="4">
                  <c:v>98.963364472904658</c:v>
                </c:pt>
                <c:pt idx="5">
                  <c:v>101.28501711982801</c:v>
                </c:pt>
                <c:pt idx="6">
                  <c:v>104.41583220604994</c:v>
                </c:pt>
                <c:pt idx="7">
                  <c:v>106.43113322500493</c:v>
                </c:pt>
                <c:pt idx="8">
                  <c:v>107.52998640475361</c:v>
                </c:pt>
                <c:pt idx="9">
                  <c:v>110.14657973813898</c:v>
                </c:pt>
                <c:pt idx="10">
                  <c:v>114.1231728966269</c:v>
                </c:pt>
                <c:pt idx="11">
                  <c:v>116.08088581575525</c:v>
                </c:pt>
                <c:pt idx="12">
                  <c:v>117.64899311417521</c:v>
                </c:pt>
                <c:pt idx="13">
                  <c:v>118.0942699760887</c:v>
                </c:pt>
                <c:pt idx="14">
                  <c:v>111.5040843262617</c:v>
                </c:pt>
                <c:pt idx="15">
                  <c:v>101.20887847460098</c:v>
                </c:pt>
                <c:pt idx="16">
                  <c:v>91.018184038803838</c:v>
                </c:pt>
                <c:pt idx="17">
                  <c:v>88.517635765162368</c:v>
                </c:pt>
                <c:pt idx="18">
                  <c:v>87.392772387721905</c:v>
                </c:pt>
                <c:pt idx="19">
                  <c:v>72.399589925985268</c:v>
                </c:pt>
                <c:pt idx="20">
                  <c:v>69.415154767516071</c:v>
                </c:pt>
                <c:pt idx="21">
                  <c:v>76.651122550754948</c:v>
                </c:pt>
                <c:pt idx="22">
                  <c:v>85.130641243391395</c:v>
                </c:pt>
                <c:pt idx="23">
                  <c:v>83.417627839808176</c:v>
                </c:pt>
                <c:pt idx="24">
                  <c:v>76.118233928744388</c:v>
                </c:pt>
                <c:pt idx="25">
                  <c:v>74.268357883387694</c:v>
                </c:pt>
                <c:pt idx="26">
                  <c:v>77.15564749095374</c:v>
                </c:pt>
              </c:numCache>
            </c:numRef>
          </c:val>
          <c:extLst>
            <c:ext xmlns:c16="http://schemas.microsoft.com/office/drawing/2014/chart" uri="{C3380CC4-5D6E-409C-BE32-E72D297353CC}">
              <c16:uniqueId val="{00000008-6F69-417E-9249-532CF4F7231C}"/>
            </c:ext>
          </c:extLst>
        </c:ser>
        <c:ser>
          <c:idx val="9"/>
          <c:order val="9"/>
          <c:tx>
            <c:strRef>
              <c:f>'15.家庭におけるCO2排出量（一人あたり）'!$Z$20</c:f>
              <c:strCache>
                <c:ptCount val="1"/>
                <c:pt idx="0">
                  <c:v>水道</c:v>
                </c:pt>
              </c:strCache>
            </c:strRef>
          </c:tx>
          <c:spPr>
            <a:ln>
              <a:solidFill>
                <a:sysClr val="windowText" lastClr="000000"/>
              </a:solidFill>
            </a:ln>
          </c:spPr>
          <c:invertIfNegative val="0"/>
          <c:cat>
            <c:numRef>
              <c:f>'15.家庭におけるCO2排出量（一人あたり）'!$AA$9:$BA$9</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'15.家庭におけるCO2排出量（一人あたり）'!$AA$20:$BA$20</c:f>
              <c:numCache>
                <c:formatCode>#,##0_);[Red]\(#,##0\)</c:formatCode>
                <c:ptCount val="27"/>
                <c:pt idx="0">
                  <c:v>16.813402119287961</c:v>
                </c:pt>
                <c:pt idx="1">
                  <c:v>21.241779256329043</c:v>
                </c:pt>
                <c:pt idx="2">
                  <c:v>25.584837886445381</c:v>
                </c:pt>
                <c:pt idx="3">
                  <c:v>27.750456497735602</c:v>
                </c:pt>
                <c:pt idx="4">
                  <c:v>35.010392021457669</c:v>
                </c:pt>
                <c:pt idx="5">
                  <c:v>36.883951247623145</c:v>
                </c:pt>
                <c:pt idx="6">
                  <c:v>34.273784058364129</c:v>
                </c:pt>
                <c:pt idx="7">
                  <c:v>31.385654274245869</c:v>
                </c:pt>
                <c:pt idx="8">
                  <c:v>29.370072189196392</c:v>
                </c:pt>
                <c:pt idx="9">
                  <c:v>28.55745623802267</c:v>
                </c:pt>
                <c:pt idx="10">
                  <c:v>26.830669828913777</c:v>
                </c:pt>
                <c:pt idx="11">
                  <c:v>25.438307651969971</c:v>
                </c:pt>
                <c:pt idx="12">
                  <c:v>26.466919969038795</c:v>
                </c:pt>
                <c:pt idx="13">
                  <c:v>26.531761471678777</c:v>
                </c:pt>
                <c:pt idx="14">
                  <c:v>25.529298107550016</c:v>
                </c:pt>
                <c:pt idx="15">
                  <c:v>24.624887622573201</c:v>
                </c:pt>
                <c:pt idx="16">
                  <c:v>24.116804388730767</c:v>
                </c:pt>
                <c:pt idx="17">
                  <c:v>26.964258557545438</c:v>
                </c:pt>
                <c:pt idx="18">
                  <c:v>31.466166416090282</c:v>
                </c:pt>
                <c:pt idx="19">
                  <c:v>33.939155974149095</c:v>
                </c:pt>
                <c:pt idx="20">
                  <c:v>35.230331675153174</c:v>
                </c:pt>
                <c:pt idx="21">
                  <c:v>38.321872678758638</c:v>
                </c:pt>
                <c:pt idx="22">
                  <c:v>51.611338981250682</c:v>
                </c:pt>
                <c:pt idx="23">
                  <c:v>44.535165251103543</c:v>
                </c:pt>
                <c:pt idx="24">
                  <c:v>44.699677196552983</c:v>
                </c:pt>
                <c:pt idx="25">
                  <c:v>38.549586581449496</c:v>
                </c:pt>
                <c:pt idx="26">
                  <c:v>35.828519325893211</c:v>
                </c:pt>
              </c:numCache>
            </c:numRef>
          </c:val>
          <c:extLst>
            <c:ext xmlns:c16="http://schemas.microsoft.com/office/drawing/2014/chart" uri="{C3380CC4-5D6E-409C-BE32-E72D297353CC}">
              <c16:uniqueId val="{00000009-6F69-417E-9249-532CF4F7231C}"/>
            </c:ext>
          </c:extLst>
        </c:ser>
        <c:dLbls>
          <c:showLegendKey val="0"/>
          <c:showVal val="0"/>
          <c:showCatName val="0"/>
          <c:showSerName val="0"/>
          <c:showPercent val="0"/>
          <c:showBubbleSize val="0"/>
        </c:dLbls>
        <c:gapWidth val="40"/>
        <c:overlap val="100"/>
        <c:axId val="180300416"/>
        <c:axId val="180318592"/>
      </c:barChart>
      <c:lineChart>
        <c:grouping val="standard"/>
        <c:varyColors val="0"/>
        <c:ser>
          <c:idx val="10"/>
          <c:order val="10"/>
          <c:tx>
            <c:strRef>
              <c:f>'15.家庭におけるCO2排出量（一人あたり）'!$Y$10</c:f>
              <c:strCache>
                <c:ptCount val="1"/>
                <c:pt idx="0">
                  <c:v>合計</c:v>
                </c:pt>
              </c:strCache>
            </c:strRef>
          </c:tx>
          <c:spPr>
            <a:ln>
              <a:noFill/>
            </a:ln>
          </c:spPr>
          <c:marker>
            <c:symbol val="none"/>
          </c:marker>
          <c:dLbls>
            <c:dLbl>
              <c:idx val="18"/>
              <c:layout>
                <c:manualLayout>
                  <c:x val="-2.4874946187282167E-2"/>
                  <c:y val="-4.2935558981053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69-417E-9249-532CF4F7231C}"/>
                </c:ext>
              </c:extLst>
            </c:dLbl>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'15.家庭におけるCO2排出量（一人あたり）'!$AA$10:$BA$10</c:f>
              <c:numCache>
                <c:formatCode>#,##0_);[Red]\(#,##0\)</c:formatCode>
                <c:ptCount val="27"/>
                <c:pt idx="0">
                  <c:v>1527.4569841284022</c:v>
                </c:pt>
                <c:pt idx="1">
                  <c:v>1520.2192807122774</c:v>
                </c:pt>
                <c:pt idx="2">
                  <c:v>1649.3608763330014</c:v>
                </c:pt>
                <c:pt idx="3">
                  <c:v>1667.5691705379736</c:v>
                </c:pt>
                <c:pt idx="4">
                  <c:v>1772.4160002488638</c:v>
                </c:pt>
                <c:pt idx="5">
                  <c:v>1784.5364284447567</c:v>
                </c:pt>
                <c:pt idx="6">
                  <c:v>1876.3573567453764</c:v>
                </c:pt>
                <c:pt idx="7">
                  <c:v>1758.2714484515043</c:v>
                </c:pt>
                <c:pt idx="8">
                  <c:v>1795.8103076433592</c:v>
                </c:pt>
                <c:pt idx="9">
                  <c:v>1899.7778356911249</c:v>
                </c:pt>
                <c:pt idx="10">
                  <c:v>1951.0530440333396</c:v>
                </c:pt>
                <c:pt idx="11">
                  <c:v>1903.6199894202268</c:v>
                </c:pt>
                <c:pt idx="12">
                  <c:v>2001.2737574258363</c:v>
                </c:pt>
                <c:pt idx="13">
                  <c:v>2069.7297935458896</c:v>
                </c:pt>
                <c:pt idx="14">
                  <c:v>2040.5141183912551</c:v>
                </c:pt>
                <c:pt idx="15">
                  <c:v>2050.4837877625791</c:v>
                </c:pt>
                <c:pt idx="16">
                  <c:v>1941.672649872477</c:v>
                </c:pt>
                <c:pt idx="17">
                  <c:v>2052.9733196752195</c:v>
                </c:pt>
                <c:pt idx="18">
                  <c:v>2010.079373207444</c:v>
                </c:pt>
                <c:pt idx="19">
                  <c:v>1925.1328428694624</c:v>
                </c:pt>
                <c:pt idx="20">
                  <c:v>2012.7435788777698</c:v>
                </c:pt>
                <c:pt idx="21">
                  <c:v>2125.7885770694329</c:v>
                </c:pt>
                <c:pt idx="22">
                  <c:v>2290.5724911805682</c:v>
                </c:pt>
                <c:pt idx="23">
                  <c:v>2247.9351061196762</c:v>
                </c:pt>
                <c:pt idx="24">
                  <c:v>2096.5137433931623</c:v>
                </c:pt>
                <c:pt idx="25">
                  <c:v>2039.1513925886911</c:v>
                </c:pt>
                <c:pt idx="26">
                  <c:v>2044.685700361923</c:v>
                </c:pt>
              </c:numCache>
            </c:numRef>
          </c:val>
          <c:smooth val="0"/>
          <c:extLst>
            <c:ext xmlns:c16="http://schemas.microsoft.com/office/drawing/2014/chart" uri="{C3380CC4-5D6E-409C-BE32-E72D297353CC}">
              <c16:uniqueId val="{0000000B-6F69-417E-9249-532CF4F7231C}"/>
            </c:ext>
          </c:extLst>
        </c:ser>
        <c:dLbls>
          <c:showLegendKey val="0"/>
          <c:showVal val="0"/>
          <c:showCatName val="0"/>
          <c:showSerName val="0"/>
          <c:showPercent val="0"/>
          <c:showBubbleSize val="0"/>
        </c:dLbls>
        <c:marker val="1"/>
        <c:smooth val="0"/>
        <c:axId val="180300416"/>
        <c:axId val="180318592"/>
      </c:lineChart>
      <c:catAx>
        <c:axId val="180300416"/>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0318592"/>
        <c:crosses val="autoZero"/>
        <c:auto val="1"/>
        <c:lblAlgn val="ctr"/>
        <c:lblOffset val="100"/>
        <c:noMultiLvlLbl val="0"/>
      </c:catAx>
      <c:valAx>
        <c:axId val="180318592"/>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0300416"/>
        <c:crosses val="autoZero"/>
        <c:crossBetween val="between"/>
      </c:valAx>
    </c:plotArea>
    <c:legend>
      <c:legendPos val="r"/>
      <c:legendEntry>
        <c:idx val="10"/>
        <c:delete val="1"/>
      </c:legendEntry>
      <c:overlay val="0"/>
      <c:txPr>
        <a:bodyPr/>
        <a:lstStyle/>
        <a:p>
          <a:pPr>
            <a:defRPr sz="1100"/>
          </a:pPr>
          <a:endParaRPr lang="ja-JP"/>
        </a:p>
      </c:txPr>
    </c:legend>
    <c:plotVisOnly val="1"/>
    <c:dispBlanksAs val="gap"/>
    <c:showDLblsOverMax val="0"/>
  </c:chart>
  <c:spPr>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latin typeface="(日本語用のフォントを使用)"/>
              </a:defRPr>
            </a:pPr>
            <a:r>
              <a:rPr lang="en-US" altLang="ja-JP" sz="1600" baseline="0">
                <a:latin typeface="+mn-ea"/>
              </a:rPr>
              <a:t>2016</a:t>
            </a:r>
            <a:r>
              <a:rPr lang="ja-JP" altLang="en-US" sz="1600" baseline="0">
                <a:latin typeface="+mn-ea"/>
              </a:rPr>
              <a:t>年度の家庭からの</a:t>
            </a:r>
            <a:r>
              <a:rPr lang="en-US" altLang="ja-JP" sz="1600" baseline="0">
                <a:latin typeface="+mn-ea"/>
              </a:rPr>
              <a:t>CO2</a:t>
            </a:r>
            <a:r>
              <a:rPr lang="ja-JP" altLang="en-US" sz="1600" baseline="0">
                <a:latin typeface="+mn-ea"/>
              </a:rPr>
              <a:t>排出量（用途別）</a:t>
            </a:r>
            <a:endParaRPr lang="en-US" altLang="ja-JP" sz="1600" baseline="0">
              <a:latin typeface="+mn-ea"/>
            </a:endParaRPr>
          </a:p>
        </c:rich>
      </c:tx>
      <c:overlay val="0"/>
    </c:title>
    <c:autoTitleDeleted val="0"/>
    <c:plotArea>
      <c:layout>
        <c:manualLayout>
          <c:layoutTarget val="inner"/>
          <c:xMode val="edge"/>
          <c:yMode val="edge"/>
          <c:x val="0.20251611111111126"/>
          <c:y val="0.12285518518518519"/>
          <c:w val="0.62419277777777782"/>
          <c:h val="0.62419277777777782"/>
        </c:manualLayout>
      </c:layout>
      <c:doughnutChart>
        <c:varyColors val="1"/>
        <c:ser>
          <c:idx val="1"/>
          <c:order val="0"/>
          <c:tx>
            <c:strRef>
              <c:f>'リンク切公表時非表示（グラフの添え物）'!$BA$57</c:f>
              <c:strCache>
                <c:ptCount val="1"/>
                <c:pt idx="0">
                  <c:v>一人当たりCO3排出量</c:v>
                </c:pt>
              </c:strCache>
            </c:strRef>
          </c:tx>
          <c:spPr>
            <a:noFill/>
          </c:spPr>
          <c:dLbls>
            <c:dLbl>
              <c:idx val="0"/>
              <c:layout>
                <c:manualLayout>
                  <c:x val="8.4149706454735296E-2"/>
                  <c:y val="8.2096947560462881E-3"/>
                </c:manualLayout>
              </c:layout>
              <c:tx>
                <c:rich>
                  <a:bodyPr wrap="square" lIns="38100" tIns="19050" rIns="38100" bIns="19050" anchor="ctr" anchorCtr="0">
                    <a:noAutofit/>
                  </a:bodyPr>
                  <a:lstStyle/>
                  <a:p>
                    <a:pPr algn="l">
                      <a:defRPr/>
                    </a:pPr>
                    <a:fld id="{51720911-0485-4B71-972E-53878375D81A}" type="VALUE">
                      <a:rPr lang="en-US" altLang="ja-JP" sz="1200" b="1" baseline="0"/>
                      <a:pPr algn="l">
                        <a:defRPr/>
                      </a:pPr>
                      <a:t>[値]</a:t>
                    </a:fld>
                    <a:endParaRPr lang="ja-JP" altLang="en-US"/>
                  </a:p>
                </c:rich>
              </c:tx>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layout>
                    <c:manualLayout>
                      <c:w val="0.44045963026204171"/>
                      <c:h val="5.2167881843937121E-2"/>
                    </c:manualLayout>
                  </c15:layout>
                  <c15:dlblFieldTable/>
                  <c15:showDataLabelsRange val="0"/>
                </c:ext>
                <c:ext xmlns:c16="http://schemas.microsoft.com/office/drawing/2014/chart" uri="{C3380CC4-5D6E-409C-BE32-E72D297353CC}">
                  <c16:uniqueId val="{00000002-A340-4C1D-9271-C06690674825}"/>
                </c:ext>
              </c:extLst>
            </c:dLbl>
            <c:dLbl>
              <c:idx val="1"/>
              <c:layout>
                <c:manualLayout>
                  <c:x val="0.24235622937171092"/>
                  <c:y val="8.5244196095211638E-2"/>
                </c:manualLayout>
              </c:layout>
              <c:spPr>
                <a:noFill/>
                <a:ln>
                  <a:noFill/>
                </a:ln>
                <a:effectLst/>
              </c:spPr>
              <c:txPr>
                <a:bodyPr wrap="square" lIns="38100" tIns="19050" rIns="38100" bIns="19050" anchor="ctr" anchorCtr="0">
                  <a:noAutofit/>
                </a:bodyPr>
                <a:lstStyle/>
                <a:p>
                  <a:pPr algn="l">
                    <a:defRPr sz="1200"/>
                  </a:pPr>
                  <a:endParaRPr lang="ja-JP"/>
                </a:p>
              </c:txPr>
              <c:showLegendKey val="0"/>
              <c:showVal val="1"/>
              <c:showCatName val="0"/>
              <c:showSerName val="0"/>
              <c:showPercent val="0"/>
              <c:showBubbleSize val="0"/>
              <c:extLst>
                <c:ext xmlns:c15="http://schemas.microsoft.com/office/drawing/2012/chart" uri="{CE6537A1-D6FC-4f65-9D91-7224C49458BB}">
                  <c15:layout>
                    <c:manualLayout>
                      <c:w val="0.48066931887640557"/>
                      <c:h val="5.4461569727496384E-2"/>
                    </c:manualLayout>
                  </c15:layout>
                </c:ext>
                <c:ext xmlns:c16="http://schemas.microsoft.com/office/drawing/2014/chart" uri="{C3380CC4-5D6E-409C-BE32-E72D297353CC}">
                  <c16:uniqueId val="{00000000-6E13-4162-B91A-6E5D7F372F1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val>
            <c:numRef>
              <c:f>'リンク切公表時非表示（グラフの添え物）'!$BA$58:$BA$59</c:f>
              <c:numCache>
                <c:formatCode>"("0000"年度)"</c:formatCode>
                <c:ptCount val="2"/>
                <c:pt idx="0" formatCode="&quot;約&quot;#,##0">
                  <c:v>2040</c:v>
                </c:pt>
                <c:pt idx="1">
                  <c:v>2016</c:v>
                </c:pt>
              </c:numCache>
            </c:numRef>
          </c:val>
          <c:extLst>
            <c:ext xmlns:c16="http://schemas.microsoft.com/office/drawing/2014/chart" uri="{C3380CC4-5D6E-409C-BE32-E72D297353CC}">
              <c16:uniqueId val="{00000001-A340-4C1D-9271-C06690674825}"/>
            </c:ext>
          </c:extLst>
        </c:ser>
        <c:ser>
          <c:idx val="0"/>
          <c:order val="1"/>
          <c:tx>
            <c:strRef>
              <c:f>'15.家庭におけるCO2排出量（一人あたり）'!$BA$49</c:f>
              <c:strCache>
                <c:ptCount val="1"/>
                <c:pt idx="0">
                  <c:v>2016</c:v>
                </c:pt>
              </c:strCache>
            </c:strRef>
          </c:tx>
          <c:spPr>
            <a:ln>
              <a:solidFill>
                <a:sysClr val="windowText" lastClr="000000"/>
              </a:solidFill>
            </a:ln>
          </c:spPr>
          <c:dLbls>
            <c:dLbl>
              <c:idx val="0"/>
              <c:layout>
                <c:manualLayout>
                  <c:x val="1.4122679109555751E-2"/>
                  <c:y val="-4.1661458984293633E-5"/>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EC83-47A8-95F3-DC4389FDD468}"/>
                </c:ext>
              </c:extLst>
            </c:dLbl>
            <c:dLbl>
              <c:idx val="1"/>
              <c:layout>
                <c:manualLayout>
                  <c:x val="9.7218363884247011E-2"/>
                  <c:y val="-6.7177540307461564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9.2910613177216009E-2"/>
                      <c:h val="7.6550806149231349E-2"/>
                    </c:manualLayout>
                  </c15:layout>
                </c:ext>
                <c:ext xmlns:c16="http://schemas.microsoft.com/office/drawing/2014/chart" uri="{C3380CC4-5D6E-409C-BE32-E72D297353CC}">
                  <c16:uniqueId val="{00000001-EC83-47A8-95F3-DC4389FDD468}"/>
                </c:ext>
              </c:extLst>
            </c:dLbl>
            <c:dLbl>
              <c:idx val="3"/>
              <c:layout>
                <c:manualLayout>
                  <c:x val="7.0144663703284775E-3"/>
                  <c:y val="0"/>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C83-47A8-95F3-DC4389FDD468}"/>
                </c:ext>
              </c:extLst>
            </c:dLbl>
            <c:dLbl>
              <c:idx val="5"/>
              <c:layout>
                <c:manualLayout>
                  <c:x val="2.6106820639282678E-2"/>
                  <c:y val="-6.910948631421116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969971143733118"/>
                      <c:h val="8.9038432695913008E-2"/>
                    </c:manualLayout>
                  </c15:layout>
                </c:ext>
                <c:ext xmlns:c16="http://schemas.microsoft.com/office/drawing/2014/chart" uri="{C3380CC4-5D6E-409C-BE32-E72D297353CC}">
                  <c16:uniqueId val="{00000003-EC83-47A8-95F3-DC4389FDD468}"/>
                </c:ext>
              </c:extLst>
            </c:dLbl>
            <c:dLbl>
              <c:idx val="6"/>
              <c:layout>
                <c:manualLayout>
                  <c:x val="-9.2644347039710691E-3"/>
                  <c:y val="-1.682112744756464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C83-47A8-95F3-DC4389FDD468}"/>
                </c:ext>
              </c:extLst>
            </c:dLbl>
            <c:dLbl>
              <c:idx val="7"/>
              <c:layout>
                <c:manualLayout>
                  <c:x val="1.4012015738651662E-2"/>
                  <c:y val="-0.10933614548181478"/>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EC83-47A8-95F3-DC4389FDD468}"/>
                </c:ext>
              </c:extLst>
            </c:dLbl>
            <c:spPr>
              <a:noFill/>
              <a:ln>
                <a:noFill/>
              </a:ln>
              <a:effectLst/>
            </c:spPr>
            <c:txPr>
              <a:bodyPr/>
              <a:lstStyle/>
              <a:p>
                <a:pPr>
                  <a:defRPr sz="11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'15.家庭におけるCO2排出量（一人あたり）'!$Z$51:$Z$58</c:f>
              <c:strCache>
                <c:ptCount val="8"/>
                <c:pt idx="0">
                  <c:v>暖房</c:v>
                </c:pt>
                <c:pt idx="1">
                  <c:v>冷房</c:v>
                </c:pt>
                <c:pt idx="2">
                  <c:v>給湯</c:v>
                </c:pt>
                <c:pt idx="3">
                  <c:v>厨房</c:v>
                </c:pt>
                <c:pt idx="4">
                  <c:v>動力他※</c:v>
                </c:pt>
                <c:pt idx="5">
                  <c:v>自家用乗用車</c:v>
                </c:pt>
                <c:pt idx="6">
                  <c:v>一般廃棄物</c:v>
                </c:pt>
                <c:pt idx="7">
                  <c:v>水道</c:v>
                </c:pt>
              </c:strCache>
            </c:strRef>
          </c:cat>
          <c:val>
            <c:numRef>
              <c:f>'15.家庭におけるCO2排出量（一人あたり）'!$BA$51:$BA$58</c:f>
              <c:numCache>
                <c:formatCode>0.0%</c:formatCode>
                <c:ptCount val="8"/>
                <c:pt idx="0">
                  <c:v>0.13885768882588614</c:v>
                </c:pt>
                <c:pt idx="1">
                  <c:v>2.282144460284679E-2</c:v>
                </c:pt>
                <c:pt idx="2">
                  <c:v>0.14580788125202224</c:v>
                </c:pt>
                <c:pt idx="3">
                  <c:v>5.4805840393969497E-2</c:v>
                </c:pt>
                <c:pt idx="4">
                  <c:v>0.36170762736124906</c:v>
                </c:pt>
                <c:pt idx="5">
                  <c:v>0.22074204361737126</c:v>
                </c:pt>
                <c:pt idx="6">
                  <c:v>3.7734722494169488E-2</c:v>
                </c:pt>
                <c:pt idx="7">
                  <c:v>1.7522751452485497E-2</c:v>
                </c:pt>
              </c:numCache>
            </c:numRef>
          </c:val>
          <c:extLst>
            <c:ext xmlns:c16="http://schemas.microsoft.com/office/drawing/2014/chart" uri="{C3380CC4-5D6E-409C-BE32-E72D297353CC}">
              <c16:uniqueId val="{00000006-EC83-47A8-95F3-DC4389FDD468}"/>
            </c:ext>
          </c:extLst>
        </c:ser>
        <c:dLbls>
          <c:showLegendKey val="0"/>
          <c:showVal val="0"/>
          <c:showCatName val="0"/>
          <c:showSerName val="0"/>
          <c:showPercent val="0"/>
          <c:showBubbleSize val="0"/>
          <c:showLeaderLines val="0"/>
        </c:dLbls>
        <c:firstSliceAng val="0"/>
        <c:holeSize val="0"/>
      </c:doughnutChart>
      <c:spPr>
        <a:noFill/>
        <a:ln w="25400">
          <a:noFill/>
        </a:ln>
      </c:spPr>
    </c:plotArea>
    <c:plotVisOnly val="1"/>
    <c:dispBlanksAs val="zero"/>
    <c:showDLblsOverMax val="0"/>
  </c:chart>
  <c:spPr>
    <a:ln>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83E-4B3E-8976-CBAE544398F6}"/>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83E-4B3E-8976-CBAE544398F6}"/>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Ref>
              <c:f>'2.CO2-Sector'!#REF!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'2.CO2-Sector'!#REF!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'2.CO2-Sector'!#REF!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383E-4B3E-8976-CBAE544398F6}"/>
            </c:ext>
          </c:extLst>
        </c:ser>
        <c:dLbls>
          <c:showLegendKey val="0"/>
          <c:showVal val="0"/>
          <c:showCatName val="0"/>
          <c:showSerName val="0"/>
          <c:showPercent val="0"/>
          <c:showBubbleSize val="0"/>
        </c:dLbls>
        <c:marker val="1"/>
        <c:smooth val="0"/>
        <c:axId val="179701632"/>
        <c:axId val="179707904"/>
      </c:lineChart>
      <c:catAx>
        <c:axId val="179701632"/>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79707904"/>
        <c:crosses val="autoZero"/>
        <c:auto val="1"/>
        <c:lblAlgn val="ctr"/>
        <c:lblOffset val="100"/>
        <c:tickLblSkip val="1"/>
        <c:tickMarkSkip val="1"/>
        <c:noMultiLvlLbl val="0"/>
      </c:catAx>
      <c:valAx>
        <c:axId val="179707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79701632"/>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家庭からの</a:t>
            </a:r>
            <a:r>
              <a:rPr lang="en-US" altLang="ja-JP" sz="1600" b="1" i="0" baseline="0">
                <a:latin typeface="+mn-ea"/>
              </a:rPr>
              <a:t>CO</a:t>
            </a:r>
            <a:r>
              <a:rPr lang="en-US" altLang="ja-JP" sz="1600" b="1" i="0" baseline="-25000">
                <a:latin typeface="+mn-ea"/>
              </a:rPr>
              <a:t>2</a:t>
            </a:r>
            <a:r>
              <a:rPr lang="ja-JP" altLang="ja-JP" sz="1600" b="1" i="0" baseline="0">
                <a:latin typeface="+mn-ea"/>
              </a:rPr>
              <a:t>排出量（</a:t>
            </a:r>
            <a:r>
              <a:rPr lang="ja-JP" altLang="en-US" sz="1600" b="1" i="0" baseline="0">
                <a:latin typeface="+mn-ea"/>
              </a:rPr>
              <a:t>用途</a:t>
            </a:r>
            <a:r>
              <a:rPr lang="ja-JP" altLang="ja-JP" sz="1600" b="1" i="0" baseline="0">
                <a:latin typeface="+mn-ea"/>
              </a:rPr>
              <a:t>別）</a:t>
            </a:r>
          </a:p>
        </c:rich>
      </c:tx>
      <c:overlay val="0"/>
    </c:title>
    <c:autoTitleDeleted val="0"/>
    <c:plotArea>
      <c:layout>
        <c:manualLayout>
          <c:layoutTarget val="inner"/>
          <c:xMode val="edge"/>
          <c:yMode val="edge"/>
          <c:x val="0.12124013888888893"/>
          <c:y val="0.14932407407407408"/>
          <c:w val="0.72296416666666652"/>
          <c:h val="0.66274537037037129"/>
        </c:manualLayout>
      </c:layout>
      <c:barChart>
        <c:barDir val="col"/>
        <c:grouping val="stacked"/>
        <c:varyColors val="0"/>
        <c:ser>
          <c:idx val="0"/>
          <c:order val="0"/>
          <c:tx>
            <c:strRef>
              <c:f>'15.家庭におけるCO2排出量（一人あたり）'!$Z$39</c:f>
              <c:strCache>
                <c:ptCount val="1"/>
                <c:pt idx="0">
                  <c:v>暖房</c:v>
                </c:pt>
              </c:strCache>
              <c:extLst xmlns:c15="http://schemas.microsoft.com/office/drawing/2012/chart"/>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extLst xmlns:c15="http://schemas.microsoft.com/office/drawing/2012/chart"/>
            </c:numRef>
          </c:cat>
          <c:val>
            <c:numRef>
              <c:f>'15.家庭におけるCO2排出量（一人あたり）'!$AA$39:$BA$39</c:f>
              <c:numCache>
                <c:formatCode>#,##0_);[Red]\(#,##0\)</c:formatCode>
                <c:ptCount val="27"/>
                <c:pt idx="0">
                  <c:v>214.72440246848711</c:v>
                </c:pt>
                <c:pt idx="1">
                  <c:v>215.62910601097965</c:v>
                </c:pt>
                <c:pt idx="2">
                  <c:v>226.38296453447956</c:v>
                </c:pt>
                <c:pt idx="3">
                  <c:v>241.53287833496415</c:v>
                </c:pt>
                <c:pt idx="4">
                  <c:v>252.26140187007528</c:v>
                </c:pt>
                <c:pt idx="5">
                  <c:v>269.19434505578505</c:v>
                </c:pt>
                <c:pt idx="6">
                  <c:v>265.77014131586475</c:v>
                </c:pt>
                <c:pt idx="7">
                  <c:v>234.53851441998071</c:v>
                </c:pt>
                <c:pt idx="8">
                  <c:v>249.9384198072419</c:v>
                </c:pt>
                <c:pt idx="9">
                  <c:v>267.93142817421528</c:v>
                </c:pt>
                <c:pt idx="10">
                  <c:v>284.37640009585613</c:v>
                </c:pt>
                <c:pt idx="11">
                  <c:v>256.53620601466957</c:v>
                </c:pt>
                <c:pt idx="12">
                  <c:v>291.12059713334617</c:v>
                </c:pt>
                <c:pt idx="13">
                  <c:v>256.86981435165421</c:v>
                </c:pt>
                <c:pt idx="14">
                  <c:v>277.43847959070035</c:v>
                </c:pt>
                <c:pt idx="15">
                  <c:v>308.33781613289335</c:v>
                </c:pt>
                <c:pt idx="16">
                  <c:v>257.32025202088079</c:v>
                </c:pt>
                <c:pt idx="17">
                  <c:v>278.80434511885005</c:v>
                </c:pt>
                <c:pt idx="18">
                  <c:v>262.69447717062934</c:v>
                </c:pt>
                <c:pt idx="19">
                  <c:v>262.25023365442547</c:v>
                </c:pt>
                <c:pt idx="20">
                  <c:v>300.64894784660981</c:v>
                </c:pt>
                <c:pt idx="21">
                  <c:v>307.57576472679199</c:v>
                </c:pt>
                <c:pt idx="22">
                  <c:v>313.12448495497682</c:v>
                </c:pt>
                <c:pt idx="23">
                  <c:v>300.19245408972984</c:v>
                </c:pt>
                <c:pt idx="24">
                  <c:v>282.8408252206126</c:v>
                </c:pt>
                <c:pt idx="25">
                  <c:v>270.59790927635476</c:v>
                </c:pt>
                <c:pt idx="26">
                  <c:v>283.920330727595</c:v>
                </c:pt>
              </c:numCache>
              <c:extLst xmlns:c15="http://schemas.microsoft.com/office/drawing/2012/chart"/>
            </c:numRef>
          </c:val>
          <c:extLst xmlns:c15="http://schemas.microsoft.com/office/drawing/2012/chart">
            <c:ext xmlns:c16="http://schemas.microsoft.com/office/drawing/2014/chart" uri="{C3380CC4-5D6E-409C-BE32-E72D297353CC}">
              <c16:uniqueId val="{00000000-E2E8-4933-A7A9-4CEC951B8DBC}"/>
            </c:ext>
          </c:extLst>
        </c:ser>
        <c:ser>
          <c:idx val="1"/>
          <c:order val="1"/>
          <c:tx>
            <c:strRef>
              <c:f>'15.家庭におけるCO2排出量（一人あたり）'!$Z$40</c:f>
              <c:strCache>
                <c:ptCount val="1"/>
                <c:pt idx="0">
                  <c:v>冷房</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'15.家庭におけるCO2排出量（一人あたり）'!$AA$40:$BA$40</c:f>
              <c:numCache>
                <c:formatCode>#,##0_);[Red]\(#,##0\)</c:formatCode>
                <c:ptCount val="27"/>
                <c:pt idx="0">
                  <c:v>34.806454937527718</c:v>
                </c:pt>
                <c:pt idx="1">
                  <c:v>26.465158576953307</c:v>
                </c:pt>
                <c:pt idx="2">
                  <c:v>30.073753820319279</c:v>
                </c:pt>
                <c:pt idx="3">
                  <c:v>17.343385272276343</c:v>
                </c:pt>
                <c:pt idx="4">
                  <c:v>52.169923249237947</c:v>
                </c:pt>
                <c:pt idx="5">
                  <c:v>39.959474712107564</c:v>
                </c:pt>
                <c:pt idx="6">
                  <c:v>31.861796326148909</c:v>
                </c:pt>
                <c:pt idx="7">
                  <c:v>33.486487354291789</c:v>
                </c:pt>
                <c:pt idx="8">
                  <c:v>36.387418150387639</c:v>
                </c:pt>
                <c:pt idx="9">
                  <c:v>40.7094663392215</c:v>
                </c:pt>
                <c:pt idx="10">
                  <c:v>42.715744393807881</c:v>
                </c:pt>
                <c:pt idx="11">
                  <c:v>38.108196780521389</c:v>
                </c:pt>
                <c:pt idx="12">
                  <c:v>41.955234048689405</c:v>
                </c:pt>
                <c:pt idx="13">
                  <c:v>33.788048876200058</c:v>
                </c:pt>
                <c:pt idx="14">
                  <c:v>48.248366106402266</c:v>
                </c:pt>
                <c:pt idx="15">
                  <c:v>44.867605940686438</c:v>
                </c:pt>
                <c:pt idx="16">
                  <c:v>38.896416332496791</c:v>
                </c:pt>
                <c:pt idx="17">
                  <c:v>48.330257580601902</c:v>
                </c:pt>
                <c:pt idx="18">
                  <c:v>39.428288532968267</c:v>
                </c:pt>
                <c:pt idx="19">
                  <c:v>30.483775338599216</c:v>
                </c:pt>
                <c:pt idx="20">
                  <c:v>53.032237758410751</c:v>
                </c:pt>
                <c:pt idx="21">
                  <c:v>48.072338352965986</c:v>
                </c:pt>
                <c:pt idx="22">
                  <c:v>51.73875040060895</c:v>
                </c:pt>
                <c:pt idx="23">
                  <c:v>57.068915670382331</c:v>
                </c:pt>
                <c:pt idx="24">
                  <c:v>41.647054063590886</c:v>
                </c:pt>
                <c:pt idx="25">
                  <c:v>43.19303276843641</c:v>
                </c:pt>
                <c:pt idx="26">
                  <c:v>46.662681441042615</c:v>
                </c:pt>
              </c:numCache>
            </c:numRef>
          </c:val>
          <c:extLst>
            <c:ext xmlns:c16="http://schemas.microsoft.com/office/drawing/2014/chart" uri="{C3380CC4-5D6E-409C-BE32-E72D297353CC}">
              <c16:uniqueId val="{00000001-E2E8-4933-A7A9-4CEC951B8DBC}"/>
            </c:ext>
          </c:extLst>
        </c:ser>
        <c:ser>
          <c:idx val="2"/>
          <c:order val="2"/>
          <c:tx>
            <c:strRef>
              <c:f>'15.家庭におけるCO2排出量（一人あたり）'!$Z$41</c:f>
              <c:strCache>
                <c:ptCount val="1"/>
                <c:pt idx="0">
                  <c:v>給湯</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'15.家庭におけるCO2排出量（一人あたり）'!$AA$41:$BA$41</c:f>
              <c:numCache>
                <c:formatCode>#,##0_);[Red]\(#,##0\)</c:formatCode>
                <c:ptCount val="27"/>
                <c:pt idx="0">
                  <c:v>265.69552572445849</c:v>
                </c:pt>
                <c:pt idx="1">
                  <c:v>270.94845105742445</c:v>
                </c:pt>
                <c:pt idx="2">
                  <c:v>288.77221809315733</c:v>
                </c:pt>
                <c:pt idx="3">
                  <c:v>307.51137165843886</c:v>
                </c:pt>
                <c:pt idx="4">
                  <c:v>279.6136357643789</c:v>
                </c:pt>
                <c:pt idx="5">
                  <c:v>292.40858238012351</c:v>
                </c:pt>
                <c:pt idx="6">
                  <c:v>306.86561860915396</c:v>
                </c:pt>
                <c:pt idx="7">
                  <c:v>307.9084268885</c:v>
                </c:pt>
                <c:pt idx="8">
                  <c:v>278.92102723273604</c:v>
                </c:pt>
                <c:pt idx="9">
                  <c:v>279.58060674308973</c:v>
                </c:pt>
                <c:pt idx="10">
                  <c:v>295.73307863402152</c:v>
                </c:pt>
                <c:pt idx="11">
                  <c:v>295.75976824339193</c:v>
                </c:pt>
                <c:pt idx="12">
                  <c:v>294.54248454595353</c:v>
                </c:pt>
                <c:pt idx="13">
                  <c:v>307.9751052760588</c:v>
                </c:pt>
                <c:pt idx="14">
                  <c:v>294.45434242612566</c:v>
                </c:pt>
                <c:pt idx="15">
                  <c:v>303.46796208944369</c:v>
                </c:pt>
                <c:pt idx="16">
                  <c:v>304.54305509656251</c:v>
                </c:pt>
                <c:pt idx="17">
                  <c:v>303.5586494998991</c:v>
                </c:pt>
                <c:pt idx="18">
                  <c:v>288.37535853875892</c:v>
                </c:pt>
                <c:pt idx="19">
                  <c:v>282.62409713020605</c:v>
                </c:pt>
                <c:pt idx="20">
                  <c:v>293.41251103680196</c:v>
                </c:pt>
                <c:pt idx="21">
                  <c:v>301.16710859088352</c:v>
                </c:pt>
                <c:pt idx="22">
                  <c:v>311.95030703819339</c:v>
                </c:pt>
                <c:pt idx="23">
                  <c:v>302.11550461026997</c:v>
                </c:pt>
                <c:pt idx="24">
                  <c:v>287.19870928003598</c:v>
                </c:pt>
                <c:pt idx="25">
                  <c:v>296.50617582936479</c:v>
                </c:pt>
                <c:pt idx="26">
                  <c:v>298.13128979607916</c:v>
                </c:pt>
              </c:numCache>
            </c:numRef>
          </c:val>
          <c:extLst>
            <c:ext xmlns:c16="http://schemas.microsoft.com/office/drawing/2014/chart" uri="{C3380CC4-5D6E-409C-BE32-E72D297353CC}">
              <c16:uniqueId val="{00000002-E2E8-4933-A7A9-4CEC951B8DBC}"/>
            </c:ext>
          </c:extLst>
        </c:ser>
        <c:ser>
          <c:idx val="3"/>
          <c:order val="3"/>
          <c:tx>
            <c:strRef>
              <c:f>'15.家庭におけるCO2排出量（一人あたり）'!$Z$42</c:f>
              <c:strCache>
                <c:ptCount val="1"/>
                <c:pt idx="0">
                  <c:v>厨房</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'15.家庭におけるCO2排出量（一人あたり）'!$AA$42:$BA$42</c:f>
              <c:numCache>
                <c:formatCode>#,##0_);[Red]\(#,##0\)</c:formatCode>
                <c:ptCount val="27"/>
                <c:pt idx="0">
                  <c:v>76.596484220638118</c:v>
                </c:pt>
                <c:pt idx="1">
                  <c:v>76.080975961195051</c:v>
                </c:pt>
                <c:pt idx="2">
                  <c:v>76.785172894417087</c:v>
                </c:pt>
                <c:pt idx="3">
                  <c:v>76.949410133222628</c:v>
                </c:pt>
                <c:pt idx="4">
                  <c:v>82.218924616352723</c:v>
                </c:pt>
                <c:pt idx="5">
                  <c:v>80.814498870743691</c:v>
                </c:pt>
                <c:pt idx="6">
                  <c:v>78.048126084957119</c:v>
                </c:pt>
                <c:pt idx="7">
                  <c:v>78.690035148616744</c:v>
                </c:pt>
                <c:pt idx="8">
                  <c:v>87.194000861780182</c:v>
                </c:pt>
                <c:pt idx="9">
                  <c:v>91.119038453102206</c:v>
                </c:pt>
                <c:pt idx="10">
                  <c:v>90.044001587397744</c:v>
                </c:pt>
                <c:pt idx="11">
                  <c:v>84.649776471498498</c:v>
                </c:pt>
                <c:pt idx="12">
                  <c:v>85.737355705596613</c:v>
                </c:pt>
                <c:pt idx="13">
                  <c:v>92.22482535583498</c:v>
                </c:pt>
                <c:pt idx="14">
                  <c:v>89.224456775711403</c:v>
                </c:pt>
                <c:pt idx="15">
                  <c:v>86.280377187624481</c:v>
                </c:pt>
                <c:pt idx="16">
                  <c:v>87.598787946625691</c:v>
                </c:pt>
                <c:pt idx="17">
                  <c:v>90.104488115937912</c:v>
                </c:pt>
                <c:pt idx="18">
                  <c:v>92.773356287166493</c:v>
                </c:pt>
                <c:pt idx="19">
                  <c:v>90.697884838313414</c:v>
                </c:pt>
                <c:pt idx="20">
                  <c:v>92.907235888046955</c:v>
                </c:pt>
                <c:pt idx="21">
                  <c:v>99.627157376109409</c:v>
                </c:pt>
                <c:pt idx="22">
                  <c:v>107.08514160910636</c:v>
                </c:pt>
                <c:pt idx="23">
                  <c:v>109.71855481890829</c:v>
                </c:pt>
                <c:pt idx="24">
                  <c:v>108.84017865600977</c:v>
                </c:pt>
                <c:pt idx="25">
                  <c:v>110.84458773767585</c:v>
                </c:pt>
                <c:pt idx="26">
                  <c:v>112.06071814986728</c:v>
                </c:pt>
              </c:numCache>
            </c:numRef>
          </c:val>
          <c:extLst>
            <c:ext xmlns:c16="http://schemas.microsoft.com/office/drawing/2014/chart" uri="{C3380CC4-5D6E-409C-BE32-E72D297353CC}">
              <c16:uniqueId val="{00000003-E2E8-4933-A7A9-4CEC951B8DBC}"/>
            </c:ext>
          </c:extLst>
        </c:ser>
        <c:ser>
          <c:idx val="4"/>
          <c:order val="4"/>
          <c:tx>
            <c:strRef>
              <c:f>'15.家庭におけるCO2排出量（一人あたり）'!$Z$43</c:f>
              <c:strCache>
                <c:ptCount val="1"/>
                <c:pt idx="0">
                  <c:v>動力他※</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'15.家庭におけるCO2排出量（一人あたり）'!$AA$43:$BA$43</c:f>
              <c:numCache>
                <c:formatCode>#,##0_);[Red]\(#,##0\)</c:formatCode>
                <c:ptCount val="27"/>
                <c:pt idx="0">
                  <c:v>458.06529141099207</c:v>
                </c:pt>
                <c:pt idx="1">
                  <c:v>471.91813138670346</c:v>
                </c:pt>
                <c:pt idx="2">
                  <c:v>490.51144031883365</c:v>
                </c:pt>
                <c:pt idx="3">
                  <c:v>462.36414713690817</c:v>
                </c:pt>
                <c:pt idx="4">
                  <c:v>512.57902213031628</c:v>
                </c:pt>
                <c:pt idx="5">
                  <c:v>511.70434231075154</c:v>
                </c:pt>
                <c:pt idx="6">
                  <c:v>529.29261030632119</c:v>
                </c:pt>
                <c:pt idx="7">
                  <c:v>515.39344147276097</c:v>
                </c:pt>
                <c:pt idx="8">
                  <c:v>494.98762472220244</c:v>
                </c:pt>
                <c:pt idx="9">
                  <c:v>522.52192949753533</c:v>
                </c:pt>
                <c:pt idx="10">
                  <c:v>534.19123072035984</c:v>
                </c:pt>
                <c:pt idx="11">
                  <c:v>541.95549276513782</c:v>
                </c:pt>
                <c:pt idx="12">
                  <c:v>587.31066822850357</c:v>
                </c:pt>
                <c:pt idx="13">
                  <c:v>632.27458439409736</c:v>
                </c:pt>
                <c:pt idx="14">
                  <c:v>597.74279054451722</c:v>
                </c:pt>
                <c:pt idx="15">
                  <c:v>616.38344041362484</c:v>
                </c:pt>
                <c:pt idx="16">
                  <c:v>599.03763550047802</c:v>
                </c:pt>
                <c:pt idx="17">
                  <c:v>650.05088148078937</c:v>
                </c:pt>
                <c:pt idx="18">
                  <c:v>654.03498987789499</c:v>
                </c:pt>
                <c:pt idx="19">
                  <c:v>623.86622977443551</c:v>
                </c:pt>
                <c:pt idx="20">
                  <c:v>641.72690481965788</c:v>
                </c:pt>
                <c:pt idx="21">
                  <c:v>744.35296509090267</c:v>
                </c:pt>
                <c:pt idx="22">
                  <c:v>831.76200644026596</c:v>
                </c:pt>
                <c:pt idx="23">
                  <c:v>839.65521217275534</c:v>
                </c:pt>
                <c:pt idx="24">
                  <c:v>787.82343936959421</c:v>
                </c:pt>
                <c:pt idx="25">
                  <c:v>749.09777179212699</c:v>
                </c:pt>
                <c:pt idx="26">
                  <c:v>739.578413377385</c:v>
                </c:pt>
              </c:numCache>
            </c:numRef>
          </c:val>
          <c:extLst>
            <c:ext xmlns:c16="http://schemas.microsoft.com/office/drawing/2014/chart" uri="{C3380CC4-5D6E-409C-BE32-E72D297353CC}">
              <c16:uniqueId val="{00000004-E2E8-4933-A7A9-4CEC951B8DBC}"/>
            </c:ext>
          </c:extLst>
        </c:ser>
        <c:ser>
          <c:idx val="5"/>
          <c:order val="5"/>
          <c:tx>
            <c:strRef>
              <c:f>'15.家庭におけるCO2排出量（一人あたり）'!$Z$44</c:f>
              <c:strCache>
                <c:ptCount val="1"/>
                <c:pt idx="0">
                  <c:v>自家用乗用車</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'15.家庭におけるCO2排出量（一人あたり）'!$AA$44:$BA$44</c:f>
              <c:numCache>
                <c:formatCode>#,##0_);[Red]\(#,##0\)</c:formatCode>
                <c:ptCount val="27"/>
                <c:pt idx="0">
                  <c:v>367.94598056563012</c:v>
                </c:pt>
                <c:pt idx="1">
                  <c:v>343.23644574091969</c:v>
                </c:pt>
                <c:pt idx="2">
                  <c:v>415.62765441066142</c:v>
                </c:pt>
                <c:pt idx="3">
                  <c:v>438.76454289583387</c:v>
                </c:pt>
                <c:pt idx="4">
                  <c:v>459.59933612414068</c:v>
                </c:pt>
                <c:pt idx="5">
                  <c:v>452.28621674779424</c:v>
                </c:pt>
                <c:pt idx="6">
                  <c:v>525.82944783851622</c:v>
                </c:pt>
                <c:pt idx="7">
                  <c:v>450.43775566810342</c:v>
                </c:pt>
                <c:pt idx="8">
                  <c:v>511.48175827506122</c:v>
                </c:pt>
                <c:pt idx="9">
                  <c:v>559.21133050779918</c:v>
                </c:pt>
                <c:pt idx="10">
                  <c:v>563.03874587635585</c:v>
                </c:pt>
                <c:pt idx="11">
                  <c:v>545.09135567728231</c:v>
                </c:pt>
                <c:pt idx="12">
                  <c:v>556.49150468053256</c:v>
                </c:pt>
                <c:pt idx="13">
                  <c:v>601.97138384427649</c:v>
                </c:pt>
                <c:pt idx="14">
                  <c:v>596.37230051398626</c:v>
                </c:pt>
                <c:pt idx="15">
                  <c:v>565.31281990113177</c:v>
                </c:pt>
                <c:pt idx="16">
                  <c:v>539.14151454789874</c:v>
                </c:pt>
                <c:pt idx="17">
                  <c:v>566.64280355643257</c:v>
                </c:pt>
                <c:pt idx="18">
                  <c:v>553.91396399621351</c:v>
                </c:pt>
                <c:pt idx="19">
                  <c:v>528.87187623334808</c:v>
                </c:pt>
                <c:pt idx="20">
                  <c:v>526.37025508557326</c:v>
                </c:pt>
                <c:pt idx="21">
                  <c:v>510.02024770226575</c:v>
                </c:pt>
                <c:pt idx="22">
                  <c:v>538.16982051277432</c:v>
                </c:pt>
                <c:pt idx="23">
                  <c:v>511.23167166671885</c:v>
                </c:pt>
                <c:pt idx="24">
                  <c:v>467.3456256780218</c:v>
                </c:pt>
                <c:pt idx="25">
                  <c:v>456.09397071989531</c:v>
                </c:pt>
                <c:pt idx="26">
                  <c:v>451.34810005310692</c:v>
                </c:pt>
              </c:numCache>
            </c:numRef>
          </c:val>
          <c:extLst>
            <c:ext xmlns:c16="http://schemas.microsoft.com/office/drawing/2014/chart" uri="{C3380CC4-5D6E-409C-BE32-E72D297353CC}">
              <c16:uniqueId val="{00000005-E2E8-4933-A7A9-4CEC951B8DBC}"/>
            </c:ext>
          </c:extLst>
        </c:ser>
        <c:ser>
          <c:idx val="6"/>
          <c:order val="6"/>
          <c:tx>
            <c:strRef>
              <c:f>'15.家庭におけるCO2排出量（一人あたり）'!$Z$45</c:f>
              <c:strCache>
                <c:ptCount val="1"/>
                <c:pt idx="0">
                  <c:v>一般廃棄物</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'15.家庭におけるCO2排出量（一人あたり）'!$AA$45:$BA$45</c:f>
              <c:numCache>
                <c:formatCode>#,##0_);[Red]\(#,##0\)</c:formatCode>
                <c:ptCount val="27"/>
                <c:pt idx="0">
                  <c:v>92.809442681380673</c:v>
                </c:pt>
                <c:pt idx="1">
                  <c:v>94.699232721773015</c:v>
                </c:pt>
                <c:pt idx="2">
                  <c:v>95.622834374687898</c:v>
                </c:pt>
                <c:pt idx="3">
                  <c:v>95.3529786085941</c:v>
                </c:pt>
                <c:pt idx="4">
                  <c:v>98.963364472904658</c:v>
                </c:pt>
                <c:pt idx="5">
                  <c:v>101.28501711982801</c:v>
                </c:pt>
                <c:pt idx="6">
                  <c:v>104.41583220604993</c:v>
                </c:pt>
                <c:pt idx="7">
                  <c:v>106.43113322500493</c:v>
                </c:pt>
                <c:pt idx="8">
                  <c:v>107.52998640475361</c:v>
                </c:pt>
                <c:pt idx="9">
                  <c:v>110.14657973813898</c:v>
                </c:pt>
                <c:pt idx="10">
                  <c:v>114.12317289662688</c:v>
                </c:pt>
                <c:pt idx="11">
                  <c:v>116.08088581575527</c:v>
                </c:pt>
                <c:pt idx="12">
                  <c:v>117.64899311417521</c:v>
                </c:pt>
                <c:pt idx="13">
                  <c:v>118.0942699760887</c:v>
                </c:pt>
                <c:pt idx="14">
                  <c:v>111.50408432626172</c:v>
                </c:pt>
                <c:pt idx="15">
                  <c:v>101.20887847460098</c:v>
                </c:pt>
                <c:pt idx="16">
                  <c:v>91.018184038803838</c:v>
                </c:pt>
                <c:pt idx="17">
                  <c:v>88.517635765162368</c:v>
                </c:pt>
                <c:pt idx="18">
                  <c:v>87.392772387721891</c:v>
                </c:pt>
                <c:pt idx="19">
                  <c:v>72.399589925985254</c:v>
                </c:pt>
                <c:pt idx="20">
                  <c:v>69.415154767516071</c:v>
                </c:pt>
                <c:pt idx="21">
                  <c:v>76.651122550754948</c:v>
                </c:pt>
                <c:pt idx="22">
                  <c:v>85.130641243391395</c:v>
                </c:pt>
                <c:pt idx="23">
                  <c:v>83.417627839808176</c:v>
                </c:pt>
                <c:pt idx="24">
                  <c:v>76.118233928744388</c:v>
                </c:pt>
                <c:pt idx="25">
                  <c:v>74.268357883387694</c:v>
                </c:pt>
                <c:pt idx="26">
                  <c:v>77.155647490953754</c:v>
                </c:pt>
              </c:numCache>
            </c:numRef>
          </c:val>
          <c:extLst>
            <c:ext xmlns:c16="http://schemas.microsoft.com/office/drawing/2014/chart" uri="{C3380CC4-5D6E-409C-BE32-E72D297353CC}">
              <c16:uniqueId val="{00000006-E2E8-4933-A7A9-4CEC951B8DBC}"/>
            </c:ext>
          </c:extLst>
        </c:ser>
        <c:ser>
          <c:idx val="7"/>
          <c:order val="7"/>
          <c:tx>
            <c:strRef>
              <c:f>'15.家庭におけるCO2排出量（一人あたり）'!$Z$46</c:f>
              <c:strCache>
                <c:ptCount val="1"/>
                <c:pt idx="0">
                  <c:v>水道</c:v>
                </c:pt>
              </c:strCache>
            </c:strRef>
          </c:tx>
          <c:spPr>
            <a:ln>
              <a:solidFill>
                <a:sysClr val="windowText" lastClr="000000"/>
              </a:solidFill>
            </a:ln>
          </c:spPr>
          <c:invertIfNegative val="0"/>
          <c:cat>
            <c:numRef>
              <c:f>'15.家庭におけるCO2排出量（一人あたり）'!$AA$37:$BA$37</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'15.家庭におけるCO2排出量（一人あたり）'!$AA$46:$BA$46</c:f>
              <c:numCache>
                <c:formatCode>#,##0_);[Red]\(#,##0\)</c:formatCode>
                <c:ptCount val="27"/>
                <c:pt idx="0">
                  <c:v>16.813402119287961</c:v>
                </c:pt>
                <c:pt idx="1">
                  <c:v>21.241779256329043</c:v>
                </c:pt>
                <c:pt idx="2">
                  <c:v>25.584837886445381</c:v>
                </c:pt>
                <c:pt idx="3">
                  <c:v>27.750456497735602</c:v>
                </c:pt>
                <c:pt idx="4">
                  <c:v>35.010392021457669</c:v>
                </c:pt>
                <c:pt idx="5">
                  <c:v>36.883951247623145</c:v>
                </c:pt>
                <c:pt idx="6">
                  <c:v>34.273784058364129</c:v>
                </c:pt>
                <c:pt idx="7">
                  <c:v>31.385654274245869</c:v>
                </c:pt>
                <c:pt idx="8">
                  <c:v>29.370072189196392</c:v>
                </c:pt>
                <c:pt idx="9">
                  <c:v>28.55745623802267</c:v>
                </c:pt>
                <c:pt idx="10">
                  <c:v>26.830669828913774</c:v>
                </c:pt>
                <c:pt idx="11">
                  <c:v>25.438307651969971</c:v>
                </c:pt>
                <c:pt idx="12">
                  <c:v>26.466919969038795</c:v>
                </c:pt>
                <c:pt idx="13">
                  <c:v>26.531761471678777</c:v>
                </c:pt>
                <c:pt idx="14">
                  <c:v>25.529298107550016</c:v>
                </c:pt>
                <c:pt idx="15">
                  <c:v>24.624887622573201</c:v>
                </c:pt>
                <c:pt idx="16">
                  <c:v>24.116804388730767</c:v>
                </c:pt>
                <c:pt idx="17">
                  <c:v>26.964258557545438</c:v>
                </c:pt>
                <c:pt idx="18">
                  <c:v>31.466166416090285</c:v>
                </c:pt>
                <c:pt idx="19">
                  <c:v>33.939155974149095</c:v>
                </c:pt>
                <c:pt idx="20">
                  <c:v>35.230331675153174</c:v>
                </c:pt>
                <c:pt idx="21">
                  <c:v>38.321872678758638</c:v>
                </c:pt>
                <c:pt idx="22">
                  <c:v>51.611338981250682</c:v>
                </c:pt>
                <c:pt idx="23">
                  <c:v>44.535165251103543</c:v>
                </c:pt>
                <c:pt idx="24">
                  <c:v>44.699677196552983</c:v>
                </c:pt>
                <c:pt idx="25">
                  <c:v>38.549586581449496</c:v>
                </c:pt>
                <c:pt idx="26">
                  <c:v>35.828519325893211</c:v>
                </c:pt>
              </c:numCache>
            </c:numRef>
          </c:val>
          <c:extLst>
            <c:ext xmlns:c16="http://schemas.microsoft.com/office/drawing/2014/chart" uri="{C3380CC4-5D6E-409C-BE32-E72D297353CC}">
              <c16:uniqueId val="{00000007-E2E8-4933-A7A9-4CEC951B8DBC}"/>
            </c:ext>
          </c:extLst>
        </c:ser>
        <c:dLbls>
          <c:showLegendKey val="0"/>
          <c:showVal val="0"/>
          <c:showCatName val="0"/>
          <c:showSerName val="0"/>
          <c:showPercent val="0"/>
          <c:showBubbleSize val="0"/>
        </c:dLbls>
        <c:gapWidth val="40"/>
        <c:overlap val="100"/>
        <c:axId val="181420032"/>
        <c:axId val="181421568"/>
        <c:extLst/>
      </c:barChart>
      <c:lineChart>
        <c:grouping val="standard"/>
        <c:varyColors val="0"/>
        <c:ser>
          <c:idx val="10"/>
          <c:order val="8"/>
          <c:tx>
            <c:strRef>
              <c:f>'15.家庭におけるCO2排出量（一人あたり）'!$Y$38</c:f>
              <c:strCache>
                <c:ptCount val="1"/>
                <c:pt idx="0">
                  <c:v>合計</c:v>
                </c:pt>
              </c:strCache>
            </c:strRef>
          </c:tx>
          <c:spPr>
            <a:ln>
              <a:noFill/>
            </a:ln>
          </c:spPr>
          <c:marker>
            <c:symbol val="none"/>
          </c:marker>
          <c:dLbls>
            <c:spPr>
              <a:noFill/>
              <a:ln>
                <a:noFill/>
              </a:ln>
              <a:effectLst/>
            </c:spPr>
            <c:txPr>
              <a:bodyPr rot="-5400000" vert="horz"/>
              <a:lstStyle/>
              <a:p>
                <a:pPr>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'15.家庭におけるCO2排出量（一人あたり）'!$AA$38:$BA$38</c:f>
              <c:numCache>
                <c:formatCode>#,##0_);[Red]\(#,##0\)</c:formatCode>
                <c:ptCount val="27"/>
                <c:pt idx="0">
                  <c:v>1527.4569841284024</c:v>
                </c:pt>
                <c:pt idx="1">
                  <c:v>1520.2192807122776</c:v>
                </c:pt>
                <c:pt idx="2">
                  <c:v>1649.3608763330019</c:v>
                </c:pt>
                <c:pt idx="3">
                  <c:v>1667.5691705379738</c:v>
                </c:pt>
                <c:pt idx="4">
                  <c:v>1772.4160002488641</c:v>
                </c:pt>
                <c:pt idx="5">
                  <c:v>1784.5364284447567</c:v>
                </c:pt>
                <c:pt idx="6">
                  <c:v>1876.3573567453764</c:v>
                </c:pt>
                <c:pt idx="7">
                  <c:v>1758.2714484515043</c:v>
                </c:pt>
                <c:pt idx="8">
                  <c:v>1795.8103076433592</c:v>
                </c:pt>
                <c:pt idx="9">
                  <c:v>1899.7778356911249</c:v>
                </c:pt>
                <c:pt idx="10">
                  <c:v>1951.0530440333396</c:v>
                </c:pt>
                <c:pt idx="11">
                  <c:v>1903.6199894202268</c:v>
                </c:pt>
                <c:pt idx="12">
                  <c:v>2001.273757425836</c:v>
                </c:pt>
                <c:pt idx="13">
                  <c:v>2069.7297935458892</c:v>
                </c:pt>
                <c:pt idx="14">
                  <c:v>2040.5141183912551</c:v>
                </c:pt>
                <c:pt idx="15">
                  <c:v>2050.4837877625787</c:v>
                </c:pt>
                <c:pt idx="16">
                  <c:v>1941.672649872477</c:v>
                </c:pt>
                <c:pt idx="17">
                  <c:v>2052.9733196752186</c:v>
                </c:pt>
                <c:pt idx="18">
                  <c:v>2010.079373207444</c:v>
                </c:pt>
                <c:pt idx="19">
                  <c:v>1925.1328428694621</c:v>
                </c:pt>
                <c:pt idx="20">
                  <c:v>2012.7435788777698</c:v>
                </c:pt>
                <c:pt idx="21">
                  <c:v>2125.7885770694329</c:v>
                </c:pt>
                <c:pt idx="22">
                  <c:v>2290.5724911805682</c:v>
                </c:pt>
                <c:pt idx="23">
                  <c:v>2247.9351061196762</c:v>
                </c:pt>
                <c:pt idx="24">
                  <c:v>2096.5137433931623</c:v>
                </c:pt>
                <c:pt idx="25">
                  <c:v>2039.1513925886911</c:v>
                </c:pt>
                <c:pt idx="26">
                  <c:v>2044.685700361923</c:v>
                </c:pt>
              </c:numCache>
            </c:numRef>
          </c:val>
          <c:smooth val="0"/>
          <c:extLst>
            <c:ext xmlns:c16="http://schemas.microsoft.com/office/drawing/2014/chart" uri="{C3380CC4-5D6E-409C-BE32-E72D297353CC}">
              <c16:uniqueId val="{00000008-E2E8-4933-A7A9-4CEC951B8DBC}"/>
            </c:ext>
          </c:extLst>
        </c:ser>
        <c:dLbls>
          <c:showLegendKey val="0"/>
          <c:showVal val="0"/>
          <c:showCatName val="0"/>
          <c:showSerName val="0"/>
          <c:showPercent val="0"/>
          <c:showBubbleSize val="0"/>
        </c:dLbls>
        <c:marker val="1"/>
        <c:smooth val="0"/>
        <c:axId val="181420032"/>
        <c:axId val="181421568"/>
      </c:lineChart>
      <c:catAx>
        <c:axId val="181420032"/>
        <c:scaling>
          <c:orientation val="minMax"/>
        </c:scaling>
        <c:delete val="0"/>
        <c:axPos val="b"/>
        <c:numFmt formatCode="General" sourceLinked="1"/>
        <c:majorTickMark val="out"/>
        <c:minorTickMark val="none"/>
        <c:tickLblPos val="nextTo"/>
        <c:spPr>
          <a:ln>
            <a:solidFill>
              <a:sysClr val="windowText" lastClr="000000"/>
            </a:solidFill>
          </a:ln>
        </c:spPr>
        <c:txPr>
          <a:bodyPr rot="-5400000" vert="horz"/>
          <a:lstStyle/>
          <a:p>
            <a:pPr>
              <a:defRPr sz="1200"/>
            </a:pPr>
            <a:endParaRPr lang="ja-JP"/>
          </a:p>
        </c:txPr>
        <c:crossAx val="181421568"/>
        <c:crosses val="autoZero"/>
        <c:auto val="1"/>
        <c:lblAlgn val="ctr"/>
        <c:lblOffset val="100"/>
        <c:noMultiLvlLbl val="0"/>
      </c:catAx>
      <c:valAx>
        <c:axId val="181421568"/>
        <c:scaling>
          <c:orientation val="minMax"/>
        </c:scaling>
        <c:delete val="0"/>
        <c:axPos val="l"/>
        <c:numFmt formatCode="#,##0_);[Red]\(#,##0\)" sourceLinked="1"/>
        <c:majorTickMark val="out"/>
        <c:minorTickMark val="none"/>
        <c:tickLblPos val="nextTo"/>
        <c:spPr>
          <a:ln>
            <a:solidFill>
              <a:sysClr val="windowText" lastClr="000000"/>
            </a:solidFill>
          </a:ln>
        </c:spPr>
        <c:txPr>
          <a:bodyPr/>
          <a:lstStyle/>
          <a:p>
            <a:pPr>
              <a:defRPr sz="1200"/>
            </a:pPr>
            <a:endParaRPr lang="ja-JP"/>
          </a:p>
        </c:txPr>
        <c:crossAx val="181420032"/>
        <c:crosses val="autoZero"/>
        <c:crossBetween val="between"/>
      </c:valAx>
    </c:plotArea>
    <c:legend>
      <c:legendPos val="r"/>
      <c:legendEntry>
        <c:idx val="8"/>
        <c:delete val="1"/>
      </c:legendEntry>
      <c:layout>
        <c:manualLayout>
          <c:xMode val="edge"/>
          <c:yMode val="edge"/>
          <c:x val="0.84991584385285179"/>
          <c:y val="0.3565776500159703"/>
          <c:w val="0.1483202099737532"/>
          <c:h val="0.36304443426053234"/>
        </c:manualLayout>
      </c:layout>
      <c:overlay val="0"/>
      <c:txPr>
        <a:bodyPr/>
        <a:lstStyle/>
        <a:p>
          <a:pPr>
            <a:defRPr sz="1100"/>
          </a:pPr>
          <a:endParaRPr lang="ja-JP"/>
        </a:p>
      </c:txPr>
    </c:legend>
    <c:plotVisOnly val="1"/>
    <c:dispBlanksAs val="gap"/>
    <c:showDLblsOverMax val="0"/>
  </c:chart>
  <c:spPr>
    <a:ln>
      <a:noFill/>
    </a:ln>
  </c:spPr>
  <c:printSettings>
    <c:headerFooter/>
    <c:pageMargins b="0.75000000000000089" l="0.70000000000000062" r="0.70000000000000062" t="0.75000000000000089" header="0.30000000000000032" footer="0.30000000000000032"/>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991364421416299E-2"/>
          <c:y val="0"/>
          <c:w val="0.8773747841105356"/>
          <c:h val="0"/>
        </c:manualLayout>
      </c:layout>
      <c:lineChart>
        <c:grouping val="standard"/>
        <c:varyColors val="0"/>
        <c:ser>
          <c:idx val="1"/>
          <c:order val="0"/>
          <c:spPr>
            <a:ln w="12700">
              <a:solidFill>
                <a:srgbClr val="000000"/>
              </a:solidFill>
              <a:prstDash val="solid"/>
            </a:ln>
          </c:spPr>
          <c:marker>
            <c:symbol val="squar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0-C0C2-4791-85D0-71C666065225}"/>
            </c:ext>
          </c:extLst>
        </c:ser>
        <c:ser>
          <c:idx val="2"/>
          <c:order val="1"/>
          <c:spPr>
            <a:ln w="12700">
              <a:solidFill>
                <a:srgbClr val="000000"/>
              </a:solidFill>
              <a:prstDash val="solid"/>
            </a:ln>
          </c:spPr>
          <c:marker>
            <c:symbol val="circ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1-C0C2-4791-85D0-71C666065225}"/>
            </c:ext>
          </c:extLst>
        </c:ser>
        <c:ser>
          <c:idx val="3"/>
          <c:order val="2"/>
          <c:spPr>
            <a:ln w="12700">
              <a:solidFill>
                <a:srgbClr val="000000"/>
              </a:solidFill>
              <a:prstDash val="solid"/>
            </a:ln>
          </c:spPr>
          <c:marker>
            <c:symbol val="triangle"/>
            <c:size val="7"/>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2-C0C2-4791-85D0-71C666065225}"/>
            </c:ext>
          </c:extLst>
        </c:ser>
        <c:dLbls>
          <c:showLegendKey val="0"/>
          <c:showVal val="0"/>
          <c:showCatName val="0"/>
          <c:showSerName val="0"/>
          <c:showPercent val="0"/>
          <c:showBubbleSize val="0"/>
        </c:dLbls>
        <c:marker val="1"/>
        <c:smooth val="0"/>
        <c:axId val="181657984"/>
        <c:axId val="181659904"/>
      </c:lineChart>
      <c:catAx>
        <c:axId val="181657984"/>
        <c:scaling>
          <c:orientation val="minMax"/>
        </c:scaling>
        <c:delete val="0"/>
        <c:axPos val="b"/>
        <c:numFmt formatCode="General" sourceLinked="1"/>
        <c:majorTickMark val="in"/>
        <c:minorTickMark val="none"/>
        <c:tickLblPos val="nextTo"/>
        <c:spPr>
          <a:ln w="3175">
            <a:solidFill>
              <a:srgbClr val="000000"/>
            </a:solidFill>
            <a:prstDash val="solid"/>
          </a:ln>
        </c:spPr>
        <c:txPr>
          <a:bodyPr rot="-5400000" vert="horz"/>
          <a:lstStyle/>
          <a:p>
            <a:pPr>
              <a:defRPr sz="1400" b="0" i="0" u="none" strike="noStrike" baseline="0">
                <a:solidFill>
                  <a:srgbClr val="000000"/>
                </a:solidFill>
                <a:latin typeface="Arial"/>
                <a:ea typeface="Arial"/>
                <a:cs typeface="Arial"/>
              </a:defRPr>
            </a:pPr>
            <a:endParaRPr lang="ja-JP"/>
          </a:p>
        </c:txPr>
        <c:crossAx val="181659904"/>
        <c:crosses val="autoZero"/>
        <c:auto val="1"/>
        <c:lblAlgn val="ctr"/>
        <c:lblOffset val="100"/>
        <c:tickLblSkip val="1"/>
        <c:tickMarkSkip val="1"/>
        <c:noMultiLvlLbl val="0"/>
      </c:catAx>
      <c:valAx>
        <c:axId val="181659904"/>
        <c:scaling>
          <c:orientation val="minMax"/>
          <c:min val="15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ja-JP"/>
          </a:p>
        </c:txPr>
        <c:crossAx val="181657984"/>
        <c:crosses val="autoZero"/>
        <c:crossBetween val="between"/>
        <c:majorUnit val="50"/>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25" b="0" i="0" u="none" strike="noStrike" baseline="0">
          <a:solidFill>
            <a:srgbClr val="000000"/>
          </a:solidFill>
          <a:latin typeface="Century"/>
          <a:ea typeface="Century"/>
          <a:cs typeface="Century"/>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latin typeface="(日本語用のフォントを使用)"/>
              </a:defRPr>
            </a:pPr>
            <a:r>
              <a:rPr lang="ja-JP" altLang="ja-JP" sz="1600" b="1" i="0" baseline="0">
                <a:latin typeface="+mn-ea"/>
              </a:rPr>
              <a:t>部門別 </a:t>
            </a:r>
            <a:r>
              <a:rPr lang="en-US" altLang="ja-JP" sz="1600" b="1" i="0" baseline="0">
                <a:latin typeface="+mn-ea"/>
              </a:rPr>
              <a:t>CO</a:t>
            </a:r>
            <a:r>
              <a:rPr lang="en-US" altLang="ja-JP" sz="1600" b="1" i="0" baseline="-25000">
                <a:latin typeface="+mn-ea"/>
              </a:rPr>
              <a:t>2 </a:t>
            </a:r>
            <a:r>
              <a:rPr lang="ja-JP" altLang="ja-JP" sz="1600" b="1" i="0" baseline="0">
                <a:latin typeface="+mn-ea"/>
              </a:rPr>
              <a:t>排出量の</a:t>
            </a:r>
            <a:r>
              <a:rPr lang="ja-JP" altLang="en-US" sz="1600" b="1" i="0" baseline="0">
                <a:latin typeface="+mn-ea"/>
              </a:rPr>
              <a:t>（電気・熱配分前）推移（</a:t>
            </a:r>
            <a:r>
              <a:rPr lang="en-US" altLang="ja-JP" sz="1600" b="1" i="0" baseline="0">
                <a:latin typeface="+mn-ea"/>
              </a:rPr>
              <a:t>1990-2016</a:t>
            </a:r>
            <a:r>
              <a:rPr lang="ja-JP" altLang="ja-JP" sz="1600" b="1" i="0" baseline="0">
                <a:latin typeface="+mn-ea"/>
              </a:rPr>
              <a:t>年度</a:t>
            </a:r>
            <a:r>
              <a:rPr lang="ja-JP" altLang="en-US" sz="1600" b="1" i="0" baseline="0">
                <a:latin typeface="+mn-ea"/>
              </a:rPr>
              <a:t>）</a:t>
            </a:r>
            <a:endParaRPr lang="ja-JP" altLang="ja-JP" sz="1600">
              <a:latin typeface="+mn-ea"/>
            </a:endParaRPr>
          </a:p>
        </c:rich>
      </c:tx>
      <c:overlay val="0"/>
    </c:title>
    <c:autoTitleDeleted val="0"/>
    <c:plotArea>
      <c:layout>
        <c:manualLayout>
          <c:layoutTarget val="inner"/>
          <c:xMode val="edge"/>
          <c:yMode val="edge"/>
          <c:x val="0.1178082081218087"/>
          <c:y val="0.13302458183893284"/>
          <c:w val="0.54317272741392386"/>
          <c:h val="0.70091833333333364"/>
        </c:manualLayout>
      </c:layout>
      <c:lineChart>
        <c:grouping val="standard"/>
        <c:varyColors val="0"/>
        <c:ser>
          <c:idx val="1"/>
          <c:order val="0"/>
          <c:tx>
            <c:strRef>
              <c:f>'2.CO2-Sector'!$Y$70</c:f>
              <c:strCache>
                <c:ptCount val="1"/>
                <c:pt idx="0">
                  <c:v>排出源</c:v>
                </c:pt>
              </c:strCache>
            </c:strRef>
          </c:tx>
          <c:dPt>
            <c:idx val="1"/>
            <c:bubble3D val="0"/>
            <c:spPr/>
            <c:extLst>
              <c:ext xmlns:c16="http://schemas.microsoft.com/office/drawing/2014/chart" uri="{C3380CC4-5D6E-409C-BE32-E72D297353CC}">
                <c16:uniqueId val="{00000001-51BD-4C81-9B53-6C22C635DBCE}"/>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BD-4C81-9B53-6C22C635DBC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BD-4C81-9B53-6C22C635DBCE}"/>
                </c:ext>
              </c:extLst>
            </c:dLbl>
            <c:dLbl>
              <c:idx val="23"/>
              <c:delete val="1"/>
              <c:extLst>
                <c:ext xmlns:c15="http://schemas.microsoft.com/office/drawing/2012/chart" uri="{CE6537A1-D6FC-4f65-9D91-7224C49458BB}"/>
                <c:ext xmlns:c16="http://schemas.microsoft.com/office/drawing/2014/chart" uri="{C3380CC4-5D6E-409C-BE32-E72D297353CC}">
                  <c16:uniqueId val="{00000004-51BD-4C81-9B53-6C22C635DBCE}"/>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BD-4C81-9B53-6C22C635DBCE}"/>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'2.CO2-Sector'!$AA$70:$BA$70</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val>
          <c:smooth val="0"/>
          <c:extLst>
            <c:ext xmlns:c16="http://schemas.microsoft.com/office/drawing/2014/chart" uri="{C3380CC4-5D6E-409C-BE32-E72D297353CC}">
              <c16:uniqueId val="{00000006-51BD-4C81-9B53-6C22C635DBCE}"/>
            </c:ext>
          </c:extLst>
        </c:ser>
        <c:ser>
          <c:idx val="2"/>
          <c:order val="1"/>
          <c:tx>
            <c:strRef>
              <c:f>'2.CO2-Sector'!$Y$71</c:f>
              <c:strCache>
                <c:ptCount val="1"/>
                <c:pt idx="0">
                  <c:v>エネルギー転換部門</c:v>
                </c:pt>
              </c:strCache>
            </c:strRef>
          </c:tx>
          <c:spPr>
            <a:ln>
              <a:solidFill>
                <a:srgbClr val="C00000"/>
              </a:solidFill>
            </a:ln>
          </c:spPr>
          <c:marker>
            <c:symbol val="square"/>
            <c:size val="7"/>
            <c:spPr>
              <a:solidFill>
                <a:srgbClr val="C00000"/>
              </a:solidFill>
              <a:ln>
                <a:solidFill>
                  <a:srgbClr val="C00000"/>
                </a:solidFill>
              </a:ln>
            </c:spPr>
          </c:marker>
          <c:dLbls>
            <c:dLbl>
              <c:idx val="0"/>
              <c:layout>
                <c:manualLayout>
                  <c:x val="-1.4741097715826523E-2"/>
                  <c:y val="-1.3421782206503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BD-4C81-9B53-6C22C635DBCE}"/>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BD-4C81-9B53-6C22C635DBCE}"/>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0A-51BD-4C81-9B53-6C22C635DBCE}"/>
                </c:ext>
              </c:extLst>
            </c:dLbl>
            <c:dLbl>
              <c:idx val="26"/>
              <c:layout>
                <c:manualLayout>
                  <c:x val="3.3007354819231446E-3"/>
                  <c:y val="-2.8933758371935852E-4"/>
                </c:manualLayout>
              </c:layout>
              <c:tx>
                <c:rich>
                  <a:bodyPr wrap="square" lIns="38100" tIns="19050" rIns="38100" bIns="19050" anchor="ctr">
                    <a:spAutoFit/>
                  </a:bodyPr>
                  <a:lstStyle/>
                  <a:p>
                    <a:pPr>
                      <a:defRPr>
                        <a:solidFill>
                          <a:srgbClr val="C00000"/>
                        </a:solidFill>
                      </a:defRPr>
                    </a:pPr>
                    <a:fld id="{04BA0329-2C0D-4807-9E70-47A9F6EF299D}" type="VALUE">
                      <a:rPr lang="ja-JP" altLang="en-US" sz="1200" baseline="0">
                        <a:solidFill>
                          <a:srgbClr val="C00000"/>
                        </a:solidFill>
                      </a:rPr>
                      <a:pPr>
                        <a:defRPr>
                          <a:solidFill>
                            <a:srgbClr val="C00000"/>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51BD-4C81-9B53-6C22C635DBCE}"/>
                </c:ext>
              </c:extLst>
            </c:dLbl>
            <c:spPr>
              <a:noFill/>
              <a:ln>
                <a:noFill/>
              </a:ln>
              <a:effectLst/>
            </c:spPr>
            <c:txPr>
              <a:bodyPr wrap="square" lIns="38100" tIns="19050" rIns="38100" bIns="19050" anchor="ctr">
                <a:spAutoFit/>
              </a:bodyPr>
              <a:lstStyle/>
              <a:p>
                <a:pPr>
                  <a:defRPr>
                    <a:solidFill>
                      <a:srgbClr val="C000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'2.CO2-Sector'!$AA$71:$BA$71</c:f>
              <c:numCache>
                <c:formatCode>#,##0_ </c:formatCode>
                <c:ptCount val="27"/>
                <c:pt idx="0">
                  <c:v>348.18682507440394</c:v>
                </c:pt>
                <c:pt idx="1">
                  <c:v>349.49911315940653</c:v>
                </c:pt>
                <c:pt idx="2">
                  <c:v>354.88378746810315</c:v>
                </c:pt>
                <c:pt idx="3">
                  <c:v>338.49420112836577</c:v>
                </c:pt>
                <c:pt idx="4">
                  <c:v>372.46904083184342</c:v>
                </c:pt>
                <c:pt idx="5">
                  <c:v>360.40724472896585</c:v>
                </c:pt>
                <c:pt idx="6">
                  <c:v>362.27004121861239</c:v>
                </c:pt>
                <c:pt idx="7">
                  <c:v>357.47658021691115</c:v>
                </c:pt>
                <c:pt idx="8">
                  <c:v>344.3218371469876</c:v>
                </c:pt>
                <c:pt idx="9">
                  <c:v>365.46943278855315</c:v>
                </c:pt>
                <c:pt idx="10">
                  <c:v>373.99600931239814</c:v>
                </c:pt>
                <c:pt idx="11">
                  <c:v>364.93318649799409</c:v>
                </c:pt>
                <c:pt idx="12">
                  <c:v>390.53306780384651</c:v>
                </c:pt>
                <c:pt idx="13">
                  <c:v>406.83453350731111</c:v>
                </c:pt>
                <c:pt idx="14">
                  <c:v>402.24884573122552</c:v>
                </c:pt>
                <c:pt idx="15">
                  <c:v>422.17079118585411</c:v>
                </c:pt>
                <c:pt idx="16">
                  <c:v>413.73460237552047</c:v>
                </c:pt>
                <c:pt idx="17">
                  <c:v>466.45732974409486</c:v>
                </c:pt>
                <c:pt idx="18">
                  <c:v>435.50149548418904</c:v>
                </c:pt>
                <c:pt idx="19">
                  <c:v>396.88046919282937</c:v>
                </c:pt>
                <c:pt idx="20">
                  <c:v>421.81929568653294</c:v>
                </c:pt>
                <c:pt idx="21">
                  <c:v>478.41545362765652</c:v>
                </c:pt>
                <c:pt idx="22">
                  <c:v>523.58267121678273</c:v>
                </c:pt>
                <c:pt idx="23">
                  <c:v>525.63868464555298</c:v>
                </c:pt>
                <c:pt idx="24">
                  <c:v>499.17653686858688</c:v>
                </c:pt>
                <c:pt idx="25">
                  <c:v>474.19407818086222</c:v>
                </c:pt>
                <c:pt idx="26">
                  <c:v>506.68047800275178</c:v>
                </c:pt>
              </c:numCache>
            </c:numRef>
          </c:val>
          <c:smooth val="0"/>
          <c:extLst>
            <c:ext xmlns:c16="http://schemas.microsoft.com/office/drawing/2014/chart" uri="{C3380CC4-5D6E-409C-BE32-E72D297353CC}">
              <c16:uniqueId val="{0000000C-51BD-4C81-9B53-6C22C635DBCE}"/>
            </c:ext>
          </c:extLst>
        </c:ser>
        <c:ser>
          <c:idx val="3"/>
          <c:order val="2"/>
          <c:tx>
            <c:strRef>
              <c:f>'2.CO2-Sector'!$Y$72</c:f>
              <c:strCache>
                <c:ptCount val="1"/>
                <c:pt idx="0">
                  <c:v>産業部門</c:v>
                </c:pt>
              </c:strCache>
            </c:strRef>
          </c:tx>
          <c:spPr>
            <a:ln>
              <a:solidFill>
                <a:srgbClr val="9BBB59">
                  <a:lumMod val="75000"/>
                </a:srgbClr>
              </a:solidFill>
            </a:ln>
          </c:spPr>
          <c:marker>
            <c:symbol val="triangle"/>
            <c:size val="7"/>
            <c:spPr>
              <a:solidFill>
                <a:srgbClr val="9BBB59">
                  <a:lumMod val="75000"/>
                </a:srgbClr>
              </a:solidFill>
              <a:ln>
                <a:solidFill>
                  <a:srgbClr val="9BBB59">
                    <a:lumMod val="75000"/>
                  </a:srgbClr>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BD-4C81-9B53-6C22C635DBCE}"/>
                </c:ext>
              </c:extLst>
            </c:dLbl>
            <c:dLbl>
              <c:idx val="15"/>
              <c:layout>
                <c:manualLayout>
                  <c:x val="-2.1911712515451924E-2"/>
                  <c:y val="-1.92036280275092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BD-4C81-9B53-6C22C635DBCE}"/>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1BD-4C81-9B53-6C22C635DBCE}"/>
                </c:ext>
              </c:extLst>
            </c:dLbl>
            <c:dLbl>
              <c:idx val="24"/>
              <c:delete val="1"/>
              <c:extLst>
                <c:ext xmlns:c15="http://schemas.microsoft.com/office/drawing/2012/chart" uri="{CE6537A1-D6FC-4f65-9D91-7224C49458BB}"/>
                <c:ext xmlns:c16="http://schemas.microsoft.com/office/drawing/2014/chart" uri="{C3380CC4-5D6E-409C-BE32-E72D297353CC}">
                  <c16:uniqueId val="{00000010-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11-51BD-4C81-9B53-6C22C635DBCE}"/>
                </c:ext>
              </c:extLst>
            </c:dLbl>
            <c:dLbl>
              <c:idx val="26"/>
              <c:layout>
                <c:manualLayout>
                  <c:x val="4.7125993725846552E-4"/>
                  <c:y val="5.5436609749623996E-3"/>
                </c:manualLayout>
              </c:layout>
              <c:tx>
                <c:rich>
                  <a:bodyPr wrap="square" lIns="38100" tIns="19050" rIns="38100" bIns="19050" anchor="ctr">
                    <a:noAutofit/>
                  </a:bodyPr>
                  <a:lstStyle/>
                  <a:p>
                    <a:pPr>
                      <a:defRPr>
                        <a:solidFill>
                          <a:schemeClr val="accent3">
                            <a:lumMod val="75000"/>
                          </a:schemeClr>
                        </a:solidFill>
                      </a:defRPr>
                    </a:pPr>
                    <a:fld id="{1EDD7E2D-A758-43BB-AA27-D0D17BAFB202}" type="VALUE">
                      <a:rPr lang="ja-JP" altLang="en-US" sz="1200" baseline="0">
                        <a:solidFill>
                          <a:schemeClr val="accent3">
                            <a:lumMod val="75000"/>
                          </a:schemeClr>
                        </a:solidFill>
                      </a:rPr>
                      <a:pPr>
                        <a:defRPr>
                          <a:solidFill>
                            <a:schemeClr val="accent3">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separator> </c:separator>
              <c:extLst>
                <c:ext xmlns:c15="http://schemas.microsoft.com/office/drawing/2012/chart" uri="{CE6537A1-D6FC-4f65-9D91-7224C49458BB}">
                  <c15:layout>
                    <c:manualLayout>
                      <c:w val="7.0144152686221886E-2"/>
                      <c:h val="4.913275187454394E-2"/>
                    </c:manualLayout>
                  </c15:layout>
                  <c15:dlblFieldTable/>
                  <c15:showDataLabelsRange val="0"/>
                </c:ext>
                <c:ext xmlns:c16="http://schemas.microsoft.com/office/drawing/2014/chart" uri="{C3380CC4-5D6E-409C-BE32-E72D297353CC}">
                  <c16:uniqueId val="{00000012-51BD-4C81-9B53-6C22C635DBCE}"/>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'2.CO2-Sector'!$AA$72:$BA$72</c:f>
              <c:numCache>
                <c:formatCode>#,##0_ </c:formatCode>
                <c:ptCount val="27"/>
                <c:pt idx="0">
                  <c:v>378.7755892913421</c:v>
                </c:pt>
                <c:pt idx="1">
                  <c:v>376.16308752415136</c:v>
                </c:pt>
                <c:pt idx="2">
                  <c:v>370.49792117692931</c:v>
                </c:pt>
                <c:pt idx="3">
                  <c:v>372.14791522100165</c:v>
                </c:pt>
                <c:pt idx="4">
                  <c:v>379.02466691262913</c:v>
                </c:pt>
                <c:pt idx="5">
                  <c:v>385.9768611235861</c:v>
                </c:pt>
                <c:pt idx="6">
                  <c:v>390.69065333546541</c:v>
                </c:pt>
                <c:pt idx="7">
                  <c:v>386.48899197198148</c:v>
                </c:pt>
                <c:pt idx="8">
                  <c:v>362.66303696174077</c:v>
                </c:pt>
                <c:pt idx="9">
                  <c:v>367.26058331209356</c:v>
                </c:pt>
                <c:pt idx="10">
                  <c:v>377.28296837550749</c:v>
                </c:pt>
                <c:pt idx="11">
                  <c:v>371.11341009474665</c:v>
                </c:pt>
                <c:pt idx="12">
                  <c:v>376.3715631152869</c:v>
                </c:pt>
                <c:pt idx="13">
                  <c:v>375.94052508353923</c:v>
                </c:pt>
                <c:pt idx="14">
                  <c:v>376.69385070918418</c:v>
                </c:pt>
                <c:pt idx="15">
                  <c:v>365.84659012183823</c:v>
                </c:pt>
                <c:pt idx="16">
                  <c:v>362.25109894144668</c:v>
                </c:pt>
                <c:pt idx="17">
                  <c:v>358.61259254475982</c:v>
                </c:pt>
                <c:pt idx="18">
                  <c:v>328.01954128145087</c:v>
                </c:pt>
                <c:pt idx="19">
                  <c:v>314.02330250315447</c:v>
                </c:pt>
                <c:pt idx="20">
                  <c:v>328.46444392936201</c:v>
                </c:pt>
                <c:pt idx="21">
                  <c:v>326.01775503602209</c:v>
                </c:pt>
                <c:pt idx="22">
                  <c:v>324.20164164181944</c:v>
                </c:pt>
                <c:pt idx="23">
                  <c:v>331.90796678838592</c:v>
                </c:pt>
                <c:pt idx="24">
                  <c:v>322.45269910208975</c:v>
                </c:pt>
                <c:pt idx="25">
                  <c:v>313.99358729998823</c:v>
                </c:pt>
                <c:pt idx="26">
                  <c:v>298.65995821698971</c:v>
                </c:pt>
              </c:numCache>
            </c:numRef>
          </c:val>
          <c:smooth val="0"/>
          <c:extLst>
            <c:ext xmlns:c16="http://schemas.microsoft.com/office/drawing/2014/chart" uri="{C3380CC4-5D6E-409C-BE32-E72D297353CC}">
              <c16:uniqueId val="{00000013-51BD-4C81-9B53-6C22C635DBCE}"/>
            </c:ext>
          </c:extLst>
        </c:ser>
        <c:ser>
          <c:idx val="4"/>
          <c:order val="3"/>
          <c:tx>
            <c:strRef>
              <c:f>'2.CO2-Sector'!$Y$73</c:f>
              <c:strCache>
                <c:ptCount val="1"/>
                <c:pt idx="0">
                  <c:v>運輸部門</c:v>
                </c:pt>
              </c:strCache>
            </c:strRef>
          </c:tx>
          <c:spPr>
            <a:ln>
              <a:solidFill>
                <a:srgbClr val="8064A2"/>
              </a:solidFill>
            </a:ln>
          </c:spPr>
          <c:marker>
            <c:symbol val="x"/>
            <c:size val="7"/>
            <c:spPr>
              <a:noFill/>
              <a:ln>
                <a:solidFill>
                  <a:srgbClr val="8064A2"/>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1BD-4C81-9B53-6C22C635DBCE}"/>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1BD-4C81-9B53-6C22C635DBCE}"/>
                </c:ext>
              </c:extLst>
            </c:dLbl>
            <c:dLbl>
              <c:idx val="23"/>
              <c:layout>
                <c:manualLayout>
                  <c:x val="-1.747329304613944E-2"/>
                  <c:y val="-1.65489519379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1BD-4C81-9B53-6C22C635DBCE}"/>
                </c:ext>
              </c:extLst>
            </c:dLbl>
            <c:dLbl>
              <c:idx val="24"/>
              <c:delete val="1"/>
              <c:extLst>
                <c:ext xmlns:c15="http://schemas.microsoft.com/office/drawing/2012/chart" uri="{CE6537A1-D6FC-4f65-9D91-7224C49458BB}"/>
                <c:ext xmlns:c16="http://schemas.microsoft.com/office/drawing/2014/chart" uri="{C3380CC4-5D6E-409C-BE32-E72D297353CC}">
                  <c16:uniqueId val="{00000017-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18-51BD-4C81-9B53-6C22C635DBCE}"/>
                </c:ext>
              </c:extLst>
            </c:dLbl>
            <c:dLbl>
              <c:idx val="26"/>
              <c:layout>
                <c:manualLayout>
                  <c:x val="-1.062904182253274E-4"/>
                  <c:y val="-5.8998761432104514E-4"/>
                </c:manualLayout>
              </c:layout>
              <c:tx>
                <c:rich>
                  <a:bodyPr wrap="square" lIns="38100" tIns="19050" rIns="38100" bIns="19050" anchor="ctr">
                    <a:spAutoFit/>
                  </a:bodyPr>
                  <a:lstStyle/>
                  <a:p>
                    <a:pPr>
                      <a:defRPr>
                        <a:solidFill>
                          <a:schemeClr val="accent4"/>
                        </a:solidFill>
                      </a:defRPr>
                    </a:pPr>
                    <a:fld id="{E5CE3B70-B0B7-4128-843C-2FA614AEDB49}" type="VALUE">
                      <a:rPr lang="ja-JP" altLang="en-US" sz="1200" baseline="0">
                        <a:solidFill>
                          <a:schemeClr val="accent4"/>
                        </a:solidFill>
                      </a:rPr>
                      <a:pPr>
                        <a:defRPr>
                          <a:solidFill>
                            <a:schemeClr val="accent4"/>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9-51BD-4C81-9B53-6C22C635DBCE}"/>
                </c:ext>
              </c:extLst>
            </c:dLbl>
            <c:spPr>
              <a:noFill/>
              <a:ln>
                <a:noFill/>
              </a:ln>
              <a:effectLst/>
            </c:spPr>
            <c:txPr>
              <a:bodyPr wrap="square" lIns="38100" tIns="19050" rIns="38100" bIns="19050" anchor="ctr">
                <a:spAutoFit/>
              </a:bodyPr>
              <a:lstStyle/>
              <a:p>
                <a:pPr>
                  <a:defRPr>
                    <a:solidFill>
                      <a:schemeClr val="accent4"/>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'2.CO2-Sector'!$AA$73:$BA$73</c:f>
              <c:numCache>
                <c:formatCode>#,##0_ </c:formatCode>
                <c:ptCount val="27"/>
                <c:pt idx="0">
                  <c:v>200.7925575123345</c:v>
                </c:pt>
                <c:pt idx="1">
                  <c:v>212.51632502428646</c:v>
                </c:pt>
                <c:pt idx="2">
                  <c:v>219.17152304417559</c:v>
                </c:pt>
                <c:pt idx="3">
                  <c:v>223.00106359407212</c:v>
                </c:pt>
                <c:pt idx="4">
                  <c:v>232.32101631314401</c:v>
                </c:pt>
                <c:pt idx="5">
                  <c:v>241.70146023408964</c:v>
                </c:pt>
                <c:pt idx="6">
                  <c:v>248.43849262884848</c:v>
                </c:pt>
                <c:pt idx="7">
                  <c:v>250.24972378489397</c:v>
                </c:pt>
                <c:pt idx="8">
                  <c:v>248.45711332383254</c:v>
                </c:pt>
                <c:pt idx="9">
                  <c:v>252.54733257882461</c:v>
                </c:pt>
                <c:pt idx="10">
                  <c:v>252.21806460310086</c:v>
                </c:pt>
                <c:pt idx="11">
                  <c:v>256.40873344486533</c:v>
                </c:pt>
                <c:pt idx="12">
                  <c:v>252.79265000016247</c:v>
                </c:pt>
                <c:pt idx="13">
                  <c:v>248.79546174547269</c:v>
                </c:pt>
                <c:pt idx="14">
                  <c:v>242.87819985933922</c:v>
                </c:pt>
                <c:pt idx="15">
                  <c:v>237.39976031937704</c:v>
                </c:pt>
                <c:pt idx="16">
                  <c:v>233.42611167944528</c:v>
                </c:pt>
                <c:pt idx="17">
                  <c:v>232.00969657194435</c:v>
                </c:pt>
                <c:pt idx="18">
                  <c:v>224.45259225020786</c:v>
                </c:pt>
                <c:pt idx="19">
                  <c:v>221.18101087951936</c:v>
                </c:pt>
                <c:pt idx="20">
                  <c:v>221.62759434829402</c:v>
                </c:pt>
                <c:pt idx="21">
                  <c:v>216.84046403435519</c:v>
                </c:pt>
                <c:pt idx="22">
                  <c:v>217.73444776692185</c:v>
                </c:pt>
                <c:pt idx="23">
                  <c:v>214.80180955959415</c:v>
                </c:pt>
                <c:pt idx="24">
                  <c:v>209.85202439860251</c:v>
                </c:pt>
                <c:pt idx="25">
                  <c:v>208.64764237106428</c:v>
                </c:pt>
                <c:pt idx="26">
                  <c:v>206.75648384119549</c:v>
                </c:pt>
              </c:numCache>
            </c:numRef>
          </c:val>
          <c:smooth val="0"/>
          <c:extLst>
            <c:ext xmlns:c16="http://schemas.microsoft.com/office/drawing/2014/chart" uri="{C3380CC4-5D6E-409C-BE32-E72D297353CC}">
              <c16:uniqueId val="{0000001A-51BD-4C81-9B53-6C22C635DBCE}"/>
            </c:ext>
          </c:extLst>
        </c:ser>
        <c:ser>
          <c:idx val="5"/>
          <c:order val="4"/>
          <c:tx>
            <c:strRef>
              <c:f>'2.CO2-Sector'!$Y$74</c:f>
              <c:strCache>
                <c:ptCount val="1"/>
                <c:pt idx="0">
                  <c:v>業務その他部門</c:v>
                </c:pt>
              </c:strCache>
            </c:strRef>
          </c:tx>
          <c:spPr>
            <a:ln>
              <a:solidFill>
                <a:srgbClr val="4BACC6">
                  <a:lumMod val="75000"/>
                </a:srgbClr>
              </a:solidFill>
            </a:ln>
          </c:spPr>
          <c:marker>
            <c:symbol val="star"/>
            <c:size val="7"/>
            <c:spPr>
              <a:noFill/>
              <a:ln>
                <a:solidFill>
                  <a:srgbClr val="4BACC6">
                    <a:lumMod val="75000"/>
                  </a:srgbClr>
                </a:solidFill>
              </a:ln>
            </c:spPr>
          </c:marker>
          <c:dLbls>
            <c:dLbl>
              <c:idx val="0"/>
              <c:layout>
                <c:manualLayout>
                  <c:x val="-1.5628723085341828E-2"/>
                  <c:y val="-1.97623177088603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1BD-4C81-9B53-6C22C635DBCE}"/>
                </c:ext>
              </c:extLst>
            </c:dLbl>
            <c:dLbl>
              <c:idx val="15"/>
              <c:layout>
                <c:manualLayout>
                  <c:x val="-1.8208224463820553E-2"/>
                  <c:y val="1.2144348583529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1BD-4C81-9B53-6C22C635DBCE}"/>
                </c:ext>
              </c:extLst>
            </c:dLbl>
            <c:dLbl>
              <c:idx val="23"/>
              <c:layout>
                <c:manualLayout>
                  <c:x val="-1.695565608553869E-2"/>
                  <c:y val="-1.51185073253181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1BD-4C81-9B53-6C22C635DBCE}"/>
                </c:ext>
              </c:extLst>
            </c:dLbl>
            <c:dLbl>
              <c:idx val="24"/>
              <c:delete val="1"/>
              <c:extLst>
                <c:ext xmlns:c15="http://schemas.microsoft.com/office/drawing/2012/chart" uri="{CE6537A1-D6FC-4f65-9D91-7224C49458BB}"/>
                <c:ext xmlns:c16="http://schemas.microsoft.com/office/drawing/2014/chart" uri="{C3380CC4-5D6E-409C-BE32-E72D297353CC}">
                  <c16:uniqueId val="{0000001E-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1F-51BD-4C81-9B53-6C22C635DBCE}"/>
                </c:ext>
              </c:extLst>
            </c:dLbl>
            <c:dLbl>
              <c:idx val="26"/>
              <c:layout>
                <c:manualLayout>
                  <c:x val="5.9616235216273274E-3"/>
                  <c:y val="-4.2249964793629892E-2"/>
                </c:manualLayout>
              </c:layout>
              <c:tx>
                <c:rich>
                  <a:bodyPr wrap="square" lIns="38100" tIns="19050" rIns="38100" bIns="19050" anchor="ctr">
                    <a:spAutoFit/>
                  </a:bodyPr>
                  <a:lstStyle/>
                  <a:p>
                    <a:pPr>
                      <a:defRPr>
                        <a:solidFill>
                          <a:schemeClr val="accent5">
                            <a:lumMod val="75000"/>
                          </a:schemeClr>
                        </a:solidFill>
                      </a:defRPr>
                    </a:pPr>
                    <a:fld id="{EBC62034-F248-4781-A9EE-B76ECF070B27}" type="VALUE">
                      <a:rPr lang="ja-JP" altLang="en-US" sz="1200" baseline="0">
                        <a:solidFill>
                          <a:schemeClr val="accent5">
                            <a:lumMod val="75000"/>
                          </a:schemeClr>
                        </a:solidFill>
                      </a:rPr>
                      <a:pPr>
                        <a:defRPr>
                          <a:solidFill>
                            <a:schemeClr val="accent5">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0-51BD-4C81-9B53-6C22C635DBCE}"/>
                </c:ext>
              </c:extLst>
            </c:dLbl>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'2.CO2-Sector'!$AA$74:$BA$74</c:f>
              <c:numCache>
                <c:formatCode>#,##0_ </c:formatCode>
                <c:ptCount val="27"/>
                <c:pt idx="0">
                  <c:v>79.160927136647643</c:v>
                </c:pt>
                <c:pt idx="1">
                  <c:v>78.083567635595941</c:v>
                </c:pt>
                <c:pt idx="2">
                  <c:v>76.996222329949902</c:v>
                </c:pt>
                <c:pt idx="3">
                  <c:v>79.99178424371371</c:v>
                </c:pt>
                <c:pt idx="4">
                  <c:v>81.624143388875609</c:v>
                </c:pt>
                <c:pt idx="5">
                  <c:v>85.2277381594389</c:v>
                </c:pt>
                <c:pt idx="6">
                  <c:v>80.409948022663485</c:v>
                </c:pt>
                <c:pt idx="7">
                  <c:v>85.157585823234783</c:v>
                </c:pt>
                <c:pt idx="8">
                  <c:v>90.127753870407815</c:v>
                </c:pt>
                <c:pt idx="9">
                  <c:v>94.378228415526308</c:v>
                </c:pt>
                <c:pt idx="10">
                  <c:v>93.47091360050976</c:v>
                </c:pt>
                <c:pt idx="11">
                  <c:v>95.223051952984093</c:v>
                </c:pt>
                <c:pt idx="12">
                  <c:v>96.812071028802407</c:v>
                </c:pt>
                <c:pt idx="13">
                  <c:v>96.591001554824004</c:v>
                </c:pt>
                <c:pt idx="14">
                  <c:v>101.80300446781999</c:v>
                </c:pt>
                <c:pt idx="15">
                  <c:v>102.54684843276125</c:v>
                </c:pt>
                <c:pt idx="16">
                  <c:v>99.977773122586456</c:v>
                </c:pt>
                <c:pt idx="17">
                  <c:v>90.530782040839284</c:v>
                </c:pt>
                <c:pt idx="18">
                  <c:v>95.605921262405985</c:v>
                </c:pt>
                <c:pt idx="19">
                  <c:v>92.250158090578211</c:v>
                </c:pt>
                <c:pt idx="20">
                  <c:v>99.375915562545998</c:v>
                </c:pt>
                <c:pt idx="21">
                  <c:v>102.34278378367259</c:v>
                </c:pt>
                <c:pt idx="22">
                  <c:v>96.74680925401023</c:v>
                </c:pt>
                <c:pt idx="23">
                  <c:v>102.68205715341547</c:v>
                </c:pt>
                <c:pt idx="24">
                  <c:v>97.450524070361581</c:v>
                </c:pt>
                <c:pt idx="25">
                  <c:v>95.263469429935128</c:v>
                </c:pt>
                <c:pt idx="26">
                  <c:v>60.0462200357398</c:v>
                </c:pt>
              </c:numCache>
            </c:numRef>
          </c:val>
          <c:smooth val="0"/>
          <c:extLst>
            <c:ext xmlns:c16="http://schemas.microsoft.com/office/drawing/2014/chart" uri="{C3380CC4-5D6E-409C-BE32-E72D297353CC}">
              <c16:uniqueId val="{00000021-51BD-4C81-9B53-6C22C635DBCE}"/>
            </c:ext>
          </c:extLst>
        </c:ser>
        <c:ser>
          <c:idx val="6"/>
          <c:order val="5"/>
          <c:tx>
            <c:strRef>
              <c:f>'2.CO2-Sector'!$Y$75</c:f>
              <c:strCache>
                <c:ptCount val="1"/>
                <c:pt idx="0">
                  <c:v>家庭部門</c:v>
                </c:pt>
              </c:strCache>
            </c:strRef>
          </c:tx>
          <c:spPr>
            <a:ln>
              <a:solidFill>
                <a:srgbClr val="F79646">
                  <a:lumMod val="75000"/>
                </a:srgbClr>
              </a:solidFill>
            </a:ln>
          </c:spPr>
          <c:marker>
            <c:symbol val="circle"/>
            <c:size val="7"/>
            <c:spPr>
              <a:solidFill>
                <a:srgbClr val="F79646">
                  <a:lumMod val="75000"/>
                </a:srgbClr>
              </a:solidFill>
              <a:ln>
                <a:solidFill>
                  <a:srgbClr val="F79646">
                    <a:lumMod val="75000"/>
                  </a:srgbClr>
                </a:solidFill>
              </a:ln>
            </c:spPr>
          </c:marker>
          <c:dLbls>
            <c:dLbl>
              <c:idx val="0"/>
              <c:layout>
                <c:manualLayout>
                  <c:x val="-1.5167284398445615E-2"/>
                  <c:y val="1.1051390415746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1BD-4C81-9B53-6C22C635DBCE}"/>
                </c:ext>
              </c:extLst>
            </c:dLbl>
            <c:dLbl>
              <c:idx val="15"/>
              <c:layout>
                <c:manualLayout>
                  <c:x val="-1.384673542714576E-2"/>
                  <c:y val="-1.43434574898551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1BD-4C81-9B53-6C22C635DBCE}"/>
                </c:ext>
              </c:extLst>
            </c:dLbl>
            <c:dLbl>
              <c:idx val="23"/>
              <c:layout>
                <c:manualLayout>
                  <c:x val="-1.4932166148644855E-2"/>
                  <c:y val="-1.7729797526025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25-51BD-4C81-9B53-6C22C635DBCE}"/>
                </c:ext>
              </c:extLst>
            </c:dLbl>
            <c:dLbl>
              <c:idx val="26"/>
              <c:layout>
                <c:manualLayout>
                  <c:x val="6.9722935632986561E-3"/>
                  <c:y val="-1.8336028741741006E-2"/>
                </c:manualLayout>
              </c:layout>
              <c:tx>
                <c:rich>
                  <a:bodyPr wrap="square" lIns="38100" tIns="19050" rIns="38100" bIns="19050" anchor="ctr">
                    <a:spAutoFit/>
                  </a:bodyPr>
                  <a:lstStyle/>
                  <a:p>
                    <a:pPr>
                      <a:defRPr>
                        <a:solidFill>
                          <a:schemeClr val="accent6">
                            <a:lumMod val="75000"/>
                          </a:schemeClr>
                        </a:solidFill>
                      </a:defRPr>
                    </a:pPr>
                    <a:fld id="{E902FEEF-298B-46C3-93EA-CFFDA65CFA9B}" type="VALUE">
                      <a:rPr lang="ja-JP" altLang="en-US" sz="1200" baseline="0">
                        <a:solidFill>
                          <a:schemeClr val="accent6">
                            <a:lumMod val="75000"/>
                          </a:schemeClr>
                        </a:solidFill>
                      </a:rPr>
                      <a:pPr>
                        <a:defRPr>
                          <a:solidFill>
                            <a:schemeClr val="accent6">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6-51BD-4C81-9B53-6C22C635DBCE}"/>
                </c:ext>
              </c:extLst>
            </c:dLbl>
            <c:spPr>
              <a:noFill/>
              <a:ln>
                <a:noFill/>
              </a:ln>
              <a:effectLst/>
            </c:spPr>
            <c:txPr>
              <a:bodyPr wrap="square" lIns="38100" tIns="19050" rIns="38100" bIns="19050" anchor="ctr">
                <a:spAutoFit/>
              </a:bodyPr>
              <a:lstStyle/>
              <a:p>
                <a:pPr>
                  <a:defRPr>
                    <a:solidFill>
                      <a:schemeClr val="accent6">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'2.CO2-Sector'!$AA$75:$BA$75</c:f>
              <c:numCache>
                <c:formatCode>#,##0_ </c:formatCode>
                <c:ptCount val="27"/>
                <c:pt idx="0">
                  <c:v>58.055737255392742</c:v>
                </c:pt>
                <c:pt idx="1">
                  <c:v>59.185356681179009</c:v>
                </c:pt>
                <c:pt idx="2">
                  <c:v>62.091266594123326</c:v>
                </c:pt>
                <c:pt idx="3">
                  <c:v>65.504641718967179</c:v>
                </c:pt>
                <c:pt idx="4">
                  <c:v>63.700424108033388</c:v>
                </c:pt>
                <c:pt idx="5">
                  <c:v>67.342300099676706</c:v>
                </c:pt>
                <c:pt idx="6">
                  <c:v>69.742868621310691</c:v>
                </c:pt>
                <c:pt idx="7">
                  <c:v>66.597103911644197</c:v>
                </c:pt>
                <c:pt idx="8">
                  <c:v>66.641928123864929</c:v>
                </c:pt>
                <c:pt idx="9">
                  <c:v>68.445498308249114</c:v>
                </c:pt>
                <c:pt idx="10">
                  <c:v>72.080286493847353</c:v>
                </c:pt>
                <c:pt idx="11">
                  <c:v>68.40365147466504</c:v>
                </c:pt>
                <c:pt idx="12">
                  <c:v>71.178201730099033</c:v>
                </c:pt>
                <c:pt idx="13">
                  <c:v>67.750649891691722</c:v>
                </c:pt>
                <c:pt idx="14">
                  <c:v>67.838794964114442</c:v>
                </c:pt>
                <c:pt idx="15">
                  <c:v>70.221530951592229</c:v>
                </c:pt>
                <c:pt idx="16">
                  <c:v>66.074541982033978</c:v>
                </c:pt>
                <c:pt idx="17">
                  <c:v>65.332071850370852</c:v>
                </c:pt>
                <c:pt idx="18">
                  <c:v>61.628510521849869</c:v>
                </c:pt>
                <c:pt idx="19">
                  <c:v>61.182299429396792</c:v>
                </c:pt>
                <c:pt idx="20">
                  <c:v>64.038108297254198</c:v>
                </c:pt>
                <c:pt idx="21">
                  <c:v>62.336909613586414</c:v>
                </c:pt>
                <c:pt idx="22">
                  <c:v>62.414223665425105</c:v>
                </c:pt>
                <c:pt idx="23">
                  <c:v>60.326907981482243</c:v>
                </c:pt>
                <c:pt idx="24">
                  <c:v>58.020030381478328</c:v>
                </c:pt>
                <c:pt idx="25">
                  <c:v>55.397387040500661</c:v>
                </c:pt>
                <c:pt idx="26">
                  <c:v>55.720225700029317</c:v>
                </c:pt>
              </c:numCache>
            </c:numRef>
          </c:val>
          <c:smooth val="0"/>
          <c:extLst>
            <c:ext xmlns:c16="http://schemas.microsoft.com/office/drawing/2014/chart" uri="{C3380CC4-5D6E-409C-BE32-E72D297353CC}">
              <c16:uniqueId val="{00000027-51BD-4C81-9B53-6C22C635DBCE}"/>
            </c:ext>
          </c:extLst>
        </c:ser>
        <c:ser>
          <c:idx val="8"/>
          <c:order val="6"/>
          <c:tx>
            <c:strRef>
              <c:f>'2.CO2-Sector'!$Y$76</c:f>
              <c:strCache>
                <c:ptCount val="1"/>
                <c:pt idx="0">
                  <c:v>工業プロセス</c:v>
                </c:pt>
              </c:strCache>
            </c:strRef>
          </c:tx>
          <c:spPr>
            <a:ln>
              <a:solidFill>
                <a:srgbClr val="EEECE1">
                  <a:lumMod val="50000"/>
                </a:srgbClr>
              </a:solidFill>
            </a:ln>
          </c:spPr>
          <c:marker>
            <c:symbol val="plus"/>
            <c:size val="7"/>
            <c:spPr>
              <a:noFill/>
              <a:ln w="19050">
                <a:solidFill>
                  <a:srgbClr val="EEECE1">
                    <a:lumMod val="50000"/>
                  </a:srgbClr>
                </a:solidFill>
              </a:ln>
            </c:spPr>
          </c:marker>
          <c:dLbls>
            <c:dLbl>
              <c:idx val="0"/>
              <c:layout>
                <c:manualLayout>
                  <c:x val="-1.8788324264279222E-2"/>
                  <c:y val="-7.540180941137567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1BD-4C81-9B53-6C22C635DBCE}"/>
                </c:ext>
              </c:extLst>
            </c:dLbl>
            <c:dLbl>
              <c:idx val="15"/>
              <c:layout>
                <c:manualLayout>
                  <c:x val="-7.5443107635648869E-3"/>
                  <c:y val="1.2500978961749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1BD-4C81-9B53-6C22C635DBCE}"/>
                </c:ext>
              </c:extLst>
            </c:dLbl>
            <c:dLbl>
              <c:idx val="23"/>
              <c:layout>
                <c:manualLayout>
                  <c:x val="-9.9831782475186155E-3"/>
                  <c:y val="6.85070180680067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1BD-4C81-9B53-6C22C635DBCE}"/>
                </c:ext>
              </c:extLst>
            </c:dLbl>
            <c:dLbl>
              <c:idx val="24"/>
              <c:delete val="1"/>
              <c:extLst>
                <c:ext xmlns:c15="http://schemas.microsoft.com/office/drawing/2012/chart" uri="{CE6537A1-D6FC-4f65-9D91-7224C49458BB}"/>
                <c:ext xmlns:c16="http://schemas.microsoft.com/office/drawing/2014/chart" uri="{C3380CC4-5D6E-409C-BE32-E72D297353CC}">
                  <c16:uniqueId val="{0000002B-51BD-4C81-9B53-6C22C635DBCE}"/>
                </c:ext>
              </c:extLst>
            </c:dLbl>
            <c:dLbl>
              <c:idx val="25"/>
              <c:delete val="1"/>
              <c:extLst>
                <c:ext xmlns:c15="http://schemas.microsoft.com/office/drawing/2012/chart" uri="{CE6537A1-D6FC-4f65-9D91-7224C49458BB}"/>
                <c:ext xmlns:c16="http://schemas.microsoft.com/office/drawing/2014/chart" uri="{C3380CC4-5D6E-409C-BE32-E72D297353CC}">
                  <c16:uniqueId val="{0000002C-51BD-4C81-9B53-6C22C635DBCE}"/>
                </c:ext>
              </c:extLst>
            </c:dLbl>
            <c:dLbl>
              <c:idx val="26"/>
              <c:layout>
                <c:manualLayout>
                  <c:x val="6.3771026264440858E-3"/>
                  <c:y val="-4.0688556834684083E-3"/>
                </c:manualLayout>
              </c:layout>
              <c:tx>
                <c:rich>
                  <a:bodyPr wrap="square" lIns="38100" tIns="19050" rIns="38100" bIns="19050" anchor="ctr">
                    <a:spAutoFit/>
                  </a:bodyPr>
                  <a:lstStyle/>
                  <a:p>
                    <a:pPr>
                      <a:defRPr>
                        <a:solidFill>
                          <a:schemeClr val="bg2">
                            <a:lumMod val="50000"/>
                          </a:schemeClr>
                        </a:solidFill>
                      </a:defRPr>
                    </a:pPr>
                    <a:fld id="{73378516-B628-465C-A183-8130C56FF876}" type="VALUE">
                      <a:rPr lang="ja-JP" altLang="en-US" sz="1200" baseline="0">
                        <a:solidFill>
                          <a:schemeClr val="bg2">
                            <a:lumMod val="50000"/>
                          </a:schemeClr>
                        </a:solidFill>
                      </a:rPr>
                      <a:pPr>
                        <a:defRPr>
                          <a:solidFill>
                            <a:schemeClr val="bg2">
                              <a:lumMod val="50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2D-51BD-4C81-9B53-6C22C635DBCE}"/>
                </c:ext>
              </c:extLst>
            </c:dLbl>
            <c:spPr>
              <a:noFill/>
              <a:ln>
                <a:noFill/>
              </a:ln>
              <a:effectLst/>
            </c:spPr>
            <c:txPr>
              <a:bodyPr wrap="square" lIns="38100" tIns="19050" rIns="38100" bIns="19050" anchor="ctr">
                <a:spAutoFit/>
              </a:bodyPr>
              <a:lstStyle/>
              <a:p>
                <a:pPr>
                  <a:defRPr>
                    <a:solidFill>
                      <a:schemeClr val="bg2">
                        <a:lumMod val="50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'2.CO2-Sector'!$AA$76:$BA$76</c:f>
              <c:numCache>
                <c:formatCode>#,##0_ </c:formatCode>
                <c:ptCount val="27"/>
                <c:pt idx="0">
                  <c:v>65.097169343299683</c:v>
                </c:pt>
                <c:pt idx="1">
                  <c:v>66.220648611692027</c:v>
                </c:pt>
                <c:pt idx="2">
                  <c:v>66.149234261584994</c:v>
                </c:pt>
                <c:pt idx="3">
                  <c:v>64.863230343563586</c:v>
                </c:pt>
                <c:pt idx="4">
                  <c:v>66.439565935636367</c:v>
                </c:pt>
                <c:pt idx="5">
                  <c:v>66.773978459222121</c:v>
                </c:pt>
                <c:pt idx="6">
                  <c:v>67.297580916636605</c:v>
                </c:pt>
                <c:pt idx="7">
                  <c:v>64.691766735128994</c:v>
                </c:pt>
                <c:pt idx="8">
                  <c:v>58.609931088042472</c:v>
                </c:pt>
                <c:pt idx="9">
                  <c:v>58.899027141395486</c:v>
                </c:pt>
                <c:pt idx="10">
                  <c:v>59.357386119955862</c:v>
                </c:pt>
                <c:pt idx="11">
                  <c:v>58.040948242661912</c:v>
                </c:pt>
                <c:pt idx="12">
                  <c:v>55.350789706260159</c:v>
                </c:pt>
                <c:pt idx="13">
                  <c:v>54.560453458106039</c:v>
                </c:pt>
                <c:pt idx="14">
                  <c:v>54.542589750656518</c:v>
                </c:pt>
                <c:pt idx="15">
                  <c:v>55.643632452374597</c:v>
                </c:pt>
                <c:pt idx="16">
                  <c:v>55.893211800454772</c:v>
                </c:pt>
                <c:pt idx="17">
                  <c:v>55.092174364530869</c:v>
                </c:pt>
                <c:pt idx="18">
                  <c:v>50.792741610311396</c:v>
                </c:pt>
                <c:pt idx="19">
                  <c:v>45.234014908878301</c:v>
                </c:pt>
                <c:pt idx="20">
                  <c:v>46.315191800375317</c:v>
                </c:pt>
                <c:pt idx="21">
                  <c:v>46.225276178709031</c:v>
                </c:pt>
                <c:pt idx="22">
                  <c:v>46.286758107012545</c:v>
                </c:pt>
                <c:pt idx="23">
                  <c:v>48.04880157357367</c:v>
                </c:pt>
                <c:pt idx="24">
                  <c:v>47.449717694070081</c:v>
                </c:pt>
                <c:pt idx="25">
                  <c:v>46.143676996224151</c:v>
                </c:pt>
                <c:pt idx="26">
                  <c:v>45.729044208005831</c:v>
                </c:pt>
              </c:numCache>
            </c:numRef>
          </c:val>
          <c:smooth val="0"/>
          <c:extLst>
            <c:ext xmlns:c16="http://schemas.microsoft.com/office/drawing/2014/chart" uri="{C3380CC4-5D6E-409C-BE32-E72D297353CC}">
              <c16:uniqueId val="{0000002E-51BD-4C81-9B53-6C22C635DBCE}"/>
            </c:ext>
          </c:extLst>
        </c:ser>
        <c:ser>
          <c:idx val="9"/>
          <c:order val="7"/>
          <c:tx>
            <c:strRef>
              <c:f>'2.CO2-Sector'!$Y$77</c:f>
              <c:strCache>
                <c:ptCount val="1"/>
                <c:pt idx="0">
                  <c:v>廃棄物</c:v>
                </c:pt>
              </c:strCache>
            </c:strRef>
          </c:tx>
          <c:spPr>
            <a:ln>
              <a:solidFill>
                <a:srgbClr val="4F81BD">
                  <a:lumMod val="60000"/>
                  <a:lumOff val="40000"/>
                </a:srgbClr>
              </a:solidFill>
            </a:ln>
          </c:spPr>
          <c:marker>
            <c:symbol val="none"/>
          </c:marker>
          <c:dLbls>
            <c:dLbl>
              <c:idx val="0"/>
              <c:layout>
                <c:manualLayout>
                  <c:x val="-1.550259395755791E-2"/>
                  <c:y val="-1.724713305571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1BD-4C81-9B53-6C22C635DBCE}"/>
                </c:ext>
              </c:extLst>
            </c:dLbl>
            <c:dLbl>
              <c:idx val="15"/>
              <c:layout>
                <c:manualLayout>
                  <c:x val="-1.4465488679627629E-2"/>
                  <c:y val="-5.98515545697301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1BD-4C81-9B53-6C22C635DBCE}"/>
                </c:ext>
              </c:extLst>
            </c:dLbl>
            <c:dLbl>
              <c:idx val="23"/>
              <c:layout>
                <c:manualLayout>
                  <c:x val="-1.8046746574865265E-2"/>
                  <c:y val="3.33920275374003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1BD-4C81-9B53-6C22C635DBCE}"/>
                </c:ext>
              </c:extLst>
            </c:dLbl>
            <c:dLbl>
              <c:idx val="26"/>
              <c:layout>
                <c:manualLayout>
                  <c:x val="6.9819280921762398E-3"/>
                  <c:y val="7.3368480240705702E-3"/>
                </c:manualLayout>
              </c:layout>
              <c:tx>
                <c:rich>
                  <a:bodyPr wrap="square" lIns="38100" tIns="19050" rIns="38100" bIns="19050" anchor="ctr">
                    <a:spAutoFit/>
                  </a:bodyPr>
                  <a:lstStyle/>
                  <a:p>
                    <a:pPr>
                      <a:defRPr>
                        <a:solidFill>
                          <a:schemeClr val="accent1">
                            <a:lumMod val="60000"/>
                            <a:lumOff val="40000"/>
                          </a:schemeClr>
                        </a:solidFill>
                      </a:defRPr>
                    </a:pPr>
                    <a:fld id="{CC9A9A13-72AD-4159-9351-9153C66D75CD}" type="VALUE">
                      <a:rPr lang="ja-JP" altLang="en-US" sz="1200" baseline="0">
                        <a:solidFill>
                          <a:schemeClr val="accent1">
                            <a:lumMod val="60000"/>
                            <a:lumOff val="40000"/>
                          </a:schemeClr>
                        </a:solidFill>
                      </a:rPr>
                      <a:pPr>
                        <a:defRPr>
                          <a:solidFill>
                            <a:schemeClr val="accent1">
                              <a:lumMod val="60000"/>
                              <a:lumOff val="40000"/>
                            </a:schemeClr>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2-51BD-4C81-9B53-6C22C635DBCE}"/>
                </c:ext>
              </c:extLst>
            </c:dLbl>
            <c:spPr>
              <a:noFill/>
              <a:ln>
                <a:noFill/>
              </a:ln>
              <a:effectLst/>
            </c:spPr>
            <c:txPr>
              <a:bodyPr wrap="square" lIns="38100" tIns="19050" rIns="38100" bIns="19050" anchor="ctr">
                <a:spAutoFit/>
              </a:bodyPr>
              <a:lstStyle/>
              <a:p>
                <a:pPr>
                  <a:defRPr>
                    <a:solidFill>
                      <a:schemeClr val="accent1">
                        <a:lumMod val="60000"/>
                        <a:lumOff val="4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'2.CO2-Sector'!$AA$77:$BA$77</c:f>
              <c:numCache>
                <c:formatCode>#,##0_ </c:formatCode>
                <c:ptCount val="27"/>
                <c:pt idx="0">
                  <c:v>24.004789495147605</c:v>
                </c:pt>
                <c:pt idx="1">
                  <c:v>24.193303079771095</c:v>
                </c:pt>
                <c:pt idx="2">
                  <c:v>25.997784883166442</c:v>
                </c:pt>
                <c:pt idx="3">
                  <c:v>25.019816501809952</c:v>
                </c:pt>
                <c:pt idx="4">
                  <c:v>28.598436990483407</c:v>
                </c:pt>
                <c:pt idx="5">
                  <c:v>29.139666356417248</c:v>
                </c:pt>
                <c:pt idx="6">
                  <c:v>29.649884515558579</c:v>
                </c:pt>
                <c:pt idx="7">
                  <c:v>31.207113724399004</c:v>
                </c:pt>
                <c:pt idx="8">
                  <c:v>31.447885947133283</c:v>
                </c:pt>
                <c:pt idx="9">
                  <c:v>31.365707267695381</c:v>
                </c:pt>
                <c:pt idx="10">
                  <c:v>32.856496577069208</c:v>
                </c:pt>
                <c:pt idx="11">
                  <c:v>32.522541455449932</c:v>
                </c:pt>
                <c:pt idx="12">
                  <c:v>32.76772216385082</c:v>
                </c:pt>
                <c:pt idx="13">
                  <c:v>33.515749112426711</c:v>
                </c:pt>
                <c:pt idx="14">
                  <c:v>32.703600998426424</c:v>
                </c:pt>
                <c:pt idx="15">
                  <c:v>31.654769528503184</c:v>
                </c:pt>
                <c:pt idx="16">
                  <c:v>29.908577201925368</c:v>
                </c:pt>
                <c:pt idx="17">
                  <c:v>30.484410938269022</c:v>
                </c:pt>
                <c:pt idx="18">
                  <c:v>31.857011257747367</c:v>
                </c:pt>
                <c:pt idx="19">
                  <c:v>28.198126009497404</c:v>
                </c:pt>
                <c:pt idx="20">
                  <c:v>28.715829230608207</c:v>
                </c:pt>
                <c:pt idx="21">
                  <c:v>28.032618369662039</c:v>
                </c:pt>
                <c:pt idx="22">
                  <c:v>29.838484748341013</c:v>
                </c:pt>
                <c:pt idx="23">
                  <c:v>29.380590594684026</c:v>
                </c:pt>
                <c:pt idx="24">
                  <c:v>28.519197867867419</c:v>
                </c:pt>
                <c:pt idx="25">
                  <c:v>28.812255664553035</c:v>
                </c:pt>
                <c:pt idx="26">
                  <c:v>29.540085538176445</c:v>
                </c:pt>
              </c:numCache>
            </c:numRef>
          </c:val>
          <c:smooth val="0"/>
          <c:extLst>
            <c:ext xmlns:c16="http://schemas.microsoft.com/office/drawing/2014/chart" uri="{C3380CC4-5D6E-409C-BE32-E72D297353CC}">
              <c16:uniqueId val="{00000033-51BD-4C81-9B53-6C22C635DBCE}"/>
            </c:ext>
          </c:extLst>
        </c:ser>
        <c:ser>
          <c:idx val="0"/>
          <c:order val="8"/>
          <c:tx>
            <c:strRef>
              <c:f>'2.CO2-Sector'!$Y$78</c:f>
              <c:strCache>
                <c:ptCount val="1"/>
                <c:pt idx="0">
                  <c:v>その他（農業・間接CO2等）</c:v>
                </c:pt>
              </c:strCache>
            </c:strRef>
          </c:tx>
          <c:spPr>
            <a:ln>
              <a:solidFill>
                <a:srgbClr val="92D050"/>
              </a:solidFill>
            </a:ln>
          </c:spPr>
          <c:marker>
            <c:spPr>
              <a:solidFill>
                <a:srgbClr val="92D050"/>
              </a:solidFill>
              <a:ln>
                <a:solidFill>
                  <a:srgbClr val="92D05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1BD-4C81-9B53-6C22C635DBCE}"/>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1BD-4C81-9B53-6C22C635DBCE}"/>
                </c:ext>
              </c:extLst>
            </c:dLbl>
            <c:dLbl>
              <c:idx val="23"/>
              <c:layout>
                <c:manualLayout>
                  <c:x val="-1.9550601420787669E-2"/>
                  <c:y val="-1.1396011396011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1BD-4C81-9B53-6C22C635DBCE}"/>
                </c:ext>
              </c:extLst>
            </c:dLbl>
            <c:dLbl>
              <c:idx val="26"/>
              <c:layout>
                <c:manualLayout>
                  <c:x val="1.0971578537932226E-2"/>
                  <c:y val="1.811152014797843E-3"/>
                </c:manualLayout>
              </c:layout>
              <c:tx>
                <c:rich>
                  <a:bodyPr wrap="square" lIns="38100" tIns="19050" rIns="38100" bIns="19050" anchor="ctr">
                    <a:spAutoFit/>
                  </a:bodyPr>
                  <a:lstStyle/>
                  <a:p>
                    <a:pPr>
                      <a:defRPr>
                        <a:solidFill>
                          <a:srgbClr val="92D050"/>
                        </a:solidFill>
                      </a:defRPr>
                    </a:pPr>
                    <a:fld id="{23DF5059-EA7C-40F1-A391-A7257349FDDB}" type="VALUE">
                      <a:rPr lang="ja-JP" altLang="en-US" sz="1200" baseline="0">
                        <a:solidFill>
                          <a:srgbClr val="92D050"/>
                        </a:solidFill>
                      </a:rPr>
                      <a:pPr>
                        <a:defRPr>
                          <a:solidFill>
                            <a:srgbClr val="92D050"/>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37-51BD-4C81-9B53-6C22C635DBCE}"/>
                </c:ext>
              </c:extLst>
            </c:dLbl>
            <c:spPr>
              <a:noFill/>
              <a:ln>
                <a:noFill/>
              </a:ln>
              <a:effectLst/>
            </c:spPr>
            <c:txPr>
              <a:bodyPr wrap="square" lIns="38100" tIns="19050" rIns="38100" bIns="19050" anchor="ctr">
                <a:spAutoFit/>
              </a:bodyPr>
              <a:lstStyle/>
              <a:p>
                <a:pPr>
                  <a:defRPr>
                    <a:solidFill>
                      <a:srgbClr val="92D05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'2.CO2-Sector'!$AA$78:$BA$78</c:f>
              <c:numCache>
                <c:formatCode>#,##0.0_ </c:formatCode>
                <c:ptCount val="27"/>
                <c:pt idx="0">
                  <c:v>6.5599783239262885</c:v>
                </c:pt>
                <c:pt idx="1">
                  <c:v>6.3552823296438063</c:v>
                </c:pt>
                <c:pt idx="2">
                  <c:v>6.0986376085862686</c:v>
                </c:pt>
                <c:pt idx="3">
                  <c:v>5.8866147376791105</c:v>
                </c:pt>
                <c:pt idx="4">
                  <c:v>5.6729684881993796</c:v>
                </c:pt>
                <c:pt idx="5">
                  <c:v>5.8684378970355011</c:v>
                </c:pt>
                <c:pt idx="6">
                  <c:v>5.9791874945660055</c:v>
                </c:pt>
                <c:pt idx="7">
                  <c:v>5.9414548024490212</c:v>
                </c:pt>
                <c:pt idx="8">
                  <c:v>5.5059967439169952</c:v>
                </c:pt>
                <c:pt idx="9">
                  <c:v>5.526827996080077</c:v>
                </c:pt>
                <c:pt idx="10">
                  <c:v>5.6040756373972487</c:v>
                </c:pt>
                <c:pt idx="11">
                  <c:v>5.1325544644194592</c:v>
                </c:pt>
                <c:pt idx="12">
                  <c:v>4.8741443291646585</c:v>
                </c:pt>
                <c:pt idx="13">
                  <c:v>4.6941338909960031</c:v>
                </c:pt>
                <c:pt idx="14">
                  <c:v>4.5321169749650254</c:v>
                </c:pt>
                <c:pt idx="15">
                  <c:v>4.4752728059968216</c:v>
                </c:pt>
                <c:pt idx="16">
                  <c:v>4.408634902040995</c:v>
                </c:pt>
                <c:pt idx="17">
                  <c:v>4.4266045252614372</c:v>
                </c:pt>
                <c:pt idx="18">
                  <c:v>4.014162869033596</c:v>
                </c:pt>
                <c:pt idx="19">
                  <c:v>3.674408674917796</c:v>
                </c:pt>
                <c:pt idx="20">
                  <c:v>3.5722204605476358</c:v>
                </c:pt>
                <c:pt idx="21">
                  <c:v>3.4586448692419385</c:v>
                </c:pt>
                <c:pt idx="22">
                  <c:v>3.4694090487057103</c:v>
                </c:pt>
                <c:pt idx="23">
                  <c:v>3.4770389479385795</c:v>
                </c:pt>
                <c:pt idx="24">
                  <c:v>3.3756255367491668</c:v>
                </c:pt>
                <c:pt idx="25">
                  <c:v>3.3171734106216384</c:v>
                </c:pt>
                <c:pt idx="26">
                  <c:v>3.2884517394487442</c:v>
                </c:pt>
              </c:numCache>
            </c:numRef>
          </c:val>
          <c:smooth val="0"/>
          <c:extLst>
            <c:ext xmlns:c16="http://schemas.microsoft.com/office/drawing/2014/chart" uri="{C3380CC4-5D6E-409C-BE32-E72D297353CC}">
              <c16:uniqueId val="{00000038-51BD-4C81-9B53-6C22C635DBCE}"/>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'2.CO2-Sector'!$Y$93</c:f>
              <c:strCache>
                <c:ptCount val="1"/>
                <c:pt idx="0">
                  <c:v>■2005年度比</c:v>
                </c:pt>
              </c:strCache>
            </c:strRef>
          </c:tx>
          <c:spPr>
            <a:ln>
              <a:noFill/>
            </a:ln>
          </c:spPr>
          <c:marker>
            <c:symbol val="none"/>
          </c:marker>
          <c:dLbls>
            <c:dLbl>
              <c:idx val="0"/>
              <c:layout>
                <c:manualLayout>
                  <c:x val="0.59393533147642252"/>
                  <c:y val="-3.0952450014938265E-2"/>
                </c:manualLayout>
              </c:layout>
              <c:numFmt formatCode="\(\+##.0%;[Black]\(\-##.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39-51BD-4C81-9B53-6C22C635DBCE}"/>
                </c:ext>
              </c:extLst>
            </c:dLbl>
            <c:dLbl>
              <c:idx val="1"/>
              <c:layout>
                <c:manualLayout>
                  <c:x val="0.57216617802267644"/>
                  <c:y val="-9.820966024951204E-2"/>
                </c:manualLayout>
              </c:layout>
              <c:numFmt formatCode="\(\+##.0%;[Black]\(\-##.0%" sourceLinked="0"/>
              <c:spPr>
                <a:noFill/>
                <a:ln>
                  <a:noFill/>
                </a:ln>
                <a:effectLst/>
              </c:spPr>
              <c:txPr>
                <a:bodyPr wrap="square" lIns="38100" tIns="19050" rIns="38100" bIns="19050" anchor="ctr">
                  <a:no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4.8043853052033444E-2"/>
                      <c:h val="3.2213571618154468E-2"/>
                    </c:manualLayout>
                  </c15:layout>
                </c:ext>
                <c:ext xmlns:c16="http://schemas.microsoft.com/office/drawing/2014/chart" uri="{C3380CC4-5D6E-409C-BE32-E72D297353CC}">
                  <c16:uniqueId val="{0000003A-51BD-4C81-9B53-6C22C635DBCE}"/>
                </c:ext>
              </c:extLst>
            </c:dLbl>
            <c:dLbl>
              <c:idx val="2"/>
              <c:layout>
                <c:manualLayout>
                  <c:x val="0.55743895112626429"/>
                  <c:y val="5.8137428555723673E-2"/>
                </c:manualLayout>
              </c:layout>
              <c:numFmt formatCode="\(\+##.0%;[Black]\(\-##.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1BD-4C81-9B53-6C22C635DBCE}"/>
                </c:ext>
              </c:extLst>
            </c:dLbl>
            <c:dLbl>
              <c:idx val="3"/>
              <c:layout>
                <c:manualLayout>
                  <c:x val="0.53505529649533023"/>
                  <c:y val="-4.2319138629685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1BD-4C81-9B53-6C22C635DBCE}"/>
                </c:ext>
              </c:extLst>
            </c:dLbl>
            <c:dLbl>
              <c:idx val="4"/>
              <c:layout>
                <c:manualLayout>
                  <c:x val="0.5152047596165138"/>
                  <c:y val="0.16565616044764794"/>
                </c:manualLayout>
              </c:layout>
              <c:numFmt formatCode="\(\+\ 0.#%;[Black]\(\-\ 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1BD-4C81-9B53-6C22C635DBCE}"/>
                </c:ext>
              </c:extLst>
            </c:dLbl>
            <c:dLbl>
              <c:idx val="5"/>
              <c:layout>
                <c:manualLayout>
                  <c:x val="0.49238239206242218"/>
                  <c:y val="0.2190382997447882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1BD-4C81-9B53-6C22C635DBCE}"/>
                </c:ext>
              </c:extLst>
            </c:dLbl>
            <c:dLbl>
              <c:idx val="6"/>
              <c:layout>
                <c:manualLayout>
                  <c:x val="0.479282378884616"/>
                  <c:y val="0.3449880559397678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51BD-4C81-9B53-6C22C635DBCE}"/>
                </c:ext>
              </c:extLst>
            </c:dLbl>
            <c:dLbl>
              <c:idx val="7"/>
              <c:layout>
                <c:manualLayout>
                  <c:x val="0.45314111519273637"/>
                  <c:y val="0.205704403689656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51BD-4C81-9B53-6C22C635DBCE}"/>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51BD-4C81-9B53-6C22C635DBCE}"/>
                </c:ext>
              </c:extLst>
            </c:dLbl>
            <c:numFmt formatCode="\(\+##.#%;[Black]\(\-##.#%"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'2.CO2-Sector'!$BA$95:$BA$102</c:f>
              <c:numCache>
                <c:formatCode>#,##0.0%;[Red]\-#,##0.0%</c:formatCode>
                <c:ptCount val="8"/>
                <c:pt idx="0">
                  <c:v>0.20017890527081406</c:v>
                </c:pt>
                <c:pt idx="1">
                  <c:v>-0.18364700866139905</c:v>
                </c:pt>
                <c:pt idx="2">
                  <c:v>-0.12907880124628912</c:v>
                </c:pt>
                <c:pt idx="3">
                  <c:v>-0.41445084901744789</c:v>
                </c:pt>
                <c:pt idx="4">
                  <c:v>-0.20650796208871469</c:v>
                </c:pt>
                <c:pt idx="5">
                  <c:v>-0.17818010448643273</c:v>
                </c:pt>
                <c:pt idx="6">
                  <c:v>-6.6804592856776202E-2</c:v>
                </c:pt>
                <c:pt idx="7">
                  <c:v>-0.26519524462458444</c:v>
                </c:pt>
              </c:numCache>
            </c:numRef>
          </c:val>
          <c:smooth val="0"/>
          <c:extLst>
            <c:ext xmlns:c16="http://schemas.microsoft.com/office/drawing/2014/chart" uri="{C3380CC4-5D6E-409C-BE32-E72D297353CC}">
              <c16:uniqueId val="{00000042-51BD-4C81-9B53-6C22C635DBCE}"/>
            </c:ext>
          </c:extLst>
        </c:ser>
        <c:ser>
          <c:idx val="10"/>
          <c:order val="10"/>
          <c:tx>
            <c:strRef>
              <c:f>'2.CO2-Sector'!$Y$105</c:f>
              <c:strCache>
                <c:ptCount val="1"/>
                <c:pt idx="0">
                  <c:v>■2013年度比</c:v>
                </c:pt>
              </c:strCache>
            </c:strRef>
          </c:tx>
          <c:spPr>
            <a:ln>
              <a:noFill/>
            </a:ln>
          </c:spPr>
          <c:marker>
            <c:symbol val="none"/>
          </c:marker>
          <c:dLbls>
            <c:dLbl>
              <c:idx val="0"/>
              <c:layout>
                <c:manualLayout>
                  <c:x val="0.63360912578479744"/>
                  <c:y val="-0.237023318143714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51BD-4C81-9B53-6C22C635DBCE}"/>
                </c:ext>
              </c:extLst>
            </c:dLbl>
            <c:dLbl>
              <c:idx val="1"/>
              <c:layout>
                <c:manualLayout>
                  <c:x val="0.61421339357996318"/>
                  <c:y val="-2.720803009691003E-2"/>
                </c:manualLayout>
              </c:layout>
              <c:numFmt formatCode="&quot;／&quot;\+\ #.0%\);[Black]&quot;／&quot;\-\ #.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4-51BD-4C81-9B53-6C22C635DBCE}"/>
                </c:ext>
              </c:extLst>
            </c:dLbl>
            <c:dLbl>
              <c:idx val="2"/>
              <c:layout>
                <c:manualLayout>
                  <c:x val="0.5964982866861559"/>
                  <c:y val="0.138073075226767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1BD-4C81-9B53-6C22C635DBCE}"/>
                </c:ext>
              </c:extLst>
            </c:dLbl>
            <c:dLbl>
              <c:idx val="3"/>
              <c:layout>
                <c:manualLayout>
                  <c:x val="0.57472176592095103"/>
                  <c:y val="-4.21292925659821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1BD-4C81-9B53-6C22C635DBCE}"/>
                </c:ext>
              </c:extLst>
            </c:dLbl>
            <c:dLbl>
              <c:idx val="4"/>
              <c:layout>
                <c:manualLayout>
                  <c:x val="0.5562392532205005"/>
                  <c:y val="0.280673885459138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51BD-4C81-9B53-6C22C635DBCE}"/>
                </c:ext>
              </c:extLst>
            </c:dLbl>
            <c:dLbl>
              <c:idx val="5"/>
              <c:layout>
                <c:manualLayout>
                  <c:x val="0.5353325644289213"/>
                  <c:y val="0.333014119241039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1BD-4C81-9B53-6C22C635DBCE}"/>
                </c:ext>
              </c:extLst>
            </c:dLbl>
            <c:dLbl>
              <c:idx val="6"/>
              <c:layout>
                <c:manualLayout>
                  <c:x val="0.51620667099556927"/>
                  <c:y val="0.41024899134293125"/>
                </c:manualLayout>
              </c:layout>
              <c:numFmt formatCode="&quot;／&quot;\+\ 0.#%\);[Black]&quot;／&quot;\-\ 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1BD-4C81-9B53-6C22C635DBCE}"/>
                </c:ext>
              </c:extLst>
            </c:dLbl>
            <c:dLbl>
              <c:idx val="7"/>
              <c:layout>
                <c:manualLayout>
                  <c:x val="0.49543144176743442"/>
                  <c:y val="0.39094313768743677"/>
                </c:manualLayout>
              </c:layout>
              <c:numFmt formatCode="&quot;／&quot;\+\ 0.#%\);[Black]&quot;／&quot;\-\ #.#%\)"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4A-51BD-4C81-9B53-6C22C635DBCE}"/>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51BD-4C81-9B53-6C22C635DBCE}"/>
                </c:ext>
              </c:extLst>
            </c:dLbl>
            <c:numFmt formatCode="&quot;／&quot;\+##.#%\);[Black]&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'2.CO2-Sector'!$BA$107:$BA$114</c:f>
              <c:numCache>
                <c:formatCode>#,##0.0%;[Red]\-#,##0.0%</c:formatCode>
                <c:ptCount val="8"/>
                <c:pt idx="0">
                  <c:v>-3.6066992777719631E-2</c:v>
                </c:pt>
                <c:pt idx="1">
                  <c:v>-0.10017237276077229</c:v>
                </c:pt>
                <c:pt idx="2">
                  <c:v>-3.7454645912405993E-2</c:v>
                </c:pt>
                <c:pt idx="3">
                  <c:v>-0.41522188296222207</c:v>
                </c:pt>
                <c:pt idx="4">
                  <c:v>-7.6361982332444067E-2</c:v>
                </c:pt>
                <c:pt idx="5">
                  <c:v>-4.8279193020366207E-2</c:v>
                </c:pt>
                <c:pt idx="6">
                  <c:v>5.4285819401218571E-3</c:v>
                </c:pt>
                <c:pt idx="7">
                  <c:v>-5.4237876340626601E-2</c:v>
                </c:pt>
              </c:numCache>
            </c:numRef>
          </c:val>
          <c:smooth val="0"/>
          <c:extLst>
            <c:ext xmlns:c16="http://schemas.microsoft.com/office/drawing/2014/chart" uri="{C3380CC4-5D6E-409C-BE32-E72D297353CC}">
              <c16:uniqueId val="{0000004C-51BD-4C81-9B53-6C22C635DBCE}"/>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日本語用のフォントを使用)"/>
              </a:defRPr>
            </a:pPr>
            <a:r>
              <a:rPr lang="ja-JP" altLang="ja-JP" sz="1600" b="1" i="0" baseline="0">
                <a:latin typeface="+mn-ea"/>
              </a:rPr>
              <a:t>部門別 </a:t>
            </a:r>
            <a:r>
              <a:rPr lang="en-US" altLang="ja-JP" sz="1600" b="1" i="0" baseline="0">
                <a:latin typeface="+mn-ea"/>
              </a:rPr>
              <a:t>CO</a:t>
            </a:r>
            <a:r>
              <a:rPr lang="en-US" altLang="ja-JP" sz="1600" b="1" i="0" baseline="-25000">
                <a:latin typeface="+mn-ea"/>
              </a:rPr>
              <a:t>2 </a:t>
            </a:r>
            <a:r>
              <a:rPr lang="ja-JP" altLang="ja-JP" sz="1600" b="1" i="0" baseline="0">
                <a:latin typeface="+mn-ea"/>
              </a:rPr>
              <a:t>排出量の</a:t>
            </a:r>
            <a:r>
              <a:rPr lang="ja-JP" altLang="en-US" sz="1600" b="1" i="0" baseline="0">
                <a:latin typeface="+mn-ea"/>
              </a:rPr>
              <a:t>（電気・熱配分後）推移（</a:t>
            </a:r>
            <a:r>
              <a:rPr lang="en-US" altLang="ja-JP" sz="1600" b="1" i="0" baseline="0">
                <a:latin typeface="+mn-ea"/>
              </a:rPr>
              <a:t>1990-2016</a:t>
            </a:r>
            <a:r>
              <a:rPr lang="ja-JP" altLang="ja-JP" sz="1600" b="1" i="0" baseline="0">
                <a:latin typeface="+mn-ea"/>
              </a:rPr>
              <a:t>年度</a:t>
            </a:r>
            <a:r>
              <a:rPr lang="ja-JP" altLang="en-US" sz="1600" b="1" i="0" baseline="0">
                <a:latin typeface="+mn-ea"/>
              </a:rPr>
              <a:t>）</a:t>
            </a:r>
            <a:endParaRPr lang="ja-JP" altLang="ja-JP" sz="1600">
              <a:latin typeface="+mn-ea"/>
            </a:endParaRPr>
          </a:p>
        </c:rich>
      </c:tx>
      <c:layout>
        <c:manualLayout>
          <c:xMode val="edge"/>
          <c:yMode val="edge"/>
          <c:x val="0.23636176581599549"/>
          <c:y val="5.3962339303730941E-2"/>
        </c:manualLayout>
      </c:layout>
      <c:overlay val="0"/>
    </c:title>
    <c:autoTitleDeleted val="0"/>
    <c:plotArea>
      <c:layout>
        <c:manualLayout>
          <c:layoutTarget val="inner"/>
          <c:xMode val="edge"/>
          <c:yMode val="edge"/>
          <c:x val="0.11889681173716442"/>
          <c:y val="0.13997767071656961"/>
          <c:w val="0.54317272741392386"/>
          <c:h val="0.70091833333333364"/>
        </c:manualLayout>
      </c:layout>
      <c:lineChart>
        <c:grouping val="standard"/>
        <c:varyColors val="0"/>
        <c:ser>
          <c:idx val="1"/>
          <c:order val="0"/>
          <c:tx>
            <c:strRef>
              <c:f>'3.Allocated_CO2-Sector'!$Y$68</c:f>
              <c:strCache>
                <c:ptCount val="1"/>
                <c:pt idx="0">
                  <c:v>排出源</c:v>
                </c:pt>
              </c:strCache>
            </c:strRef>
          </c:tx>
          <c:dPt>
            <c:idx val="1"/>
            <c:bubble3D val="0"/>
            <c:spPr/>
            <c:extLst>
              <c:ext xmlns:c16="http://schemas.microsoft.com/office/drawing/2014/chart" uri="{C3380CC4-5D6E-409C-BE32-E72D297353CC}">
                <c16:uniqueId val="{00000001-CAA5-4E2A-B4A5-713F8A1186B8}"/>
              </c:ext>
            </c:extLst>
          </c:dPt>
          <c:dLbls>
            <c:dLbl>
              <c:idx val="0"/>
              <c:layout>
                <c:manualLayout>
                  <c:x val="-2.3330344889897946E-2"/>
                  <c:y val="-2.30571882740010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AA5-4E2A-B4A5-713F8A1186B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A5-4E2A-B4A5-713F8A1186B8}"/>
                </c:ext>
              </c:extLst>
            </c:dLbl>
            <c:dLbl>
              <c:idx val="23"/>
              <c:delete val="1"/>
              <c:extLst>
                <c:ext xmlns:c15="http://schemas.microsoft.com/office/drawing/2012/chart" uri="{CE6537A1-D6FC-4f65-9D91-7224C49458BB}"/>
                <c:ext xmlns:c16="http://schemas.microsoft.com/office/drawing/2014/chart" uri="{C3380CC4-5D6E-409C-BE32-E72D297353CC}">
                  <c16:uniqueId val="{00000004-CAA5-4E2A-B4A5-713F8A1186B8}"/>
                </c:ext>
              </c:extLst>
            </c:dLbl>
            <c:dLbl>
              <c:idx val="24"/>
              <c:layout>
                <c:manualLayout>
                  <c:x val="-2.341560493243566E-2"/>
                  <c:y val="-2.55327419515598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A5-4E2A-B4A5-713F8A1186B8}"/>
                </c:ext>
              </c:extLst>
            </c:dLbl>
            <c:spPr>
              <a:noFill/>
              <a:ln>
                <a:noFill/>
              </a:ln>
              <a:effectLst/>
            </c:spPr>
            <c:dLblPos val="t"/>
            <c:showLegendKey val="0"/>
            <c:showVal val="0"/>
            <c:showCatName val="0"/>
            <c:showSerName val="0"/>
            <c:showPercent val="0"/>
            <c:showBubbleSize val="0"/>
            <c:extLst>
              <c:ext xmlns:c15="http://schemas.microsoft.com/office/drawing/2012/chart" uri="{CE6537A1-D6FC-4f65-9D91-7224C49458BB}">
                <c15:showLeaderLines val="1"/>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val>
          <c:smooth val="0"/>
          <c:extLst>
            <c:ext xmlns:c16="http://schemas.microsoft.com/office/drawing/2014/chart" uri="{C3380CC4-5D6E-409C-BE32-E72D297353CC}">
              <c16:uniqueId val="{00000006-CAA5-4E2A-B4A5-713F8A1186B8}"/>
            </c:ext>
          </c:extLst>
        </c:ser>
        <c:ser>
          <c:idx val="2"/>
          <c:order val="1"/>
          <c:tx>
            <c:strRef>
              <c:f>'3.Allocated_CO2-Sector'!$Y$70</c:f>
              <c:strCache>
                <c:ptCount val="1"/>
                <c:pt idx="0">
                  <c:v>エネルギー転換部門（製油所・発電所等）</c:v>
                </c:pt>
              </c:strCache>
            </c:strRef>
          </c:tx>
          <c:spPr>
            <a:ln>
              <a:solidFill>
                <a:srgbClr val="A50021"/>
              </a:solidFill>
            </a:ln>
          </c:spPr>
          <c:marker>
            <c:symbol val="square"/>
            <c:size val="7"/>
            <c:spPr>
              <a:solidFill>
                <a:srgbClr val="A50021"/>
              </a:solidFill>
              <a:ln>
                <a:solidFill>
                  <a:srgbClr val="A50021"/>
                </a:solidFill>
              </a:ln>
            </c:spPr>
          </c:marker>
          <c:dLbls>
            <c:dLbl>
              <c:idx val="0"/>
              <c:layout>
                <c:manualLayout>
                  <c:x val="-1.4741097715826523E-2"/>
                  <c:y val="-1.34217822065039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A5-4E2A-B4A5-713F8A1186B8}"/>
                </c:ext>
              </c:extLst>
            </c:dLbl>
            <c:dLbl>
              <c:idx val="15"/>
              <c:layout>
                <c:manualLayout>
                  <c:x val="-1.4741097715826598E-2"/>
                  <c:y val="-1.720122465839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A5-4E2A-B4A5-713F8A1186B8}"/>
                </c:ext>
              </c:extLst>
            </c:dLbl>
            <c:dLbl>
              <c:idx val="23"/>
              <c:layout>
                <c:manualLayout>
                  <c:x val="-1.8046709003803899E-2"/>
                  <c:y val="-2.08926875593542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8-C2B7-4F09-8ABC-5BF8F7844CCB}"/>
                </c:ext>
              </c:extLst>
            </c:dLbl>
            <c:dLbl>
              <c:idx val="26"/>
              <c:layout>
                <c:manualLayout>
                  <c:x val="7.3453092495589485E-3"/>
                  <c:y val="-3.9731339762304994E-3"/>
                </c:manualLayout>
              </c:layout>
              <c:tx>
                <c:rich>
                  <a:bodyPr wrap="square" lIns="38100" tIns="19050" rIns="38100" bIns="19050" anchor="ctr">
                    <a:spAutoFit/>
                  </a:bodyPr>
                  <a:lstStyle/>
                  <a:p>
                    <a:pPr>
                      <a:defRPr>
                        <a:solidFill>
                          <a:srgbClr val="C00000"/>
                        </a:solidFill>
                      </a:defRPr>
                    </a:pPr>
                    <a:fld id="{04BA0329-2C0D-4807-9E70-47A9F6EF299D}" type="VALUE">
                      <a:rPr lang="ja-JP" altLang="en-US" sz="1200" baseline="0">
                        <a:solidFill>
                          <a:srgbClr val="C00000"/>
                        </a:solidFill>
                      </a:rPr>
                      <a:pPr>
                        <a:defRPr>
                          <a:solidFill>
                            <a:srgbClr val="C00000"/>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8DC5-464D-88DE-C2A31DF7EE85}"/>
                </c:ext>
              </c:extLst>
            </c:dLbl>
            <c:spPr>
              <a:noFill/>
              <a:ln>
                <a:noFill/>
              </a:ln>
              <a:effectLst/>
            </c:spPr>
            <c:txPr>
              <a:bodyPr wrap="square" lIns="38100" tIns="19050" rIns="38100" bIns="19050" anchor="ctr">
                <a:spAutoFit/>
              </a:bodyPr>
              <a:lstStyle/>
              <a:p>
                <a:pPr>
                  <a:defRPr>
                    <a:solidFill>
                      <a:srgbClr val="C00000"/>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'3.Allocated_CO2-Sector'!$AA$70:$BA$70</c:f>
              <c:numCache>
                <c:formatCode>#,##0_ </c:formatCode>
                <c:ptCount val="27"/>
                <c:pt idx="0">
                  <c:v>96.454808535361636</c:v>
                </c:pt>
                <c:pt idx="1">
                  <c:v>95.681350706557026</c:v>
                </c:pt>
                <c:pt idx="2">
                  <c:v>94.649257576268866</c:v>
                </c:pt>
                <c:pt idx="3">
                  <c:v>94.833437198582004</c:v>
                </c:pt>
                <c:pt idx="4">
                  <c:v>95.037367947968676</c:v>
                </c:pt>
                <c:pt idx="5">
                  <c:v>93.735737529710278</c:v>
                </c:pt>
                <c:pt idx="6">
                  <c:v>94.023919615941082</c:v>
                </c:pt>
                <c:pt idx="7">
                  <c:v>96.443401528120759</c:v>
                </c:pt>
                <c:pt idx="8">
                  <c:v>92.157497743472007</c:v>
                </c:pt>
                <c:pt idx="9">
                  <c:v>95.325014305875527</c:v>
                </c:pt>
                <c:pt idx="10">
                  <c:v>96.250285298980245</c:v>
                </c:pt>
                <c:pt idx="11">
                  <c:v>93.984358982898954</c:v>
                </c:pt>
                <c:pt idx="12">
                  <c:v>96.468808361581566</c:v>
                </c:pt>
                <c:pt idx="13">
                  <c:v>98.068351303181174</c:v>
                </c:pt>
                <c:pt idx="14">
                  <c:v>97.535497809533894</c:v>
                </c:pt>
                <c:pt idx="15">
                  <c:v>102.68542954876192</c:v>
                </c:pt>
                <c:pt idx="16">
                  <c:v>101.40189628963098</c:v>
                </c:pt>
                <c:pt idx="17">
                  <c:v>106.95472805742432</c:v>
                </c:pt>
                <c:pt idx="18">
                  <c:v>104.65464408805313</c:v>
                </c:pt>
                <c:pt idx="19">
                  <c:v>102.21870090213537</c:v>
                </c:pt>
                <c:pt idx="20">
                  <c:v>104.73830775939066</c:v>
                </c:pt>
                <c:pt idx="21">
                  <c:v>105.58587835665362</c:v>
                </c:pt>
                <c:pt idx="22">
                  <c:v>106.47545942963735</c:v>
                </c:pt>
                <c:pt idx="23">
                  <c:v>104.94139550778438</c:v>
                </c:pt>
                <c:pt idx="24">
                  <c:v>98.721986871745145</c:v>
                </c:pt>
                <c:pt idx="25">
                  <c:v>96.485137645725302</c:v>
                </c:pt>
                <c:pt idx="26">
                  <c:v>97.652765658323446</c:v>
                </c:pt>
              </c:numCache>
            </c:numRef>
          </c:val>
          <c:smooth val="0"/>
          <c:extLst>
            <c:ext xmlns:c16="http://schemas.microsoft.com/office/drawing/2014/chart" uri="{C3380CC4-5D6E-409C-BE32-E72D297353CC}">
              <c16:uniqueId val="{0000000B-CAA5-4E2A-B4A5-713F8A1186B8}"/>
            </c:ext>
          </c:extLst>
        </c:ser>
        <c:ser>
          <c:idx val="3"/>
          <c:order val="2"/>
          <c:tx>
            <c:strRef>
              <c:f>'3.Allocated_CO2-Sector'!$Y$71</c:f>
              <c:strCache>
                <c:ptCount val="1"/>
                <c:pt idx="0">
                  <c:v>産業部門</c:v>
                </c:pt>
              </c:strCache>
            </c:strRef>
          </c:tx>
          <c:spPr>
            <a:ln>
              <a:solidFill>
                <a:schemeClr val="accent3">
                  <a:lumMod val="75000"/>
                </a:schemeClr>
              </a:solidFill>
            </a:ln>
          </c:spPr>
          <c:marker>
            <c:symbol val="triangle"/>
            <c:size val="7"/>
            <c:spPr>
              <a:solidFill>
                <a:schemeClr val="accent3">
                  <a:lumMod val="75000"/>
                </a:schemeClr>
              </a:solidFill>
              <a:ln>
                <a:solidFill>
                  <a:schemeClr val="accent3">
                    <a:lumMod val="75000"/>
                  </a:schemeClr>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A5-4E2A-B4A5-713F8A1186B8}"/>
                </c:ext>
              </c:extLst>
            </c:dLbl>
            <c:dLbl>
              <c:idx val="15"/>
              <c:layout>
                <c:manualLayout>
                  <c:x val="-1.7885551397064995E-2"/>
                  <c:y val="-1.74599711766936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AA5-4E2A-B4A5-713F8A1186B8}"/>
                </c:ext>
              </c:extLst>
            </c:dLbl>
            <c:dLbl>
              <c:idx val="23"/>
              <c:layout>
                <c:manualLayout>
                  <c:x val="-2.5566171088722191E-2"/>
                  <c:y val="-2.6590693257359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0F-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4-C2B7-4F09-8ABC-5BF8F7844CCB}"/>
                </c:ext>
              </c:extLst>
            </c:dLbl>
            <c:dLbl>
              <c:idx val="26"/>
              <c:layout>
                <c:manualLayout>
                  <c:x val="3.1927899250201717E-3"/>
                  <c:y val="5.5436714043721937E-3"/>
                </c:manualLayout>
              </c:layout>
              <c:tx>
                <c:rich>
                  <a:bodyPr wrap="square" lIns="38100" tIns="19050" rIns="38100" bIns="19050" anchor="ctr">
                    <a:noAutofit/>
                  </a:bodyPr>
                  <a:lstStyle/>
                  <a:p>
                    <a:pPr>
                      <a:defRPr>
                        <a:solidFill>
                          <a:schemeClr val="accent3">
                            <a:lumMod val="75000"/>
                          </a:schemeClr>
                        </a:solidFill>
                      </a:defRPr>
                    </a:pPr>
                    <a:fld id="{1EDD7E2D-A758-43BB-AA27-D0D17BAFB202}" type="VALUE">
                      <a:rPr lang="ja-JP" altLang="en-US" sz="1200" baseline="0">
                        <a:solidFill>
                          <a:schemeClr val="accent3">
                            <a:lumMod val="75000"/>
                          </a:schemeClr>
                        </a:solidFill>
                      </a:rPr>
                      <a:pPr>
                        <a:defRPr>
                          <a:solidFill>
                            <a:schemeClr val="accent3">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separator> </c:separator>
              <c:extLst>
                <c:ext xmlns:c15="http://schemas.microsoft.com/office/drawing/2012/chart" uri="{CE6537A1-D6FC-4f65-9D91-7224C49458BB}">
                  <c15:layout>
                    <c:manualLayout>
                      <c:w val="7.5587212661745298E-2"/>
                      <c:h val="4.9132772733363528E-2"/>
                    </c:manualLayout>
                  </c15:layout>
                  <c15:dlblFieldTable/>
                  <c15:showDataLabelsRange val="0"/>
                </c:ext>
                <c:ext xmlns:c16="http://schemas.microsoft.com/office/drawing/2014/chart" uri="{C3380CC4-5D6E-409C-BE32-E72D297353CC}">
                  <c16:uniqueId val="{00000002-8DC5-464D-88DE-C2A31DF7EE85}"/>
                </c:ext>
              </c:extLst>
            </c:dLbl>
            <c:spPr>
              <a:noFill/>
              <a:ln>
                <a:noFill/>
              </a:ln>
              <a:effectLst/>
            </c:spPr>
            <c:txPr>
              <a:bodyPr wrap="square" lIns="38100" tIns="19050" rIns="38100" bIns="19050" anchor="ctr">
                <a:spAutoFit/>
              </a:bodyPr>
              <a:lstStyle/>
              <a:p>
                <a:pPr>
                  <a:defRPr>
                    <a:solidFill>
                      <a:schemeClr val="accent3">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'3.Allocated_CO2-Sector'!$AA$71:$BA$71</c:f>
              <c:numCache>
                <c:formatCode>#,##0_ </c:formatCode>
                <c:ptCount val="27"/>
                <c:pt idx="0">
                  <c:v>501.98535570856558</c:v>
                </c:pt>
                <c:pt idx="1">
                  <c:v>495.79161253628149</c:v>
                </c:pt>
                <c:pt idx="2">
                  <c:v>487.3995393742801</c:v>
                </c:pt>
                <c:pt idx="3">
                  <c:v>475.25047608343584</c:v>
                </c:pt>
                <c:pt idx="4">
                  <c:v>492.33976835868589</c:v>
                </c:pt>
                <c:pt idx="5">
                  <c:v>489.03425880856588</c:v>
                </c:pt>
                <c:pt idx="6">
                  <c:v>492.67231441590189</c:v>
                </c:pt>
                <c:pt idx="7">
                  <c:v>483.21117444851126</c:v>
                </c:pt>
                <c:pt idx="8">
                  <c:v>453.27617485113649</c:v>
                </c:pt>
                <c:pt idx="9">
                  <c:v>463.84917194215814</c:v>
                </c:pt>
                <c:pt idx="10">
                  <c:v>475.5667136423304</c:v>
                </c:pt>
                <c:pt idx="11">
                  <c:v>463.64791352160148</c:v>
                </c:pt>
                <c:pt idx="12">
                  <c:v>472.16299960070847</c:v>
                </c:pt>
                <c:pt idx="13">
                  <c:v>473.37195651044402</c:v>
                </c:pt>
                <c:pt idx="14">
                  <c:v>470.01137693719704</c:v>
                </c:pt>
                <c:pt idx="15">
                  <c:v>466.17069780022132</c:v>
                </c:pt>
                <c:pt idx="16">
                  <c:v>460.17340817293456</c:v>
                </c:pt>
                <c:pt idx="17">
                  <c:v>471.60620011199069</c:v>
                </c:pt>
                <c:pt idx="18">
                  <c:v>427.80544811084286</c:v>
                </c:pt>
                <c:pt idx="19">
                  <c:v>402.10988129706845</c:v>
                </c:pt>
                <c:pt idx="20">
                  <c:v>431.16393901652253</c:v>
                </c:pt>
                <c:pt idx="21">
                  <c:v>445.56748237229965</c:v>
                </c:pt>
                <c:pt idx="22">
                  <c:v>457.93619962373111</c:v>
                </c:pt>
                <c:pt idx="23">
                  <c:v>466.99331614300729</c:v>
                </c:pt>
                <c:pt idx="24">
                  <c:v>449.77749470760443</c:v>
                </c:pt>
                <c:pt idx="25">
                  <c:v>432.67781359646392</c:v>
                </c:pt>
                <c:pt idx="26">
                  <c:v>417.73482122991936</c:v>
                </c:pt>
              </c:numCache>
            </c:numRef>
          </c:val>
          <c:smooth val="0"/>
          <c:extLst>
            <c:ext xmlns:c16="http://schemas.microsoft.com/office/drawing/2014/chart" uri="{C3380CC4-5D6E-409C-BE32-E72D297353CC}">
              <c16:uniqueId val="{00000010-CAA5-4E2A-B4A5-713F8A1186B8}"/>
            </c:ext>
          </c:extLst>
        </c:ser>
        <c:ser>
          <c:idx val="4"/>
          <c:order val="3"/>
          <c:tx>
            <c:strRef>
              <c:f>'3.Allocated_CO2-Sector'!$Y$72</c:f>
              <c:strCache>
                <c:ptCount val="1"/>
                <c:pt idx="0">
                  <c:v>運輸部門</c:v>
                </c:pt>
              </c:strCache>
            </c:strRef>
          </c:tx>
          <c:spPr>
            <a:ln>
              <a:solidFill>
                <a:schemeClr val="accent4">
                  <a:lumMod val="75000"/>
                </a:schemeClr>
              </a:solidFill>
            </a:ln>
          </c:spPr>
          <c:marker>
            <c:symbol val="x"/>
            <c:size val="7"/>
            <c:spPr>
              <a:noFill/>
              <a:ln w="19050">
                <a:solidFill>
                  <a:schemeClr val="accent4">
                    <a:lumMod val="75000"/>
                  </a:schemeClr>
                </a:solidFill>
              </a:ln>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AA5-4E2A-B4A5-713F8A1186B8}"/>
                </c:ext>
              </c:extLst>
            </c:dLbl>
            <c:dLbl>
              <c:idx val="15"/>
              <c:layout>
                <c:manualLayout>
                  <c:x val="-1.8185724654659077E-2"/>
                  <c:y val="-2.10259013821450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AA5-4E2A-B4A5-713F8A1186B8}"/>
                </c:ext>
              </c:extLst>
            </c:dLbl>
            <c:dLbl>
              <c:idx val="23"/>
              <c:layout>
                <c:manualLayout>
                  <c:x val="-1.9495732873677972E-2"/>
                  <c:y val="5.55384604396526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14-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6-C2B7-4F09-8ABC-5BF8F7844CCB}"/>
                </c:ext>
              </c:extLst>
            </c:dLbl>
            <c:dLbl>
              <c:idx val="26"/>
              <c:layout>
                <c:manualLayout>
                  <c:x val="-1.0626026083013778E-4"/>
                  <c:y val="-1.716712377244986E-2"/>
                </c:manualLayout>
              </c:layout>
              <c:tx>
                <c:rich>
                  <a:bodyPr wrap="square" lIns="38100" tIns="19050" rIns="38100" bIns="19050" anchor="ctr">
                    <a:spAutoFit/>
                  </a:bodyPr>
                  <a:lstStyle/>
                  <a:p>
                    <a:pPr>
                      <a:defRPr>
                        <a:solidFill>
                          <a:schemeClr val="accent4">
                            <a:lumMod val="75000"/>
                          </a:schemeClr>
                        </a:solidFill>
                      </a:defRPr>
                    </a:pPr>
                    <a:fld id="{E5CE3B70-B0B7-4128-843C-2FA614AEDB49}" type="VALUE">
                      <a:rPr lang="ja-JP" altLang="en-US" sz="1200" baseline="0">
                        <a:solidFill>
                          <a:schemeClr val="accent4">
                            <a:lumMod val="75000"/>
                          </a:schemeClr>
                        </a:solidFill>
                      </a:rPr>
                      <a:pPr>
                        <a:defRPr>
                          <a:solidFill>
                            <a:schemeClr val="accent4">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8DC5-464D-88DE-C2A31DF7EE85}"/>
                </c:ext>
              </c:extLst>
            </c:dLbl>
            <c:spPr>
              <a:noFill/>
              <a:ln>
                <a:noFill/>
              </a:ln>
              <a:effectLst/>
            </c:spPr>
            <c:txPr>
              <a:bodyPr wrap="square" lIns="38100" tIns="19050" rIns="38100" bIns="19050" anchor="ctr">
                <a:spAutoFit/>
              </a:bodyPr>
              <a:lstStyle/>
              <a:p>
                <a:pPr>
                  <a:defRPr>
                    <a:solidFill>
                      <a:schemeClr val="accent4">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'3.Allocated_CO2-Sector'!$AA$72:$BA$72</c:f>
              <c:numCache>
                <c:formatCode>#,##0_ </c:formatCode>
                <c:ptCount val="27"/>
                <c:pt idx="0">
                  <c:v>207.40442423249303</c:v>
                </c:pt>
                <c:pt idx="1">
                  <c:v>219.3650230050751</c:v>
                </c:pt>
                <c:pt idx="2">
                  <c:v>226.10000620145846</c:v>
                </c:pt>
                <c:pt idx="3">
                  <c:v>229.57285358536342</c:v>
                </c:pt>
                <c:pt idx="4">
                  <c:v>239.37037076781067</c:v>
                </c:pt>
                <c:pt idx="5">
                  <c:v>248.49856145572585</c:v>
                </c:pt>
                <c:pt idx="6">
                  <c:v>255.13117648619348</c:v>
                </c:pt>
                <c:pt idx="7">
                  <c:v>256.73966660453613</c:v>
                </c:pt>
                <c:pt idx="8">
                  <c:v>254.58888757875948</c:v>
                </c:pt>
                <c:pt idx="9">
                  <c:v>258.93535741498681</c:v>
                </c:pt>
                <c:pt idx="10">
                  <c:v>258.60929982548606</c:v>
                </c:pt>
                <c:pt idx="11">
                  <c:v>262.72859401916719</c:v>
                </c:pt>
                <c:pt idx="12">
                  <c:v>259.52353520369672</c:v>
                </c:pt>
                <c:pt idx="13">
                  <c:v>255.92400037288741</c:v>
                </c:pt>
                <c:pt idx="14">
                  <c:v>249.80322778029839</c:v>
                </c:pt>
                <c:pt idx="15">
                  <c:v>244.46613462585472</c:v>
                </c:pt>
                <c:pt idx="16">
                  <c:v>240.18499549038935</c:v>
                </c:pt>
                <c:pt idx="17">
                  <c:v>239.47227316654195</c:v>
                </c:pt>
                <c:pt idx="18">
                  <c:v>231.85163214585617</c:v>
                </c:pt>
                <c:pt idx="19">
                  <c:v>228.21337680407299</c:v>
                </c:pt>
                <c:pt idx="20">
                  <c:v>228.67922229879227</c:v>
                </c:pt>
                <c:pt idx="21">
                  <c:v>225.07116312634992</c:v>
                </c:pt>
                <c:pt idx="22">
                  <c:v>226.63073546177054</c:v>
                </c:pt>
                <c:pt idx="23">
                  <c:v>224.02065768931683</c:v>
                </c:pt>
                <c:pt idx="24">
                  <c:v>218.75726270343952</c:v>
                </c:pt>
                <c:pt idx="25">
                  <c:v>217.46220102195204</c:v>
                </c:pt>
                <c:pt idx="26">
                  <c:v>215.44728115258732</c:v>
                </c:pt>
              </c:numCache>
            </c:numRef>
          </c:val>
          <c:smooth val="0"/>
          <c:extLst>
            <c:ext xmlns:c16="http://schemas.microsoft.com/office/drawing/2014/chart" uri="{C3380CC4-5D6E-409C-BE32-E72D297353CC}">
              <c16:uniqueId val="{00000015-CAA5-4E2A-B4A5-713F8A1186B8}"/>
            </c:ext>
          </c:extLst>
        </c:ser>
        <c:ser>
          <c:idx val="5"/>
          <c:order val="4"/>
          <c:tx>
            <c:strRef>
              <c:f>'3.Allocated_CO2-Sector'!$Y$73</c:f>
              <c:strCache>
                <c:ptCount val="1"/>
                <c:pt idx="0">
                  <c:v>業務その他部門</c:v>
                </c:pt>
              </c:strCache>
            </c:strRef>
          </c:tx>
          <c:spPr>
            <a:ln>
              <a:solidFill>
                <a:schemeClr val="accent5">
                  <a:lumMod val="75000"/>
                </a:schemeClr>
              </a:solidFill>
            </a:ln>
          </c:spPr>
          <c:marker>
            <c:symbol val="star"/>
            <c:size val="7"/>
            <c:spPr>
              <a:noFill/>
              <a:ln>
                <a:solidFill>
                  <a:schemeClr val="accent5">
                    <a:lumMod val="75000"/>
                  </a:schemeClr>
                </a:solidFill>
              </a:ln>
            </c:spPr>
          </c:marker>
          <c:dLbls>
            <c:dLbl>
              <c:idx val="0"/>
              <c:layout>
                <c:manualLayout>
                  <c:x val="-1.5628696485588078E-2"/>
                  <c:y val="1.1622819151119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AA5-4E2A-B4A5-713F8A1186B8}"/>
                </c:ext>
              </c:extLst>
            </c:dLbl>
            <c:dLbl>
              <c:idx val="15"/>
              <c:layout>
                <c:manualLayout>
                  <c:x val="-1.6213991945668804E-2"/>
                  <c:y val="-1.15054335790558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AA5-4E2A-B4A5-713F8A1186B8}"/>
                </c:ext>
              </c:extLst>
            </c:dLbl>
            <c:dLbl>
              <c:idx val="23"/>
              <c:layout>
                <c:manualLayout>
                  <c:x val="-2.3023051890553609E-2"/>
                  <c:y val="-9.5927903712900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19-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5-C2B7-4F09-8ABC-5BF8F7844CCB}"/>
                </c:ext>
              </c:extLst>
            </c:dLbl>
            <c:dLbl>
              <c:idx val="26"/>
              <c:layout>
                <c:manualLayout>
                  <c:x val="9.0545051523267936E-4"/>
                  <c:y val="9.3231885340174497E-3"/>
                </c:manualLayout>
              </c:layout>
              <c:tx>
                <c:rich>
                  <a:bodyPr wrap="square" lIns="38100" tIns="19050" rIns="38100" bIns="19050" anchor="ctr">
                    <a:spAutoFit/>
                  </a:bodyPr>
                  <a:lstStyle/>
                  <a:p>
                    <a:pPr>
                      <a:defRPr>
                        <a:solidFill>
                          <a:schemeClr val="accent5">
                            <a:lumMod val="75000"/>
                          </a:schemeClr>
                        </a:solidFill>
                      </a:defRPr>
                    </a:pPr>
                    <a:fld id="{EBC62034-F248-4781-A9EE-B76ECF070B27}" type="VALUE">
                      <a:rPr lang="ja-JP" altLang="en-US" sz="1200" baseline="0">
                        <a:solidFill>
                          <a:schemeClr val="accent5">
                            <a:lumMod val="75000"/>
                          </a:schemeClr>
                        </a:solidFill>
                      </a:rPr>
                      <a:pPr>
                        <a:defRPr>
                          <a:solidFill>
                            <a:schemeClr val="accent5">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8DC5-464D-88DE-C2A31DF7EE85}"/>
                </c:ext>
              </c:extLst>
            </c:dLbl>
            <c:spPr>
              <a:noFill/>
              <a:ln>
                <a:noFill/>
              </a:ln>
              <a:effectLst/>
            </c:spPr>
            <c:txPr>
              <a:bodyPr wrap="square" lIns="38100" tIns="19050" rIns="38100" bIns="19050" anchor="ctr">
                <a:spAutoFit/>
              </a:bodyPr>
              <a:lstStyle/>
              <a:p>
                <a:pPr>
                  <a:defRPr>
                    <a:solidFill>
                      <a:schemeClr val="accent5">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'3.Allocated_CO2-Sector'!$AA$73:$BA$73</c:f>
              <c:numCache>
                <c:formatCode>#,##0_ </c:formatCode>
                <c:ptCount val="27"/>
                <c:pt idx="0">
                  <c:v>129.21166362263682</c:v>
                </c:pt>
                <c:pt idx="1">
                  <c:v>133.35797595421218</c:v>
                </c:pt>
                <c:pt idx="2">
                  <c:v>137.70665231453211</c:v>
                </c:pt>
                <c:pt idx="3">
                  <c:v>142.19066104139213</c:v>
                </c:pt>
                <c:pt idx="4">
                  <c:v>156.19834222280568</c:v>
                </c:pt>
                <c:pt idx="5">
                  <c:v>161.27533922782089</c:v>
                </c:pt>
                <c:pt idx="6">
                  <c:v>159.22843361418833</c:v>
                </c:pt>
                <c:pt idx="7">
                  <c:v>164.2534328610046</c:v>
                </c:pt>
                <c:pt idx="8">
                  <c:v>172.23084678862679</c:v>
                </c:pt>
                <c:pt idx="9">
                  <c:v>183.00568412839317</c:v>
                </c:pt>
                <c:pt idx="10">
                  <c:v>186.72092131531363</c:v>
                </c:pt>
                <c:pt idx="11">
                  <c:v>187.43927545202592</c:v>
                </c:pt>
                <c:pt idx="12">
                  <c:v>196.9771811485702</c:v>
                </c:pt>
                <c:pt idx="13">
                  <c:v>202.64931493567943</c:v>
                </c:pt>
                <c:pt idx="14">
                  <c:v>210.20821927569608</c:v>
                </c:pt>
                <c:pt idx="15">
                  <c:v>216.76986432245704</c:v>
                </c:pt>
                <c:pt idx="16">
                  <c:v>213.78211057551027</c:v>
                </c:pt>
                <c:pt idx="17">
                  <c:v>223.29114537263439</c:v>
                </c:pt>
                <c:pt idx="18">
                  <c:v>215.4444880227727</c:v>
                </c:pt>
                <c:pt idx="19">
                  <c:v>191.93902239544346</c:v>
                </c:pt>
                <c:pt idx="20">
                  <c:v>200.61608702645322</c:v>
                </c:pt>
                <c:pt idx="21">
                  <c:v>223.82853866762733</c:v>
                </c:pt>
                <c:pt idx="22">
                  <c:v>232.15237449279223</c:v>
                </c:pt>
                <c:pt idx="23">
                  <c:v>239.19468581270164</c:v>
                </c:pt>
                <c:pt idx="24">
                  <c:v>231.12946764436509</c:v>
                </c:pt>
                <c:pt idx="25">
                  <c:v>217.89539191876523</c:v>
                </c:pt>
                <c:pt idx="26">
                  <c:v>214.20988113173667</c:v>
                </c:pt>
              </c:numCache>
            </c:numRef>
          </c:val>
          <c:smooth val="0"/>
          <c:extLst>
            <c:ext xmlns:c16="http://schemas.microsoft.com/office/drawing/2014/chart" uri="{C3380CC4-5D6E-409C-BE32-E72D297353CC}">
              <c16:uniqueId val="{0000001A-CAA5-4E2A-B4A5-713F8A1186B8}"/>
            </c:ext>
          </c:extLst>
        </c:ser>
        <c:ser>
          <c:idx val="6"/>
          <c:order val="5"/>
          <c:tx>
            <c:strRef>
              <c:f>'3.Allocated_CO2-Sector'!$Y$74</c:f>
              <c:strCache>
                <c:ptCount val="1"/>
                <c:pt idx="0">
                  <c:v>家庭部門</c:v>
                </c:pt>
              </c:strCache>
            </c:strRef>
          </c:tx>
          <c:spPr>
            <a:ln>
              <a:solidFill>
                <a:schemeClr val="accent6">
                  <a:lumMod val="75000"/>
                </a:schemeClr>
              </a:solidFill>
            </a:ln>
          </c:spPr>
          <c:marker>
            <c:symbol val="circle"/>
            <c:size val="7"/>
            <c:spPr>
              <a:solidFill>
                <a:schemeClr val="accent6">
                  <a:lumMod val="75000"/>
                </a:schemeClr>
              </a:solidFill>
              <a:ln>
                <a:solidFill>
                  <a:schemeClr val="accent6">
                    <a:lumMod val="75000"/>
                  </a:schemeClr>
                </a:solidFill>
              </a:ln>
            </c:spPr>
          </c:marker>
          <c:dLbls>
            <c:dLbl>
              <c:idx val="0"/>
              <c:layout>
                <c:manualLayout>
                  <c:x val="-1.5098007467212972E-2"/>
                  <c:y val="-1.56925975285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A5-4E2A-B4A5-713F8A1186B8}"/>
                </c:ext>
              </c:extLst>
            </c:dLbl>
            <c:dLbl>
              <c:idx val="15"/>
              <c:layout>
                <c:manualLayout>
                  <c:x val="-1.688041665972919E-2"/>
                  <c:y val="1.88107612332766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AA5-4E2A-B4A5-713F8A1186B8}"/>
                </c:ext>
              </c:extLst>
            </c:dLbl>
            <c:dLbl>
              <c:idx val="23"/>
              <c:layout>
                <c:manualLayout>
                  <c:x val="-2.0999565587763419E-2"/>
                  <c:y val="2.27919723451947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7-C2B7-4F09-8ABC-5BF8F7844CCB}"/>
                </c:ext>
              </c:extLst>
            </c:dLbl>
            <c:dLbl>
              <c:idx val="26"/>
              <c:layout>
                <c:manualLayout>
                  <c:x val="-1.0626026083013778E-4"/>
                  <c:y val="7.4505293579875545E-3"/>
                </c:manualLayout>
              </c:layout>
              <c:tx>
                <c:rich>
                  <a:bodyPr wrap="square" lIns="38100" tIns="19050" rIns="38100" bIns="19050" anchor="ctr">
                    <a:spAutoFit/>
                  </a:bodyPr>
                  <a:lstStyle/>
                  <a:p>
                    <a:pPr>
                      <a:defRPr>
                        <a:solidFill>
                          <a:schemeClr val="accent6">
                            <a:lumMod val="75000"/>
                          </a:schemeClr>
                        </a:solidFill>
                      </a:defRPr>
                    </a:pPr>
                    <a:fld id="{E902FEEF-298B-46C3-93EA-CFFDA65CFA9B}" type="VALUE">
                      <a:rPr lang="ja-JP" altLang="en-US" sz="1200" baseline="0">
                        <a:solidFill>
                          <a:schemeClr val="accent6">
                            <a:lumMod val="75000"/>
                          </a:schemeClr>
                        </a:solidFill>
                      </a:rPr>
                      <a:pPr>
                        <a:defRPr>
                          <a:solidFill>
                            <a:schemeClr val="accent6">
                              <a:lumMod val="75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DC5-464D-88DE-C2A31DF7EE85}"/>
                </c:ext>
              </c:extLst>
            </c:dLbl>
            <c:spPr>
              <a:noFill/>
              <a:ln>
                <a:noFill/>
              </a:ln>
              <a:effectLst/>
            </c:spPr>
            <c:txPr>
              <a:bodyPr wrap="square" lIns="38100" tIns="19050" rIns="38100" bIns="19050" anchor="ctr">
                <a:spAutoFit/>
              </a:bodyPr>
              <a:lstStyle/>
              <a:p>
                <a:pPr>
                  <a:defRPr>
                    <a:solidFill>
                      <a:schemeClr val="accent6">
                        <a:lumMod val="75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'3.Allocated_CO2-Sector'!$AA$74:$BA$74</c:f>
              <c:numCache>
                <c:formatCode>#,##0_ </c:formatCode>
                <c:ptCount val="27"/>
                <c:pt idx="0">
                  <c:v>129.77772519274237</c:v>
                </c:pt>
                <c:pt idx="1">
                  <c:v>131.67635127528607</c:v>
                </c:pt>
                <c:pt idx="2">
                  <c:v>138.58397014464757</c:v>
                </c:pt>
                <c:pt idx="3">
                  <c:v>138.14409559303905</c:v>
                </c:pt>
                <c:pt idx="4">
                  <c:v>147.66775682431719</c:v>
                </c:pt>
                <c:pt idx="5">
                  <c:v>149.94078172488673</c:v>
                </c:pt>
                <c:pt idx="6">
                  <c:v>152.52075567368564</c:v>
                </c:pt>
                <c:pt idx="7">
                  <c:v>147.60582271993255</c:v>
                </c:pt>
                <c:pt idx="8">
                  <c:v>145.11757608521336</c:v>
                </c:pt>
                <c:pt idx="9">
                  <c:v>152.23631338706383</c:v>
                </c:pt>
                <c:pt idx="10">
                  <c:v>158.28439536609133</c:v>
                </c:pt>
                <c:pt idx="11">
                  <c:v>154.94477389807983</c:v>
                </c:pt>
                <c:pt idx="12">
                  <c:v>165.81674897816114</c:v>
                </c:pt>
                <c:pt idx="13">
                  <c:v>168.95606590874652</c:v>
                </c:pt>
                <c:pt idx="14">
                  <c:v>167.03146564001304</c:v>
                </c:pt>
                <c:pt idx="15">
                  <c:v>173.67979559501762</c:v>
                </c:pt>
                <c:pt idx="16">
                  <c:v>164.65925458427878</c:v>
                </c:pt>
                <c:pt idx="17">
                  <c:v>175.51386159441731</c:v>
                </c:pt>
                <c:pt idx="18">
                  <c:v>171.2875619556637</c:v>
                </c:pt>
                <c:pt idx="19">
                  <c:v>165.15132176526899</c:v>
                </c:pt>
                <c:pt idx="20">
                  <c:v>176.94040803566716</c:v>
                </c:pt>
                <c:pt idx="21">
                  <c:v>191.85302042946563</c:v>
                </c:pt>
                <c:pt idx="22">
                  <c:v>206.14644030409619</c:v>
                </c:pt>
                <c:pt idx="23">
                  <c:v>204.97717403843191</c:v>
                </c:pt>
                <c:pt idx="24">
                  <c:v>191.91818148840289</c:v>
                </c:pt>
                <c:pt idx="25">
                  <c:v>186.85971146958934</c:v>
                </c:pt>
                <c:pt idx="26">
                  <c:v>187.9053648528533</c:v>
                </c:pt>
              </c:numCache>
            </c:numRef>
          </c:val>
          <c:smooth val="0"/>
          <c:extLst>
            <c:ext xmlns:c16="http://schemas.microsoft.com/office/drawing/2014/chart" uri="{C3380CC4-5D6E-409C-BE32-E72D297353CC}">
              <c16:uniqueId val="{0000001F-CAA5-4E2A-B4A5-713F8A1186B8}"/>
            </c:ext>
          </c:extLst>
        </c:ser>
        <c:ser>
          <c:idx val="8"/>
          <c:order val="6"/>
          <c:tx>
            <c:strRef>
              <c:f>'3.Allocated_CO2-Sector'!$Y$75</c:f>
              <c:strCache>
                <c:ptCount val="1"/>
                <c:pt idx="0">
                  <c:v>工業プロセス</c:v>
                </c:pt>
              </c:strCache>
            </c:strRef>
          </c:tx>
          <c:spPr>
            <a:ln>
              <a:solidFill>
                <a:schemeClr val="bg2">
                  <a:lumMod val="50000"/>
                </a:schemeClr>
              </a:solidFill>
            </a:ln>
          </c:spPr>
          <c:marker>
            <c:symbol val="plus"/>
            <c:size val="7"/>
            <c:spPr>
              <a:noFill/>
              <a:ln>
                <a:solidFill>
                  <a:schemeClr val="bg2">
                    <a:lumMod val="50000"/>
                  </a:schemeClr>
                </a:solidFill>
              </a:ln>
            </c:spPr>
          </c:marker>
          <c:dLbls>
            <c:dLbl>
              <c:idx val="0"/>
              <c:layout>
                <c:manualLayout>
                  <c:x val="-1.3732541157034267E-2"/>
                  <c:y val="-1.49078173154411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AA5-4E2A-B4A5-713F8A1186B8}"/>
                </c:ext>
              </c:extLst>
            </c:dLbl>
            <c:dLbl>
              <c:idx val="15"/>
              <c:layout>
                <c:manualLayout>
                  <c:x val="-1.3611131978866837E-2"/>
                  <c:y val="-1.3285633000067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AA5-4E2A-B4A5-713F8A1186B8}"/>
                </c:ext>
              </c:extLst>
            </c:dLbl>
            <c:dLbl>
              <c:idx val="23"/>
              <c:layout>
                <c:manualLayout>
                  <c:x val="-1.5038924169836584E-2"/>
                  <c:y val="-1.70940170940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AA5-4E2A-B4A5-713F8A1186B8}"/>
                </c:ext>
              </c:extLst>
            </c:dLbl>
            <c:dLbl>
              <c:idx val="24"/>
              <c:delete val="1"/>
              <c:extLst>
                <c:ext xmlns:c15="http://schemas.microsoft.com/office/drawing/2012/chart" uri="{CE6537A1-D6FC-4f65-9D91-7224C49458BB}"/>
                <c:ext xmlns:c16="http://schemas.microsoft.com/office/drawing/2014/chart" uri="{C3380CC4-5D6E-409C-BE32-E72D297353CC}">
                  <c16:uniqueId val="{00000023-CAA5-4E2A-B4A5-713F8A1186B8}"/>
                </c:ext>
              </c:extLst>
            </c:dLbl>
            <c:dLbl>
              <c:idx val="25"/>
              <c:delete val="1"/>
              <c:extLst>
                <c:ext xmlns:c15="http://schemas.microsoft.com/office/drawing/2012/chart" uri="{CE6537A1-D6FC-4f65-9D91-7224C49458BB}"/>
                <c:ext xmlns:c16="http://schemas.microsoft.com/office/drawing/2014/chart" uri="{C3380CC4-5D6E-409C-BE32-E72D297353CC}">
                  <c16:uniqueId val="{00000019-C2B7-4F09-8ABC-5BF8F7844CCB}"/>
                </c:ext>
              </c:extLst>
            </c:dLbl>
            <c:dLbl>
              <c:idx val="26"/>
              <c:layout>
                <c:manualLayout>
                  <c:x val="7.3883474039825054E-3"/>
                  <c:y val="-7.7526615352856171E-3"/>
                </c:manualLayout>
              </c:layout>
              <c:tx>
                <c:rich>
                  <a:bodyPr wrap="square" lIns="38100" tIns="19050" rIns="38100" bIns="19050" anchor="ctr">
                    <a:spAutoFit/>
                  </a:bodyPr>
                  <a:lstStyle/>
                  <a:p>
                    <a:pPr>
                      <a:defRPr>
                        <a:solidFill>
                          <a:schemeClr val="bg2">
                            <a:lumMod val="50000"/>
                          </a:schemeClr>
                        </a:solidFill>
                      </a:defRPr>
                    </a:pPr>
                    <a:fld id="{73378516-B628-465C-A183-8130C56FF876}" type="VALUE">
                      <a:rPr lang="ja-JP" altLang="en-US" sz="1200" baseline="0">
                        <a:solidFill>
                          <a:schemeClr val="bg2">
                            <a:lumMod val="50000"/>
                          </a:schemeClr>
                        </a:solidFill>
                      </a:rPr>
                      <a:pPr>
                        <a:defRPr>
                          <a:solidFill>
                            <a:schemeClr val="bg2">
                              <a:lumMod val="50000"/>
                            </a:schemeClr>
                          </a:solidFill>
                        </a:defRPr>
                      </a:pPr>
                      <a:t>[値]</a:t>
                    </a:fld>
                    <a:endParaRPr lang="ja-JP" altLang="en-US"/>
                  </a:p>
                </c:rich>
              </c:tx>
              <c:numFmt formatCode="###&quot;百万トン&quot;" sourceLinked="0"/>
              <c:spPr>
                <a:noFill/>
                <a:ln>
                  <a:noFill/>
                </a:ln>
                <a:effectLst/>
              </c:spPr>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DC5-464D-88DE-C2A31DF7EE85}"/>
                </c:ext>
              </c:extLst>
            </c:dLbl>
            <c:spPr>
              <a:noFill/>
              <a:ln>
                <a:noFill/>
              </a:ln>
              <a:effectLst/>
            </c:spPr>
            <c:txPr>
              <a:bodyPr wrap="square" lIns="38100" tIns="19050" rIns="38100" bIns="19050" anchor="ctr">
                <a:spAutoFit/>
              </a:bodyPr>
              <a:lstStyle/>
              <a:p>
                <a:pPr>
                  <a:defRPr>
                    <a:solidFill>
                      <a:schemeClr val="bg2">
                        <a:lumMod val="50000"/>
                      </a:schemeClr>
                    </a:solidFill>
                  </a:defRPr>
                </a:pPr>
                <a:endParaRPr lang="ja-JP"/>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'3.Allocated_CO2-Sector'!$AA$75:$BA$75</c:f>
              <c:numCache>
                <c:formatCode>#,##0_ </c:formatCode>
                <c:ptCount val="27"/>
                <c:pt idx="0">
                  <c:v>65.097169343299683</c:v>
                </c:pt>
                <c:pt idx="1">
                  <c:v>66.220648611692027</c:v>
                </c:pt>
                <c:pt idx="2">
                  <c:v>66.149234261584994</c:v>
                </c:pt>
                <c:pt idx="3">
                  <c:v>64.863230343563586</c:v>
                </c:pt>
                <c:pt idx="4">
                  <c:v>66.439565935636367</c:v>
                </c:pt>
                <c:pt idx="5">
                  <c:v>66.773978459222121</c:v>
                </c:pt>
                <c:pt idx="6">
                  <c:v>67.297580916636605</c:v>
                </c:pt>
                <c:pt idx="7">
                  <c:v>64.691766735128994</c:v>
                </c:pt>
                <c:pt idx="8">
                  <c:v>58.609931088042472</c:v>
                </c:pt>
                <c:pt idx="9">
                  <c:v>58.899027141395486</c:v>
                </c:pt>
                <c:pt idx="10">
                  <c:v>59.357386119955862</c:v>
                </c:pt>
                <c:pt idx="11">
                  <c:v>58.040948242661912</c:v>
                </c:pt>
                <c:pt idx="12">
                  <c:v>55.350789706260159</c:v>
                </c:pt>
                <c:pt idx="13">
                  <c:v>54.560453458106039</c:v>
                </c:pt>
                <c:pt idx="14">
                  <c:v>54.542589750656518</c:v>
                </c:pt>
                <c:pt idx="15">
                  <c:v>55.643632452374597</c:v>
                </c:pt>
                <c:pt idx="16">
                  <c:v>55.893211800454772</c:v>
                </c:pt>
                <c:pt idx="17">
                  <c:v>55.092174364530869</c:v>
                </c:pt>
                <c:pt idx="18">
                  <c:v>50.792741610311396</c:v>
                </c:pt>
                <c:pt idx="19">
                  <c:v>45.234014908878301</c:v>
                </c:pt>
                <c:pt idx="20">
                  <c:v>46.315191800375317</c:v>
                </c:pt>
                <c:pt idx="21">
                  <c:v>46.225276178709031</c:v>
                </c:pt>
                <c:pt idx="22">
                  <c:v>46.286758107012545</c:v>
                </c:pt>
                <c:pt idx="23">
                  <c:v>48.04880157357367</c:v>
                </c:pt>
                <c:pt idx="24">
                  <c:v>47.449717694070081</c:v>
                </c:pt>
                <c:pt idx="25">
                  <c:v>46.143676996224151</c:v>
                </c:pt>
                <c:pt idx="26">
                  <c:v>45.729044208005831</c:v>
                </c:pt>
              </c:numCache>
            </c:numRef>
          </c:val>
          <c:smooth val="0"/>
          <c:extLst>
            <c:ext xmlns:c16="http://schemas.microsoft.com/office/drawing/2014/chart" uri="{C3380CC4-5D6E-409C-BE32-E72D297353CC}">
              <c16:uniqueId val="{00000024-CAA5-4E2A-B4A5-713F8A1186B8}"/>
            </c:ext>
          </c:extLst>
        </c:ser>
        <c:ser>
          <c:idx val="9"/>
          <c:order val="7"/>
          <c:tx>
            <c:strRef>
              <c:f>'3.Allocated_CO2-Sector'!$Y$76</c:f>
              <c:strCache>
                <c:ptCount val="1"/>
                <c:pt idx="0">
                  <c:v>廃棄物</c:v>
                </c:pt>
              </c:strCache>
            </c:strRef>
          </c:tx>
          <c:spPr>
            <a:ln>
              <a:solidFill>
                <a:schemeClr val="accent1">
                  <a:lumMod val="60000"/>
                  <a:lumOff val="40000"/>
                </a:schemeClr>
              </a:solidFill>
            </a:ln>
          </c:spPr>
          <c:marker>
            <c:symbol val="none"/>
          </c:marker>
          <c:dLbls>
            <c:dLbl>
              <c:idx val="0"/>
              <c:layout>
                <c:manualLayout>
                  <c:x val="-1.448671648771367E-2"/>
                  <c:y val="-1.40546912423086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2B7-4F09-8ABC-5BF8F7844CCB}"/>
                </c:ext>
              </c:extLst>
            </c:dLbl>
            <c:dLbl>
              <c:idx val="15"/>
              <c:layout>
                <c:manualLayout>
                  <c:x val="-1.6487908115876936E-2"/>
                  <c:y val="-1.5194697829112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2B7-4F09-8ABC-5BF8F7844CCB}"/>
                </c:ext>
              </c:extLst>
            </c:dLbl>
            <c:dLbl>
              <c:idx val="23"/>
              <c:layout>
                <c:manualLayout>
                  <c:x val="-1.8046709003803899E-2"/>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2B7-4F09-8ABC-5BF8F7844CCB}"/>
                </c:ext>
              </c:extLst>
            </c:dLbl>
            <c:dLbl>
              <c:idx val="26"/>
              <c:layout>
                <c:manualLayout>
                  <c:x val="6.9819195770827371E-3"/>
                  <c:y val="-1.8726591760299626E-3"/>
                </c:manualLayout>
              </c:layout>
              <c:tx>
                <c:rich>
                  <a:bodyPr wrap="square" lIns="38100" tIns="19050" rIns="38100" bIns="19050" anchor="ctr">
                    <a:spAutoFit/>
                  </a:bodyPr>
                  <a:lstStyle/>
                  <a:p>
                    <a:pPr>
                      <a:defRPr>
                        <a:solidFill>
                          <a:schemeClr val="accent1">
                            <a:lumMod val="60000"/>
                            <a:lumOff val="40000"/>
                          </a:schemeClr>
                        </a:solidFill>
                      </a:defRPr>
                    </a:pPr>
                    <a:fld id="{CC9A9A13-72AD-4159-9351-9153C66D75CD}" type="VALUE">
                      <a:rPr lang="ja-JP" altLang="en-US" sz="1200" baseline="0">
                        <a:solidFill>
                          <a:schemeClr val="accent1">
                            <a:lumMod val="60000"/>
                            <a:lumOff val="40000"/>
                          </a:schemeClr>
                        </a:solidFill>
                      </a:rPr>
                      <a:pPr>
                        <a:defRPr>
                          <a:solidFill>
                            <a:schemeClr val="accent1">
                              <a:lumMod val="60000"/>
                              <a:lumOff val="40000"/>
                            </a:schemeClr>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8DC5-464D-88DE-C2A31DF7EE85}"/>
                </c:ext>
              </c:extLst>
            </c:dLbl>
            <c:spPr>
              <a:noFill/>
              <a:ln>
                <a:noFill/>
              </a:ln>
              <a:effectLst/>
            </c:spPr>
            <c:txPr>
              <a:bodyPr wrap="square" lIns="38100" tIns="19050" rIns="38100" bIns="19050" anchor="ctr">
                <a:spAutoFit/>
              </a:bodyPr>
              <a:lstStyle/>
              <a:p>
                <a:pPr>
                  <a:defRPr>
                    <a:solidFill>
                      <a:schemeClr val="accent1">
                        <a:lumMod val="60000"/>
                        <a:lumOff val="40000"/>
                      </a:schemeClr>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'3.Allocated_CO2-Sector'!$AA$76:$BA$76</c:f>
              <c:numCache>
                <c:formatCode>#,##0_ </c:formatCode>
                <c:ptCount val="27"/>
                <c:pt idx="0">
                  <c:v>24.004789495147605</c:v>
                </c:pt>
                <c:pt idx="1">
                  <c:v>24.193303079771095</c:v>
                </c:pt>
                <c:pt idx="2">
                  <c:v>25.997784883166442</c:v>
                </c:pt>
                <c:pt idx="3">
                  <c:v>25.019816501809952</c:v>
                </c:pt>
                <c:pt idx="4">
                  <c:v>28.598436990483407</c:v>
                </c:pt>
                <c:pt idx="5">
                  <c:v>29.139666356417248</c:v>
                </c:pt>
                <c:pt idx="6">
                  <c:v>29.649884515558579</c:v>
                </c:pt>
                <c:pt idx="7">
                  <c:v>31.207113724399004</c:v>
                </c:pt>
                <c:pt idx="8">
                  <c:v>31.447885947133283</c:v>
                </c:pt>
                <c:pt idx="9">
                  <c:v>31.365707267695381</c:v>
                </c:pt>
                <c:pt idx="10">
                  <c:v>32.856496577069208</c:v>
                </c:pt>
                <c:pt idx="11">
                  <c:v>32.522541455449932</c:v>
                </c:pt>
                <c:pt idx="12">
                  <c:v>32.76772216385082</c:v>
                </c:pt>
                <c:pt idx="13">
                  <c:v>33.515749112426711</c:v>
                </c:pt>
                <c:pt idx="14">
                  <c:v>32.703600998426424</c:v>
                </c:pt>
                <c:pt idx="15">
                  <c:v>31.654769528503184</c:v>
                </c:pt>
                <c:pt idx="16">
                  <c:v>29.908577201925368</c:v>
                </c:pt>
                <c:pt idx="17">
                  <c:v>30.484410938269022</c:v>
                </c:pt>
                <c:pt idx="18">
                  <c:v>31.857011257747367</c:v>
                </c:pt>
                <c:pt idx="19">
                  <c:v>28.198126009497404</c:v>
                </c:pt>
                <c:pt idx="20">
                  <c:v>28.715829230608207</c:v>
                </c:pt>
                <c:pt idx="21">
                  <c:v>28.032618369662039</c:v>
                </c:pt>
                <c:pt idx="22">
                  <c:v>29.838484748341013</c:v>
                </c:pt>
                <c:pt idx="23">
                  <c:v>29.380590594684026</c:v>
                </c:pt>
                <c:pt idx="24">
                  <c:v>28.519197867867419</c:v>
                </c:pt>
                <c:pt idx="25">
                  <c:v>28.812255664553035</c:v>
                </c:pt>
                <c:pt idx="26">
                  <c:v>29.540085538176445</c:v>
                </c:pt>
              </c:numCache>
            </c:numRef>
          </c:val>
          <c:smooth val="0"/>
          <c:extLst>
            <c:ext xmlns:c16="http://schemas.microsoft.com/office/drawing/2014/chart" uri="{C3380CC4-5D6E-409C-BE32-E72D297353CC}">
              <c16:uniqueId val="{00000025-CAA5-4E2A-B4A5-713F8A1186B8}"/>
            </c:ext>
          </c:extLst>
        </c:ser>
        <c:ser>
          <c:idx val="0"/>
          <c:order val="8"/>
          <c:tx>
            <c:strRef>
              <c:f>'3.Allocated_CO2-Sector'!$Y$77</c:f>
              <c:strCache>
                <c:ptCount val="1"/>
                <c:pt idx="0">
                  <c:v>その他（農業・間接CO2等）</c:v>
                </c:pt>
              </c:strCache>
            </c:strRef>
          </c:tx>
          <c:spPr>
            <a:ln>
              <a:solidFill>
                <a:srgbClr val="92D050"/>
              </a:solidFill>
            </a:ln>
          </c:spPr>
          <c:marker>
            <c:spPr>
              <a:solidFill>
                <a:srgbClr val="92D050"/>
              </a:solidFill>
              <a:ln>
                <a:solidFill>
                  <a:srgbClr val="92D050"/>
                </a:solidFill>
              </a:ln>
            </c:spPr>
          </c:marker>
          <c:dLbls>
            <c:dLbl>
              <c:idx val="0"/>
              <c:layout>
                <c:manualLayout>
                  <c:x val="-1.5995738888371511E-2"/>
                  <c:y val="-1.3285781797014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2B7-4F09-8ABC-5BF8F7844CCB}"/>
                </c:ext>
              </c:extLst>
            </c:dLbl>
            <c:dLbl>
              <c:idx val="15"/>
              <c:layout>
                <c:manualLayout>
                  <c:x val="-1.7499651267272102E-2"/>
                  <c:y val="-1.70940908566061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2B7-4F09-8ABC-5BF8F7844CCB}"/>
                </c:ext>
              </c:extLst>
            </c:dLbl>
            <c:dLbl>
              <c:idx val="23"/>
              <c:layout>
                <c:manualLayout>
                  <c:x val="-1.9550601420787669E-2"/>
                  <c:y val="-1.13960113960115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2B7-4F09-8ABC-5BF8F7844CCB}"/>
                </c:ext>
              </c:extLst>
            </c:dLbl>
            <c:dLbl>
              <c:idx val="26"/>
              <c:layout>
                <c:manualLayout>
                  <c:x val="1.0971587906844072E-2"/>
                  <c:y val="-1.8726591760299626E-3"/>
                </c:manualLayout>
              </c:layout>
              <c:tx>
                <c:rich>
                  <a:bodyPr wrap="square" lIns="38100" tIns="19050" rIns="38100" bIns="19050" anchor="ctr">
                    <a:spAutoFit/>
                  </a:bodyPr>
                  <a:lstStyle/>
                  <a:p>
                    <a:pPr>
                      <a:defRPr>
                        <a:solidFill>
                          <a:srgbClr val="92D050"/>
                        </a:solidFill>
                      </a:defRPr>
                    </a:pPr>
                    <a:fld id="{23DF5059-EA7C-40F1-A391-A7257349FDDB}" type="VALUE">
                      <a:rPr lang="ja-JP" altLang="en-US" sz="1200" baseline="0">
                        <a:solidFill>
                          <a:srgbClr val="92D050"/>
                        </a:solidFill>
                      </a:rPr>
                      <a:pPr>
                        <a:defRPr>
                          <a:solidFill>
                            <a:srgbClr val="92D050"/>
                          </a:solidFill>
                        </a:defRPr>
                      </a:pPr>
                      <a:t>[値]</a:t>
                    </a:fld>
                    <a:endParaRPr lang="ja-JP" altLang="en-US"/>
                  </a:p>
                </c:rich>
              </c:tx>
              <c:numFmt formatCode="###&quot;百万トン&quot;"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8DC5-464D-88DE-C2A31DF7EE85}"/>
                </c:ext>
              </c:extLst>
            </c:dLbl>
            <c:spPr>
              <a:noFill/>
              <a:ln>
                <a:noFill/>
              </a:ln>
              <a:effectLst/>
            </c:spPr>
            <c:txPr>
              <a:bodyPr wrap="square" lIns="38100" tIns="19050" rIns="38100" bIns="19050" anchor="ctr">
                <a:spAutoFit/>
              </a:bodyPr>
              <a:lstStyle/>
              <a:p>
                <a:pPr>
                  <a:defRPr>
                    <a:solidFill>
                      <a:srgbClr val="92D05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'3.Allocated_CO2-Sector'!$AA$68:$BA$68</c:f>
              <c:numCache>
                <c:formatCode>General</c:formatCode>
                <c:ptCount val="27"/>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numCache>
            </c:numRef>
          </c:cat>
          <c:val>
            <c:numRef>
              <c:f>'3.Allocated_CO2-Sector'!$AA$77:$BA$77</c:f>
              <c:numCache>
                <c:formatCode>#,##0.0_ </c:formatCode>
                <c:ptCount val="27"/>
                <c:pt idx="0">
                  <c:v>6.5599783239262885</c:v>
                </c:pt>
                <c:pt idx="1">
                  <c:v>6.3552823296438063</c:v>
                </c:pt>
                <c:pt idx="2">
                  <c:v>6.0986376085862686</c:v>
                </c:pt>
                <c:pt idx="3">
                  <c:v>5.8866147376791105</c:v>
                </c:pt>
                <c:pt idx="4">
                  <c:v>5.6729684881993796</c:v>
                </c:pt>
                <c:pt idx="5">
                  <c:v>5.8684378970355011</c:v>
                </c:pt>
                <c:pt idx="6">
                  <c:v>5.9791874945660055</c:v>
                </c:pt>
                <c:pt idx="7">
                  <c:v>5.9414548024490212</c:v>
                </c:pt>
                <c:pt idx="8">
                  <c:v>5.5059967439169952</c:v>
                </c:pt>
                <c:pt idx="9">
                  <c:v>5.526827996080077</c:v>
                </c:pt>
                <c:pt idx="10">
                  <c:v>5.6040756373972487</c:v>
                </c:pt>
                <c:pt idx="11">
                  <c:v>5.1325544644194592</c:v>
                </c:pt>
                <c:pt idx="12">
                  <c:v>4.8741443291646585</c:v>
                </c:pt>
                <c:pt idx="13">
                  <c:v>4.6941338909960031</c:v>
                </c:pt>
                <c:pt idx="14">
                  <c:v>4.5321169749650254</c:v>
                </c:pt>
                <c:pt idx="15">
                  <c:v>4.4752728059968216</c:v>
                </c:pt>
                <c:pt idx="16">
                  <c:v>4.408634902040995</c:v>
                </c:pt>
                <c:pt idx="17">
                  <c:v>4.4266045252614372</c:v>
                </c:pt>
                <c:pt idx="18">
                  <c:v>4.014162869033596</c:v>
                </c:pt>
                <c:pt idx="19">
                  <c:v>3.674408674917796</c:v>
                </c:pt>
                <c:pt idx="20">
                  <c:v>3.5722204605476358</c:v>
                </c:pt>
                <c:pt idx="21">
                  <c:v>3.4586448692419385</c:v>
                </c:pt>
                <c:pt idx="22">
                  <c:v>3.4694090487057103</c:v>
                </c:pt>
                <c:pt idx="23">
                  <c:v>3.4770389479385795</c:v>
                </c:pt>
                <c:pt idx="24">
                  <c:v>3.3756255367491668</c:v>
                </c:pt>
                <c:pt idx="25">
                  <c:v>3.3171734106216384</c:v>
                </c:pt>
                <c:pt idx="26">
                  <c:v>3.2884517394487442</c:v>
                </c:pt>
              </c:numCache>
            </c:numRef>
          </c:val>
          <c:smooth val="0"/>
          <c:extLst>
            <c:ext xmlns:c16="http://schemas.microsoft.com/office/drawing/2014/chart" uri="{C3380CC4-5D6E-409C-BE32-E72D297353CC}">
              <c16:uniqueId val="{00000002-C2B7-4F09-8ABC-5BF8F7844CCB}"/>
            </c:ext>
          </c:extLst>
        </c:ser>
        <c:dLbls>
          <c:showLegendKey val="0"/>
          <c:showVal val="0"/>
          <c:showCatName val="0"/>
          <c:showSerName val="0"/>
          <c:showPercent val="0"/>
          <c:showBubbleSize val="0"/>
        </c:dLbls>
        <c:marker val="1"/>
        <c:smooth val="0"/>
        <c:axId val="179901568"/>
        <c:axId val="179903104"/>
      </c:lineChart>
      <c:lineChart>
        <c:grouping val="standard"/>
        <c:varyColors val="0"/>
        <c:ser>
          <c:idx val="7"/>
          <c:order val="9"/>
          <c:tx>
            <c:strRef>
              <c:f>'3.Allocated_CO2-Sector'!$Y$93</c:f>
              <c:strCache>
                <c:ptCount val="1"/>
                <c:pt idx="0">
                  <c:v>■2005年度比</c:v>
                </c:pt>
              </c:strCache>
            </c:strRef>
          </c:tx>
          <c:spPr>
            <a:ln>
              <a:noFill/>
            </a:ln>
          </c:spPr>
          <c:marker>
            <c:symbol val="none"/>
          </c:marker>
          <c:dLbls>
            <c:dLbl>
              <c:idx val="0"/>
              <c:layout>
                <c:manualLayout>
                  <c:x val="0.60405233690605287"/>
                  <c:y val="0.3110510347160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52-43B9-963C-B42FE0EBAB7F}"/>
                </c:ext>
              </c:extLst>
            </c:dLbl>
            <c:dLbl>
              <c:idx val="1"/>
              <c:layout>
                <c:manualLayout>
                  <c:x val="0.57675275338906828"/>
                  <c:y val="-0.18684268120574846"/>
                </c:manualLayout>
              </c:layout>
              <c:numFmt formatCode="\(\+##.0%;[Black]\(\-##.0%" sourceLinked="0"/>
              <c:spPr>
                <a:noFill/>
                <a:ln>
                  <a:noFill/>
                </a:ln>
                <a:effectLst/>
              </c:spPr>
              <c:txPr>
                <a:bodyPr wrap="square" lIns="38100" tIns="19050" rIns="38100" bIns="19050" anchor="ctr">
                  <a:no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4.8043853052033444E-2"/>
                      <c:h val="3.2213571618154468E-2"/>
                    </c:manualLayout>
                  </c15:layout>
                </c:ext>
                <c:ext xmlns:c16="http://schemas.microsoft.com/office/drawing/2014/chart" uri="{C3380CC4-5D6E-409C-BE32-E72D297353CC}">
                  <c16:uniqueId val="{00000008-DE52-43B9-963C-B42FE0EBAB7F}"/>
                </c:ext>
              </c:extLst>
            </c:dLbl>
            <c:dLbl>
              <c:idx val="2"/>
              <c:layout>
                <c:manualLayout>
                  <c:x val="0.55845017249374462"/>
                  <c:y val="2.4000475583183127E-2"/>
                </c:manualLayout>
              </c:layout>
              <c:numFmt formatCode="\(\+##.0%;[Black]\(\-##.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52-43B9-963C-B42FE0EBAB7F}"/>
                </c:ext>
              </c:extLst>
            </c:dLbl>
            <c:dLbl>
              <c:idx val="3"/>
              <c:layout>
                <c:manualLayout>
                  <c:x val="0.54314047590346115"/>
                  <c:y val="0.241189869583943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52-43B9-963C-B42FE0EBAB7F}"/>
                </c:ext>
              </c:extLst>
            </c:dLbl>
            <c:dLbl>
              <c:idx val="4"/>
              <c:layout>
                <c:manualLayout>
                  <c:x val="0.51824310867101953"/>
                  <c:y val="0.43415939368086692"/>
                </c:manualLayout>
              </c:layout>
              <c:numFmt formatCode="\(\+\ 0.#%;[Black]\(\-\ 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52-43B9-963C-B42FE0EBAB7F}"/>
                </c:ext>
              </c:extLst>
            </c:dLbl>
            <c:dLbl>
              <c:idx val="5"/>
              <c:layout>
                <c:manualLayout>
                  <c:x val="0.49844973976345186"/>
                  <c:y val="0.148751271505414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52-43B9-963C-B42FE0EBAB7F}"/>
                </c:ext>
              </c:extLst>
            </c:dLbl>
            <c:dLbl>
              <c:idx val="6"/>
              <c:layout>
                <c:manualLayout>
                  <c:x val="0.48332732186946775"/>
                  <c:y val="0.368932830602734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52-43B9-963C-B42FE0EBAB7F}"/>
                </c:ext>
              </c:extLst>
            </c:dLbl>
            <c:dLbl>
              <c:idx val="7"/>
              <c:layout>
                <c:manualLayout>
                  <c:x val="0.45618887139739139"/>
                  <c:y val="5.2924967005043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E52-43B9-963C-B42FE0EBAB7F}"/>
                </c:ext>
              </c:extLst>
            </c:dLbl>
            <c:dLbl>
              <c:idx val="8"/>
              <c:layout>
                <c:manualLayout>
                  <c:x val="0.43686798673432964"/>
                  <c:y val="5.27174009505448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76F-4D5F-8416-2B2BB8A8EA06}"/>
                </c:ext>
              </c:extLst>
            </c:dLbl>
            <c:numFmt formatCode="\(\+##.#%;[Black]\(\-##.#%"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'3.Allocated_CO2-Sector'!$BA$96:$BA$103</c:f>
              <c:numCache>
                <c:formatCode>#,##0.0%;[Red]\-#,##0.0%</c:formatCode>
                <c:ptCount val="8"/>
                <c:pt idx="0">
                  <c:v>-4.9010496548087423E-2</c:v>
                </c:pt>
                <c:pt idx="1">
                  <c:v>-0.1039015896942096</c:v>
                </c:pt>
                <c:pt idx="2">
                  <c:v>-0.11870295866410929</c:v>
                </c:pt>
                <c:pt idx="3">
                  <c:v>-1.1809682119430898E-2</c:v>
                </c:pt>
                <c:pt idx="4">
                  <c:v>8.1906874712165845E-2</c:v>
                </c:pt>
                <c:pt idx="5">
                  <c:v>-0.17818010448643273</c:v>
                </c:pt>
                <c:pt idx="6">
                  <c:v>-6.6804592856776202E-2</c:v>
                </c:pt>
                <c:pt idx="7">
                  <c:v>-0.26519524462458444</c:v>
                </c:pt>
              </c:numCache>
            </c:numRef>
          </c:val>
          <c:smooth val="0"/>
          <c:extLst>
            <c:ext xmlns:c16="http://schemas.microsoft.com/office/drawing/2014/chart" uri="{C3380CC4-5D6E-409C-BE32-E72D297353CC}">
              <c16:uniqueId val="{00000002-DE52-43B9-963C-B42FE0EBAB7F}"/>
            </c:ext>
          </c:extLst>
        </c:ser>
        <c:ser>
          <c:idx val="10"/>
          <c:order val="10"/>
          <c:tx>
            <c:strRef>
              <c:f>'3.Allocated_CO2-Sector'!$Y$106</c:f>
              <c:strCache>
                <c:ptCount val="1"/>
                <c:pt idx="0">
                  <c:v>■2013年度比</c:v>
                </c:pt>
              </c:strCache>
            </c:strRef>
          </c:tx>
          <c:spPr>
            <a:ln>
              <a:noFill/>
            </a:ln>
          </c:spPr>
          <c:marker>
            <c:symbol val="none"/>
          </c:marker>
          <c:dLbls>
            <c:dLbl>
              <c:idx val="0"/>
              <c:layout>
                <c:manualLayout>
                  <c:x val="0.63969060893632435"/>
                  <c:y val="0.276178458470700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E52-43B9-963C-B42FE0EBAB7F}"/>
                </c:ext>
              </c:extLst>
            </c:dLbl>
            <c:dLbl>
              <c:idx val="1"/>
              <c:layout>
                <c:manualLayout>
                  <c:x val="0.61879999406836417"/>
                  <c:y val="-0.189615227054758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E52-43B9-963C-B42FE0EBAB7F}"/>
                </c:ext>
              </c:extLst>
            </c:dLbl>
            <c:dLbl>
              <c:idx val="2"/>
              <c:layout>
                <c:manualLayout>
                  <c:x val="0.59852068058488972"/>
                  <c:y val="0.164817031589349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E52-43B9-963C-B42FE0EBAB7F}"/>
                </c:ext>
              </c:extLst>
            </c:dLbl>
            <c:dLbl>
              <c:idx val="3"/>
              <c:layout>
                <c:manualLayout>
                  <c:x val="0.57472637932582682"/>
                  <c:y val="7.8453239834924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E52-43B9-963C-B42FE0EBAB7F}"/>
                </c:ext>
              </c:extLst>
            </c:dLbl>
            <c:dLbl>
              <c:idx val="4"/>
              <c:layout>
                <c:manualLayout>
                  <c:x val="0.55624396129235454"/>
                  <c:y val="0.145330752040621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E52-43B9-963C-B42FE0EBAB7F}"/>
                </c:ext>
              </c:extLst>
            </c:dLbl>
            <c:dLbl>
              <c:idx val="5"/>
              <c:layout>
                <c:manualLayout>
                  <c:x val="0.53836625610389455"/>
                  <c:y val="0.37682663276809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E52-43B9-963C-B42FE0EBAB7F}"/>
                </c:ext>
              </c:extLst>
            </c:dLbl>
            <c:dLbl>
              <c:idx val="6"/>
              <c:layout>
                <c:manualLayout>
                  <c:x val="0.51620674014680656"/>
                  <c:y val="0.49671999998901656"/>
                </c:manualLayout>
              </c:layout>
              <c:numFmt formatCode="&quot;／&quot;\+\ 0.#%\);[Black]&quot;／&quot;\-\ 0.#%\)"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52-43B9-963C-B42FE0EBAB7F}"/>
                </c:ext>
              </c:extLst>
            </c:dLbl>
            <c:dLbl>
              <c:idx val="7"/>
              <c:layout>
                <c:manualLayout>
                  <c:x val="0.4974539053076748"/>
                  <c:y val="0.42288502433313657"/>
                </c:manualLayout>
              </c:layout>
              <c:numFmt formatCode="&quot;／&quot;\+\ 0.#%\);[Black]&quot;／&quot;\-\ #.#%\)"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E52-43B9-963C-B42FE0EBAB7F}"/>
                </c:ext>
              </c:extLst>
            </c:dLbl>
            <c:dLbl>
              <c:idx val="8"/>
              <c:layout>
                <c:manualLayout>
                  <c:x val="0.47813892557328719"/>
                  <c:y val="0.421739207604359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76F-4D5F-8416-2B2BB8A8EA06}"/>
                </c:ext>
              </c:extLst>
            </c:dLbl>
            <c:numFmt formatCode="&quot;／&quot;\+##.#%\);[Black]&quot;／&quot;\-##.#%\)" sourceLinked="0"/>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'3.Allocated_CO2-Sector'!$BA$109:$BA$116</c:f>
              <c:numCache>
                <c:formatCode>#,##0.0%;[Red]\-#,##0.0%</c:formatCode>
                <c:ptCount val="8"/>
                <c:pt idx="0">
                  <c:v>-6.9454287454375208E-2</c:v>
                </c:pt>
                <c:pt idx="1">
                  <c:v>-0.10548008549656307</c:v>
                </c:pt>
                <c:pt idx="2">
                  <c:v>-3.8270473023159779E-2</c:v>
                </c:pt>
                <c:pt idx="3">
                  <c:v>-0.10445384518504308</c:v>
                </c:pt>
                <c:pt idx="4">
                  <c:v>-8.3286391597816478E-2</c:v>
                </c:pt>
                <c:pt idx="5">
                  <c:v>-4.8279193020366207E-2</c:v>
                </c:pt>
                <c:pt idx="6">
                  <c:v>5.4285819401218571E-3</c:v>
                </c:pt>
                <c:pt idx="7">
                  <c:v>-5.4237876340626601E-2</c:v>
                </c:pt>
              </c:numCache>
            </c:numRef>
          </c:val>
          <c:smooth val="0"/>
          <c:extLst>
            <c:ext xmlns:c16="http://schemas.microsoft.com/office/drawing/2014/chart" uri="{C3380CC4-5D6E-409C-BE32-E72D297353CC}">
              <c16:uniqueId val="{00000003-DE52-43B9-963C-B42FE0EBAB7F}"/>
            </c:ext>
          </c:extLst>
        </c:ser>
        <c:dLbls>
          <c:showLegendKey val="0"/>
          <c:showVal val="0"/>
          <c:showCatName val="0"/>
          <c:showSerName val="0"/>
          <c:showPercent val="0"/>
          <c:showBubbleSize val="0"/>
        </c:dLbls>
        <c:marker val="1"/>
        <c:smooth val="0"/>
        <c:axId val="593178088"/>
        <c:axId val="593172184"/>
      </c:lineChart>
      <c:catAx>
        <c:axId val="179901568"/>
        <c:scaling>
          <c:orientation val="minMax"/>
        </c:scaling>
        <c:delete val="0"/>
        <c:axPos val="b"/>
        <c:numFmt formatCode="General" sourceLinked="1"/>
        <c:majorTickMark val="out"/>
        <c:minorTickMark val="none"/>
        <c:tickLblPos val="nextTo"/>
        <c:txPr>
          <a:bodyPr rot="-5400000" vert="horz"/>
          <a:lstStyle/>
          <a:p>
            <a:pPr>
              <a:defRPr sz="1200"/>
            </a:pPr>
            <a:endParaRPr lang="ja-JP"/>
          </a:p>
        </c:txPr>
        <c:crossAx val="179903104"/>
        <c:crosses val="autoZero"/>
        <c:auto val="1"/>
        <c:lblAlgn val="ctr"/>
        <c:lblOffset val="100"/>
        <c:noMultiLvlLbl val="0"/>
      </c:catAx>
      <c:valAx>
        <c:axId val="179903104"/>
        <c:scaling>
          <c:orientation val="minMax"/>
          <c:max val="550"/>
          <c:min val="0"/>
        </c:scaling>
        <c:delete val="0"/>
        <c:axPos val="l"/>
        <c:numFmt formatCode="#,##0_ " sourceLinked="0"/>
        <c:majorTickMark val="out"/>
        <c:minorTickMark val="none"/>
        <c:tickLblPos val="nextTo"/>
        <c:txPr>
          <a:bodyPr/>
          <a:lstStyle/>
          <a:p>
            <a:pPr>
              <a:defRPr sz="1200"/>
            </a:pPr>
            <a:endParaRPr lang="ja-JP"/>
          </a:p>
        </c:txPr>
        <c:crossAx val="179901568"/>
        <c:crosses val="autoZero"/>
        <c:crossBetween val="between"/>
      </c:valAx>
      <c:valAx>
        <c:axId val="593172184"/>
        <c:scaling>
          <c:orientation val="minMax"/>
        </c:scaling>
        <c:delete val="0"/>
        <c:axPos val="r"/>
        <c:numFmt formatCode="#,##0.0%;[Red]\-#,##0.0%" sourceLinked="1"/>
        <c:majorTickMark val="out"/>
        <c:minorTickMark val="none"/>
        <c:tickLblPos val="none"/>
        <c:spPr>
          <a:noFill/>
          <a:ln>
            <a:noFill/>
          </a:ln>
        </c:spPr>
        <c:crossAx val="593178088"/>
        <c:crosses val="max"/>
        <c:crossBetween val="between"/>
      </c:valAx>
      <c:catAx>
        <c:axId val="593178088"/>
        <c:scaling>
          <c:orientation val="minMax"/>
        </c:scaling>
        <c:delete val="1"/>
        <c:axPos val="b"/>
        <c:majorTickMark val="out"/>
        <c:minorTickMark val="none"/>
        <c:tickLblPos val="nextTo"/>
        <c:crossAx val="593172184"/>
        <c:crosses val="autoZero"/>
        <c:auto val="1"/>
        <c:lblAlgn val="ctr"/>
        <c:lblOffset val="100"/>
        <c:noMultiLvlLbl val="0"/>
      </c:catAx>
    </c:plotArea>
    <c:plotVisOnly val="1"/>
    <c:dispBlanksAs val="gap"/>
    <c:showDLblsOverMax val="0"/>
  </c:chart>
  <c:spPr>
    <a:solidFill>
      <a:schemeClr val="bg1"/>
    </a:solidFill>
    <a:ln>
      <a:noFill/>
    </a:ln>
  </c:spPr>
  <c:printSettings>
    <c:headerFooter/>
    <c:pageMargins b="0.75000000000000056" l="0.70000000000000051" r="0.70000000000000051" t="0.75000000000000056" header="0.30000000000000027" footer="0.30000000000000027"/>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583026285392092"/>
          <c:y val="0.20400004468514035"/>
          <c:w val="0.60086362874853405"/>
          <c:h val="0.64972586572175706"/>
        </c:manualLayout>
      </c:layout>
      <c:doughnutChart>
        <c:varyColors val="1"/>
        <c:ser>
          <c:idx val="2"/>
          <c:order val="0"/>
          <c:tx>
            <c:strRef>
              <c:f>'リンク切公表時非表示（グラフの添え物）'!$AA$12</c:f>
              <c:strCache>
                <c:ptCount val="1"/>
                <c:pt idx="0">
                  <c:v>1990年度
（平成2年度）</c:v>
                </c:pt>
              </c:strCache>
            </c:strRef>
          </c:tx>
          <c:spPr>
            <a:noFill/>
            <a:ln>
              <a:noFill/>
            </a:ln>
          </c:spPr>
          <c:dLbls>
            <c:dLbl>
              <c:idx val="0"/>
              <c:layout>
                <c:manualLayout>
                  <c:x val="4.6621281652693951E-3"/>
                  <c:y val="-8.435829874009039E-2"/>
                </c:manualLayout>
              </c:layout>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4390023650196363"/>
                      <c:h val="0.16104766123108166"/>
                    </c:manualLayout>
                  </c15:layout>
                </c:ext>
                <c:ext xmlns:c16="http://schemas.microsoft.com/office/drawing/2014/chart" uri="{C3380CC4-5D6E-409C-BE32-E72D297353CC}">
                  <c16:uniqueId val="{00000001-130E-4895-8EC0-F7D84674012E}"/>
                </c:ext>
              </c:extLst>
            </c:dLbl>
            <c:spPr>
              <a:noFill/>
              <a:ln>
                <a:noFill/>
              </a:ln>
              <a:effectLst/>
            </c:spPr>
            <c:showLegendKey val="0"/>
            <c:showVal val="1"/>
            <c:showCatName val="0"/>
            <c:showSerName val="1"/>
            <c:showPercent val="0"/>
            <c:showBubbleSize val="0"/>
            <c:separator>
</c:separator>
            <c:showLeaderLines val="1"/>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'リンク切公表時非表示（グラフの添え物）'!$AA$16</c:f>
              <c:numCache>
                <c:formatCode>##"億"#,###"万トン"</c:formatCode>
                <c:ptCount val="1"/>
                <c:pt idx="0">
                  <c:v>116100</c:v>
                </c:pt>
              </c:numCache>
            </c:numRef>
          </c:val>
          <c:extLst>
            <c:ext xmlns:c16="http://schemas.microsoft.com/office/drawing/2014/chart" uri="{C3380CC4-5D6E-409C-BE32-E72D297353CC}">
              <c16:uniqueId val="{00000000-130E-4895-8EC0-F7D84674012E}"/>
            </c:ext>
          </c:extLst>
        </c:ser>
        <c:ser>
          <c:idx val="0"/>
          <c:order val="1"/>
          <c:tx>
            <c:strRef>
              <c:f>'5.CO2-Share'!$B$4</c:f>
              <c:strCache>
                <c:ptCount val="1"/>
                <c:pt idx="0">
                  <c:v>■【電気・熱配分前】</c:v>
                </c:pt>
              </c:strCache>
            </c:strRef>
          </c:tx>
          <c:spPr>
            <a:ln>
              <a:solidFill>
                <a:sysClr val="windowText" lastClr="000000"/>
              </a:solidFill>
            </a:ln>
          </c:spPr>
          <c:dLbls>
            <c:dLbl>
              <c:idx val="0"/>
              <c:layout>
                <c:manualLayout>
                  <c:x val="0.14482808578286457"/>
                  <c:y val="-0.13612361842150952"/>
                </c:manualLayout>
              </c:layout>
              <c:numFmt formatCode="\(0%\)"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5.8624539428088138E-2"/>
                      <c:h val="4.1643833465728156E-2"/>
                    </c:manualLayout>
                  </c15:layout>
                </c:ext>
                <c:ext xmlns:c16="http://schemas.microsoft.com/office/drawing/2014/chart" uri="{C3380CC4-5D6E-409C-BE32-E72D297353CC}">
                  <c16:uniqueId val="{00000015-41FF-408D-B4B3-0D501ED84455}"/>
                </c:ext>
              </c:extLst>
            </c:dLbl>
            <c:dLbl>
              <c:idx val="1"/>
              <c:layout>
                <c:manualLayout>
                  <c:x val="0.26136991021539691"/>
                  <c:y val="9.58617031137390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41FF-408D-B4B3-0D501ED84455}"/>
                </c:ext>
              </c:extLst>
            </c:dLbl>
            <c:dLbl>
              <c:idx val="2"/>
              <c:layout>
                <c:manualLayout>
                  <c:x val="-0.15627630790676186"/>
                  <c:y val="0.32533771247708754"/>
                </c:manualLayout>
              </c:layout>
              <c:numFmt formatCode="\(0%\)"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5.8624539428088138E-2"/>
                      <c:h val="4.4294447297651043E-2"/>
                    </c:manualLayout>
                  </c15:layout>
                </c:ext>
                <c:ext xmlns:c16="http://schemas.microsoft.com/office/drawing/2014/chart" uri="{C3380CC4-5D6E-409C-BE32-E72D297353CC}">
                  <c16:uniqueId val="{00000011-41FF-408D-B4B3-0D501ED84455}"/>
                </c:ext>
              </c:extLst>
            </c:dLbl>
            <c:dLbl>
              <c:idx val="3"/>
              <c:layout>
                <c:manualLayout>
                  <c:x val="-0.28066253832389021"/>
                  <c:y val="0.3105919180885145"/>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41FF-408D-B4B3-0D501ED84455}"/>
                </c:ext>
              </c:extLst>
            </c:dLbl>
            <c:dLbl>
              <c:idx val="4"/>
              <c:layout>
                <c:manualLayout>
                  <c:x val="-0.26284951583662569"/>
                  <c:y val="6.13514899927930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41FF-408D-B4B3-0D501ED84455}"/>
                </c:ext>
              </c:extLst>
            </c:dLbl>
            <c:dLbl>
              <c:idx val="5"/>
              <c:layout>
                <c:manualLayout>
                  <c:x val="-0.30185643273594398"/>
                  <c:y val="-4.9848085619144319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41FF-408D-B4B3-0D501ED84455}"/>
                </c:ext>
              </c:extLst>
            </c:dLbl>
            <c:dLbl>
              <c:idx val="6"/>
              <c:layout>
                <c:manualLayout>
                  <c:x val="-0.20846776877625897"/>
                  <c:y val="-0.1648821293556312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41FF-408D-B4B3-0D501ED84455}"/>
                </c:ext>
              </c:extLst>
            </c:dLbl>
            <c:dLbl>
              <c:idx val="7"/>
              <c:layout>
                <c:manualLayout>
                  <c:x val="2.4616124813519654E-2"/>
                  <c:y val="-0.18022000185382947"/>
                </c:manualLayout>
              </c:layout>
              <c:tx>
                <c:rich>
                  <a:bodyPr vertOverflow="overflow" horzOverflow="overflow" wrap="square" lIns="0" tIns="0" rIns="0" bIns="0" anchor="ctr">
                    <a:spAutoFit/>
                  </a:bodyPr>
                  <a:lstStyle/>
                  <a:p>
                    <a:pPr>
                      <a:defRPr sz="800"/>
                    </a:pPr>
                    <a:fld id="{2C955CCB-005E-4454-AC84-0CA4D3BFD16B}" type="PERCENTAGE">
                      <a:rPr lang="en-US" altLang="ja-JP" sz="800"/>
                      <a:pPr>
                        <a:defRPr sz="800"/>
                      </a:pPr>
                      <a:t>[パーセンテージ]</a:t>
                    </a:fld>
                    <a:endParaRPr lang="ja-JP" altLang="en-US"/>
                  </a:p>
                </c:rich>
              </c:tx>
              <c:numFmt formatCode="&quot;(&quot;0.0%&quot;)&quot;" sourceLinked="0"/>
              <c:spPr>
                <a:noFill/>
                <a:ln>
                  <a:noFill/>
                </a:ln>
                <a:effectLst/>
              </c:spPr>
              <c:showLegendKey val="0"/>
              <c:showVal val="1"/>
              <c:showCatName val="0"/>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dlblFieldTable/>
                  <c15:showDataLabelsRange val="0"/>
                </c:ext>
                <c:ext xmlns:c16="http://schemas.microsoft.com/office/drawing/2014/chart" uri="{C3380CC4-5D6E-409C-BE32-E72D297353CC}">
                  <c16:uniqueId val="{00000013-41FF-408D-B4B3-0D501ED84455}"/>
                </c:ext>
              </c:extLst>
            </c:dLbl>
            <c:numFmt formatCode="\(0%\)" sourceLinked="0"/>
            <c:spPr>
              <a:noFill/>
              <a:ln>
                <a:noFill/>
              </a:ln>
              <a:effectLst/>
            </c:spPr>
            <c:txPr>
              <a:bodyPr vertOverflow="overflow" horzOverflow="overflow" wrap="square" lIns="0" tIns="0" rIns="0" bIns="0" anchor="ctr">
                <a:spAutoFit/>
              </a:bodyPr>
              <a:lstStyle/>
              <a:p>
                <a:pPr>
                  <a:defRPr sz="8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'5.CO2-Share'!$D$6:$D$13</c:f>
              <c:numCache>
                <c:formatCode>0%</c:formatCode>
                <c:ptCount val="8"/>
                <c:pt idx="0">
                  <c:v>0.29999720242855388</c:v>
                </c:pt>
                <c:pt idx="1">
                  <c:v>0.32635243194899072</c:v>
                </c:pt>
                <c:pt idx="2">
                  <c:v>0.17300254111941996</c:v>
                </c:pt>
                <c:pt idx="3">
                  <c:v>6.820492612714503E-2</c:v>
                </c:pt>
                <c:pt idx="4">
                  <c:v>5.0020728836661907E-2</c:v>
                </c:pt>
                <c:pt idx="5">
                  <c:v>5.6087615276179927E-2</c:v>
                </c:pt>
                <c:pt idx="6">
                  <c:v>2.0682487603865426E-2</c:v>
                </c:pt>
                <c:pt idx="7" formatCode="0.0%">
                  <c:v>5.6520666591830535E-3</c:v>
                </c:pt>
              </c:numCache>
            </c:numRef>
          </c:val>
          <c:extLst>
            <c:ext xmlns:c16="http://schemas.microsoft.com/office/drawing/2014/chart" uri="{C3380CC4-5D6E-409C-BE32-E72D297353CC}">
              <c16:uniqueId val="{00000000-6908-4D76-B6DF-546D771EA720}"/>
            </c:ext>
          </c:extLst>
        </c:ser>
        <c:ser>
          <c:idx val="1"/>
          <c:order val="2"/>
          <c:tx>
            <c:strRef>
              <c:f>'5.CO2-Share'!$B$17</c:f>
              <c:strCache>
                <c:ptCount val="1"/>
                <c:pt idx="0">
                  <c:v>■【電気・熱配分後】</c:v>
                </c:pt>
              </c:strCache>
            </c:strRef>
          </c:tx>
          <c:spPr>
            <a:ln>
              <a:solidFill>
                <a:sysClr val="windowText" lastClr="000000"/>
              </a:solidFill>
            </a:ln>
          </c:spPr>
          <c:dLbls>
            <c:dLbl>
              <c:idx val="0"/>
              <c:layout>
                <c:manualLayout>
                  <c:x val="0.23278370990703282"/>
                  <c:y val="-5.7516699785655406E-2"/>
                </c:manualLayout>
              </c:layout>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6424218654246845"/>
                      <c:h val="0.13790683737466519"/>
                    </c:manualLayout>
                  </c15:layout>
                </c:ext>
                <c:ext xmlns:c16="http://schemas.microsoft.com/office/drawing/2014/chart" uri="{C3380CC4-5D6E-409C-BE32-E72D297353CC}">
                  <c16:uniqueId val="{0000000B-41FF-408D-B4B3-0D501ED84455}"/>
                </c:ext>
              </c:extLst>
            </c:dLbl>
            <c:dLbl>
              <c:idx val="1"/>
              <c:layout>
                <c:manualLayout>
                  <c:x val="7.8766239932025153E-2"/>
                  <c:y val="0.13612376938482149"/>
                </c:manualLayout>
              </c:layout>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12494836308533255"/>
                      <c:h val="0.13930622696488562"/>
                    </c:manualLayout>
                  </c15:layout>
                </c:ext>
                <c:ext xmlns:c16="http://schemas.microsoft.com/office/drawing/2014/chart" uri="{C3380CC4-5D6E-409C-BE32-E72D297353CC}">
                  <c16:uniqueId val="{00000007-41FF-408D-B4B3-0D501ED84455}"/>
                </c:ext>
              </c:extLst>
            </c:dLbl>
            <c:dLbl>
              <c:idx val="2"/>
              <c:layout>
                <c:manualLayout>
                  <c:x val="-0.17462270790832807"/>
                  <c:y val="6.9020426241892002E-2"/>
                </c:manualLayout>
              </c:layout>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728550368261747"/>
                      <c:h val="0.13499260128807936"/>
                    </c:manualLayout>
                  </c15:layout>
                </c:ext>
                <c:ext xmlns:c16="http://schemas.microsoft.com/office/drawing/2014/chart" uri="{C3380CC4-5D6E-409C-BE32-E72D297353CC}">
                  <c16:uniqueId val="{00000001-41FF-408D-B4B3-0D501ED84455}"/>
                </c:ext>
              </c:extLst>
            </c:dLbl>
            <c:dLbl>
              <c:idx val="3"/>
              <c:layout>
                <c:manualLayout>
                  <c:x val="-0.19164490248209595"/>
                  <c:y val="0.12653744811013545"/>
                </c:manualLayout>
              </c:layout>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8538450168174823"/>
                      <c:h val="0.13177164806345773"/>
                    </c:manualLayout>
                  </c15:layout>
                </c:ext>
                <c:ext xmlns:c16="http://schemas.microsoft.com/office/drawing/2014/chart" uri="{C3380CC4-5D6E-409C-BE32-E72D297353CC}">
                  <c16:uniqueId val="{0000000F-41FF-408D-B4B3-0D501ED84455}"/>
                </c:ext>
              </c:extLst>
            </c:dLbl>
            <c:dLbl>
              <c:idx val="4"/>
              <c:layout>
                <c:manualLayout>
                  <c:x val="-0.18395907811221315"/>
                  <c:y val="3.4510213120946001E-2"/>
                </c:manualLayout>
              </c:layou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41FF-408D-B4B3-0D501ED84455}"/>
                </c:ext>
              </c:extLst>
            </c:dLbl>
            <c:dLbl>
              <c:idx val="5"/>
              <c:layout>
                <c:manualLayout>
                  <c:x val="-0.28125783119085002"/>
                  <c:y val="-4.2178847443421236E-2"/>
                </c:manualLayout>
              </c:layout>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42736766266362"/>
                      <c:h val="0.13790679706273704"/>
                    </c:manualLayout>
                  </c15:layout>
                </c:ext>
                <c:ext xmlns:c16="http://schemas.microsoft.com/office/drawing/2014/chart" uri="{C3380CC4-5D6E-409C-BE32-E72D297353CC}">
                  <c16:uniqueId val="{0000000A-41FF-408D-B4B3-0D501ED84455}"/>
                </c:ext>
              </c:extLst>
            </c:dLbl>
            <c:dLbl>
              <c:idx val="6"/>
              <c:layout>
                <c:manualLayout>
                  <c:x val="-0.20276348041614947"/>
                  <c:y val="-0.15721319310653209"/>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7831440469244956"/>
                      <c:h val="0.13113880985959506"/>
                    </c:manualLayout>
                  </c15:layout>
                </c:ext>
                <c:ext xmlns:c16="http://schemas.microsoft.com/office/drawing/2014/chart" uri="{C3380CC4-5D6E-409C-BE32-E72D297353CC}">
                  <c16:uniqueId val="{0000000D-41FF-408D-B4B3-0D501ED84455}"/>
                </c:ext>
              </c:extLst>
            </c:dLbl>
            <c:dLbl>
              <c:idx val="7"/>
              <c:layout>
                <c:manualLayout>
                  <c:x val="1.9369471668709302E-2"/>
                  <c:y val="-0.1756995564395967"/>
                </c:manualLayout>
              </c:layout>
              <c:numFmt formatCode="0.0%" sourceLinked="0"/>
              <c:spPr>
                <a:noFill/>
                <a:ln>
                  <a:noFill/>
                </a:ln>
                <a:effectLst/>
              </c:spPr>
              <c:txPr>
                <a:bodyPr wrap="square" lIns="38100" tIns="19050" rIns="38100" bIns="1905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2830050432869073"/>
                      <c:h val="0.13790679706273704"/>
                    </c:manualLayout>
                  </c15:layout>
                </c:ext>
                <c:ext xmlns:c16="http://schemas.microsoft.com/office/drawing/2014/chart" uri="{C3380CC4-5D6E-409C-BE32-E72D297353CC}">
                  <c16:uniqueId val="{0000000C-41FF-408D-B4B3-0D501ED84455}"/>
                </c:ext>
              </c:extLst>
            </c:dLbl>
            <c:dLbl>
              <c:idx val="8"/>
              <c:delete val="1"/>
              <c:extLst>
                <c:ext xmlns:c15="http://schemas.microsoft.com/office/drawing/2012/chart" uri="{CE6537A1-D6FC-4f65-9D91-7224C49458BB}"/>
                <c:ext xmlns:c16="http://schemas.microsoft.com/office/drawing/2014/chart" uri="{C3380CC4-5D6E-409C-BE32-E72D297353CC}">
                  <c16:uniqueId val="{00000000-6C93-4EE1-86B1-A157539E0DF9}"/>
                </c:ext>
              </c:extLst>
            </c:dLbl>
            <c:spPr>
              <a:noFill/>
              <a:ln>
                <a:noFill/>
              </a:ln>
              <a:effectLst/>
            </c:spPr>
            <c:txPr>
              <a:bodyPr wrap="square" lIns="38100" tIns="19050" rIns="38100" bIns="19050" anchor="ctr">
                <a:spAutoFit/>
              </a:bodyPr>
              <a:lstStyle/>
              <a:p>
                <a:pPr>
                  <a:defRPr sz="8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('5.CO2-Share'!$D$19,'5.CO2-Share'!$D$20:$D$26)</c:f>
              <c:numCache>
                <c:formatCode>0%</c:formatCode>
                <c:ptCount val="8"/>
                <c:pt idx="0">
                  <c:v>8.3223912977131609E-2</c:v>
                </c:pt>
                <c:pt idx="1">
                  <c:v>0.43250976638904054</c:v>
                </c:pt>
                <c:pt idx="2">
                  <c:v>0.17869931473644055</c:v>
                </c:pt>
                <c:pt idx="3">
                  <c:v>0.1113285593148078</c:v>
                </c:pt>
                <c:pt idx="4">
                  <c:v>0.11181627704335106</c:v>
                </c:pt>
                <c:pt idx="5">
                  <c:v>5.6087615276179927E-2</c:v>
                </c:pt>
                <c:pt idx="6">
                  <c:v>2.0682487603865426E-2</c:v>
                </c:pt>
                <c:pt idx="7" formatCode="0.0%">
                  <c:v>5.6520666591830535E-3</c:v>
                </c:pt>
              </c:numCache>
            </c:numRef>
          </c:val>
          <c:extLst>
            <c:ext xmlns:c16="http://schemas.microsoft.com/office/drawing/2014/chart" uri="{C3380CC4-5D6E-409C-BE32-E72D297353CC}">
              <c16:uniqueId val="{00000001-6908-4D76-B6DF-546D771EA720}"/>
            </c:ext>
          </c:extLst>
        </c:ser>
        <c:dLbls>
          <c:showLegendKey val="0"/>
          <c:showVal val="1"/>
          <c:showCatName val="0"/>
          <c:showSerName val="0"/>
          <c:showPercent val="0"/>
          <c:showBubbleSize val="0"/>
          <c:showLeaderLines val="1"/>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53338934121876"/>
          <c:y val="0.20400000000000001"/>
          <c:w val="0.56481961298153893"/>
          <c:h val="0.61455768618934614"/>
        </c:manualLayout>
      </c:layout>
      <c:doughnutChart>
        <c:varyColors val="1"/>
        <c:ser>
          <c:idx val="2"/>
          <c:order val="0"/>
          <c:tx>
            <c:strRef>
              <c:f>'リンク切公表時非表示（グラフの添え物）'!$AP$12</c:f>
              <c:strCache>
                <c:ptCount val="1"/>
                <c:pt idx="0">
                  <c:v>2005年度
（平成17年度）</c:v>
                </c:pt>
              </c:strCache>
            </c:strRef>
          </c:tx>
          <c:spPr>
            <a:noFill/>
            <a:ln>
              <a:noFill/>
            </a:ln>
          </c:spPr>
          <c:dLbls>
            <c:dLbl>
              <c:idx val="0"/>
              <c:layout>
                <c:manualLayout>
                  <c:x val="1.1818168490379523E-7"/>
                  <c:y val="-8.5288777222524023E-2"/>
                </c:manualLayout>
              </c:layout>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2555636391828066"/>
                      <c:h val="0.14925536013941693"/>
                    </c:manualLayout>
                  </c15:layout>
                </c:ext>
                <c:ext xmlns:c16="http://schemas.microsoft.com/office/drawing/2014/chart" uri="{C3380CC4-5D6E-409C-BE32-E72D297353CC}">
                  <c16:uniqueId val="{00000001-BEBF-406B-8245-62793400769C}"/>
                </c:ext>
              </c:extLst>
            </c:dLbl>
            <c:spPr>
              <a:noFill/>
              <a:ln>
                <a:noFill/>
              </a:ln>
              <a:effectLst/>
            </c:spPr>
            <c:showLegendKey val="0"/>
            <c:showVal val="1"/>
            <c:showCatName val="0"/>
            <c:showSerName val="1"/>
            <c:showPercent val="0"/>
            <c:showBubbleSize val="0"/>
            <c:separator>
</c:separator>
            <c:showLeaderLines val="1"/>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'リンク切公表時非表示（グラフの添え物）'!$AP$16</c:f>
              <c:numCache>
                <c:formatCode>##"億"#,###"万トン"</c:formatCode>
                <c:ptCount val="1"/>
                <c:pt idx="0">
                  <c:v>129000</c:v>
                </c:pt>
              </c:numCache>
            </c:numRef>
          </c:val>
          <c:extLst>
            <c:ext xmlns:c16="http://schemas.microsoft.com/office/drawing/2014/chart" uri="{C3380CC4-5D6E-409C-BE32-E72D297353CC}">
              <c16:uniqueId val="{00000000-BEBF-406B-8245-62793400769C}"/>
            </c:ext>
          </c:extLst>
        </c:ser>
        <c:ser>
          <c:idx val="0"/>
          <c:order val="1"/>
          <c:tx>
            <c:strRef>
              <c:f>'5.CO2-Share'!$B$4</c:f>
              <c:strCache>
                <c:ptCount val="1"/>
                <c:pt idx="0">
                  <c:v>■【電気・熱配分前】</c:v>
                </c:pt>
              </c:strCache>
            </c:strRef>
          </c:tx>
          <c:spPr>
            <a:ln>
              <a:solidFill>
                <a:sysClr val="windowText" lastClr="000000"/>
              </a:solidFill>
            </a:ln>
          </c:spPr>
          <c:dLbls>
            <c:dLbl>
              <c:idx val="0"/>
              <c:layout>
                <c:manualLayout>
                  <c:x val="0.19811977666497904"/>
                  <c:y val="-0.12437946678284748"/>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ACC9-47A9-B82F-42385754E875}"/>
                </c:ext>
              </c:extLst>
            </c:dLbl>
            <c:dLbl>
              <c:idx val="1"/>
              <c:layout>
                <c:manualLayout>
                  <c:x val="0.34520870176473606"/>
                  <c:y val="-9.594987437533945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ACC9-47A9-B82F-42385754E875}"/>
                </c:ext>
              </c:extLst>
            </c:dLbl>
            <c:dLbl>
              <c:idx val="2"/>
              <c:layout>
                <c:manualLayout>
                  <c:x val="-0.10206170313044374"/>
                  <c:y val="0.3376014098391573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ACC9-47A9-B82F-42385754E875}"/>
                </c:ext>
              </c:extLst>
            </c:dLbl>
            <c:dLbl>
              <c:idx val="3"/>
              <c:layout>
                <c:manualLayout>
                  <c:x val="-0.2251361098465671"/>
                  <c:y val="0.3304940117372803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ACC9-47A9-B82F-42385754E875}"/>
                </c:ext>
              </c:extLst>
            </c:dLbl>
            <c:dLbl>
              <c:idx val="4"/>
              <c:layout>
                <c:manualLayout>
                  <c:x val="-0.27766763244739617"/>
                  <c:y val="2.8429872226330897E-2"/>
                </c:manualLayout>
              </c:layout>
              <c:numFmt formatCode="\(0%\)" sourceLinked="0"/>
              <c:spPr>
                <a:noFill/>
                <a:ln>
                  <a:noFill/>
                </a:ln>
                <a:effectLst/>
              </c:spPr>
              <c:txPr>
                <a:bodyPr wrap="square" lIns="38100" tIns="19050" rIns="38100" bIns="1905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7.9923437177216269E-2"/>
                      <c:h val="5.2470506396518381E-2"/>
                    </c:manualLayout>
                  </c15:layout>
                </c:ext>
                <c:ext xmlns:c16="http://schemas.microsoft.com/office/drawing/2014/chart" uri="{C3380CC4-5D6E-409C-BE32-E72D297353CC}">
                  <c16:uniqueId val="{0000000D-ACC9-47A9-B82F-42385754E875}"/>
                </c:ext>
              </c:extLst>
            </c:dLbl>
            <c:dLbl>
              <c:idx val="5"/>
              <c:layout>
                <c:manualLayout>
                  <c:x val="-0.31519055378519389"/>
                  <c:y val="-9.5949874375339458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ACC9-47A9-B82F-42385754E875}"/>
                </c:ext>
              </c:extLst>
            </c:dLbl>
            <c:dLbl>
              <c:idx val="6"/>
              <c:layout>
                <c:manualLayout>
                  <c:x val="-0.15609436949361985"/>
                  <c:y val="-0.17057755444504791"/>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ACC9-47A9-B82F-42385754E875}"/>
                </c:ext>
              </c:extLst>
            </c:dLbl>
            <c:dLbl>
              <c:idx val="7"/>
              <c:layout>
                <c:manualLayout>
                  <c:x val="4.9530298711299527E-2"/>
                  <c:y val="-0.16880070491957866"/>
                </c:manualLayout>
              </c:layout>
              <c:numFmt formatCode="&quot;(&quot;0.0%&quot;)&quot;" sourceLinked="0"/>
              <c:spPr>
                <a:noFill/>
                <a:ln>
                  <a:noFill/>
                </a:ln>
                <a:effectLst/>
              </c:spPr>
              <c:txPr>
                <a:bodyPr wrap="square" lIns="38100" tIns="19050" rIns="38100" bIns="1905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8928881571078949E-2"/>
                      <c:h val="5.6024205447456878E-2"/>
                    </c:manualLayout>
                  </c15:layout>
                </c:ext>
                <c:ext xmlns:c16="http://schemas.microsoft.com/office/drawing/2014/chart" uri="{C3380CC4-5D6E-409C-BE32-E72D297353CC}">
                  <c16:uniqueId val="{0000000F-ACC9-47A9-B82F-42385754E875}"/>
                </c:ext>
              </c:extLst>
            </c:dLbl>
            <c:numFmt formatCode="\(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'5.CO2-Share'!$F$6:$F$13</c:f>
              <c:numCache>
                <c:formatCode>0%</c:formatCode>
                <c:ptCount val="8"/>
                <c:pt idx="0">
                  <c:v>0.32727453128824879</c:v>
                </c:pt>
                <c:pt idx="1">
                  <c:v>0.28361097879179992</c:v>
                </c:pt>
                <c:pt idx="2">
                  <c:v>0.18403664324627034</c:v>
                </c:pt>
                <c:pt idx="3">
                  <c:v>7.9496195512835308E-2</c:v>
                </c:pt>
                <c:pt idx="4">
                  <c:v>5.4437017217537097E-2</c:v>
                </c:pt>
                <c:pt idx="5">
                  <c:v>4.3135963241022722E-2</c:v>
                </c:pt>
                <c:pt idx="6">
                  <c:v>2.4539357238283401E-2</c:v>
                </c:pt>
                <c:pt idx="7" formatCode="0.0%">
                  <c:v>3.4693134640024618E-3</c:v>
                </c:pt>
              </c:numCache>
            </c:numRef>
          </c:val>
          <c:extLst>
            <c:ext xmlns:c16="http://schemas.microsoft.com/office/drawing/2014/chart" uri="{C3380CC4-5D6E-409C-BE32-E72D297353CC}">
              <c16:uniqueId val="{00000000-38D6-4B2C-9716-2CD031200908}"/>
            </c:ext>
          </c:extLst>
        </c:ser>
        <c:ser>
          <c:idx val="1"/>
          <c:order val="2"/>
          <c:tx>
            <c:strRef>
              <c:f>'5.CO2-Share'!$B$17</c:f>
              <c:strCache>
                <c:ptCount val="1"/>
                <c:pt idx="0">
                  <c:v>■【電気・熱配分後】</c:v>
                </c:pt>
              </c:strCache>
            </c:strRef>
          </c:tx>
          <c:spPr>
            <a:ln>
              <a:solidFill>
                <a:sysClr val="windowText" lastClr="000000"/>
              </a:solidFill>
            </a:ln>
          </c:spPr>
          <c:dLbls>
            <c:dLbl>
              <c:idx val="0"/>
              <c:layout>
                <c:manualLayout>
                  <c:x val="0.28367138022498944"/>
                  <c:y val="-4.086753908579272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1587539301319331"/>
                      <c:h val="0.10733961974300879"/>
                    </c:manualLayout>
                  </c15:layout>
                </c:ext>
                <c:ext xmlns:c16="http://schemas.microsoft.com/office/drawing/2014/chart" uri="{C3380CC4-5D6E-409C-BE32-E72D297353CC}">
                  <c16:uniqueId val="{00000000-ACC9-47A9-B82F-42385754E875}"/>
                </c:ext>
              </c:extLst>
            </c:dLbl>
            <c:dLbl>
              <c:idx val="1"/>
              <c:layout>
                <c:manualLayout>
                  <c:x val="0.15009073989771127"/>
                  <c:y val="7.1075380112883939E-3"/>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1550468070381"/>
                      <c:h val="0.12510811499770128"/>
                    </c:manualLayout>
                  </c15:layout>
                </c:ext>
                <c:ext xmlns:c16="http://schemas.microsoft.com/office/drawing/2014/chart" uri="{C3380CC4-5D6E-409C-BE32-E72D297353CC}">
                  <c16:uniqueId val="{00000001-ACC9-47A9-B82F-42385754E875}"/>
                </c:ext>
              </c:extLst>
            </c:dLbl>
            <c:dLbl>
              <c:idx val="2"/>
              <c:layout>
                <c:manualLayout>
                  <c:x val="-0.21312896883643512"/>
                  <c:y val="5.685918481501597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8626894275137"/>
                      <c:h val="0.10378592069207029"/>
                    </c:manualLayout>
                  </c15:layout>
                </c:ext>
                <c:ext xmlns:c16="http://schemas.microsoft.com/office/drawing/2014/chart" uri="{C3380CC4-5D6E-409C-BE32-E72D297353CC}">
                  <c16:uniqueId val="{00000002-ACC9-47A9-B82F-42385754E875}"/>
                </c:ext>
              </c:extLst>
            </c:dLbl>
            <c:dLbl>
              <c:idx val="3"/>
              <c:layout>
                <c:manualLayout>
                  <c:x val="-0.14258620290282584"/>
                  <c:y val="9.239617532440094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990805937636941"/>
                      <c:h val="8.2463726386439312E-2"/>
                    </c:manualLayout>
                  </c15:layout>
                </c:ext>
                <c:ext xmlns:c16="http://schemas.microsoft.com/office/drawing/2014/chart" uri="{C3380CC4-5D6E-409C-BE32-E72D297353CC}">
                  <c16:uniqueId val="{00000003-ACC9-47A9-B82F-42385754E875}"/>
                </c:ext>
              </c:extLst>
            </c:dLbl>
            <c:dLbl>
              <c:idx val="4"/>
              <c:layout>
                <c:manualLayout>
                  <c:x val="-0.19511796186702479"/>
                  <c:y val="-1.776849525469252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1681550468070381"/>
                      <c:h val="7.5356328284562318E-2"/>
                    </c:manualLayout>
                  </c15:layout>
                </c:ext>
                <c:ext xmlns:c16="http://schemas.microsoft.com/office/drawing/2014/chart" uri="{C3380CC4-5D6E-409C-BE32-E72D297353CC}">
                  <c16:uniqueId val="{00000004-ACC9-47A9-B82F-42385754E875}"/>
                </c:ext>
              </c:extLst>
            </c:dLbl>
            <c:dLbl>
              <c:idx val="5"/>
              <c:layout>
                <c:manualLayout>
                  <c:x val="-0.29417785019951431"/>
                  <c:y val="-9.5949874375339458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8564735436116417"/>
                      <c:h val="0.1108933187939473"/>
                    </c:manualLayout>
                  </c15:layout>
                </c:ext>
                <c:ext xmlns:c16="http://schemas.microsoft.com/office/drawing/2014/chart" uri="{C3380CC4-5D6E-409C-BE32-E72D297353CC}">
                  <c16:uniqueId val="{00000005-ACC9-47A9-B82F-42385754E875}"/>
                </c:ext>
              </c:extLst>
            </c:dLbl>
            <c:dLbl>
              <c:idx val="6"/>
              <c:layout>
                <c:manualLayout>
                  <c:x val="-0.15609436949361985"/>
                  <c:y val="-0.16347015634317091"/>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6369453910797408"/>
                      <c:h val="0.10378592069207029"/>
                    </c:manualLayout>
                  </c15:layout>
                </c:ext>
                <c:ext xmlns:c16="http://schemas.microsoft.com/office/drawing/2014/chart" uri="{C3380CC4-5D6E-409C-BE32-E72D297353CC}">
                  <c16:uniqueId val="{00000006-ACC9-47A9-B82F-42385754E875}"/>
                </c:ext>
              </c:extLst>
            </c:dLbl>
            <c:dLbl>
              <c:idx val="7"/>
              <c:layout>
                <c:manualLayout>
                  <c:x val="5.103096974690683E-2"/>
                  <c:y val="-0.15991645729223242"/>
                </c:manualLayout>
              </c:layout>
              <c:numFmt formatCode="0.0%"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layout>
                    <c:manualLayout>
                      <c:w val="0.20644969454761702"/>
                      <c:h val="0.10378592069207029"/>
                    </c:manualLayout>
                  </c15:layout>
                </c:ext>
                <c:ext xmlns:c16="http://schemas.microsoft.com/office/drawing/2014/chart" uri="{C3380CC4-5D6E-409C-BE32-E72D297353CC}">
                  <c16:uniqueId val="{00000007-ACC9-47A9-B82F-42385754E875}"/>
                </c:ext>
              </c:extLst>
            </c:dLbl>
            <c:dLbl>
              <c:idx val="8"/>
              <c:delete val="1"/>
              <c:extLst>
                <c:ext xmlns:c15="http://schemas.microsoft.com/office/drawing/2012/chart" uri="{CE6537A1-D6FC-4f65-9D91-7224C49458BB}"/>
                <c:ext xmlns:c16="http://schemas.microsoft.com/office/drawing/2014/chart" uri="{C3380CC4-5D6E-409C-BE32-E72D297353CC}">
                  <c16:uniqueId val="{00000000-BF8D-43BC-A4EA-C0DEACC62DC6}"/>
                </c:ext>
              </c:extLst>
            </c:dLbl>
            <c:numFmt formatCode="#%"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('5.CO2-Share'!$F$19,'5.CO2-Share'!$F$20:$F$26)</c:f>
              <c:numCache>
                <c:formatCode>0%</c:formatCode>
                <c:ptCount val="8"/>
                <c:pt idx="0">
                  <c:v>7.5272945829718232E-2</c:v>
                </c:pt>
                <c:pt idx="1">
                  <c:v>0.36138406495232539</c:v>
                </c:pt>
                <c:pt idx="2">
                  <c:v>0.18951462606114894</c:v>
                </c:pt>
                <c:pt idx="3">
                  <c:v>0.16804396993992354</c:v>
                </c:pt>
                <c:pt idx="4">
                  <c:v>0.13463975927357535</c:v>
                </c:pt>
                <c:pt idx="5">
                  <c:v>4.3135963241022722E-2</c:v>
                </c:pt>
                <c:pt idx="6">
                  <c:v>2.4539357238283401E-2</c:v>
                </c:pt>
                <c:pt idx="7" formatCode="0.0%">
                  <c:v>3.4693134640024618E-3</c:v>
                </c:pt>
              </c:numCache>
            </c:numRef>
          </c:val>
          <c:extLst>
            <c:ext xmlns:c16="http://schemas.microsoft.com/office/drawing/2014/chart" uri="{C3380CC4-5D6E-409C-BE32-E72D297353CC}">
              <c16:uniqueId val="{00000001-38D6-4B2C-9716-2CD031200908}"/>
            </c:ext>
          </c:extLst>
        </c:ser>
        <c:dLbls>
          <c:showLegendKey val="0"/>
          <c:showVal val="0"/>
          <c:showCatName val="0"/>
          <c:showSerName val="0"/>
          <c:showPercent val="0"/>
          <c:showBubbleSize val="0"/>
          <c:showLeaderLines val="1"/>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496190750920278"/>
          <c:y val="0.19705559109122714"/>
          <c:w val="0.50097492411957445"/>
          <c:h val="0.59589304574227753"/>
        </c:manualLayout>
      </c:layout>
      <c:doughnutChart>
        <c:varyColors val="1"/>
        <c:ser>
          <c:idx val="2"/>
          <c:order val="0"/>
          <c:tx>
            <c:strRef>
              <c:f>'リンク切公表時非表示（グラフの添え物）'!$AX$12</c:f>
              <c:strCache>
                <c:ptCount val="1"/>
                <c:pt idx="0">
                  <c:v>2013年度
（平成25年度）</c:v>
                </c:pt>
              </c:strCache>
            </c:strRef>
          </c:tx>
          <c:spPr>
            <a:noFill/>
            <a:ln>
              <a:noFill/>
            </a:ln>
          </c:spPr>
          <c:dLbls>
            <c:dLbl>
              <c:idx val="0"/>
              <c:layout>
                <c:manualLayout>
                  <c:x val="-5.3516965760745283E-17"/>
                  <c:y val="-7.4074053500519793E-2"/>
                </c:manualLayout>
              </c:layout>
              <c:spPr>
                <a:noFill/>
                <a:ln>
                  <a:noFill/>
                </a:ln>
                <a:effectLst/>
              </c:spPr>
              <c:txPr>
                <a:bodyPr wrap="square" lIns="38100" tIns="19050" rIns="38100" bIns="19050" anchor="ctr">
                  <a:noAutofit/>
                </a:bodyPr>
                <a:lstStyle/>
                <a:p>
                  <a:pPr>
                    <a:defRPr/>
                  </a:pPr>
                  <a:endParaRPr lang="ja-JP"/>
                </a:p>
              </c:txPr>
              <c:showLegendKey val="0"/>
              <c:showVal val="1"/>
              <c:showCatName val="0"/>
              <c:showSerName val="1"/>
              <c:showPercent val="0"/>
              <c:showBubbleSize val="0"/>
              <c:separator>
</c:separator>
              <c:extLst>
                <c:ext xmlns:c15="http://schemas.microsoft.com/office/drawing/2012/chart" uri="{CE6537A1-D6FC-4f65-9D91-7224C49458BB}">
                  <c15:layout>
                    <c:manualLayout>
                      <c:w val="0.23685909628453122"/>
                      <c:h val="0.14814810700103959"/>
                    </c:manualLayout>
                  </c15:layout>
                </c:ext>
                <c:ext xmlns:c16="http://schemas.microsoft.com/office/drawing/2014/chart" uri="{C3380CC4-5D6E-409C-BE32-E72D297353CC}">
                  <c16:uniqueId val="{00000001-40E0-4276-A7D0-32C44A887AD2}"/>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'リンク切公表時非表示（グラフの添え物）'!$AX$16</c:f>
              <c:numCache>
                <c:formatCode>##"億"#,###"万トン"</c:formatCode>
                <c:ptCount val="1"/>
                <c:pt idx="0">
                  <c:v>131600</c:v>
                </c:pt>
              </c:numCache>
            </c:numRef>
          </c:val>
          <c:extLst>
            <c:ext xmlns:c16="http://schemas.microsoft.com/office/drawing/2014/chart" uri="{C3380CC4-5D6E-409C-BE32-E72D297353CC}">
              <c16:uniqueId val="{00000000-40E0-4276-A7D0-32C44A887AD2}"/>
            </c:ext>
          </c:extLst>
        </c:ser>
        <c:ser>
          <c:idx val="0"/>
          <c:order val="1"/>
          <c:tx>
            <c:strRef>
              <c:f>'5.CO2-Share'!$B$4</c:f>
              <c:strCache>
                <c:ptCount val="1"/>
                <c:pt idx="0">
                  <c:v>■【電気・熱配分前】</c:v>
                </c:pt>
              </c:strCache>
            </c:strRef>
          </c:tx>
          <c:spPr>
            <a:ln>
              <a:solidFill>
                <a:sysClr val="windowText" lastClr="000000"/>
              </a:solidFill>
            </a:ln>
          </c:spPr>
          <c:dLbls>
            <c:dLbl>
              <c:idx val="0"/>
              <c:layout>
                <c:manualLayout>
                  <c:x val="0.18098673859552555"/>
                  <c:y val="-0.1763667940488566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F4AE-48A0-BF2C-DDCC9757A7D0}"/>
                </c:ext>
              </c:extLst>
            </c:dLbl>
            <c:dLbl>
              <c:idx val="1"/>
              <c:layout>
                <c:manualLayout>
                  <c:x val="0.42911371892810052"/>
                  <c:y val="-2.4691351166839931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F4AE-48A0-BF2C-DDCC9757A7D0}"/>
                </c:ext>
              </c:extLst>
            </c:dLbl>
            <c:dLbl>
              <c:idx val="2"/>
              <c:layout>
                <c:manualLayout>
                  <c:x val="-4.9615488667619209E-2"/>
                  <c:y val="0.4137393524687517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F4AE-48A0-BF2C-DDCC9757A7D0}"/>
                </c:ext>
              </c:extLst>
            </c:dLbl>
            <c:dLbl>
              <c:idx val="3"/>
              <c:layout>
                <c:manualLayout>
                  <c:x val="-0.24520783938748608"/>
                  <c:y val="0.35626092397869047"/>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F4AE-48A0-BF2C-DDCC9757A7D0}"/>
                </c:ext>
              </c:extLst>
            </c:dLbl>
            <c:dLbl>
              <c:idx val="4"/>
              <c:layout>
                <c:manualLayout>
                  <c:x val="-0.28315667167364467"/>
                  <c:y val="5.9964709976611262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F4AE-48A0-BF2C-DDCC9757A7D0}"/>
                </c:ext>
              </c:extLst>
            </c:dLbl>
            <c:dLbl>
              <c:idx val="5"/>
              <c:layout>
                <c:manualLayout>
                  <c:x val="-0.25834397364038714"/>
                  <c:y val="-5.1146231402677052E-2"/>
                </c:manualLayout>
              </c:layout>
              <c:numFmt formatCode="\(0%\)" sourceLinked="0"/>
              <c:spPr>
                <a:noFill/>
                <a:ln>
                  <a:noFill/>
                </a:ln>
                <a:effectLst/>
              </c:spPr>
              <c:txPr>
                <a:bodyPr wrap="square" lIns="38100" tIns="19050" rIns="38100" bIns="1905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6.3126308010743357E-2"/>
                      <c:h val="4.5026581392164471E-2"/>
                    </c:manualLayout>
                  </c15:layout>
                </c:ext>
                <c:ext xmlns:c16="http://schemas.microsoft.com/office/drawing/2014/chart" uri="{C3380CC4-5D6E-409C-BE32-E72D297353CC}">
                  <c16:uniqueId val="{0000000E-F4AE-48A0-BF2C-DDCC9757A7D0}"/>
                </c:ext>
              </c:extLst>
            </c:dLbl>
            <c:dLbl>
              <c:idx val="6"/>
              <c:layout>
                <c:manualLayout>
                  <c:x val="-0.14303790630936689"/>
                  <c:y val="-0.16578478640592526"/>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F4AE-48A0-BF2C-DDCC9757A7D0}"/>
                </c:ext>
              </c:extLst>
            </c:dLbl>
            <c:dLbl>
              <c:idx val="7"/>
              <c:layout>
                <c:manualLayout>
                  <c:x val="7.1519183008301165E-2"/>
                  <c:y val="-0.14109343523908535"/>
                </c:manualLayout>
              </c:layout>
              <c:numFmt formatCode="&quot;(&quot;0.0%&quot;)&quot;" sourceLinked="0"/>
              <c:spPr>
                <a:noFill/>
                <a:ln>
                  <a:noFill/>
                </a:ln>
                <a:effectLst/>
              </c:spPr>
              <c:txPr>
                <a:bodyPr wrap="square" lIns="38100" tIns="19050" rIns="38100" bIns="19050" anchor="ctr">
                  <a:noAutofit/>
                </a:bodyPr>
                <a:lstStyle/>
                <a:p>
                  <a:pPr>
                    <a:defRPr sz="800"/>
                  </a:pPr>
                  <a:endParaRPr lang="ja-JP"/>
                </a:p>
              </c:txPr>
              <c:showLegendKey val="0"/>
              <c:showVal val="1"/>
              <c:showCatName val="0"/>
              <c:showSerName val="0"/>
              <c:showPercent val="0"/>
              <c:showBubbleSize val="0"/>
              <c:separator>
</c:separator>
              <c:extLst>
                <c:ext xmlns:c15="http://schemas.microsoft.com/office/drawing/2012/chart" uri="{CE6537A1-D6FC-4f65-9D91-7224C49458BB}">
                  <c15:layout>
                    <c:manualLayout>
                      <c:w val="8.647943557145632E-2"/>
                      <c:h val="5.9135924916073015E-2"/>
                    </c:manualLayout>
                  </c15:layout>
                </c:ext>
                <c:ext xmlns:c16="http://schemas.microsoft.com/office/drawing/2014/chart" uri="{C3380CC4-5D6E-409C-BE32-E72D297353CC}">
                  <c16:uniqueId val="{0000000F-F4AE-48A0-BF2C-DDCC9757A7D0}"/>
                </c:ext>
              </c:extLst>
            </c:dLbl>
            <c:numFmt formatCode="\(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'5.CO2-Share'!$H$6:$H$13</c:f>
              <c:numCache>
                <c:formatCode>0%</c:formatCode>
                <c:ptCount val="8"/>
                <c:pt idx="0">
                  <c:v>0.39934142516523063</c:v>
                </c:pt>
                <c:pt idx="1">
                  <c:v>0.25215914344345702</c:v>
                </c:pt>
                <c:pt idx="2">
                  <c:v>0.16319053993417776</c:v>
                </c:pt>
                <c:pt idx="3">
                  <c:v>7.8010238287908928E-2</c:v>
                </c:pt>
                <c:pt idx="4">
                  <c:v>4.5831926212550042E-2</c:v>
                </c:pt>
                <c:pt idx="5">
                  <c:v>3.650392837964541E-2</c:v>
                </c:pt>
                <c:pt idx="6">
                  <c:v>2.2321201355621254E-2</c:v>
                </c:pt>
                <c:pt idx="7" formatCode="0.0%">
                  <c:v>2.6415972214090611E-3</c:v>
                </c:pt>
              </c:numCache>
            </c:numRef>
          </c:val>
          <c:extLst>
            <c:ext xmlns:c16="http://schemas.microsoft.com/office/drawing/2014/chart" uri="{C3380CC4-5D6E-409C-BE32-E72D297353CC}">
              <c16:uniqueId val="{00000000-2834-471A-9B6F-40E3E8FF6D36}"/>
            </c:ext>
          </c:extLst>
        </c:ser>
        <c:ser>
          <c:idx val="1"/>
          <c:order val="2"/>
          <c:tx>
            <c:strRef>
              <c:f>'5.CO2-Share'!$B$17</c:f>
              <c:strCache>
                <c:ptCount val="1"/>
                <c:pt idx="0">
                  <c:v>■【電気・熱配分後】</c:v>
                </c:pt>
              </c:strCache>
            </c:strRef>
          </c:tx>
          <c:spPr>
            <a:ln>
              <a:solidFill>
                <a:sysClr val="windowText" lastClr="000000"/>
              </a:solidFill>
            </a:ln>
          </c:spPr>
          <c:dLbls>
            <c:dLbl>
              <c:idx val="0"/>
              <c:layout>
                <c:manualLayout>
                  <c:x val="0.27829411839070289"/>
                  <c:y val="-5.4673706155145579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3691518056725577"/>
                      <c:h val="0.12355979848080144"/>
                    </c:manualLayout>
                  </c15:layout>
                </c:ext>
                <c:ext xmlns:c16="http://schemas.microsoft.com/office/drawing/2014/chart" uri="{C3380CC4-5D6E-409C-BE32-E72D297353CC}">
                  <c16:uniqueId val="{00000000-F4AE-48A0-BF2C-DDCC9757A7D0}"/>
                </c:ext>
              </c:extLst>
            </c:dLbl>
            <c:dLbl>
              <c:idx val="1"/>
              <c:layout>
                <c:manualLayout>
                  <c:x val="0.17660802717789176"/>
                  <c:y val="8.8183397024428331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445699955983032"/>
                      <c:h val="0.17954945088823596"/>
                    </c:manualLayout>
                  </c15:layout>
                </c:ext>
                <c:ext xmlns:c16="http://schemas.microsoft.com/office/drawing/2014/chart" uri="{C3380CC4-5D6E-409C-BE32-E72D297353CC}">
                  <c16:uniqueId val="{00000001-F4AE-48A0-BF2C-DDCC9757A7D0}"/>
                </c:ext>
              </c:extLst>
            </c:dLbl>
            <c:dLbl>
              <c:idx val="2"/>
              <c:layout>
                <c:manualLayout>
                  <c:x val="-0.18112051763281856"/>
                  <c:y val="0.1041491631028697"/>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9438352998148395"/>
                      <c:h val="0.12370821281718115"/>
                    </c:manualLayout>
                  </c15:layout>
                </c:ext>
                <c:ext xmlns:c16="http://schemas.microsoft.com/office/drawing/2014/chart" uri="{C3380CC4-5D6E-409C-BE32-E72D297353CC}">
                  <c16:uniqueId val="{00000002-F4AE-48A0-BF2C-DDCC9757A7D0}"/>
                </c:ext>
              </c:extLst>
            </c:dLbl>
            <c:dLbl>
              <c:idx val="3"/>
              <c:layout>
                <c:manualLayout>
                  <c:x val="-0.16347189292499073"/>
                  <c:y val="7.5837721441008366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5539472187137624"/>
                      <c:h val="0.12753513379296094"/>
                    </c:manualLayout>
                  </c15:layout>
                </c:ext>
                <c:ext xmlns:c16="http://schemas.microsoft.com/office/drawing/2014/chart" uri="{C3380CC4-5D6E-409C-BE32-E72D297353CC}">
                  <c16:uniqueId val="{00000003-F4AE-48A0-BF2C-DDCC9757A7D0}"/>
                </c:ext>
              </c:extLst>
            </c:dLbl>
            <c:dLbl>
              <c:idx val="4"/>
              <c:layout>
                <c:manualLayout>
                  <c:x val="-0.19704189886670673"/>
                  <c:y val="1.410934352390853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2666336443635867"/>
                      <c:h val="8.9774864315609354E-2"/>
                    </c:manualLayout>
                  </c15:layout>
                </c:ext>
                <c:ext xmlns:c16="http://schemas.microsoft.com/office/drawing/2014/chart" uri="{C3380CC4-5D6E-409C-BE32-E72D297353CC}">
                  <c16:uniqueId val="{00000004-F4AE-48A0-BF2C-DDCC9757A7D0}"/>
                </c:ext>
              </c:extLst>
            </c:dLbl>
            <c:dLbl>
              <c:idx val="5"/>
              <c:layout>
                <c:manualLayout>
                  <c:x val="-0.23496426489329378"/>
                  <c:y val="-5.643734791488763E-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17862620812857116"/>
                      <c:h val="0.10592317143740874"/>
                    </c:manualLayout>
                  </c15:layout>
                </c:ext>
                <c:ext xmlns:c16="http://schemas.microsoft.com/office/drawing/2014/chart" uri="{C3380CC4-5D6E-409C-BE32-E72D297353CC}">
                  <c16:uniqueId val="{00000005-F4AE-48A0-BF2C-DDCC9757A7D0}"/>
                </c:ext>
              </c:extLst>
            </c:dLbl>
            <c:dLbl>
              <c:idx val="6"/>
              <c:layout>
                <c:manualLayout>
                  <c:x val="-0.14456689257446395"/>
                  <c:y val="-0.16049364371296818"/>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4706735515486963"/>
                      <c:h val="0.11844127305162602"/>
                    </c:manualLayout>
                  </c15:layout>
                </c:ext>
                <c:ext xmlns:c16="http://schemas.microsoft.com/office/drawing/2014/chart" uri="{C3380CC4-5D6E-409C-BE32-E72D297353CC}">
                  <c16:uniqueId val="{00000006-F4AE-48A0-BF2C-DDCC9757A7D0}"/>
                </c:ext>
              </c:extLst>
            </c:dLbl>
            <c:dLbl>
              <c:idx val="7"/>
              <c:layout>
                <c:manualLayout>
                  <c:x val="6.8599812209594269E-2"/>
                  <c:y val="-0.13580243141761963"/>
                </c:manualLayout>
              </c:layout>
              <c:numFmt formatCode="0.0%"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rect">
                      <a:avLst/>
                    </a:prstGeom>
                  </c15:spPr>
                  <c15:layout>
                    <c:manualLayout>
                      <c:w val="0.21834691576669399"/>
                      <c:h val="0.1043319295277175"/>
                    </c:manualLayout>
                  </c15:layout>
                </c:ext>
                <c:ext xmlns:c16="http://schemas.microsoft.com/office/drawing/2014/chart" uri="{C3380CC4-5D6E-409C-BE32-E72D297353CC}">
                  <c16:uniqueId val="{00000007-F4AE-48A0-BF2C-DDCC9757A7D0}"/>
                </c:ext>
              </c:extLst>
            </c:dLbl>
            <c:dLbl>
              <c:idx val="8"/>
              <c:delete val="1"/>
              <c:extLst>
                <c:ext xmlns:c15="http://schemas.microsoft.com/office/drawing/2012/chart" uri="{CE6537A1-D6FC-4f65-9D91-7224C49458BB}"/>
                <c:ext xmlns:c16="http://schemas.microsoft.com/office/drawing/2014/chart" uri="{C3380CC4-5D6E-409C-BE32-E72D297353CC}">
                  <c16:uniqueId val="{00000000-0D84-457A-A526-FFC8940ECA43}"/>
                </c:ext>
              </c:extLst>
            </c:dLbl>
            <c:numFmt formatCode="0%" sourceLinked="0"/>
            <c:spPr>
              <a:noFill/>
              <a:ln>
                <a:noFill/>
              </a:ln>
              <a:effectLst/>
            </c:spPr>
            <c:txPr>
              <a:bodyPr vertOverflow="overflow" horzOverflow="overflow" wrap="square" lIns="0" tIns="0" rIns="0" bIns="0" anchor="ctr">
                <a:noAutofit/>
              </a:bodyPr>
              <a:lstStyle/>
              <a:p>
                <a:pPr>
                  <a:defRPr sz="800"/>
                </a:pPr>
                <a:endParaRPr lang="ja-JP"/>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rect">
                    <a:avLst/>
                  </a:prstGeom>
                </c15:spPr>
              </c:ext>
            </c:extLst>
          </c:dLbls>
          <c:cat>
            <c:strRef>
              <c:f>'リンク切公表時非表示（グラフの添え物）'!$X$15:$X$23</c:f>
              <c:strCache>
                <c:ptCount val="9"/>
                <c:pt idx="0">
                  <c:v>エネルギー転換部門
（発電所等）</c:v>
                </c:pt>
                <c:pt idx="1">
                  <c:v>産業部門
（工場等）</c:v>
                </c:pt>
                <c:pt idx="2">
                  <c:v>運輸部門
（自動車・船舶等）</c:v>
                </c:pt>
                <c:pt idx="3">
                  <c:v>業務その他部門
（商業･ｻｰﾋﾞｽ･事業所等）</c:v>
                </c:pt>
                <c:pt idx="4">
                  <c:v>家庭部門</c:v>
                </c:pt>
                <c:pt idx="5">
                  <c:v>工業プロセス
（石灰石消費等）</c:v>
                </c:pt>
                <c:pt idx="6">
                  <c:v>廃棄物
（ﾌﾟﾗｽﾁｯｸ、廃油の焼却）</c:v>
                </c:pt>
                <c:pt idx="7">
                  <c:v>その他
（農業・間接CO2等）</c:v>
                </c:pt>
                <c:pt idx="8">
                  <c:v> 電気熱配分誤差</c:v>
                </c:pt>
              </c:strCache>
            </c:strRef>
          </c:cat>
          <c:val>
            <c:numRef>
              <c:f>('5.CO2-Share'!$H$19,'5.CO2-Share'!$H$20:$H$26)</c:f>
              <c:numCache>
                <c:formatCode>0%</c:formatCode>
                <c:ptCount val="8"/>
                <c:pt idx="0">
                  <c:v>7.6102972738813252E-2</c:v>
                </c:pt>
                <c:pt idx="1">
                  <c:v>0.35478700837427679</c:v>
                </c:pt>
                <c:pt idx="2">
                  <c:v>0.1701943394223904</c:v>
                </c:pt>
                <c:pt idx="3">
                  <c:v>0.18172244455106046</c:v>
                </c:pt>
                <c:pt idx="4">
                  <c:v>0.15572650795678347</c:v>
                </c:pt>
                <c:pt idx="5">
                  <c:v>3.650392837964541E-2</c:v>
                </c:pt>
                <c:pt idx="6">
                  <c:v>2.2321201355621254E-2</c:v>
                </c:pt>
                <c:pt idx="7" formatCode="0.0%">
                  <c:v>2.6415972214090611E-3</c:v>
                </c:pt>
              </c:numCache>
            </c:numRef>
          </c:val>
          <c:extLst>
            <c:ext xmlns:c16="http://schemas.microsoft.com/office/drawing/2014/chart" uri="{C3380CC4-5D6E-409C-BE32-E72D297353CC}">
              <c16:uniqueId val="{00000001-2834-471A-9B6F-40E3E8FF6D36}"/>
            </c:ext>
          </c:extLst>
        </c:ser>
        <c:dLbls>
          <c:showLegendKey val="0"/>
          <c:showVal val="0"/>
          <c:showCatName val="0"/>
          <c:showSerName val="0"/>
          <c:showPercent val="0"/>
          <c:showBubbleSize val="0"/>
          <c:showLeaderLines val="1"/>
        </c:dLbls>
        <c:firstSliceAng val="0"/>
        <c:holeSize val="25"/>
      </c:doughnutChart>
      <c:spPr>
        <a:noFill/>
        <a:ln w="25400">
          <a:noFill/>
        </a:ln>
      </c:spPr>
    </c:plotArea>
    <c:plotVisOnly val="1"/>
    <c:dispBlanksAs val="zero"/>
    <c:showDLblsOverMax val="0"/>
  </c:chart>
  <c:spPr>
    <a:noFill/>
    <a:ln>
      <a:noFill/>
    </a:ln>
  </c:spPr>
  <c:printSettings>
    <c:headerFooter alignWithMargins="0"/>
    <c:pageMargins b="0.98399999999999999" l="0.78700000000000003" r="0.78700000000000003" t="0.98399999999999999" header="0.51200000000000001" footer="0.51200000000000001"/>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12" Type="http://schemas.openxmlformats.org/officeDocument/2006/relationships/chart" Target="../charts/chart32.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57</xdr:col>
      <xdr:colOff>100853</xdr:colOff>
      <xdr:row>2</xdr:row>
      <xdr:rowOff>89647</xdr:rowOff>
    </xdr:from>
    <xdr:to>
      <xdr:col>66</xdr:col>
      <xdr:colOff>994438</xdr:colOff>
      <xdr:row>14</xdr:row>
      <xdr:rowOff>279347</xdr:rowOff>
    </xdr:to>
    <xdr:grpSp>
      <xdr:nvGrpSpPr>
        <xdr:cNvPr id="12" name="グループ化 11">
          <a:extLst>
            <a:ext uri="{FF2B5EF4-FFF2-40B4-BE49-F238E27FC236}">
              <a16:creationId xmlns:a16="http://schemas.microsoft.com/office/drawing/2014/main" id="{69CA6467-C0E1-43AD-B510-73E2A7450C65}"/>
            </a:ext>
          </a:extLst>
        </xdr:cNvPr>
        <xdr:cNvGrpSpPr/>
      </xdr:nvGrpSpPr>
      <xdr:grpSpPr>
        <a:xfrm>
          <a:off x="24440029" y="616323"/>
          <a:ext cx="7213703" cy="5859877"/>
          <a:chOff x="4412772" y="-6628956"/>
          <a:chExt cx="7463997" cy="11896890"/>
        </a:xfrm>
      </xdr:grpSpPr>
      <xdr:graphicFrame macro="">
        <xdr:nvGraphicFramePr>
          <xdr:cNvPr id="13" name="Chart 2">
            <a:extLst>
              <a:ext uri="{FF2B5EF4-FFF2-40B4-BE49-F238E27FC236}">
                <a16:creationId xmlns:a16="http://schemas.microsoft.com/office/drawing/2014/main" id="{AB351D33-0B6E-490C-8E06-86AEF25BF0EB}"/>
              </a:ext>
            </a:extLst>
          </xdr:cNvPr>
          <xdr:cNvGraphicFramePr>
            <a:graphicFrameLocks/>
          </xdr:cNvGraphicFramePr>
        </xdr:nvGraphicFramePr>
        <xdr:xfrm>
          <a:off x="4412772" y="-6628956"/>
          <a:ext cx="7463997" cy="1189689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14" name="Line 2">
            <a:extLst>
              <a:ext uri="{FF2B5EF4-FFF2-40B4-BE49-F238E27FC236}">
                <a16:creationId xmlns:a16="http://schemas.microsoft.com/office/drawing/2014/main" id="{553341C2-C7FC-48F5-AFBB-ADFD52BF0339}"/>
              </a:ext>
            </a:extLst>
          </xdr:cNvPr>
          <xdr:cNvSpPr>
            <a:spLocks noChangeShapeType="1"/>
          </xdr:cNvSpPr>
        </xdr:nvSpPr>
        <xdr:spPr bwMode="auto">
          <a:xfrm>
            <a:off x="5524231" y="-4049753"/>
            <a:ext cx="5418866" cy="27572"/>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5" name="Line 15">
            <a:extLst>
              <a:ext uri="{FF2B5EF4-FFF2-40B4-BE49-F238E27FC236}">
                <a16:creationId xmlns:a16="http://schemas.microsoft.com/office/drawing/2014/main" id="{C7363122-B47F-4156-B15C-C4B031C7447C}"/>
              </a:ext>
            </a:extLst>
          </xdr:cNvPr>
          <xdr:cNvSpPr>
            <a:spLocks noChangeShapeType="1"/>
          </xdr:cNvSpPr>
        </xdr:nvSpPr>
        <xdr:spPr bwMode="auto">
          <a:xfrm>
            <a:off x="5517207" y="-4782101"/>
            <a:ext cx="5425891" cy="38896"/>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6" name="Line 16">
            <a:extLst>
              <a:ext uri="{FF2B5EF4-FFF2-40B4-BE49-F238E27FC236}">
                <a16:creationId xmlns:a16="http://schemas.microsoft.com/office/drawing/2014/main" id="{5CCCCD48-F617-4F02-A933-906900070175}"/>
              </a:ext>
            </a:extLst>
          </xdr:cNvPr>
          <xdr:cNvSpPr>
            <a:spLocks noChangeShapeType="1"/>
          </xdr:cNvSpPr>
        </xdr:nvSpPr>
        <xdr:spPr bwMode="auto">
          <a:xfrm>
            <a:off x="5505244" y="-3415068"/>
            <a:ext cx="5478331" cy="3071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17" name="Text Box 17">
            <a:extLst>
              <a:ext uri="{FF2B5EF4-FFF2-40B4-BE49-F238E27FC236}">
                <a16:creationId xmlns:a16="http://schemas.microsoft.com/office/drawing/2014/main" id="{9829D34F-410D-488F-86A7-E71D4C07BC46}"/>
              </a:ext>
            </a:extLst>
          </xdr:cNvPr>
          <xdr:cNvSpPr txBox="1">
            <a:spLocks noChangeArrowheads="1"/>
          </xdr:cNvSpPr>
        </xdr:nvSpPr>
        <xdr:spPr bwMode="auto">
          <a:xfrm>
            <a:off x="11158978" y="-4937325"/>
            <a:ext cx="323818" cy="443708"/>
          </a:xfrm>
          <a:prstGeom prst="rect">
            <a:avLst/>
          </a:prstGeom>
          <a:noFill/>
          <a:ln w="38100" cmpd="dbl" algn="ctr">
            <a:noFill/>
            <a:miter lim="800000"/>
            <a:headEnd/>
            <a:tailEnd/>
          </a:ln>
          <a:effectLst/>
        </xdr:spPr>
        <xdr:txBody>
          <a:bodyPr wrap="square" lIns="27432"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ＭＳ Ｐゴシック"/>
                <a:ea typeface="ＭＳ Ｐゴシック"/>
                <a:cs typeface="+mn-cs"/>
              </a:rPr>
              <a:t>+5%</a:t>
            </a:r>
          </a:p>
        </xdr:txBody>
      </xdr:sp>
      <xdr:sp macro="" textlink="">
        <xdr:nvSpPr>
          <xdr:cNvPr id="18" name="Text Box 18">
            <a:extLst>
              <a:ext uri="{FF2B5EF4-FFF2-40B4-BE49-F238E27FC236}">
                <a16:creationId xmlns:a16="http://schemas.microsoft.com/office/drawing/2014/main" id="{88A4CA66-EBEA-4F0A-9C24-C7628ADEE09F}"/>
              </a:ext>
            </a:extLst>
          </xdr:cNvPr>
          <xdr:cNvSpPr txBox="1">
            <a:spLocks noChangeArrowheads="1"/>
          </xdr:cNvSpPr>
        </xdr:nvSpPr>
        <xdr:spPr bwMode="auto">
          <a:xfrm>
            <a:off x="11161294" y="-3556853"/>
            <a:ext cx="371476" cy="467765"/>
          </a:xfrm>
          <a:prstGeom prst="rect">
            <a:avLst/>
          </a:prstGeom>
          <a:noFill/>
          <a:ln w="38100" cmpd="dbl" algn="ctr">
            <a:noFill/>
            <a:miter lim="800000"/>
            <a:headEnd/>
            <a:tailEnd/>
          </a:ln>
          <a:effectLst/>
        </xdr:spPr>
        <xdr:txBody>
          <a:bodyPr wrap="square" lIns="27432" tIns="22860" rIns="0" bIns="0" anchor="t"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marL="0" marR="0" lvl="0" indent="0" algn="l" defTabSz="914400" rtl="1" eaLnBrk="1" fontAlgn="auto" latinLnBrk="0" hangingPunct="1">
              <a:lnSpc>
                <a:spcPct val="100000"/>
              </a:lnSpc>
              <a:spcBef>
                <a:spcPts val="0"/>
              </a:spcBef>
              <a:spcAft>
                <a:spcPts val="0"/>
              </a:spcAft>
              <a:buClrTx/>
              <a:buSzTx/>
              <a:buFontTx/>
              <a:buNone/>
              <a:tabLst/>
              <a:defRPr sz="1000"/>
            </a:pPr>
            <a:r>
              <a:rPr kumimoji="0" lang="en-US" altLang="ja-JP" sz="1200" b="0" i="0" u="none" strike="noStrike" kern="0" cap="none" spc="0" normalizeH="0" baseline="0" noProof="0">
                <a:ln>
                  <a:noFill/>
                </a:ln>
                <a:solidFill>
                  <a:srgbClr val="000000"/>
                </a:solidFill>
                <a:effectLst/>
                <a:uLnTx/>
                <a:uFillTx/>
                <a:latin typeface="ＭＳ Ｐゴシック"/>
                <a:ea typeface="ＭＳ Ｐゴシック"/>
                <a:cs typeface="+mn-cs"/>
              </a:rPr>
              <a:t>-5%</a:t>
            </a:r>
          </a:p>
        </xdr:txBody>
      </xdr:sp>
    </xdr:grpSp>
    <xdr:clientData/>
  </xdr:twoCellAnchor>
  <xdr:twoCellAnchor>
    <xdr:from>
      <xdr:col>57</xdr:col>
      <xdr:colOff>616324</xdr:colOff>
      <xdr:row>13</xdr:row>
      <xdr:rowOff>425823</xdr:rowOff>
    </xdr:from>
    <xdr:to>
      <xdr:col>66</xdr:col>
      <xdr:colOff>518835</xdr:colOff>
      <xdr:row>33</xdr:row>
      <xdr:rowOff>15127</xdr:rowOff>
    </xdr:to>
    <xdr:graphicFrame macro="">
      <xdr:nvGraphicFramePr>
        <xdr:cNvPr id="20" name="グラフ 19">
          <a:extLst>
            <a:ext uri="{FF2B5EF4-FFF2-40B4-BE49-F238E27FC236}">
              <a16:creationId xmlns:a16="http://schemas.microsoft.com/office/drawing/2014/main" id="{330B8F64-CD21-42D2-BB78-6F03211B4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57</xdr:col>
      <xdr:colOff>414619</xdr:colOff>
      <xdr:row>34</xdr:row>
      <xdr:rowOff>44823</xdr:rowOff>
    </xdr:from>
    <xdr:to>
      <xdr:col>67</xdr:col>
      <xdr:colOff>995724</xdr:colOff>
      <xdr:row>52</xdr:row>
      <xdr:rowOff>33617</xdr:rowOff>
    </xdr:to>
    <xdr:graphicFrame macro="">
      <xdr:nvGraphicFramePr>
        <xdr:cNvPr id="21" name="グラフ 20">
          <a:extLst>
            <a:ext uri="{FF2B5EF4-FFF2-40B4-BE49-F238E27FC236}">
              <a16:creationId xmlns:a16="http://schemas.microsoft.com/office/drawing/2014/main" id="{0018258E-6212-488B-81F5-0744A5742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0</xdr:colOff>
      <xdr:row>29</xdr:row>
      <xdr:rowOff>160051</xdr:rowOff>
    </xdr:from>
    <xdr:to>
      <xdr:col>5</xdr:col>
      <xdr:colOff>101412</xdr:colOff>
      <xdr:row>46</xdr:row>
      <xdr:rowOff>70008</xdr:rowOff>
    </xdr:to>
    <xdr:graphicFrame macro="">
      <xdr:nvGraphicFramePr>
        <xdr:cNvPr id="2" name="Chart 1">
          <a:extLst>
            <a:ext uri="{FF2B5EF4-FFF2-40B4-BE49-F238E27FC236}">
              <a16:creationId xmlns:a16="http://schemas.microsoft.com/office/drawing/2014/main" id="{73875286-BF55-4BB9-BB2E-0F7C936DA1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5</xdr:col>
      <xdr:colOff>16815</xdr:colOff>
      <xdr:row>29</xdr:row>
      <xdr:rowOff>16624</xdr:rowOff>
    </xdr:from>
    <xdr:to>
      <xdr:col>11</xdr:col>
      <xdr:colOff>317126</xdr:colOff>
      <xdr:row>46</xdr:row>
      <xdr:rowOff>191621</xdr:rowOff>
    </xdr:to>
    <xdr:graphicFrame macro="">
      <xdr:nvGraphicFramePr>
        <xdr:cNvPr id="3" name="Chart 1">
          <a:extLst>
            <a:ext uri="{FF2B5EF4-FFF2-40B4-BE49-F238E27FC236}">
              <a16:creationId xmlns:a16="http://schemas.microsoft.com/office/drawing/2014/main" id="{8F6423F1-98F6-4167-A362-C573162FEB8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681967</xdr:colOff>
      <xdr:row>29</xdr:row>
      <xdr:rowOff>31377</xdr:rowOff>
    </xdr:from>
    <xdr:to>
      <xdr:col>17</xdr:col>
      <xdr:colOff>231962</xdr:colOff>
      <xdr:row>47</xdr:row>
      <xdr:rowOff>31378</xdr:rowOff>
    </xdr:to>
    <xdr:graphicFrame macro="">
      <xdr:nvGraphicFramePr>
        <xdr:cNvPr id="4" name="Chart 1">
          <a:extLst>
            <a:ext uri="{FF2B5EF4-FFF2-40B4-BE49-F238E27FC236}">
              <a16:creationId xmlns:a16="http://schemas.microsoft.com/office/drawing/2014/main" id="{05DBFDB6-A099-40B5-ACA2-7B6EF52F62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134782</xdr:colOff>
      <xdr:row>3</xdr:row>
      <xdr:rowOff>41088</xdr:rowOff>
    </xdr:from>
    <xdr:to>
      <xdr:col>18</xdr:col>
      <xdr:colOff>62940</xdr:colOff>
      <xdr:row>27</xdr:row>
      <xdr:rowOff>56266</xdr:rowOff>
    </xdr:to>
    <xdr:graphicFrame macro="">
      <xdr:nvGraphicFramePr>
        <xdr:cNvPr id="5" name="Chart 1">
          <a:extLst>
            <a:ext uri="{FF2B5EF4-FFF2-40B4-BE49-F238E27FC236}">
              <a16:creationId xmlns:a16="http://schemas.microsoft.com/office/drawing/2014/main" id="{1918C7D6-D0E7-4084-A2E9-AC97FA5EF34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0.6095</cdr:x>
      <cdr:y>0.17735</cdr:y>
    </cdr:from>
    <cdr:to>
      <cdr:x>0.7366</cdr:x>
      <cdr:y>0.22292</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2490555" y="587381"/>
          <a:ext cx="519346" cy="15094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0.55012</cdr:x>
      <cdr:y>0.11983</cdr:y>
    </cdr:from>
    <cdr:to>
      <cdr:x>0.55929</cdr:x>
      <cdr:y>0.20898</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H="1" flipV="1">
          <a:off x="2247900" y="396881"/>
          <a:ext cx="37485" cy="2952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0.43124</cdr:x>
      <cdr:y>0.12558</cdr:y>
    </cdr:from>
    <cdr:to>
      <cdr:x>0.54079</cdr:x>
      <cdr:y>0.21186</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1762125" y="415931"/>
          <a:ext cx="447674" cy="2857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0.29837</cdr:x>
      <cdr:y>0.21473</cdr:y>
    </cdr:from>
    <cdr:to>
      <cdr:x>0.48088</cdr:x>
      <cdr:y>0.22912</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219200" y="711206"/>
          <a:ext cx="745792" cy="4763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0.25133</cdr:x>
      <cdr:y>0.38203</cdr:y>
    </cdr:from>
    <cdr:to>
      <cdr:x>0.34099</cdr:x>
      <cdr:y>0.38674</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1026983" y="1265292"/>
          <a:ext cx="366371" cy="1560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0.22836</cdr:x>
      <cdr:y>0.55721</cdr:y>
    </cdr:from>
    <cdr:to>
      <cdr:x>0.3114</cdr:x>
      <cdr:y>0.59238</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933135" y="1845504"/>
          <a:ext cx="339320" cy="1164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0.29837</cdr:x>
      <cdr:y>0.70075</cdr:y>
    </cdr:from>
    <cdr:to>
      <cdr:x>0.35979</cdr:x>
      <cdr:y>0.75827</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1219199" y="2320914"/>
          <a:ext cx="250991" cy="190517"/>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0.80886</cdr:x>
      <cdr:y>0.64036</cdr:y>
    </cdr:from>
    <cdr:to>
      <cdr:x>0.84149</cdr:x>
      <cdr:y>0.6835</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3305174" y="2120906"/>
          <a:ext cx="133351" cy="14287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0.6884</cdr:x>
      <cdr:y>0.89513</cdr:y>
    </cdr:from>
    <cdr:to>
      <cdr:x>0.95317</cdr:x>
      <cdr:y>0.97443</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808324" y="2988803"/>
          <a:ext cx="1080117" cy="264788"/>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t>（　）：電気・熱配分前</a:t>
          </a:r>
        </a:p>
      </cdr:txBody>
    </cdr:sp>
  </cdr:relSizeAnchor>
  <cdr:relSizeAnchor xmlns:cdr="http://schemas.openxmlformats.org/drawingml/2006/chartDrawing">
    <cdr:from>
      <cdr:x>0.42851</cdr:x>
      <cdr:y>0.30185</cdr:y>
    </cdr:from>
    <cdr:to>
      <cdr:x>0.7099</cdr:x>
      <cdr:y>0.37578</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751000" y="999737"/>
          <a:ext cx="1149823" cy="2448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0.42459</cdr:x>
      <cdr:y>0.21429</cdr:y>
    </cdr:from>
    <cdr:to>
      <cdr:x>0.70889</cdr:x>
      <cdr:y>0.29238</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734962" y="709748"/>
          <a:ext cx="1161713" cy="25863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0.42657</cdr:x>
      <cdr:y>0.43042</cdr:y>
    </cdr:from>
    <cdr:to>
      <cdr:x>0.70801</cdr:x>
      <cdr:y>0.50232</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1743075" y="1425573"/>
          <a:ext cx="1149996" cy="23813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900"/>
            <a:t>二酸化炭素総排出量</a:t>
          </a:r>
        </a:p>
      </cdr:txBody>
    </cdr:sp>
  </cdr:relSizeAnchor>
</c:userShapes>
</file>

<file path=xl/drawings/drawing12.xml><?xml version="1.0" encoding="utf-8"?>
<c:userShapes xmlns:c="http://schemas.openxmlformats.org/drawingml/2006/chart">
  <cdr:relSizeAnchor xmlns:cdr="http://schemas.openxmlformats.org/drawingml/2006/chartDrawing">
    <cdr:from>
      <cdr:x>0.60151</cdr:x>
      <cdr:y>0.19242</cdr:y>
    </cdr:from>
    <cdr:to>
      <cdr:x>0.74109</cdr:x>
      <cdr:y>0.22174</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2544849" y="687664"/>
          <a:ext cx="590551" cy="1047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0.51145</cdr:x>
      <cdr:y>0.1098</cdr:y>
    </cdr:from>
    <cdr:to>
      <cdr:x>0.52046</cdr:x>
      <cdr:y>0.20042</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2163849" y="392391"/>
          <a:ext cx="38100" cy="32385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0.4214</cdr:x>
      <cdr:y>0.14445</cdr:y>
    </cdr:from>
    <cdr:to>
      <cdr:x>0.48206</cdr:x>
      <cdr:y>0.20854</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1782848" y="516216"/>
          <a:ext cx="256638" cy="22905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0.23679</cdr:x>
      <cdr:y>0.16843</cdr:y>
    </cdr:from>
    <cdr:to>
      <cdr:x>0.43266</cdr:x>
      <cdr:y>0.22707</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001804" y="601925"/>
          <a:ext cx="828669" cy="20956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0.20845</cdr:x>
      <cdr:y>0.32789</cdr:y>
    </cdr:from>
    <cdr:to>
      <cdr:x>0.28849</cdr:x>
      <cdr:y>0.355</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881891" y="1171796"/>
          <a:ext cx="338631" cy="9688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0.21427</cdr:x>
      <cdr:y>0.56348</cdr:y>
    </cdr:from>
    <cdr:to>
      <cdr:x>0.28</cdr:x>
      <cdr:y>0.6082</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906548" y="2013740"/>
          <a:ext cx="278079" cy="15982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0.35386</cdr:x>
      <cdr:y>0.78411</cdr:y>
    </cdr:from>
    <cdr:to>
      <cdr:x>0.39888</cdr:x>
      <cdr:y>0.82676</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1497099" y="2802204"/>
          <a:ext cx="190489" cy="15241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0.77261</cdr:x>
      <cdr:y>0.5469</cdr:y>
    </cdr:from>
    <cdr:to>
      <cdr:x>0.82016</cdr:x>
      <cdr:y>0.55078</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3268748" y="1954491"/>
          <a:ext cx="201163" cy="1385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0.65553</cdr:x>
      <cdr:y>0.86579</cdr:y>
    </cdr:from>
    <cdr:to>
      <cdr:x>0.9212</cdr:x>
      <cdr:y>0.93869</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2773397" y="3094123"/>
          <a:ext cx="1124002" cy="260526"/>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t>（　）：電気・熱配分前</a:t>
          </a:r>
        </a:p>
      </cdr:txBody>
    </cdr:sp>
  </cdr:relSizeAnchor>
  <cdr:relSizeAnchor xmlns:cdr="http://schemas.openxmlformats.org/drawingml/2006/chartDrawing">
    <cdr:from>
      <cdr:x>0.39314</cdr:x>
      <cdr:y>0.21322</cdr:y>
    </cdr:from>
    <cdr:to>
      <cdr:x>0.63463</cdr:x>
      <cdr:y>0.256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664388" y="768444"/>
          <a:ext cx="1022366" cy="1541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0.39851</cdr:x>
      <cdr:y>0.29467</cdr:y>
    </cdr:from>
    <cdr:to>
      <cdr:x>0.64025</cdr:x>
      <cdr:y>0.3382</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85992" y="1053066"/>
          <a:ext cx="1022748" cy="15556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0.37497</cdr:x>
      <cdr:y>0.41772</cdr:y>
    </cdr:from>
    <cdr:to>
      <cdr:x>0.66414</cdr:x>
      <cdr:y>0.48554</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1586425" y="1492823"/>
          <a:ext cx="1223412" cy="24237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900">
              <a:solidFill>
                <a:schemeClr val="tx1"/>
              </a:solidFill>
              <a:effectLst/>
              <a:latin typeface="+mn-lt"/>
              <a:ea typeface="+mn-ea"/>
              <a:cs typeface="+mn-cs"/>
            </a:rPr>
            <a:t>二酸化炭素総排出量</a:t>
          </a:r>
          <a:endParaRPr lang="ja-JP" altLang="ja-JP" sz="900">
            <a:effectLs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0.59497</cdr:x>
      <cdr:y>0.18783</cdr:y>
    </cdr:from>
    <cdr:to>
      <cdr:x>0.7526</cdr:x>
      <cdr:y>0.21354</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2588489" y="676275"/>
          <a:ext cx="685781" cy="9256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0.50302</cdr:x>
      <cdr:y>0.12807</cdr:y>
    </cdr:from>
    <cdr:to>
      <cdr:x>0.50834</cdr:x>
      <cdr:y>0.19841</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2195889" y="463549"/>
          <a:ext cx="23222" cy="25459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0.4439</cdr:x>
      <cdr:y>0.14286</cdr:y>
    </cdr:from>
    <cdr:to>
      <cdr:x>0.47455</cdr:x>
      <cdr:y>0.19531</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1931245" y="514349"/>
          <a:ext cx="133330" cy="18885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0.28189</cdr:x>
      <cdr:y>0.2037</cdr:y>
    </cdr:from>
    <cdr:to>
      <cdr:x>0.43296</cdr:x>
      <cdr:y>0.21164</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226393" y="733424"/>
          <a:ext cx="657226" cy="28576"/>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0.21621</cdr:x>
      <cdr:y>0.30159</cdr:y>
    </cdr:from>
    <cdr:to>
      <cdr:x>0.29941</cdr:x>
      <cdr:y>0.32552</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940645" y="1085850"/>
          <a:ext cx="361958" cy="8616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0.20088</cdr:x>
      <cdr:y>0.54655</cdr:y>
    </cdr:from>
    <cdr:to>
      <cdr:x>0.27752</cdr:x>
      <cdr:y>0.60317</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873969" y="1967815"/>
          <a:ext cx="333397" cy="203885"/>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0.38698</cdr:x>
      <cdr:y>0.77596</cdr:y>
    </cdr:from>
    <cdr:to>
      <cdr:x>0.4242</cdr:x>
      <cdr:y>0.83069</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1683595" y="2793801"/>
          <a:ext cx="161921" cy="19704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0.74591</cdr:x>
      <cdr:y>0.5376</cdr:y>
    </cdr:from>
    <cdr:to>
      <cdr:x>0.80046</cdr:x>
      <cdr:y>0.55859</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3245134" y="1966335"/>
          <a:ext cx="237325" cy="7677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0.71289</cdr:x>
      <cdr:y>0.85556</cdr:y>
    </cdr:from>
    <cdr:to>
      <cdr:x>0.96458</cdr:x>
      <cdr:y>0.92326</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090314" y="3106270"/>
          <a:ext cx="1091072" cy="24581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800"/>
            <a:t>（　）：電気・熱配分前</a:t>
          </a:r>
        </a:p>
      </cdr:txBody>
    </cdr:sp>
  </cdr:relSizeAnchor>
  <cdr:relSizeAnchor xmlns:cdr="http://schemas.openxmlformats.org/drawingml/2006/chartDrawing">
    <cdr:from>
      <cdr:x>0.39508</cdr:x>
      <cdr:y>0.28769</cdr:y>
    </cdr:from>
    <cdr:to>
      <cdr:x>0.63657</cdr:x>
      <cdr:y>0.35152</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1718820" y="1035830"/>
          <a:ext cx="1050625" cy="22981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0.38607</cdr:x>
      <cdr:y>0.20697</cdr:y>
    </cdr:from>
    <cdr:to>
      <cdr:x>0.62781</cdr:x>
      <cdr:y>0.2505</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1679632" y="745202"/>
          <a:ext cx="1051713" cy="15672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0.36421</cdr:x>
      <cdr:y>0.41035</cdr:y>
    </cdr:from>
    <cdr:to>
      <cdr:x>0.64541</cdr:x>
      <cdr:y>0.47766</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1584524" y="1477433"/>
          <a:ext cx="1223412" cy="24237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900">
              <a:solidFill>
                <a:schemeClr val="tx1"/>
              </a:solidFill>
              <a:effectLst/>
              <a:latin typeface="+mn-lt"/>
              <a:ea typeface="+mn-ea"/>
              <a:cs typeface="+mn-cs"/>
            </a:rPr>
            <a:t>二酸化炭素総排出量</a:t>
          </a:r>
          <a:endParaRPr lang="ja-JP" altLang="ja-JP" sz="900">
            <a:effectLs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0.63309</cdr:x>
      <cdr:y>0.17732</cdr:y>
    </cdr:from>
    <cdr:to>
      <cdr:x>0.72835</cdr:x>
      <cdr:y>0.25768</cdr:y>
    </cdr:to>
    <cdr:sp macro="" textlink="">
      <cdr:nvSpPr>
        <cdr:cNvPr id="387082" name="Line 10">
          <a:extLst xmlns:a="http://schemas.openxmlformats.org/drawingml/2006/main">
            <a:ext uri="{FF2B5EF4-FFF2-40B4-BE49-F238E27FC236}">
              <a16:creationId xmlns:a16="http://schemas.microsoft.com/office/drawing/2014/main" id="{D0C7E859-EC9B-420E-B6A3-7C282B594DCA}"/>
            </a:ext>
          </a:extLst>
        </cdr:cNvPr>
        <cdr:cNvSpPr>
          <a:spLocks xmlns:a="http://schemas.openxmlformats.org/drawingml/2006/main" noChangeShapeType="1"/>
        </cdr:cNvSpPr>
      </cdr:nvSpPr>
      <cdr:spPr bwMode="auto">
        <a:xfrm xmlns:a="http://schemas.openxmlformats.org/drawingml/2006/main" flipV="1">
          <a:off x="3435874" y="878416"/>
          <a:ext cx="517002" cy="39809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0.56842</cdr:x>
      <cdr:y>0.19334</cdr:y>
    </cdr:from>
    <cdr:to>
      <cdr:x>0.57097</cdr:x>
      <cdr:y>0.24036</cdr:y>
    </cdr:to>
    <cdr:sp macro="" textlink="">
      <cdr:nvSpPr>
        <cdr:cNvPr id="387083" name="Line 11">
          <a:extLst xmlns:a="http://schemas.openxmlformats.org/drawingml/2006/main">
            <a:ext uri="{FF2B5EF4-FFF2-40B4-BE49-F238E27FC236}">
              <a16:creationId xmlns:a16="http://schemas.microsoft.com/office/drawing/2014/main" id="{4550A753-5B44-4637-8C1D-CA729198C895}"/>
            </a:ext>
          </a:extLst>
        </cdr:cNvPr>
        <cdr:cNvSpPr>
          <a:spLocks xmlns:a="http://schemas.openxmlformats.org/drawingml/2006/main" noChangeShapeType="1"/>
        </cdr:cNvSpPr>
      </cdr:nvSpPr>
      <cdr:spPr bwMode="auto">
        <a:xfrm xmlns:a="http://schemas.openxmlformats.org/drawingml/2006/main" flipV="1">
          <a:off x="3067552" y="956235"/>
          <a:ext cx="13754" cy="232528"/>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0.45144</cdr:x>
      <cdr:y>0.16678</cdr:y>
    </cdr:from>
    <cdr:to>
      <cdr:x>0.54827</cdr:x>
      <cdr:y>0.25341</cdr:y>
    </cdr:to>
    <cdr:sp macro="" textlink="">
      <cdr:nvSpPr>
        <cdr:cNvPr id="387084" name="Line 12">
          <a:extLst xmlns:a="http://schemas.openxmlformats.org/drawingml/2006/main">
            <a:ext uri="{FF2B5EF4-FFF2-40B4-BE49-F238E27FC236}">
              <a16:creationId xmlns:a16="http://schemas.microsoft.com/office/drawing/2014/main" id="{DF3B43EF-8663-4F22-A5D4-E1C31DD38D14}"/>
            </a:ext>
          </a:extLst>
        </cdr:cNvPr>
        <cdr:cNvSpPr>
          <a:spLocks xmlns:a="http://schemas.openxmlformats.org/drawingml/2006/main" noChangeShapeType="1"/>
        </cdr:cNvSpPr>
      </cdr:nvSpPr>
      <cdr:spPr bwMode="auto">
        <a:xfrm xmlns:a="http://schemas.openxmlformats.org/drawingml/2006/main" flipH="1" flipV="1">
          <a:off x="2450040" y="826188"/>
          <a:ext cx="525509" cy="429153"/>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0.29739</cdr:x>
      <cdr:y>0.23714</cdr:y>
    </cdr:from>
    <cdr:to>
      <cdr:x>0.50207</cdr:x>
      <cdr:y>0.26147</cdr:y>
    </cdr:to>
    <cdr:sp macro="" textlink="">
      <cdr:nvSpPr>
        <cdr:cNvPr id="387085" name="Line 13">
          <a:extLst xmlns:a="http://schemas.openxmlformats.org/drawingml/2006/main">
            <a:ext uri="{FF2B5EF4-FFF2-40B4-BE49-F238E27FC236}">
              <a16:creationId xmlns:a16="http://schemas.microsoft.com/office/drawing/2014/main" id="{EF14C674-BC20-46EE-85B4-9BC7F8BFF20F}"/>
            </a:ext>
          </a:extLst>
        </cdr:cNvPr>
        <cdr:cNvSpPr>
          <a:spLocks xmlns:a="http://schemas.openxmlformats.org/drawingml/2006/main" noChangeShapeType="1"/>
        </cdr:cNvSpPr>
      </cdr:nvSpPr>
      <cdr:spPr bwMode="auto">
        <a:xfrm xmlns:a="http://schemas.openxmlformats.org/drawingml/2006/main" flipH="1" flipV="1">
          <a:off x="1613957" y="1174749"/>
          <a:ext cx="1110855" cy="120519"/>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0.27097</cdr:x>
      <cdr:y>0.35461</cdr:y>
    </cdr:from>
    <cdr:to>
      <cdr:x>0.37457</cdr:x>
      <cdr:y>0.35932</cdr:y>
    </cdr:to>
    <cdr:sp macro="" textlink="">
      <cdr:nvSpPr>
        <cdr:cNvPr id="387086" name="Line 14">
          <a:extLst xmlns:a="http://schemas.openxmlformats.org/drawingml/2006/main">
            <a:ext uri="{FF2B5EF4-FFF2-40B4-BE49-F238E27FC236}">
              <a16:creationId xmlns:a16="http://schemas.microsoft.com/office/drawing/2014/main" id="{E4154A7B-51EC-4B40-8258-520ECB49E207}"/>
            </a:ext>
          </a:extLst>
        </cdr:cNvPr>
        <cdr:cNvSpPr>
          <a:spLocks xmlns:a="http://schemas.openxmlformats.org/drawingml/2006/main" noChangeShapeType="1"/>
        </cdr:cNvSpPr>
      </cdr:nvSpPr>
      <cdr:spPr bwMode="auto">
        <a:xfrm xmlns:a="http://schemas.openxmlformats.org/drawingml/2006/main" flipH="1" flipV="1">
          <a:off x="1470609" y="1756667"/>
          <a:ext cx="562251" cy="2333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0.28764</cdr:x>
      <cdr:y>0.59085</cdr:y>
    </cdr:from>
    <cdr:to>
      <cdr:x>0.3339</cdr:x>
      <cdr:y>0.59819</cdr:y>
    </cdr:to>
    <cdr:sp macro="" textlink="">
      <cdr:nvSpPr>
        <cdr:cNvPr id="387087" name="Line 15">
          <a:extLst xmlns:a="http://schemas.openxmlformats.org/drawingml/2006/main">
            <a:ext uri="{FF2B5EF4-FFF2-40B4-BE49-F238E27FC236}">
              <a16:creationId xmlns:a16="http://schemas.microsoft.com/office/drawing/2014/main" id="{C653E2A8-ED69-40EE-A51E-43B6EB8AEEA5}"/>
            </a:ext>
          </a:extLst>
        </cdr:cNvPr>
        <cdr:cNvSpPr>
          <a:spLocks xmlns:a="http://schemas.openxmlformats.org/drawingml/2006/main" noChangeShapeType="1"/>
        </cdr:cNvSpPr>
      </cdr:nvSpPr>
      <cdr:spPr bwMode="auto">
        <a:xfrm xmlns:a="http://schemas.openxmlformats.org/drawingml/2006/main" flipH="1">
          <a:off x="1561041" y="2926991"/>
          <a:ext cx="251094" cy="36342"/>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0.38514</cdr:x>
      <cdr:y>0.7652</cdr:y>
    </cdr:from>
    <cdr:to>
      <cdr:x>0.46192</cdr:x>
      <cdr:y>0.80969</cdr:y>
    </cdr:to>
    <cdr:sp macro="" textlink="">
      <cdr:nvSpPr>
        <cdr:cNvPr id="387088" name="Line 16">
          <a:extLst xmlns:a="http://schemas.openxmlformats.org/drawingml/2006/main">
            <a:ext uri="{FF2B5EF4-FFF2-40B4-BE49-F238E27FC236}">
              <a16:creationId xmlns:a16="http://schemas.microsoft.com/office/drawing/2014/main" id="{29D540CA-07A9-44D1-A42B-C32A174C6177}"/>
            </a:ext>
          </a:extLst>
        </cdr:cNvPr>
        <cdr:cNvSpPr>
          <a:spLocks xmlns:a="http://schemas.openxmlformats.org/drawingml/2006/main" noChangeShapeType="1"/>
        </cdr:cNvSpPr>
      </cdr:nvSpPr>
      <cdr:spPr bwMode="auto">
        <a:xfrm xmlns:a="http://schemas.openxmlformats.org/drawingml/2006/main" flipH="1">
          <a:off x="2090207" y="3790693"/>
          <a:ext cx="416703" cy="220390"/>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0.81686</cdr:x>
      <cdr:y>0.52766</cdr:y>
    </cdr:from>
    <cdr:to>
      <cdr:x>0.87071</cdr:x>
      <cdr:y>0.52982</cdr:y>
    </cdr:to>
    <cdr:sp macro="" textlink="">
      <cdr:nvSpPr>
        <cdr:cNvPr id="387089" name="Line 17">
          <a:extLst xmlns:a="http://schemas.openxmlformats.org/drawingml/2006/main">
            <a:ext uri="{FF2B5EF4-FFF2-40B4-BE49-F238E27FC236}">
              <a16:creationId xmlns:a16="http://schemas.microsoft.com/office/drawing/2014/main" id="{632AF264-A3D6-43FB-8D3C-CCB700C8EED5}"/>
            </a:ext>
          </a:extLst>
        </cdr:cNvPr>
        <cdr:cNvSpPr>
          <a:spLocks xmlns:a="http://schemas.openxmlformats.org/drawingml/2006/main" noChangeShapeType="1"/>
        </cdr:cNvSpPr>
      </cdr:nvSpPr>
      <cdr:spPr bwMode="auto">
        <a:xfrm xmlns:a="http://schemas.openxmlformats.org/drawingml/2006/main" flipH="1" flipV="1">
          <a:off x="4433213" y="2613953"/>
          <a:ext cx="292245" cy="10714"/>
        </a:xfrm>
        <a:prstGeom xmlns:a="http://schemas.openxmlformats.org/drawingml/2006/main" prst="line">
          <a:avLst/>
        </a:prstGeom>
        <a:noFill xmlns:a="http://schemas.openxmlformats.org/drawingml/2006/main"/>
        <a:ln xmlns:a="http://schemas.openxmlformats.org/drawingml/2006/main" w="9525">
          <a:solidFill>
            <a:srgbClr val="00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0.71632</cdr:x>
      <cdr:y>0.85258</cdr:y>
    </cdr:from>
    <cdr:to>
      <cdr:x>0.97172</cdr:x>
      <cdr:y>0.91291</cdr:y>
    </cdr:to>
    <cdr:sp macro="" textlink="">
      <cdr:nvSpPr>
        <cdr:cNvPr id="19" name="テキスト ボックス 1">
          <a:extLst xmlns:a="http://schemas.openxmlformats.org/drawingml/2006/main">
            <a:ext uri="{FF2B5EF4-FFF2-40B4-BE49-F238E27FC236}">
              <a16:creationId xmlns:a16="http://schemas.microsoft.com/office/drawing/2014/main" id="{0D6782BE-DD2A-4E17-A071-E34441F3F1B0}"/>
            </a:ext>
          </a:extLst>
        </cdr:cNvPr>
        <cdr:cNvSpPr txBox="1"/>
      </cdr:nvSpPr>
      <cdr:spPr>
        <a:xfrm xmlns:a="http://schemas.openxmlformats.org/drawingml/2006/main">
          <a:off x="3865720" y="4216665"/>
          <a:ext cx="1378299" cy="298379"/>
        </a:xfrm>
        <a:prstGeom xmlns:a="http://schemas.openxmlformats.org/drawingml/2006/main" prst="rect">
          <a:avLst/>
        </a:prstGeom>
        <a:ln xmlns:a="http://schemas.openxmlformats.org/drawingml/2006/main">
          <a:solidFill>
            <a:sysClr val="windowText" lastClr="000000"/>
          </a:solidFill>
        </a:ln>
      </cdr:spPr>
      <cdr:txBody>
        <a:bodyPr xmlns:a="http://schemas.openxmlformats.org/drawingml/2006/main" wrap="none" rtlCol="0" anchor="ctr" anchorCtr="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1000"/>
            <a:t>（　）：電気・熱配分前</a:t>
          </a:r>
        </a:p>
      </cdr:txBody>
    </cdr:sp>
  </cdr:relSizeAnchor>
  <cdr:relSizeAnchor xmlns:cdr="http://schemas.openxmlformats.org/drawingml/2006/chartDrawing">
    <cdr:from>
      <cdr:x>0.46899</cdr:x>
      <cdr:y>0.32697</cdr:y>
    </cdr:from>
    <cdr:to>
      <cdr:x>0.67149</cdr:x>
      <cdr:y>0.39186</cdr:y>
    </cdr:to>
    <cdr:sp macro="" textlink="">
      <cdr:nvSpPr>
        <cdr:cNvPr id="20" name="テキスト ボックス 1">
          <a:extLst xmlns:a="http://schemas.openxmlformats.org/drawingml/2006/main">
            <a:ext uri="{FF2B5EF4-FFF2-40B4-BE49-F238E27FC236}">
              <a16:creationId xmlns:a16="http://schemas.microsoft.com/office/drawing/2014/main" id="{6D1E0F4B-3230-4A8E-9C46-5DD376F44877}"/>
            </a:ext>
          </a:extLst>
        </cdr:cNvPr>
        <cdr:cNvSpPr txBox="1"/>
      </cdr:nvSpPr>
      <cdr:spPr>
        <a:xfrm xmlns:a="http://schemas.openxmlformats.org/drawingml/2006/main">
          <a:off x="2545291" y="1619760"/>
          <a:ext cx="1098982" cy="3214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電気・熱配分前</a:t>
          </a:r>
        </a:p>
      </cdr:txBody>
    </cdr:sp>
  </cdr:relSizeAnchor>
  <cdr:relSizeAnchor xmlns:cdr="http://schemas.openxmlformats.org/drawingml/2006/chartDrawing">
    <cdr:from>
      <cdr:x>0.46509</cdr:x>
      <cdr:y>0.2575</cdr:y>
    </cdr:from>
    <cdr:to>
      <cdr:x>0.67292</cdr:x>
      <cdr:y>0.33299</cdr:y>
    </cdr:to>
    <cdr:sp macro="" textlink="">
      <cdr:nvSpPr>
        <cdr:cNvPr id="21" name="テキスト ボックス 1">
          <a:extLst xmlns:a="http://schemas.openxmlformats.org/drawingml/2006/main">
            <a:ext uri="{FF2B5EF4-FFF2-40B4-BE49-F238E27FC236}">
              <a16:creationId xmlns:a16="http://schemas.microsoft.com/office/drawing/2014/main" id="{FA562635-8B5B-4075-B5DA-66B85C39BEA7}"/>
            </a:ext>
          </a:extLst>
        </cdr:cNvPr>
        <cdr:cNvSpPr txBox="1"/>
      </cdr:nvSpPr>
      <cdr:spPr>
        <a:xfrm xmlns:a="http://schemas.openxmlformats.org/drawingml/2006/main">
          <a:off x="2524124" y="1275643"/>
          <a:ext cx="1127909" cy="37396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latin typeface="HGP創英角ｺﾞｼｯｸUB" pitchFamily="50" charset="-128"/>
              <a:ea typeface="HGP創英角ｺﾞｼｯｸUB" pitchFamily="50" charset="-128"/>
            </a:rPr>
            <a:t>電気・熱配分後</a:t>
          </a:r>
        </a:p>
      </cdr:txBody>
    </cdr:sp>
  </cdr:relSizeAnchor>
  <cdr:relSizeAnchor xmlns:cdr="http://schemas.openxmlformats.org/drawingml/2006/chartDrawing">
    <cdr:from>
      <cdr:x>0.43779</cdr:x>
      <cdr:y>0.44034</cdr:y>
    </cdr:from>
    <cdr:to>
      <cdr:x>0.701</cdr:x>
      <cdr:y>0.50387</cdr:y>
    </cdr:to>
    <cdr:sp macro="" textlink="">
      <cdr:nvSpPr>
        <cdr:cNvPr id="22" name="テキスト ボックス 2">
          <a:extLst xmlns:a="http://schemas.openxmlformats.org/drawingml/2006/main">
            <a:ext uri="{FF2B5EF4-FFF2-40B4-BE49-F238E27FC236}">
              <a16:creationId xmlns:a16="http://schemas.microsoft.com/office/drawing/2014/main" id="{0E85A9E2-C1DB-4F94-8407-FB28EA390659}"/>
            </a:ext>
          </a:extLst>
        </cdr:cNvPr>
        <cdr:cNvSpPr txBox="1"/>
      </cdr:nvSpPr>
      <cdr:spPr>
        <a:xfrm xmlns:a="http://schemas.openxmlformats.org/drawingml/2006/main">
          <a:off x="2375958" y="2181370"/>
          <a:ext cx="1428462" cy="31471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ja-JP" sz="1050">
              <a:solidFill>
                <a:schemeClr val="tx1"/>
              </a:solidFill>
              <a:effectLst/>
              <a:latin typeface="+mn-lt"/>
              <a:ea typeface="+mn-ea"/>
              <a:cs typeface="+mn-cs"/>
            </a:rPr>
            <a:t>二酸化炭素総排出量</a:t>
          </a:r>
          <a:endParaRPr lang="ja-JP" altLang="ja-JP" sz="1050">
            <a:effectLs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59</xdr:col>
      <xdr:colOff>89647</xdr:colOff>
      <xdr:row>1</xdr:row>
      <xdr:rowOff>89647</xdr:rowOff>
    </xdr:from>
    <xdr:to>
      <xdr:col>69</xdr:col>
      <xdr:colOff>470647</xdr:colOff>
      <xdr:row>24</xdr:row>
      <xdr:rowOff>170609</xdr:rowOff>
    </xdr:to>
    <xdr:graphicFrame macro="">
      <xdr:nvGraphicFramePr>
        <xdr:cNvPr id="5" name="グラフ 2">
          <a:extLst>
            <a:ext uri="{FF2B5EF4-FFF2-40B4-BE49-F238E27FC236}">
              <a16:creationId xmlns:a16="http://schemas.microsoft.com/office/drawing/2014/main" id="{CBE24896-1586-48F6-9306-D64E9D61F8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67235</xdr:colOff>
      <xdr:row>25</xdr:row>
      <xdr:rowOff>123265</xdr:rowOff>
    </xdr:from>
    <xdr:to>
      <xdr:col>69</xdr:col>
      <xdr:colOff>483533</xdr:colOff>
      <xdr:row>53</xdr:row>
      <xdr:rowOff>93569</xdr:rowOff>
    </xdr:to>
    <xdr:graphicFrame macro="">
      <xdr:nvGraphicFramePr>
        <xdr:cNvPr id="6" name="グラフ 2">
          <a:extLst>
            <a:ext uri="{FF2B5EF4-FFF2-40B4-BE49-F238E27FC236}">
              <a16:creationId xmlns:a16="http://schemas.microsoft.com/office/drawing/2014/main" id="{2023E72E-8C9B-4308-91A3-B4D2D7EC1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0.24669</cdr:x>
      <cdr:y>0.01686</cdr:y>
    </cdr:from>
    <cdr:to>
      <cdr:x>0.76211</cdr:x>
      <cdr:y>0.08236</cdr:y>
    </cdr:to>
    <cdr:sp macro="" textlink="">
      <cdr:nvSpPr>
        <cdr:cNvPr id="3" name="テキスト ボックス 3">
          <a:extLst xmlns:a="http://schemas.openxmlformats.org/drawingml/2006/main">
            <a:ext uri="{FF2B5EF4-FFF2-40B4-BE49-F238E27FC236}">
              <a16:creationId xmlns:a16="http://schemas.microsoft.com/office/drawing/2014/main" id="{D5ED7AE6-8263-4808-B5EB-9C7E78CD13BE}"/>
            </a:ext>
          </a:extLst>
        </cdr:cNvPr>
        <cdr:cNvSpPr txBox="1"/>
      </cdr:nvSpPr>
      <cdr:spPr>
        <a:xfrm xmlns:a="http://schemas.openxmlformats.org/drawingml/2006/main">
          <a:off x="1780260" y="92430"/>
          <a:ext cx="3719544"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ea"/>
            </a:rPr>
            <a:t>一人</a:t>
          </a:r>
          <a:r>
            <a:rPr kumimoji="1" lang="ja-JP" altLang="en-US" sz="1600" b="1" baseline="0">
              <a:solidFill>
                <a:sysClr val="windowText" lastClr="000000"/>
              </a:solidFill>
              <a:latin typeface="+mn-ea"/>
            </a:rPr>
            <a:t>あたり</a:t>
          </a:r>
          <a:r>
            <a:rPr kumimoji="1" lang="en-US" altLang="ja-JP" sz="1600" b="1">
              <a:solidFill>
                <a:sysClr val="windowText" lastClr="000000"/>
              </a:solidFill>
              <a:latin typeface="+mn-ea"/>
            </a:rPr>
            <a:t>CO</a:t>
          </a:r>
          <a:r>
            <a:rPr kumimoji="1" lang="en-US" altLang="ja-JP" sz="1600" b="1" baseline="-25000">
              <a:solidFill>
                <a:sysClr val="windowText" lastClr="000000"/>
              </a:solidFill>
              <a:latin typeface="+mn-ea"/>
            </a:rPr>
            <a:t>2</a:t>
          </a:r>
          <a:r>
            <a:rPr kumimoji="1" lang="en-US" altLang="ja-JP" sz="1600" b="1">
              <a:solidFill>
                <a:sysClr val="windowText" lastClr="000000"/>
              </a:solidFill>
              <a:latin typeface="+mn-ea"/>
            </a:rPr>
            <a:t> </a:t>
          </a:r>
          <a:r>
            <a:rPr kumimoji="1" lang="ja-JP" altLang="en-US" sz="1600" b="1">
              <a:solidFill>
                <a:sysClr val="windowText" lastClr="000000"/>
              </a:solidFill>
              <a:latin typeface="+mn-ea"/>
            </a:rPr>
            <a:t>排出量 （</a:t>
          </a:r>
          <a:r>
            <a:rPr kumimoji="1" lang="en-US" altLang="ja-JP" sz="1600" b="1">
              <a:solidFill>
                <a:sysClr val="windowText" lastClr="000000"/>
              </a:solidFill>
              <a:latin typeface="+mn-ea"/>
            </a:rPr>
            <a:t>CO</a:t>
          </a:r>
          <a:r>
            <a:rPr kumimoji="1" lang="en-US" altLang="ja-JP" sz="1600" b="1" baseline="-25000">
              <a:solidFill>
                <a:sysClr val="windowText" lastClr="000000"/>
              </a:solidFill>
              <a:latin typeface="+mn-ea"/>
            </a:rPr>
            <a:t>2 </a:t>
          </a:r>
          <a:r>
            <a:rPr kumimoji="1" lang="ja-JP" altLang="en-US" sz="1600" b="1">
              <a:solidFill>
                <a:sysClr val="windowText" lastClr="000000"/>
              </a:solidFill>
              <a:latin typeface="+mn-ea"/>
            </a:rPr>
            <a:t>総排出量）</a:t>
          </a:r>
          <a:r>
            <a:rPr kumimoji="1" lang="en-US" altLang="ja-JP" sz="1600" b="1">
              <a:solidFill>
                <a:sysClr val="windowText" lastClr="000000"/>
              </a:solidFill>
              <a:latin typeface="+mn-ea"/>
            </a:rPr>
            <a:t> </a:t>
          </a:r>
        </a:p>
      </cdr:txBody>
    </cdr:sp>
  </cdr:relSizeAnchor>
  <cdr:relSizeAnchor xmlns:cdr="http://schemas.openxmlformats.org/drawingml/2006/chartDrawing">
    <cdr:from>
      <cdr:x>0.9358</cdr:x>
      <cdr:y>0.13127</cdr:y>
    </cdr:from>
    <cdr:to>
      <cdr:x>0.97642</cdr:x>
      <cdr:y>0.81751</cdr:y>
    </cdr:to>
    <cdr:sp macro="" textlink="">
      <cdr:nvSpPr>
        <cdr:cNvPr id="6" name="テキスト ボックス 3">
          <a:extLst xmlns:a="http://schemas.openxmlformats.org/drawingml/2006/main">
            <a:ext uri="{FF2B5EF4-FFF2-40B4-BE49-F238E27FC236}">
              <a16:creationId xmlns:a16="http://schemas.microsoft.com/office/drawing/2014/main" id="{4271F9D2-EF8F-4257-A4A1-DD82683762CB}"/>
            </a:ext>
          </a:extLst>
        </cdr:cNvPr>
        <cdr:cNvSpPr txBox="1"/>
      </cdr:nvSpPr>
      <cdr:spPr>
        <a:xfrm xmlns:a="http://schemas.openxmlformats.org/drawingml/2006/main" rot="5400000">
          <a:off x="5082443" y="2345740"/>
          <a:ext cx="3604844" cy="2925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t>一人あたり</a:t>
          </a:r>
          <a:r>
            <a:rPr kumimoji="1" lang="en-US" altLang="ja-JP" sz="1200"/>
            <a:t>CO</a:t>
          </a:r>
          <a:r>
            <a:rPr kumimoji="1" lang="en-US" altLang="ja-JP" sz="1200" baseline="-25000"/>
            <a:t>2</a:t>
          </a:r>
          <a:r>
            <a:rPr kumimoji="1" lang="en-US" altLang="ja-JP" sz="1200"/>
            <a:t> </a:t>
          </a:r>
          <a:r>
            <a:rPr kumimoji="1" lang="ja-JP" altLang="en-US" sz="1200"/>
            <a:t>排出量　（トン</a:t>
          </a:r>
          <a:r>
            <a:rPr kumimoji="1" lang="en-US" altLang="ja-JP" sz="1200"/>
            <a:t>CO</a:t>
          </a:r>
          <a:r>
            <a:rPr kumimoji="1" lang="en-US" altLang="ja-JP" sz="1200" baseline="-25000"/>
            <a:t>2</a:t>
          </a:r>
          <a:r>
            <a:rPr kumimoji="1" lang="en-US" altLang="ja-JP" sz="1200"/>
            <a:t> /</a:t>
          </a:r>
          <a:r>
            <a:rPr kumimoji="1" lang="ja-JP" altLang="en-US" sz="1200"/>
            <a:t>人、折れ線グラフ）</a:t>
          </a:r>
        </a:p>
      </cdr:txBody>
    </cdr:sp>
  </cdr:relSizeAnchor>
  <cdr:relSizeAnchor xmlns:cdr="http://schemas.openxmlformats.org/drawingml/2006/chartDrawing">
    <cdr:from>
      <cdr:x>0.02211</cdr:x>
      <cdr:y>0.19188</cdr:y>
    </cdr:from>
    <cdr:to>
      <cdr:x>0.06482</cdr:x>
      <cdr:y>0.73392</cdr:y>
    </cdr:to>
    <cdr:sp macro="" textlink="">
      <cdr:nvSpPr>
        <cdr:cNvPr id="7" name="テキスト ボックス 4">
          <a:extLst xmlns:a="http://schemas.openxmlformats.org/drawingml/2006/main">
            <a:ext uri="{FF2B5EF4-FFF2-40B4-BE49-F238E27FC236}">
              <a16:creationId xmlns:a16="http://schemas.microsoft.com/office/drawing/2014/main" id="{358C58A5-C9A0-406C-B24B-6B1C077AD507}"/>
            </a:ext>
          </a:extLst>
        </cdr:cNvPr>
        <cdr:cNvSpPr txBox="1"/>
      </cdr:nvSpPr>
      <cdr:spPr>
        <a:xfrm xmlns:a="http://schemas.openxmlformats.org/drawingml/2006/main" rot="16200000">
          <a:off x="-1150549" y="2345893"/>
          <a:ext cx="2927016" cy="30753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t>CO</a:t>
          </a:r>
          <a:r>
            <a:rPr kumimoji="1" lang="en-US" altLang="ja-JP" sz="1200" baseline="-25000"/>
            <a:t>2</a:t>
          </a:r>
          <a:r>
            <a:rPr kumimoji="1" lang="en-US" altLang="ja-JP" sz="1200"/>
            <a:t> </a:t>
          </a:r>
          <a:r>
            <a:rPr kumimoji="1" lang="ja-JP" altLang="en-US" sz="1200"/>
            <a:t>総排出量　（百万トン</a:t>
          </a:r>
          <a:r>
            <a:rPr kumimoji="1" lang="en-US" altLang="ja-JP" sz="1200"/>
            <a:t>CO</a:t>
          </a:r>
          <a:r>
            <a:rPr kumimoji="1" lang="en-US" altLang="ja-JP" sz="1200" baseline="-25000"/>
            <a:t>2</a:t>
          </a:r>
          <a:r>
            <a:rPr kumimoji="1" lang="en-US" altLang="ja-JP" sz="1200"/>
            <a:t> </a:t>
          </a:r>
          <a:r>
            <a:rPr kumimoji="1" lang="ja-JP" altLang="en-US" sz="1200"/>
            <a:t>、棒グラフ） </a:t>
          </a:r>
        </a:p>
      </cdr:txBody>
    </cdr:sp>
  </cdr:relSizeAnchor>
  <cdr:relSizeAnchor xmlns:cdr="http://schemas.openxmlformats.org/drawingml/2006/chartDrawing">
    <cdr:from>
      <cdr:x>0.06437</cdr:x>
      <cdr:y>0.80143</cdr:y>
    </cdr:from>
    <cdr:to>
      <cdr:x>0.14395</cdr:x>
      <cdr:y>0.86061</cdr:y>
    </cdr:to>
    <cdr:sp macro="" textlink="">
      <cdr:nvSpPr>
        <cdr:cNvPr id="12" name="テキスト ボックス 11">
          <a:extLst xmlns:a="http://schemas.openxmlformats.org/drawingml/2006/main">
            <a:ext uri="{FF2B5EF4-FFF2-40B4-BE49-F238E27FC236}">
              <a16:creationId xmlns:a16="http://schemas.microsoft.com/office/drawing/2014/main" id="{80252E63-8612-404F-8FED-EE5B8655CCC5}"/>
            </a:ext>
          </a:extLst>
        </cdr:cNvPr>
        <cdr:cNvSpPr txBox="1"/>
      </cdr:nvSpPr>
      <cdr:spPr>
        <a:xfrm xmlns:a="http://schemas.openxmlformats.org/drawingml/2006/main">
          <a:off x="465234" y="3887794"/>
          <a:ext cx="572976" cy="288830"/>
        </a:xfrm>
        <a:prstGeom xmlns:a="http://schemas.openxmlformats.org/drawingml/2006/main" prst="rect">
          <a:avLst/>
        </a:prstGeom>
        <a:solidFill xmlns:a="http://schemas.openxmlformats.org/drawingml/2006/main">
          <a:schemeClr val="bg1"/>
        </a:solidFill>
      </cdr:spPr>
      <cdr:txBody>
        <a:bodyPr xmlns:a="http://schemas.openxmlformats.org/drawingml/2006/main" wrap="none" rtlCol="0"/>
        <a:lstStyle xmlns:a="http://schemas.openxmlformats.org/drawingml/2006/main"/>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0.88209</cdr:x>
      <cdr:y>0.80252</cdr:y>
    </cdr:from>
    <cdr:to>
      <cdr:x>0.93314</cdr:x>
      <cdr:y>0.85016</cdr:y>
    </cdr:to>
    <cdr:sp macro="" textlink="">
      <cdr:nvSpPr>
        <cdr:cNvPr id="13" name="テキスト ボックス 1">
          <a:extLst xmlns:a="http://schemas.openxmlformats.org/drawingml/2006/main">
            <a:ext uri="{FF2B5EF4-FFF2-40B4-BE49-F238E27FC236}">
              <a16:creationId xmlns:a16="http://schemas.microsoft.com/office/drawing/2014/main" id="{66F7A358-1F79-4000-8164-8A0C0671B66B}"/>
            </a:ext>
          </a:extLst>
        </cdr:cNvPr>
        <cdr:cNvSpPr txBox="1"/>
      </cdr:nvSpPr>
      <cdr:spPr>
        <a:xfrm xmlns:a="http://schemas.openxmlformats.org/drawingml/2006/main">
          <a:off x="6351836" y="4215685"/>
          <a:ext cx="367606" cy="250254"/>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0.45807</cdr:x>
      <cdr:y>0.9253</cdr:y>
    </cdr:from>
    <cdr:to>
      <cdr:x>0.54784</cdr:x>
      <cdr:y>0.97946</cdr:y>
    </cdr:to>
    <cdr:sp macro="" textlink="">
      <cdr:nvSpPr>
        <cdr:cNvPr id="14" name="テキスト ボックス 3">
          <a:extLst xmlns:a="http://schemas.openxmlformats.org/drawingml/2006/main">
            <a:ext uri="{FF2B5EF4-FFF2-40B4-BE49-F238E27FC236}">
              <a16:creationId xmlns:a16="http://schemas.microsoft.com/office/drawing/2014/main" id="{86450B6C-5E73-4D39-916F-1035624E6D8A}"/>
            </a:ext>
          </a:extLst>
        </cdr:cNvPr>
        <cdr:cNvSpPr txBox="1"/>
      </cdr:nvSpPr>
      <cdr:spPr>
        <a:xfrm xmlns:a="http://schemas.openxmlformats.org/drawingml/2006/main">
          <a:off x="3298487" y="4860615"/>
          <a:ext cx="646425" cy="2845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0.14044</cdr:x>
      <cdr:y>0.78138</cdr:y>
    </cdr:from>
    <cdr:to>
      <cdr:x>0.88891</cdr:x>
      <cdr:y>0.80467</cdr:y>
    </cdr:to>
    <cdr:grpSp>
      <cdr:nvGrpSpPr>
        <cdr:cNvPr id="16" name="Group 14">
          <a:extLst xmlns:a="http://schemas.openxmlformats.org/drawingml/2006/main">
            <a:ext uri="{FF2B5EF4-FFF2-40B4-BE49-F238E27FC236}">
              <a16:creationId xmlns:a16="http://schemas.microsoft.com/office/drawing/2014/main" id="{5057074F-8290-4A8E-8D24-ED6294C6CEB7}"/>
            </a:ext>
          </a:extLst>
        </cdr:cNvPr>
        <cdr:cNvGrpSpPr>
          <a:grpSpLocks xmlns:a="http://schemas.openxmlformats.org/drawingml/2006/main"/>
        </cdr:cNvGrpSpPr>
      </cdr:nvGrpSpPr>
      <cdr:grpSpPr bwMode="auto">
        <a:xfrm xmlns:a="http://schemas.openxmlformats.org/drawingml/2006/main">
          <a:off x="1013498" y="4283679"/>
          <a:ext cx="5401400" cy="127680"/>
          <a:chOff x="309354" y="1254171"/>
          <a:chExt cx="3413749" cy="58352"/>
        </a:xfrm>
      </cdr:grpSpPr>
      <cdr:pic>
        <cdr:nvPicPr>
          <cdr:cNvPr id="9" name="Picture 10">
            <a:extLst xmlns:a="http://schemas.openxmlformats.org/drawingml/2006/main">
              <a:ext uri="{FF2B5EF4-FFF2-40B4-BE49-F238E27FC236}">
                <a16:creationId xmlns:a16="http://schemas.microsoft.com/office/drawing/2014/main" id="{8400B852-389B-419A-9A71-17A8AB3B08E6}"/>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309354" y="1254172"/>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2">
            <a:extLst xmlns:a="http://schemas.openxmlformats.org/drawingml/2006/main">
              <a:ext uri="{FF2B5EF4-FFF2-40B4-BE49-F238E27FC236}">
                <a16:creationId xmlns:a16="http://schemas.microsoft.com/office/drawing/2014/main" id="{8CCE028B-2B98-4DAC-A0E2-5B05D93BB3FF}"/>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826062" y="1254171"/>
            <a:ext cx="1516708"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1" name="Picture 13">
            <a:extLst xmlns:a="http://schemas.openxmlformats.org/drawingml/2006/main">
              <a:ext uri="{FF2B5EF4-FFF2-40B4-BE49-F238E27FC236}">
                <a16:creationId xmlns:a16="http://schemas.microsoft.com/office/drawing/2014/main" id="{A3A6E8ED-581D-493F-BA6E-22E8C4843878}"/>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207551" y="1254172"/>
            <a:ext cx="1515552" cy="58351"/>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17.xml><?xml version="1.0" encoding="utf-8"?>
<c:userShapes xmlns:c="http://schemas.openxmlformats.org/drawingml/2006/chart">
  <cdr:relSizeAnchor xmlns:cdr="http://schemas.openxmlformats.org/drawingml/2006/chartDrawing">
    <cdr:from>
      <cdr:x>0.17359</cdr:x>
      <cdr:y>0.0257</cdr:y>
    </cdr:from>
    <cdr:to>
      <cdr:x>0.84351</cdr:x>
      <cdr:y>0.09219</cdr:y>
    </cdr:to>
    <cdr:sp macro="" textlink="">
      <cdr:nvSpPr>
        <cdr:cNvPr id="3" name="テキスト ボックス 3">
          <a:extLst xmlns:a="http://schemas.openxmlformats.org/drawingml/2006/main">
            <a:ext uri="{FF2B5EF4-FFF2-40B4-BE49-F238E27FC236}">
              <a16:creationId xmlns:a16="http://schemas.microsoft.com/office/drawing/2014/main" id="{9A2B5B01-B36A-4F3C-A7F2-A7F26C5319FA}"/>
            </a:ext>
          </a:extLst>
        </cdr:cNvPr>
        <cdr:cNvSpPr txBox="1"/>
      </cdr:nvSpPr>
      <cdr:spPr>
        <a:xfrm xmlns:a="http://schemas.openxmlformats.org/drawingml/2006/main">
          <a:off x="1248078" y="138762"/>
          <a:ext cx="4818050" cy="35907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600" b="1">
              <a:solidFill>
                <a:sysClr val="windowText" lastClr="000000"/>
              </a:solidFill>
              <a:latin typeface="+mn-ea"/>
            </a:rPr>
            <a:t>一人あたり</a:t>
          </a:r>
          <a:r>
            <a:rPr kumimoji="1" lang="en-US" altLang="ja-JP" sz="1600" b="1">
              <a:solidFill>
                <a:sysClr val="windowText" lastClr="000000"/>
              </a:solidFill>
              <a:latin typeface="+mn-ea"/>
            </a:rPr>
            <a:t>CO</a:t>
          </a:r>
          <a:r>
            <a:rPr kumimoji="1" lang="en-US" altLang="ja-JP" sz="1600" b="1" baseline="-25000">
              <a:solidFill>
                <a:sysClr val="windowText" lastClr="000000"/>
              </a:solidFill>
              <a:latin typeface="+mn-ea"/>
            </a:rPr>
            <a:t>2 </a:t>
          </a:r>
          <a:r>
            <a:rPr kumimoji="1" lang="ja-JP" altLang="en-US" sz="1600" b="1">
              <a:solidFill>
                <a:sysClr val="windowText" lastClr="000000"/>
              </a:solidFill>
              <a:latin typeface="+mn-ea"/>
            </a:rPr>
            <a:t>排出量 　</a:t>
          </a:r>
          <a:r>
            <a:rPr kumimoji="1" lang="en-US" altLang="ja-JP" sz="1600" b="1">
              <a:solidFill>
                <a:sysClr val="windowText" lastClr="000000"/>
              </a:solidFill>
              <a:latin typeface="+mn-ea"/>
            </a:rPr>
            <a:t>(</a:t>
          </a:r>
          <a:r>
            <a:rPr kumimoji="1" lang="ja-JP" altLang="en-US" sz="1600" b="1">
              <a:solidFill>
                <a:sysClr val="windowText" lastClr="000000"/>
              </a:solidFill>
              <a:latin typeface="+mn-ea"/>
            </a:rPr>
            <a:t>エネルギー起源</a:t>
          </a:r>
          <a:r>
            <a:rPr kumimoji="1" lang="en-US" altLang="ja-JP" sz="1600" b="1">
              <a:solidFill>
                <a:sysClr val="windowText" lastClr="000000"/>
              </a:solidFill>
              <a:latin typeface="+mn-ea"/>
            </a:rPr>
            <a:t>CO</a:t>
          </a:r>
          <a:r>
            <a:rPr kumimoji="1" lang="en-US" altLang="ja-JP" sz="1600" b="1" baseline="-25000">
              <a:solidFill>
                <a:sysClr val="windowText" lastClr="000000"/>
              </a:solidFill>
              <a:latin typeface="+mn-ea"/>
            </a:rPr>
            <a:t>2</a:t>
          </a:r>
          <a:r>
            <a:rPr kumimoji="1" lang="en-US" altLang="ja-JP" sz="1600" b="1">
              <a:solidFill>
                <a:sysClr val="windowText" lastClr="000000"/>
              </a:solidFill>
              <a:latin typeface="+mn-ea"/>
            </a:rPr>
            <a:t> </a:t>
          </a:r>
          <a:r>
            <a:rPr kumimoji="1" lang="ja-JP" altLang="en-US" sz="1600" b="1">
              <a:solidFill>
                <a:sysClr val="windowText" lastClr="000000"/>
              </a:solidFill>
              <a:latin typeface="+mn-ea"/>
            </a:rPr>
            <a:t>排出量</a:t>
          </a:r>
          <a:r>
            <a:rPr kumimoji="1" lang="en-US" altLang="ja-JP" sz="1600" b="1">
              <a:solidFill>
                <a:sysClr val="windowText" lastClr="000000"/>
              </a:solidFill>
              <a:latin typeface="+mn-ea"/>
            </a:rPr>
            <a:t>)</a:t>
          </a:r>
        </a:p>
      </cdr:txBody>
    </cdr:sp>
  </cdr:relSizeAnchor>
  <cdr:relSizeAnchor xmlns:cdr="http://schemas.openxmlformats.org/drawingml/2006/chartDrawing">
    <cdr:from>
      <cdr:x>0</cdr:x>
      <cdr:y>0.14075</cdr:y>
    </cdr:from>
    <cdr:to>
      <cdr:x>0</cdr:x>
      <cdr:y>0.14662</cdr:y>
    </cdr:to>
    <cdr:sp macro="" textlink="">
      <cdr:nvSpPr>
        <cdr:cNvPr id="7" name="テキスト ボックス 4">
          <a:extLst xmlns:a="http://schemas.openxmlformats.org/drawingml/2006/main">
            <a:ext uri="{FF2B5EF4-FFF2-40B4-BE49-F238E27FC236}">
              <a16:creationId xmlns:a16="http://schemas.microsoft.com/office/drawing/2014/main" id="{64F64F3B-FB67-42FA-B04A-FD5218A890E2}"/>
            </a:ext>
          </a:extLst>
        </cdr:cNvPr>
        <cdr:cNvSpPr txBox="1"/>
      </cdr:nvSpPr>
      <cdr:spPr>
        <a:xfrm xmlns:a="http://schemas.openxmlformats.org/drawingml/2006/main" rot="16200000">
          <a:off x="-1317440" y="1988292"/>
          <a:ext cx="2955373" cy="32049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100"/>
            <a:t>エネルギー起源</a:t>
          </a:r>
          <a:r>
            <a:rPr kumimoji="1" lang="en-US" altLang="ja-JP" sz="1100"/>
            <a:t>CO</a:t>
          </a:r>
          <a:r>
            <a:rPr kumimoji="1" lang="en-US" altLang="ja-JP" sz="700"/>
            <a:t>2</a:t>
          </a:r>
          <a:r>
            <a:rPr kumimoji="1" lang="ja-JP" altLang="en-US" sz="1100"/>
            <a:t>排出量</a:t>
          </a:r>
          <a:r>
            <a:rPr kumimoji="1" lang="en-US" altLang="ja-JP" sz="1100"/>
            <a:t>(Mt-CO</a:t>
          </a:r>
          <a:r>
            <a:rPr kumimoji="1" lang="en-US" altLang="ja-JP" sz="700"/>
            <a:t>2</a:t>
          </a:r>
          <a:r>
            <a:rPr kumimoji="1" lang="ja-JP" altLang="en-US" sz="1100"/>
            <a:t>、棒グラフ</a:t>
          </a:r>
          <a:r>
            <a:rPr kumimoji="1" lang="en-US" altLang="ja-JP" sz="1100"/>
            <a:t>)</a:t>
          </a:r>
          <a:r>
            <a:rPr kumimoji="1" lang="ja-JP" altLang="en-US" sz="1100"/>
            <a:t> </a:t>
          </a:r>
        </a:p>
      </cdr:txBody>
    </cdr:sp>
  </cdr:relSizeAnchor>
  <cdr:relSizeAnchor xmlns:cdr="http://schemas.openxmlformats.org/drawingml/2006/chartDrawing">
    <cdr:from>
      <cdr:x>0.0595</cdr:x>
      <cdr:y>0.80746</cdr:y>
    </cdr:from>
    <cdr:to>
      <cdr:x>0.14154</cdr:x>
      <cdr:y>0.87644</cdr:y>
    </cdr:to>
    <cdr:sp macro="" textlink="">
      <cdr:nvSpPr>
        <cdr:cNvPr id="11" name="テキスト ボックス 1">
          <a:extLst xmlns:a="http://schemas.openxmlformats.org/drawingml/2006/main">
            <a:ext uri="{FF2B5EF4-FFF2-40B4-BE49-F238E27FC236}">
              <a16:creationId xmlns:a16="http://schemas.microsoft.com/office/drawing/2014/main" id="{A7C39F4E-6DEB-4DC7-BF03-3B104E079F06}"/>
            </a:ext>
          </a:extLst>
        </cdr:cNvPr>
        <cdr:cNvSpPr txBox="1"/>
      </cdr:nvSpPr>
      <cdr:spPr>
        <a:xfrm xmlns:a="http://schemas.openxmlformats.org/drawingml/2006/main">
          <a:off x="424902" y="4357644"/>
          <a:ext cx="585360" cy="373788"/>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en-US" altLang="ja-JP" sz="1200"/>
            <a:t>0</a:t>
          </a:r>
          <a:endParaRPr lang="ja-JP" altLang="en-US" sz="1200"/>
        </a:p>
      </cdr:txBody>
    </cdr:sp>
  </cdr:relSizeAnchor>
  <cdr:relSizeAnchor xmlns:cdr="http://schemas.openxmlformats.org/drawingml/2006/chartDrawing">
    <cdr:from>
      <cdr:x>0.88257</cdr:x>
      <cdr:y>0.80564</cdr:y>
    </cdr:from>
    <cdr:to>
      <cdr:x>0.94734</cdr:x>
      <cdr:y>0.87056</cdr:y>
    </cdr:to>
    <cdr:sp macro="" textlink="">
      <cdr:nvSpPr>
        <cdr:cNvPr id="12" name="テキスト ボックス 1">
          <a:extLst xmlns:a="http://schemas.openxmlformats.org/drawingml/2006/main">
            <a:ext uri="{FF2B5EF4-FFF2-40B4-BE49-F238E27FC236}">
              <a16:creationId xmlns:a16="http://schemas.microsoft.com/office/drawing/2014/main" id="{48098125-F767-45EE-BFF7-FF627DF07622}"/>
            </a:ext>
          </a:extLst>
        </cdr:cNvPr>
        <cdr:cNvSpPr txBox="1"/>
      </cdr:nvSpPr>
      <cdr:spPr>
        <a:xfrm xmlns:a="http://schemas.openxmlformats.org/drawingml/2006/main">
          <a:off x="6426726" y="4232075"/>
          <a:ext cx="471647" cy="341027"/>
        </a:xfrm>
        <a:prstGeom xmlns:a="http://schemas.openxmlformats.org/drawingml/2006/main" prst="rect">
          <a:avLst/>
        </a:prstGeom>
        <a:solidFill xmlns:a="http://schemas.openxmlformats.org/drawingml/2006/main">
          <a:sysClr val="window" lastClr="FFFFFF"/>
        </a:solidFill>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US" altLang="ja-JP" sz="1200"/>
            <a:t>0</a:t>
          </a:r>
          <a:endParaRPr lang="ja-JP" altLang="en-US" sz="1200"/>
        </a:p>
      </cdr:txBody>
    </cdr:sp>
  </cdr:relSizeAnchor>
  <cdr:relSizeAnchor xmlns:cdr="http://schemas.openxmlformats.org/drawingml/2006/chartDrawing">
    <cdr:from>
      <cdr:x>0.48097</cdr:x>
      <cdr:y>0.9264</cdr:y>
    </cdr:from>
    <cdr:to>
      <cdr:x>0.57074</cdr:x>
      <cdr:y>0.98056</cdr:y>
    </cdr:to>
    <cdr:sp macro="" textlink="">
      <cdr:nvSpPr>
        <cdr:cNvPr id="13" name="テキスト ボックス 3">
          <a:extLst xmlns:a="http://schemas.openxmlformats.org/drawingml/2006/main">
            <a:ext uri="{FF2B5EF4-FFF2-40B4-BE49-F238E27FC236}">
              <a16:creationId xmlns:a16="http://schemas.microsoft.com/office/drawing/2014/main" id="{2FCC34FA-058C-4AF2-9C71-F48AF9876231}"/>
            </a:ext>
          </a:extLst>
        </cdr:cNvPr>
        <cdr:cNvSpPr txBox="1"/>
      </cdr:nvSpPr>
      <cdr:spPr>
        <a:xfrm xmlns:a="http://schemas.openxmlformats.org/drawingml/2006/main">
          <a:off x="3502388" y="4866429"/>
          <a:ext cx="653693" cy="2845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ctr">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dr:relSizeAnchor xmlns:cdr="http://schemas.openxmlformats.org/drawingml/2006/chartDrawing">
    <cdr:from>
      <cdr:x>0.89509</cdr:x>
      <cdr:y>0.13708</cdr:y>
    </cdr:from>
    <cdr:to>
      <cdr:x>0.97727</cdr:x>
      <cdr:y>0.82042</cdr:y>
    </cdr:to>
    <cdr:sp macro="" textlink="">
      <cdr:nvSpPr>
        <cdr:cNvPr id="14" name="テキスト ボックス 3">
          <a:extLst xmlns:a="http://schemas.openxmlformats.org/drawingml/2006/main">
            <a:ext uri="{FF2B5EF4-FFF2-40B4-BE49-F238E27FC236}">
              <a16:creationId xmlns:a16="http://schemas.microsoft.com/office/drawing/2014/main" id="{46F19E27-55D3-4C43-BACB-6D91EFAC9013}"/>
            </a:ext>
          </a:extLst>
        </cdr:cNvPr>
        <cdr:cNvSpPr txBox="1"/>
      </cdr:nvSpPr>
      <cdr:spPr>
        <a:xfrm xmlns:a="http://schemas.openxmlformats.org/drawingml/2006/main" rot="5400000">
          <a:off x="5022307" y="2215698"/>
          <a:ext cx="3589610" cy="59842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t>一人あたり</a:t>
          </a:r>
          <a:r>
            <a:rPr kumimoji="1" lang="en-US" altLang="ja-JP" sz="1200"/>
            <a:t>CO</a:t>
          </a:r>
          <a:r>
            <a:rPr kumimoji="1" lang="en-US" altLang="ja-JP" sz="1200" baseline="-25000"/>
            <a:t>2</a:t>
          </a:r>
          <a:r>
            <a:rPr kumimoji="1" lang="en-US" altLang="ja-JP" sz="1200"/>
            <a:t> </a:t>
          </a:r>
          <a:r>
            <a:rPr kumimoji="1" lang="ja-JP" altLang="en-US" sz="1200"/>
            <a:t>排出量　（トン</a:t>
          </a:r>
          <a:r>
            <a:rPr kumimoji="1" lang="en-US" altLang="ja-JP" sz="1200"/>
            <a:t>CO</a:t>
          </a:r>
          <a:r>
            <a:rPr kumimoji="1" lang="en-US" altLang="ja-JP" sz="1200" baseline="-25000"/>
            <a:t>2</a:t>
          </a:r>
          <a:r>
            <a:rPr kumimoji="1" lang="en-US" altLang="ja-JP" sz="1200"/>
            <a:t> /</a:t>
          </a:r>
          <a:r>
            <a:rPr kumimoji="1" lang="ja-JP" altLang="en-US" sz="1200"/>
            <a:t>人、折れ線グラフ） </a:t>
          </a:r>
        </a:p>
      </cdr:txBody>
    </cdr:sp>
  </cdr:relSizeAnchor>
  <cdr:relSizeAnchor xmlns:cdr="http://schemas.openxmlformats.org/drawingml/2006/chartDrawing">
    <cdr:from>
      <cdr:x>0.01672</cdr:x>
      <cdr:y>0.09837</cdr:y>
    </cdr:from>
    <cdr:to>
      <cdr:x>0.06422</cdr:x>
      <cdr:y>0.80445</cdr:y>
    </cdr:to>
    <cdr:sp macro="" textlink="">
      <cdr:nvSpPr>
        <cdr:cNvPr id="17" name="テキスト ボックス 4">
          <a:extLst xmlns:a="http://schemas.openxmlformats.org/drawingml/2006/main">
            <a:ext uri="{FF2B5EF4-FFF2-40B4-BE49-F238E27FC236}">
              <a16:creationId xmlns:a16="http://schemas.microsoft.com/office/drawing/2014/main" id="{99F7C339-AF89-4900-86BA-87FBEA1F06AE}"/>
            </a:ext>
          </a:extLst>
        </cdr:cNvPr>
        <cdr:cNvSpPr txBox="1"/>
      </cdr:nvSpPr>
      <cdr:spPr>
        <a:xfrm xmlns:a="http://schemas.openxmlformats.org/drawingml/2006/main" rot="16200000">
          <a:off x="-1559841" y="2198325"/>
          <a:ext cx="3709076" cy="34588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ja-JP" altLang="en-US" sz="1200"/>
            <a:t>エネルギー起源</a:t>
          </a:r>
          <a:r>
            <a:rPr kumimoji="1" lang="en-US" altLang="ja-JP" sz="1200"/>
            <a:t>CO</a:t>
          </a:r>
          <a:r>
            <a:rPr kumimoji="1" lang="en-US" altLang="ja-JP" sz="1200" baseline="-25000"/>
            <a:t>2</a:t>
          </a:r>
          <a:r>
            <a:rPr kumimoji="1" lang="en-US" altLang="ja-JP" sz="1200"/>
            <a:t> </a:t>
          </a:r>
          <a:r>
            <a:rPr kumimoji="1" lang="ja-JP" altLang="en-US" sz="1200"/>
            <a:t>排出量　（百万トン</a:t>
          </a:r>
          <a:r>
            <a:rPr kumimoji="1" lang="en-US" altLang="ja-JP" sz="1200"/>
            <a:t>CO</a:t>
          </a:r>
          <a:r>
            <a:rPr kumimoji="1" lang="en-US" altLang="ja-JP" sz="1200" baseline="-25000"/>
            <a:t>2</a:t>
          </a:r>
          <a:r>
            <a:rPr kumimoji="1" lang="en-US" altLang="ja-JP" sz="1200"/>
            <a:t> </a:t>
          </a:r>
          <a:r>
            <a:rPr kumimoji="1" lang="ja-JP" altLang="en-US" sz="1200"/>
            <a:t>、棒グラフ） </a:t>
          </a:r>
        </a:p>
      </cdr:txBody>
    </cdr:sp>
  </cdr:relSizeAnchor>
  <cdr:relSizeAnchor xmlns:cdr="http://schemas.openxmlformats.org/drawingml/2006/chartDrawing">
    <cdr:from>
      <cdr:x>0.1393</cdr:x>
      <cdr:y>0.78423</cdr:y>
    </cdr:from>
    <cdr:to>
      <cdr:x>0.88102</cdr:x>
      <cdr:y>0.8101</cdr:y>
    </cdr:to>
    <cdr:grpSp>
      <cdr:nvGrpSpPr>
        <cdr:cNvPr id="16" name="Group 14">
          <a:extLst xmlns:a="http://schemas.openxmlformats.org/drawingml/2006/main">
            <a:ext uri="{FF2B5EF4-FFF2-40B4-BE49-F238E27FC236}">
              <a16:creationId xmlns:a16="http://schemas.microsoft.com/office/drawing/2014/main" id="{449865AC-D388-45BB-AE11-7D40FE66CF5B}"/>
            </a:ext>
          </a:extLst>
        </cdr:cNvPr>
        <cdr:cNvGrpSpPr>
          <a:grpSpLocks xmlns:a="http://schemas.openxmlformats.org/drawingml/2006/main"/>
        </cdr:cNvGrpSpPr>
      </cdr:nvGrpSpPr>
      <cdr:grpSpPr bwMode="auto">
        <a:xfrm xmlns:a="http://schemas.openxmlformats.org/drawingml/2006/main">
          <a:off x="1010188" y="4397070"/>
          <a:ext cx="5378869" cy="145050"/>
          <a:chOff x="0" y="0"/>
          <a:chExt cx="5326872" cy="103532"/>
        </a:xfrm>
      </cdr:grpSpPr>
      <cdr:pic>
        <cdr:nvPicPr>
          <cdr:cNvPr id="8" name="Picture 10">
            <a:extLst xmlns:a="http://schemas.openxmlformats.org/drawingml/2006/main">
              <a:ext uri="{FF2B5EF4-FFF2-40B4-BE49-F238E27FC236}">
                <a16:creationId xmlns:a16="http://schemas.microsoft.com/office/drawing/2014/main" id="{58763F0B-D6EF-4222-9BCC-732F6496506A}"/>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2">
            <a:extLst xmlns:a="http://schemas.openxmlformats.org/drawingml/2006/main">
              <a:ext uri="{FF2B5EF4-FFF2-40B4-BE49-F238E27FC236}">
                <a16:creationId xmlns:a16="http://schemas.microsoft.com/office/drawing/2014/main" id="{73CA4512-3286-4C99-A36A-2855DEB21E2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366697" y="0"/>
            <a:ext cx="2366697"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10" name="Picture 13">
            <a:extLst xmlns:a="http://schemas.openxmlformats.org/drawingml/2006/main">
              <a:ext uri="{FF2B5EF4-FFF2-40B4-BE49-F238E27FC236}">
                <a16:creationId xmlns:a16="http://schemas.microsoft.com/office/drawing/2014/main" id="{9A6EFB73-D9B8-4A3B-825A-36150160B4B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2961979" y="0"/>
            <a:ext cx="2364893" cy="103532"/>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userShapes>
</file>

<file path=xl/drawings/drawing18.xml><?xml version="1.0" encoding="utf-8"?>
<xdr:wsDr xmlns:xdr="http://schemas.openxmlformats.org/drawingml/2006/spreadsheetDrawing" xmlns:a="http://schemas.openxmlformats.org/drawingml/2006/main">
  <xdr:twoCellAnchor>
    <xdr:from>
      <xdr:col>58</xdr:col>
      <xdr:colOff>156882</xdr:colOff>
      <xdr:row>1</xdr:row>
      <xdr:rowOff>56029</xdr:rowOff>
    </xdr:from>
    <xdr:to>
      <xdr:col>67</xdr:col>
      <xdr:colOff>614221</xdr:colOff>
      <xdr:row>24</xdr:row>
      <xdr:rowOff>28154</xdr:rowOff>
    </xdr:to>
    <xdr:graphicFrame macro="">
      <xdr:nvGraphicFramePr>
        <xdr:cNvPr id="6" name="グラフ 2">
          <a:extLst>
            <a:ext uri="{FF2B5EF4-FFF2-40B4-BE49-F238E27FC236}">
              <a16:creationId xmlns:a16="http://schemas.microsoft.com/office/drawing/2014/main" id="{2F53EAE9-D5F0-4C12-8538-ED4F5236D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113179</xdr:colOff>
      <xdr:row>23</xdr:row>
      <xdr:rowOff>212912</xdr:rowOff>
    </xdr:from>
    <xdr:to>
      <xdr:col>68</xdr:col>
      <xdr:colOff>453278</xdr:colOff>
      <xdr:row>51</xdr:row>
      <xdr:rowOff>63313</xdr:rowOff>
    </xdr:to>
    <xdr:graphicFrame macro="">
      <xdr:nvGraphicFramePr>
        <xdr:cNvPr id="7" name="グラフ 4">
          <a:extLst>
            <a:ext uri="{FF2B5EF4-FFF2-40B4-BE49-F238E27FC236}">
              <a16:creationId xmlns:a16="http://schemas.microsoft.com/office/drawing/2014/main" id="{CA0B8380-E5E4-4A55-BAE1-5EA26252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0.02861</cdr:x>
      <cdr:y>0.18697</cdr:y>
    </cdr:from>
    <cdr:to>
      <cdr:x>0.06998</cdr:x>
      <cdr:y>0.79866</cdr:y>
    </cdr:to>
    <cdr:sp macro="" textlink="">
      <cdr:nvSpPr>
        <cdr:cNvPr id="6" name="テキスト ボックス 3">
          <a:extLst xmlns:a="http://schemas.openxmlformats.org/drawingml/2006/main">
            <a:ext uri="{FF2B5EF4-FFF2-40B4-BE49-F238E27FC236}">
              <a16:creationId xmlns:a16="http://schemas.microsoft.com/office/drawing/2014/main" id="{B4BC787B-2B83-4ACF-B66C-81E4D212C2E9}"/>
            </a:ext>
          </a:extLst>
        </cdr:cNvPr>
        <cdr:cNvSpPr txBox="1"/>
      </cdr:nvSpPr>
      <cdr:spPr>
        <a:xfrm xmlns:a="http://schemas.openxmlformats.org/drawingml/2006/main" rot="16200000">
          <a:off x="-1296626" y="2512270"/>
          <a:ext cx="3303108" cy="29787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t>GDP</a:t>
          </a:r>
          <a:r>
            <a:rPr kumimoji="1" lang="ja-JP" altLang="en-US" sz="1200"/>
            <a:t>あたり</a:t>
          </a:r>
          <a:r>
            <a:rPr kumimoji="1" lang="en-US" altLang="ja-JP" sz="1200"/>
            <a:t>CO</a:t>
          </a:r>
          <a:r>
            <a:rPr kumimoji="1" lang="en-US" altLang="ja-JP" sz="1200" baseline="-25000"/>
            <a:t>2</a:t>
          </a:r>
          <a:r>
            <a:rPr kumimoji="1" lang="en-US" altLang="ja-JP" sz="1200"/>
            <a:t> </a:t>
          </a:r>
          <a:r>
            <a:rPr kumimoji="1" lang="ja-JP" altLang="en-US" sz="1200"/>
            <a:t>排出量　（トン</a:t>
          </a:r>
          <a:r>
            <a:rPr kumimoji="1" lang="en-US" altLang="ja-JP" sz="1200"/>
            <a:t>CO</a:t>
          </a:r>
          <a:r>
            <a:rPr kumimoji="1" lang="en-US" altLang="ja-JP" sz="1200" baseline="-25000"/>
            <a:t>2</a:t>
          </a:r>
          <a:r>
            <a:rPr kumimoji="1" lang="en-US" altLang="ja-JP" sz="1200"/>
            <a:t> / </a:t>
          </a:r>
          <a:r>
            <a:rPr kumimoji="1" lang="ja-JP" altLang="en-US" sz="1200"/>
            <a:t>百万円） </a:t>
          </a:r>
        </a:p>
      </cdr:txBody>
    </cdr:sp>
  </cdr:relSizeAnchor>
  <cdr:relSizeAnchor xmlns:cdr="http://schemas.openxmlformats.org/drawingml/2006/chartDrawing">
    <cdr:from>
      <cdr:x>0.47399</cdr:x>
      <cdr:y>0.93503</cdr:y>
    </cdr:from>
    <cdr:to>
      <cdr:x>0.56376</cdr:x>
      <cdr:y>0.98919</cdr:y>
    </cdr:to>
    <cdr:sp macro="" textlink="">
      <cdr:nvSpPr>
        <cdr:cNvPr id="8" name="テキスト ボックス 3">
          <a:extLst xmlns:a="http://schemas.openxmlformats.org/drawingml/2006/main">
            <a:ext uri="{FF2B5EF4-FFF2-40B4-BE49-F238E27FC236}">
              <a16:creationId xmlns:a16="http://schemas.microsoft.com/office/drawing/2014/main" id="{F40D1178-0A32-442F-8588-4991967EF9D4}"/>
            </a:ext>
          </a:extLst>
        </cdr:cNvPr>
        <cdr:cNvSpPr txBox="1"/>
      </cdr:nvSpPr>
      <cdr:spPr>
        <a:xfrm xmlns:a="http://schemas.openxmlformats.org/drawingml/2006/main">
          <a:off x="3412725" y="5049150"/>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0.04951</cdr:x>
      <cdr:y>0.70357</cdr:y>
    </cdr:from>
    <cdr:to>
      <cdr:x>0.12421</cdr:x>
      <cdr:y>0.76539</cdr:y>
    </cdr:to>
    <cdr:sp macro="" textlink="">
      <cdr:nvSpPr>
        <cdr:cNvPr id="373770" name="Rectangle 10">
          <a:extLst xmlns:a="http://schemas.openxmlformats.org/drawingml/2006/main">
            <a:ext uri="{FF2B5EF4-FFF2-40B4-BE49-F238E27FC236}">
              <a16:creationId xmlns:a16="http://schemas.microsoft.com/office/drawing/2014/main" id="{12E96877-2478-4484-BA21-22E65814F55A}"/>
            </a:ext>
          </a:extLst>
        </cdr:cNvPr>
        <cdr:cNvSpPr>
          <a:spLocks xmlns:a="http://schemas.openxmlformats.org/drawingml/2006/main" noChangeArrowheads="1"/>
        </cdr:cNvSpPr>
      </cdr:nvSpPr>
      <cdr:spPr bwMode="auto">
        <a:xfrm xmlns:a="http://schemas.openxmlformats.org/drawingml/2006/main">
          <a:off x="355269" y="3799752"/>
          <a:ext cx="536024" cy="333870"/>
        </a:xfrm>
        <a:prstGeom xmlns:a="http://schemas.openxmlformats.org/drawingml/2006/main" prst="rect">
          <a:avLst/>
        </a:prstGeom>
        <a:solidFill xmlns:a="http://schemas.openxmlformats.org/drawingml/2006/main">
          <a:srgbClr val="FFFFFF"/>
        </a:solidFill>
        <a:ln xmlns:a="http://schemas.openxmlformats.org/drawingml/2006/main" w="38100" cmpd="dbl" algn="ctr">
          <a:noFill/>
          <a:miter lim="800000"/>
          <a:headEnd/>
          <a:tailEnd/>
        </a:ln>
        <a:effectLst xmlns:a="http://schemas.openxmlformats.org/drawingml/2006/mai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1">
            <a:defRPr sz="1000"/>
          </a:pPr>
          <a:r>
            <a:rPr lang="ja-JP" altLang="en-US" sz="1050" b="0" i="0" strike="noStrike">
              <a:solidFill>
                <a:srgbClr val="000000"/>
              </a:solidFill>
              <a:latin typeface="ＭＳ Ｐゴシック"/>
              <a:ea typeface="ＭＳ Ｐゴシック"/>
            </a:rPr>
            <a:t>　</a:t>
          </a:r>
          <a:r>
            <a:rPr lang="en-US" altLang="ja-JP" sz="1050" b="0" i="0" strike="noStrike">
              <a:solidFill>
                <a:srgbClr val="000000"/>
              </a:solidFill>
              <a:latin typeface="Arial"/>
              <a:cs typeface="Arial"/>
            </a:rPr>
            <a:t>0</a:t>
          </a:r>
        </a:p>
      </cdr:txBody>
    </cdr:sp>
  </cdr:relSizeAnchor>
  <cdr:relSizeAnchor xmlns:cdr="http://schemas.openxmlformats.org/drawingml/2006/chartDrawing">
    <cdr:from>
      <cdr:x>0.02026</cdr:x>
      <cdr:y>0.12811</cdr:y>
    </cdr:from>
    <cdr:to>
      <cdr:x>0.07031</cdr:x>
      <cdr:y>0.71354</cdr:y>
    </cdr:to>
    <cdr:sp macro="" textlink="">
      <cdr:nvSpPr>
        <cdr:cNvPr id="4" name="テキスト ボックス 1">
          <a:extLst xmlns:a="http://schemas.openxmlformats.org/drawingml/2006/main">
            <a:ext uri="{FF2B5EF4-FFF2-40B4-BE49-F238E27FC236}">
              <a16:creationId xmlns:a16="http://schemas.microsoft.com/office/drawing/2014/main" id="{1B1FD0C8-110D-42D3-8A96-0A503D4737DF}"/>
            </a:ext>
          </a:extLst>
        </cdr:cNvPr>
        <cdr:cNvSpPr txBox="1"/>
      </cdr:nvSpPr>
      <cdr:spPr>
        <a:xfrm xmlns:a="http://schemas.openxmlformats.org/drawingml/2006/main" rot="16200000">
          <a:off x="-1194126" y="2004782"/>
          <a:ext cx="3036883" cy="3568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温室効果ガス排出量（百万トン</a:t>
          </a:r>
          <a:r>
            <a:rPr lang="en-US" altLang="ja-JP" sz="1200"/>
            <a:t>CO</a:t>
          </a:r>
          <a:r>
            <a:rPr lang="en-US" altLang="ja-JP" sz="1200" baseline="-25000"/>
            <a:t>2 </a:t>
          </a:r>
          <a:r>
            <a:rPr lang="ja-JP" altLang="en-US" sz="1200" baseline="0"/>
            <a:t>換算</a:t>
          </a:r>
          <a:r>
            <a:rPr lang="ja-JP" altLang="en-US" sz="1200"/>
            <a:t>）</a:t>
          </a:r>
        </a:p>
      </cdr:txBody>
    </cdr:sp>
  </cdr:relSizeAnchor>
  <cdr:relSizeAnchor xmlns:cdr="http://schemas.openxmlformats.org/drawingml/2006/chartDrawing">
    <cdr:from>
      <cdr:x>0.8624</cdr:x>
      <cdr:y>0.10116</cdr:y>
    </cdr:from>
    <cdr:to>
      <cdr:x>0.99969</cdr:x>
      <cdr:y>0.13613</cdr:y>
    </cdr:to>
    <cdr:sp macro="" textlink="">
      <cdr:nvSpPr>
        <cdr:cNvPr id="2" name="テキスト ボックス 1">
          <a:extLst xmlns:a="http://schemas.openxmlformats.org/drawingml/2006/main">
            <a:ext uri="{FF2B5EF4-FFF2-40B4-BE49-F238E27FC236}">
              <a16:creationId xmlns:a16="http://schemas.microsoft.com/office/drawing/2014/main" id="{2669177A-9281-4D1B-ABA1-A2E9BDDD375D}"/>
            </a:ext>
          </a:extLst>
        </cdr:cNvPr>
        <cdr:cNvSpPr txBox="1"/>
      </cdr:nvSpPr>
      <cdr:spPr>
        <a:xfrm xmlns:a="http://schemas.openxmlformats.org/drawingml/2006/main">
          <a:off x="6262891" y="546353"/>
          <a:ext cx="997019" cy="18883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altLang="ja-JP" sz="1000"/>
            <a:t>※2005</a:t>
          </a:r>
          <a:r>
            <a:rPr lang="ja-JP" altLang="en-US" sz="1000"/>
            <a:t>年度比</a:t>
          </a:r>
        </a:p>
      </cdr:txBody>
    </cdr:sp>
  </cdr:relSizeAnchor>
  <cdr:relSizeAnchor xmlns:cdr="http://schemas.openxmlformats.org/drawingml/2006/chartDrawing">
    <cdr:from>
      <cdr:x>0.12264</cdr:x>
      <cdr:y>0.67086</cdr:y>
    </cdr:from>
    <cdr:to>
      <cdr:x>0.87413</cdr:x>
      <cdr:y>0.70493</cdr:y>
    </cdr:to>
    <cdr:grpSp>
      <cdr:nvGrpSpPr>
        <cdr:cNvPr id="6" name="Group 14">
          <a:extLst xmlns:a="http://schemas.openxmlformats.org/drawingml/2006/main">
            <a:ext uri="{FF2B5EF4-FFF2-40B4-BE49-F238E27FC236}">
              <a16:creationId xmlns:a16="http://schemas.microsoft.com/office/drawing/2014/main" id="{5B5DBAAD-0FFF-43FB-8EF3-BFEEE3C93AC7}"/>
            </a:ext>
          </a:extLst>
        </cdr:cNvPr>
        <cdr:cNvGrpSpPr>
          <a:grpSpLocks xmlns:a="http://schemas.openxmlformats.org/drawingml/2006/main"/>
        </cdr:cNvGrpSpPr>
      </cdr:nvGrpSpPr>
      <cdr:grpSpPr bwMode="auto">
        <a:xfrm xmlns:a="http://schemas.openxmlformats.org/drawingml/2006/main">
          <a:off x="884689" y="3931157"/>
          <a:ext cx="5421025" cy="199646"/>
          <a:chOff x="0" y="0"/>
          <a:chExt cx="2253299" cy="12986"/>
        </a:xfrm>
      </cdr:grpSpPr>
      <cdr:pic>
        <cdr:nvPicPr>
          <cdr:cNvPr id="7" name="Picture 10">
            <a:extLst xmlns:a="http://schemas.openxmlformats.org/drawingml/2006/main">
              <a:ext uri="{FF2B5EF4-FFF2-40B4-BE49-F238E27FC236}">
                <a16:creationId xmlns:a16="http://schemas.microsoft.com/office/drawing/2014/main" id="{7D5F9F36-CDEF-44DD-8C07-415840B448FC}"/>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0"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8" name="Picture 12">
            <a:extLst xmlns:a="http://schemas.openxmlformats.org/drawingml/2006/main">
              <a:ext uri="{FF2B5EF4-FFF2-40B4-BE49-F238E27FC236}">
                <a16:creationId xmlns:a16="http://schemas.microsoft.com/office/drawing/2014/main" id="{613F73AC-B8C6-4A42-9885-318054B5A76D}"/>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001127" y="0"/>
            <a:ext cx="1001127"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pic>
        <cdr:nvPicPr>
          <cdr:cNvPr id="9" name="Picture 13">
            <a:extLst xmlns:a="http://schemas.openxmlformats.org/drawingml/2006/main">
              <a:ext uri="{FF2B5EF4-FFF2-40B4-BE49-F238E27FC236}">
                <a16:creationId xmlns:a16="http://schemas.microsoft.com/office/drawing/2014/main" id="{677DAA05-2C9C-433D-9783-8C7BE8C64E5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1252935" y="0"/>
            <a:ext cx="1000364" cy="1298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pic>
    </cdr:grpSp>
  </cdr:relSizeAnchor>
  <cdr:relSizeAnchor xmlns:cdr="http://schemas.openxmlformats.org/drawingml/2006/chartDrawing">
    <cdr:from>
      <cdr:x>0.91296</cdr:x>
      <cdr:y>0.20041</cdr:y>
    </cdr:from>
    <cdr:to>
      <cdr:x>0.95133</cdr:x>
      <cdr:y>0.24274</cdr:y>
    </cdr:to>
    <cdr:sp macro="" textlink="">
      <cdr:nvSpPr>
        <cdr:cNvPr id="10" name="Text Box 17">
          <a:extLst xmlns:a="http://schemas.openxmlformats.org/drawingml/2006/main">
            <a:ext uri="{FF2B5EF4-FFF2-40B4-BE49-F238E27FC236}">
              <a16:creationId xmlns:a16="http://schemas.microsoft.com/office/drawing/2014/main" id="{057FD380-55F9-430E-BCD0-EB4C4EC8B857}"/>
            </a:ext>
          </a:extLst>
        </cdr:cNvPr>
        <cdr:cNvSpPr txBox="1">
          <a:spLocks xmlns:a="http://schemas.openxmlformats.org/drawingml/2006/main" noChangeArrowheads="1"/>
        </cdr:cNvSpPr>
      </cdr:nvSpPr>
      <cdr:spPr bwMode="auto">
        <a:xfrm xmlns:a="http://schemas.openxmlformats.org/drawingml/2006/main">
          <a:off x="6872293" y="1169866"/>
          <a:ext cx="288829" cy="247101"/>
        </a:xfrm>
        <a:prstGeom xmlns:a="http://schemas.openxmlformats.org/drawingml/2006/main" prst="rect">
          <a:avLst/>
        </a:prstGeom>
        <a:noFill xmlns:a="http://schemas.openxmlformats.org/drawingml/2006/main"/>
        <a:ln xmlns:a="http://schemas.openxmlformats.org/drawingml/2006/main" w="38100" cmpd="dbl" algn="ctr">
          <a:noFill/>
          <a:miter lim="800000"/>
          <a:headEnd/>
          <a:tailEnd/>
        </a:ln>
        <a:effectLst xmlns:a="http://schemas.openxmlformats.org/drawingml/2006/main"/>
      </cdr:spPr>
      <cdr:txBody>
        <a:bodyPr xmlns:a="http://schemas.openxmlformats.org/drawingml/2006/main" wrap="square" lIns="27432" tIns="22860" rIns="0" bIns="0" anchor="t" upright="1">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1">
            <a:defRPr sz="1000"/>
          </a:pPr>
          <a:r>
            <a:rPr lang="en-US" altLang="ja-JP" sz="1200" b="0" i="0" strike="noStrike">
              <a:solidFill>
                <a:srgbClr val="000000"/>
              </a:solidFill>
              <a:latin typeface="ＭＳ Ｐゴシック"/>
              <a:ea typeface="ＭＳ Ｐゴシック"/>
            </a:rPr>
            <a:t>0%</a:t>
          </a:r>
        </a:p>
      </cdr:txBody>
    </cdr:sp>
  </cdr:relSizeAnchor>
</c:userShapes>
</file>

<file path=xl/drawings/drawing20.xml><?xml version="1.0" encoding="utf-8"?>
<c:userShapes xmlns:c="http://schemas.openxmlformats.org/drawingml/2006/chart">
  <cdr:relSizeAnchor xmlns:cdr="http://schemas.openxmlformats.org/drawingml/2006/chartDrawing">
    <cdr:from>
      <cdr:x>0.02265</cdr:x>
      <cdr:y>0.19579</cdr:y>
    </cdr:from>
    <cdr:to>
      <cdr:x>0.078</cdr:x>
      <cdr:y>0.79061</cdr:y>
    </cdr:to>
    <cdr:sp macro="" textlink="">
      <cdr:nvSpPr>
        <cdr:cNvPr id="6" name="テキスト ボックス 3">
          <a:extLst xmlns:a="http://schemas.openxmlformats.org/drawingml/2006/main">
            <a:ext uri="{FF2B5EF4-FFF2-40B4-BE49-F238E27FC236}">
              <a16:creationId xmlns:a16="http://schemas.microsoft.com/office/drawing/2014/main" id="{E4BE1F5B-C14C-452F-96A4-5CE5495BDB7E}"/>
            </a:ext>
          </a:extLst>
        </cdr:cNvPr>
        <cdr:cNvSpPr txBox="1"/>
      </cdr:nvSpPr>
      <cdr:spPr>
        <a:xfrm xmlns:a="http://schemas.openxmlformats.org/drawingml/2006/main" rot="16200000">
          <a:off x="-1243669" y="2464000"/>
          <a:ext cx="3212023" cy="39857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no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ctr"/>
          <a:r>
            <a:rPr kumimoji="1" lang="en-US" altLang="ja-JP" sz="1200"/>
            <a:t>GDP</a:t>
          </a:r>
          <a:r>
            <a:rPr kumimoji="1" lang="ja-JP" altLang="en-US" sz="1200"/>
            <a:t>あたり</a:t>
          </a:r>
          <a:r>
            <a:rPr kumimoji="1" lang="en-US" altLang="ja-JP" sz="1200"/>
            <a:t>CO</a:t>
          </a:r>
          <a:r>
            <a:rPr kumimoji="1" lang="en-US" altLang="ja-JP" sz="1200" baseline="-25000"/>
            <a:t>2</a:t>
          </a:r>
          <a:r>
            <a:rPr kumimoji="1" lang="en-US" altLang="ja-JP" sz="1200"/>
            <a:t> </a:t>
          </a:r>
          <a:r>
            <a:rPr kumimoji="1" lang="ja-JP" altLang="en-US" sz="1200"/>
            <a:t>排出量　（トン</a:t>
          </a:r>
          <a:r>
            <a:rPr kumimoji="1" lang="en-US" altLang="ja-JP" sz="1200"/>
            <a:t>CO</a:t>
          </a:r>
          <a:r>
            <a:rPr kumimoji="1" lang="en-US" altLang="ja-JP" sz="1200" baseline="-25000"/>
            <a:t>2</a:t>
          </a:r>
          <a:r>
            <a:rPr kumimoji="1" lang="en-US" altLang="ja-JP" sz="1200"/>
            <a:t> / </a:t>
          </a:r>
          <a:r>
            <a:rPr kumimoji="1" lang="ja-JP" altLang="en-US" sz="1200"/>
            <a:t>百万円） </a:t>
          </a:r>
        </a:p>
      </cdr:txBody>
    </cdr:sp>
  </cdr:relSizeAnchor>
  <cdr:relSizeAnchor xmlns:cdr="http://schemas.openxmlformats.org/drawingml/2006/chartDrawing">
    <cdr:from>
      <cdr:x>0.4515</cdr:x>
      <cdr:y>0.9315</cdr:y>
    </cdr:from>
    <cdr:to>
      <cdr:x>0.54127</cdr:x>
      <cdr:y>0.98566</cdr:y>
    </cdr:to>
    <cdr:sp macro="" textlink="">
      <cdr:nvSpPr>
        <cdr:cNvPr id="3" name="テキスト ボックス 3">
          <a:extLst xmlns:a="http://schemas.openxmlformats.org/drawingml/2006/main">
            <a:ext uri="{FF2B5EF4-FFF2-40B4-BE49-F238E27FC236}">
              <a16:creationId xmlns:a16="http://schemas.microsoft.com/office/drawing/2014/main" id="{69A82A07-3EDD-4B4B-B5AE-5E69FE3ED247}"/>
            </a:ext>
          </a:extLst>
        </cdr:cNvPr>
        <cdr:cNvSpPr txBox="1"/>
      </cdr:nvSpPr>
      <cdr:spPr>
        <a:xfrm xmlns:a="http://schemas.openxmlformats.org/drawingml/2006/main">
          <a:off x="3250800" y="5030100"/>
          <a:ext cx="646331" cy="2924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kumimoji="1" lang="ja-JP" altLang="en-US" sz="1200" b="0">
              <a:solidFill>
                <a:sysClr val="windowText" lastClr="000000"/>
              </a:solidFill>
            </a:rPr>
            <a:t>（年度）</a:t>
          </a:r>
          <a:endParaRPr kumimoji="1" lang="en-US" altLang="ja-JP" sz="1200" b="0">
            <a:solidFill>
              <a:sysClr val="windowText" lastClr="000000"/>
            </a:solidFill>
          </a:endParaRP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57</xdr:col>
      <xdr:colOff>247649</xdr:colOff>
      <xdr:row>3</xdr:row>
      <xdr:rowOff>66674</xdr:rowOff>
    </xdr:from>
    <xdr:to>
      <xdr:col>62</xdr:col>
      <xdr:colOff>571500</xdr:colOff>
      <xdr:row>20</xdr:row>
      <xdr:rowOff>169334</xdr:rowOff>
    </xdr:to>
    <xdr:graphicFrame macro="">
      <xdr:nvGraphicFramePr>
        <xdr:cNvPr id="3" name="Chart 1">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4537</xdr:colOff>
      <xdr:row>22</xdr:row>
      <xdr:rowOff>86179</xdr:rowOff>
    </xdr:from>
    <xdr:to>
      <xdr:col>64</xdr:col>
      <xdr:colOff>127000</xdr:colOff>
      <xdr:row>46</xdr:row>
      <xdr:rowOff>10583</xdr:rowOff>
    </xdr:to>
    <xdr:graphicFrame macro="">
      <xdr:nvGraphicFramePr>
        <xdr:cNvPr id="12" name="Chart 1">
          <a:extLst>
            <a:ext uri="{FF2B5EF4-FFF2-40B4-BE49-F238E27FC236}">
              <a16:creationId xmlns:a16="http://schemas.microsoft.com/office/drawing/2014/main" id="{47FBB725-DB4D-4862-89E7-3B91F6A1AB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62</xdr:col>
      <xdr:colOff>380999</xdr:colOff>
      <xdr:row>3</xdr:row>
      <xdr:rowOff>74082</xdr:rowOff>
    </xdr:from>
    <xdr:to>
      <xdr:col>68</xdr:col>
      <xdr:colOff>22411</xdr:colOff>
      <xdr:row>20</xdr:row>
      <xdr:rowOff>176742</xdr:rowOff>
    </xdr:to>
    <xdr:graphicFrame macro="">
      <xdr:nvGraphicFramePr>
        <xdr:cNvPr id="14" name="Chart 1">
          <a:extLst>
            <a:ext uri="{FF2B5EF4-FFF2-40B4-BE49-F238E27FC236}">
              <a16:creationId xmlns:a16="http://schemas.microsoft.com/office/drawing/2014/main" id="{06E328DD-E903-426D-9E46-F2E01633EC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0.55017</cdr:x>
      <cdr:y>0.10472</cdr:y>
    </cdr:from>
    <cdr:to>
      <cdr:x>0.67779</cdr:x>
      <cdr:y>0.15726</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2023947" y="335492"/>
          <a:ext cx="469487" cy="16830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0.79245</cdr:x>
      <cdr:y>0.65712</cdr:y>
    </cdr:from>
    <cdr:to>
      <cdr:x>0.82122</cdr:x>
      <cdr:y>0.7182</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3739540" y="2677988"/>
          <a:ext cx="135776" cy="248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0.40036</cdr:x>
      <cdr:y>0.11718</cdr:y>
    </cdr:from>
    <cdr:to>
      <cdr:x>0.51845</cdr:x>
      <cdr:y>0.16394</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1889265" y="477552"/>
          <a:ext cx="557301" cy="19056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0.20704</cdr:x>
      <cdr:y>0.18063</cdr:y>
    </cdr:from>
    <cdr:to>
      <cdr:x>0.4508</cdr:x>
      <cdr:y>0.18606</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flipV="1">
          <a:off x="976994" y="736148"/>
          <a:ext cx="1150309" cy="2209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0.18973</cdr:x>
      <cdr:y>0.43303</cdr:y>
    </cdr:from>
    <cdr:to>
      <cdr:x>0.27601</cdr:x>
      <cdr:y>0.45776</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895351" y="1764754"/>
          <a:ext cx="407111" cy="1007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0.38763</cdr:x>
      <cdr:y>0.34359</cdr:y>
    </cdr:from>
    <cdr:to>
      <cdr:x>0.70081</cdr:x>
      <cdr:y>0.66283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1426012" y="1100725"/>
          <a:ext cx="1152088" cy="10227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t>メタン総排出量</a:t>
          </a:r>
        </a:p>
        <a:p xmlns:a="http://schemas.openxmlformats.org/drawingml/2006/main">
          <a:pPr algn="ctr"/>
          <a:endParaRPr kumimoji="1" lang="en-US" altLang="ja-JP" sz="1200"/>
        </a:p>
        <a:p xmlns:a="http://schemas.openxmlformats.org/drawingml/2006/main">
          <a:pPr algn="ctr"/>
          <a:endParaRPr kumimoji="1" lang="en-US" altLang="ja-JP" sz="1200"/>
        </a:p>
        <a:p xmlns:a="http://schemas.openxmlformats.org/drawingml/2006/main">
          <a:pPr algn="ctr"/>
          <a:endParaRPr kumimoji="1" lang="en-US" altLang="ja-JP" sz="1200"/>
        </a:p>
        <a:p xmlns:a="http://schemas.openxmlformats.org/drawingml/2006/main">
          <a:pPr algn="ctr"/>
          <a:r>
            <a:rPr kumimoji="1" lang="en-US" altLang="ja-JP" sz="1100"/>
            <a:t>(CO</a:t>
          </a:r>
          <a:r>
            <a:rPr kumimoji="1" lang="en-US" altLang="ja-JP" sz="800"/>
            <a:t>2</a:t>
          </a:r>
          <a:r>
            <a:rPr kumimoji="1" lang="ja-JP" altLang="en-US" sz="1100"/>
            <a:t>換算</a:t>
          </a:r>
          <a:r>
            <a:rPr kumimoji="1" lang="en-US" altLang="ja-JP" sz="1100"/>
            <a:t>)</a:t>
          </a:r>
          <a:endParaRPr kumimoji="1" lang="ja-JP" altLang="en-US" sz="1100"/>
        </a:p>
      </cdr:txBody>
    </cdr:sp>
  </cdr:relSizeAnchor>
</c:userShapes>
</file>

<file path=xl/drawings/drawing23.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0.55017</cdr:x>
      <cdr:y>0.11536</cdr:y>
    </cdr:from>
    <cdr:to>
      <cdr:x>0.60839</cdr:x>
      <cdr:y>0.15726</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3211598" y="569987"/>
          <a:ext cx="339866" cy="20702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0.78425</cdr:x>
      <cdr:y>0.68513</cdr:y>
    </cdr:from>
    <cdr:to>
      <cdr:x>0.82595</cdr:x>
      <cdr:y>0.73225</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4578047" y="3385154"/>
          <a:ext cx="243418" cy="23283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0.42165</cdr:x>
      <cdr:y>0.11322</cdr:y>
    </cdr:from>
    <cdr:to>
      <cdr:x>0.51845</cdr:x>
      <cdr:y>0.16394</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2461380" y="559404"/>
          <a:ext cx="565053" cy="25060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0.29837</cdr:x>
      <cdr:y>0.18606</cdr:y>
    </cdr:from>
    <cdr:to>
      <cdr:x>0.4508</cdr:x>
      <cdr:y>0.20104</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a:off x="1741714" y="919305"/>
          <a:ext cx="889814" cy="7401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0.24217</cdr:x>
      <cdr:y>0.43303</cdr:y>
    </cdr:from>
    <cdr:to>
      <cdr:x>0.27601</cdr:x>
      <cdr:y>0.4388</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1413630" y="2139560"/>
          <a:ext cx="197568" cy="285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0.43023</cdr:x>
      <cdr:y>0.37505</cdr:y>
    </cdr:from>
    <cdr:to>
      <cdr:x>0.66972</cdr:x>
      <cdr:y>0.60443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2220038" y="1614932"/>
          <a:ext cx="1235800" cy="98768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t>メタン総排出量</a:t>
          </a:r>
        </a:p>
        <a:p xmlns:a="http://schemas.openxmlformats.org/drawingml/2006/main">
          <a:pPr algn="ctr"/>
          <a:endParaRPr kumimoji="1" lang="en-US" altLang="ja-JP" sz="1400"/>
        </a:p>
        <a:p xmlns:a="http://schemas.openxmlformats.org/drawingml/2006/main">
          <a:pPr algn="ctr"/>
          <a:endParaRPr kumimoji="1" lang="en-US" altLang="ja-JP" sz="1400"/>
        </a:p>
        <a:p xmlns:a="http://schemas.openxmlformats.org/drawingml/2006/main">
          <a:pPr algn="ctr"/>
          <a:endParaRPr kumimoji="1" lang="en-US" altLang="ja-JP" sz="1400"/>
        </a:p>
        <a:p xmlns:a="http://schemas.openxmlformats.org/drawingml/2006/main">
          <a:pPr algn="ctr"/>
          <a:r>
            <a:rPr kumimoji="1" lang="en-US" altLang="ja-JP" sz="1100"/>
            <a:t>(CO</a:t>
          </a:r>
          <a:r>
            <a:rPr kumimoji="1" lang="en-US" altLang="ja-JP" sz="800"/>
            <a:t>2</a:t>
          </a:r>
          <a:r>
            <a:rPr kumimoji="1" lang="ja-JP" altLang="en-US" sz="1100"/>
            <a:t>換算</a:t>
          </a:r>
          <a:r>
            <a:rPr kumimoji="1" lang="en-US" altLang="ja-JP" sz="1100"/>
            <a:t>)</a:t>
          </a:r>
          <a:endParaRPr kumimoji="1" lang="ja-JP" altLang="en-US" sz="1100"/>
        </a:p>
      </cdr:txBody>
    </cdr:sp>
  </cdr:relSizeAnchor>
</c:userShapes>
</file>

<file path=xl/drawings/drawing24.xml><?xml version="1.0" encoding="utf-8"?>
<c:userShapes xmlns:c="http://schemas.openxmlformats.org/drawingml/2006/chart">
  <cdr:relSizeAnchor xmlns:cdr="http://schemas.openxmlformats.org/drawingml/2006/chartDrawing">
    <cdr:from>
      <cdr:x>0</cdr:x>
      <cdr:y>0.27125</cdr:y>
    </cdr:from>
    <cdr:to>
      <cdr:x>0</cdr:x>
      <cdr:y>0.28272</cdr:y>
    </cdr:to>
    <cdr:sp macro="" textlink="">
      <cdr:nvSpPr>
        <cdr:cNvPr id="389123" name="Text Box 3">
          <a:extLst xmlns:a="http://schemas.openxmlformats.org/drawingml/2006/main">
            <a:ext uri="{FF2B5EF4-FFF2-40B4-BE49-F238E27FC236}">
              <a16:creationId xmlns:a16="http://schemas.microsoft.com/office/drawing/2014/main" id="{5320ACE6-2AFF-4F9E-AA08-C01768DD3665}"/>
            </a:ext>
          </a:extLst>
        </cdr:cNvPr>
        <cdr:cNvSpPr txBox="1">
          <a:spLocks xmlns:a="http://schemas.openxmlformats.org/drawingml/2006/main" noChangeArrowheads="1"/>
        </cdr:cNvSpPr>
      </cdr:nvSpPr>
      <cdr:spPr bwMode="auto">
        <a:xfrm xmlns:a="http://schemas.openxmlformats.org/drawingml/2006/main">
          <a:off x="0" y="1028487"/>
          <a:ext cx="1167665" cy="65687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（埋立、</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排水処理等）</a:t>
          </a:r>
        </a:p>
      </cdr:txBody>
    </cdr:sp>
  </cdr:relSizeAnchor>
  <cdr:relSizeAnchor xmlns:cdr="http://schemas.openxmlformats.org/drawingml/2006/chartDrawing">
    <cdr:from>
      <cdr:x>0.55017</cdr:x>
      <cdr:y>0.09048</cdr:y>
    </cdr:from>
    <cdr:to>
      <cdr:x>0.71453</cdr:x>
      <cdr:y>0.15726</cdr:y>
    </cdr:to>
    <cdr:cxnSp macro="">
      <cdr:nvCxnSpPr>
        <cdr:cNvPr id="5" name="直線コネクタ 4">
          <a:extLst xmlns:a="http://schemas.openxmlformats.org/drawingml/2006/main">
            <a:ext uri="{FF2B5EF4-FFF2-40B4-BE49-F238E27FC236}">
              <a16:creationId xmlns:a16="http://schemas.microsoft.com/office/drawing/2014/main" id="{D17F4758-2FF3-4031-9B04-47BB98A3146E}"/>
            </a:ext>
          </a:extLst>
        </cdr:cNvPr>
        <cdr:cNvCxnSpPr/>
      </cdr:nvCxnSpPr>
      <cdr:spPr bwMode="auto">
        <a:xfrm xmlns:a="http://schemas.openxmlformats.org/drawingml/2006/main" flipH="1">
          <a:off x="2596244" y="368755"/>
          <a:ext cx="775607" cy="27214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0.79245</cdr:x>
      <cdr:y>0.65712</cdr:y>
    </cdr:from>
    <cdr:to>
      <cdr:x>0.82122</cdr:x>
      <cdr:y>0.7182</cdr:y>
    </cdr:to>
    <cdr:cxnSp macro="">
      <cdr:nvCxnSpPr>
        <cdr:cNvPr id="12" name="直線コネクタ 11">
          <a:extLst xmlns:a="http://schemas.openxmlformats.org/drawingml/2006/main">
            <a:ext uri="{FF2B5EF4-FFF2-40B4-BE49-F238E27FC236}">
              <a16:creationId xmlns:a16="http://schemas.microsoft.com/office/drawing/2014/main" id="{8416A1B8-6020-4FBA-B1C3-498A3078EA6E}"/>
            </a:ext>
          </a:extLst>
        </cdr:cNvPr>
        <cdr:cNvCxnSpPr/>
      </cdr:nvCxnSpPr>
      <cdr:spPr bwMode="auto">
        <a:xfrm xmlns:a="http://schemas.openxmlformats.org/drawingml/2006/main" flipH="1" flipV="1">
          <a:off x="3739540" y="2677988"/>
          <a:ext cx="135776" cy="248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0.40036</cdr:x>
      <cdr:y>0.11718</cdr:y>
    </cdr:from>
    <cdr:to>
      <cdr:x>0.51845</cdr:x>
      <cdr:y>0.16394</cdr:y>
    </cdr:to>
    <cdr:cxnSp macro="">
      <cdr:nvCxnSpPr>
        <cdr:cNvPr id="14" name="直線コネクタ 13">
          <a:extLst xmlns:a="http://schemas.openxmlformats.org/drawingml/2006/main">
            <a:ext uri="{FF2B5EF4-FFF2-40B4-BE49-F238E27FC236}">
              <a16:creationId xmlns:a16="http://schemas.microsoft.com/office/drawing/2014/main" id="{08FD7F19-AF0E-41D0-9076-B994DA247CBD}"/>
            </a:ext>
          </a:extLst>
        </cdr:cNvPr>
        <cdr:cNvCxnSpPr/>
      </cdr:nvCxnSpPr>
      <cdr:spPr bwMode="auto">
        <a:xfrm xmlns:a="http://schemas.openxmlformats.org/drawingml/2006/main" flipH="1" flipV="1">
          <a:off x="1889265" y="477552"/>
          <a:ext cx="557301" cy="19056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0.20704</cdr:x>
      <cdr:y>0.18063</cdr:y>
    </cdr:from>
    <cdr:to>
      <cdr:x>0.4508</cdr:x>
      <cdr:y>0.18606</cdr:y>
    </cdr:to>
    <cdr:cxnSp macro="">
      <cdr:nvCxnSpPr>
        <cdr:cNvPr id="16" name="直線コネクタ 15">
          <a:extLst xmlns:a="http://schemas.openxmlformats.org/drawingml/2006/main">
            <a:ext uri="{FF2B5EF4-FFF2-40B4-BE49-F238E27FC236}">
              <a16:creationId xmlns:a16="http://schemas.microsoft.com/office/drawing/2014/main" id="{26DF6D2C-C6B5-4A43-99AE-ECE2E39C6CA9}"/>
            </a:ext>
          </a:extLst>
        </cdr:cNvPr>
        <cdr:cNvCxnSpPr/>
      </cdr:nvCxnSpPr>
      <cdr:spPr bwMode="auto">
        <a:xfrm xmlns:a="http://schemas.openxmlformats.org/drawingml/2006/main" flipH="1" flipV="1">
          <a:off x="976994" y="736148"/>
          <a:ext cx="1150309" cy="2209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0.18973</cdr:x>
      <cdr:y>0.43303</cdr:y>
    </cdr:from>
    <cdr:to>
      <cdr:x>0.27601</cdr:x>
      <cdr:y>0.45776</cdr:y>
    </cdr:to>
    <cdr:cxnSp macro="">
      <cdr:nvCxnSpPr>
        <cdr:cNvPr id="18" name="直線コネクタ 17">
          <a:extLst xmlns:a="http://schemas.openxmlformats.org/drawingml/2006/main">
            <a:ext uri="{FF2B5EF4-FFF2-40B4-BE49-F238E27FC236}">
              <a16:creationId xmlns:a16="http://schemas.microsoft.com/office/drawing/2014/main" id="{42D1B4F5-2610-4463-8F19-AABEAAEB3695}"/>
            </a:ext>
          </a:extLst>
        </cdr:cNvPr>
        <cdr:cNvCxnSpPr/>
      </cdr:nvCxnSpPr>
      <cdr:spPr bwMode="auto">
        <a:xfrm xmlns:a="http://schemas.openxmlformats.org/drawingml/2006/main" flipH="1">
          <a:off x="895351" y="1764754"/>
          <a:ext cx="407111" cy="1007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0.38763</cdr:x>
      <cdr:y>0.34359</cdr:y>
    </cdr:from>
    <cdr:to>
      <cdr:x>0.70081</cdr:x>
      <cdr:y>0.66283</cdr:y>
    </cdr:to>
    <cdr:sp macro="" textlink="">
      <cdr:nvSpPr>
        <cdr:cNvPr id="9" name="テキスト ボックス 2">
          <a:extLst xmlns:a="http://schemas.openxmlformats.org/drawingml/2006/main">
            <a:ext uri="{FF2B5EF4-FFF2-40B4-BE49-F238E27FC236}">
              <a16:creationId xmlns:a16="http://schemas.microsoft.com/office/drawing/2014/main" id="{F639B6DF-7460-46E9-9778-CDBC48DB7354}"/>
            </a:ext>
          </a:extLst>
        </cdr:cNvPr>
        <cdr:cNvSpPr txBox="1"/>
      </cdr:nvSpPr>
      <cdr:spPr>
        <a:xfrm xmlns:a="http://schemas.openxmlformats.org/drawingml/2006/main">
          <a:off x="1426012" y="1100725"/>
          <a:ext cx="1152088" cy="10227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t>メタン総排出量</a:t>
          </a:r>
        </a:p>
        <a:p xmlns:a="http://schemas.openxmlformats.org/drawingml/2006/main">
          <a:pPr algn="ctr"/>
          <a:endParaRPr kumimoji="1" lang="en-US" altLang="ja-JP" sz="1200"/>
        </a:p>
        <a:p xmlns:a="http://schemas.openxmlformats.org/drawingml/2006/main">
          <a:pPr algn="ctr"/>
          <a:endParaRPr kumimoji="1" lang="en-US" altLang="ja-JP" sz="1200"/>
        </a:p>
        <a:p xmlns:a="http://schemas.openxmlformats.org/drawingml/2006/main">
          <a:pPr algn="ctr"/>
          <a:endParaRPr kumimoji="1" lang="en-US" altLang="ja-JP" sz="1200"/>
        </a:p>
        <a:p xmlns:a="http://schemas.openxmlformats.org/drawingml/2006/main">
          <a:pPr algn="ctr"/>
          <a:r>
            <a:rPr kumimoji="1" lang="en-US" altLang="ja-JP" sz="1100"/>
            <a:t>(CO</a:t>
          </a:r>
          <a:r>
            <a:rPr kumimoji="1" lang="en-US" altLang="ja-JP" sz="800"/>
            <a:t>2</a:t>
          </a:r>
          <a:r>
            <a:rPr kumimoji="1" lang="ja-JP" altLang="en-US" sz="1100"/>
            <a:t>換算</a:t>
          </a:r>
          <a:r>
            <a:rPr kumimoji="1" lang="en-US" altLang="ja-JP" sz="1100"/>
            <a:t>)</a:t>
          </a:r>
          <a:endParaRPr kumimoji="1" lang="ja-JP" altLang="en-US" sz="1100"/>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57</xdr:col>
      <xdr:colOff>190499</xdr:colOff>
      <xdr:row>3</xdr:row>
      <xdr:rowOff>158750</xdr:rowOff>
    </xdr:from>
    <xdr:to>
      <xdr:col>63</xdr:col>
      <xdr:colOff>358589</xdr:colOff>
      <xdr:row>23</xdr:row>
      <xdr:rowOff>78440</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53</xdr:col>
      <xdr:colOff>1</xdr:colOff>
      <xdr:row>21</xdr:row>
      <xdr:rowOff>84667</xdr:rowOff>
    </xdr:from>
    <xdr:to>
      <xdr:col>65</xdr:col>
      <xdr:colOff>33619</xdr:colOff>
      <xdr:row>44</xdr:row>
      <xdr:rowOff>1</xdr:rowOff>
    </xdr:to>
    <xdr:graphicFrame macro="">
      <xdr:nvGraphicFramePr>
        <xdr:cNvPr id="11" name="Chart 1">
          <a:extLst>
            <a:ext uri="{FF2B5EF4-FFF2-40B4-BE49-F238E27FC236}">
              <a16:creationId xmlns:a16="http://schemas.microsoft.com/office/drawing/2014/main" id="{EA51884E-E179-4613-97DC-C8F21F3494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63</xdr:col>
      <xdr:colOff>391584</xdr:colOff>
      <xdr:row>4</xdr:row>
      <xdr:rowOff>42335</xdr:rowOff>
    </xdr:from>
    <xdr:to>
      <xdr:col>69</xdr:col>
      <xdr:colOff>67235</xdr:colOff>
      <xdr:row>23</xdr:row>
      <xdr:rowOff>1</xdr:rowOff>
    </xdr:to>
    <xdr:graphicFrame macro="">
      <xdr:nvGraphicFramePr>
        <xdr:cNvPr id="12" name="Chart 1">
          <a:extLst>
            <a:ext uri="{FF2B5EF4-FFF2-40B4-BE49-F238E27FC236}">
              <a16:creationId xmlns:a16="http://schemas.microsoft.com/office/drawing/2014/main" id="{EF0833CC-85CB-47E4-9BE1-678074D47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0.67203</cdr:x>
      <cdr:y>0.27195</cdr:y>
    </cdr:from>
    <cdr:to>
      <cdr:x>0.72727</cdr:x>
      <cdr:y>0.30169</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2894724" y="1016000"/>
          <a:ext cx="237944" cy="11109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0.31187</cdr:x>
      <cdr:y>0.20603</cdr:y>
    </cdr:from>
    <cdr:to>
      <cdr:x>0.37625</cdr:x>
      <cdr:y>0.2284</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1640418" y="889000"/>
          <a:ext cx="338617" cy="965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0.17611</cdr:x>
      <cdr:y>0.43642</cdr:y>
    </cdr:from>
    <cdr:to>
      <cdr:x>0.24049</cdr:x>
      <cdr:y>0.46831</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792111" y="1630441"/>
          <a:ext cx="289604" cy="11912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0.23312</cdr:x>
      <cdr:y>0.68706</cdr:y>
    </cdr:from>
    <cdr:to>
      <cdr:x>0.28211</cdr:x>
      <cdr:y>0.72451</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048565" y="2566785"/>
          <a:ext cx="220352" cy="139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0.31007</cdr:x>
      <cdr:y>0.40232</cdr:y>
    </cdr:from>
    <cdr:to>
      <cdr:x>0.67127</cdr:x>
      <cdr:y>0.67075</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257821" y="1410352"/>
          <a:ext cx="1465210" cy="94101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一酸化二窒素総排出量</a:t>
          </a:r>
        </a:p>
        <a:p xmlns:a="http://schemas.openxmlformats.org/drawingml/2006/main">
          <a:pPr algn="ctr"/>
          <a:endParaRPr kumimoji="1" lang="en-US" altLang="ja-JP" sz="1100"/>
        </a:p>
        <a:p xmlns:a="http://schemas.openxmlformats.org/drawingml/2006/main">
          <a:pPr algn="ctr"/>
          <a:endParaRPr kumimoji="1" lang="en-US" altLang="ja-JP" sz="1100"/>
        </a:p>
        <a:p xmlns:a="http://schemas.openxmlformats.org/drawingml/2006/main">
          <a:pPr algn="ctr"/>
          <a:endParaRPr kumimoji="1" lang="en-US" altLang="ja-JP" sz="1100" u="none"/>
        </a:p>
        <a:p xmlns:a="http://schemas.openxmlformats.org/drawingml/2006/main">
          <a:pPr algn="ctr"/>
          <a:r>
            <a:rPr kumimoji="1" lang="en-US" altLang="ja-JP" sz="1100" u="none"/>
            <a:t>(CO</a:t>
          </a:r>
          <a:r>
            <a:rPr kumimoji="1" lang="en-US" altLang="ja-JP" sz="800" u="none"/>
            <a:t>2</a:t>
          </a:r>
          <a:r>
            <a:rPr kumimoji="1" lang="ja-JP" altLang="en-US" sz="1100" u="none"/>
            <a:t>換算</a:t>
          </a:r>
          <a:r>
            <a:rPr kumimoji="1" lang="en-US" altLang="ja-JP" sz="1100" u="none"/>
            <a:t>)</a:t>
          </a:r>
          <a:endParaRPr kumimoji="1" lang="ja-JP" altLang="en-US" sz="1100" u="none"/>
        </a:p>
      </cdr:txBody>
    </cdr:sp>
  </cdr:relSizeAnchor>
</c:userShapes>
</file>

<file path=xl/drawings/drawing27.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0.72292</cdr:x>
      <cdr:y>0.37838</cdr:y>
    </cdr:from>
    <cdr:to>
      <cdr:x>0.74848</cdr:x>
      <cdr:y>0.39964</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3888442" y="1553755"/>
          <a:ext cx="137501" cy="8728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0.38636</cdr:x>
      <cdr:y>0.18018</cdr:y>
    </cdr:from>
    <cdr:to>
      <cdr:x>0.42917</cdr:x>
      <cdr:y>0.20861</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2078163" y="739879"/>
          <a:ext cx="230249" cy="11674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0.23542</cdr:x>
      <cdr:y>0.36143</cdr:y>
    </cdr:from>
    <cdr:to>
      <cdr:x>0.2625</cdr:x>
      <cdr:y>0.37235</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1266265" y="1484157"/>
          <a:ext cx="145677" cy="448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0.22917</cdr:x>
      <cdr:y>0.6889</cdr:y>
    </cdr:from>
    <cdr:to>
      <cdr:x>0.25417</cdr:x>
      <cdr:y>0.69982</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232648" y="2828862"/>
          <a:ext cx="134470" cy="4482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0.32834</cdr:x>
      <cdr:y>0.4272</cdr:y>
    </cdr:from>
    <cdr:to>
      <cdr:x>0.64583</cdr:x>
      <cdr:y>0.7032</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766065" y="1754244"/>
          <a:ext cx="1707759" cy="113332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t>一酸化二窒素総排出量</a:t>
          </a:r>
        </a:p>
        <a:p xmlns:a="http://schemas.openxmlformats.org/drawingml/2006/main">
          <a:pPr algn="ctr"/>
          <a:endParaRPr kumimoji="1" lang="en-US" altLang="ja-JP" sz="1400"/>
        </a:p>
        <a:p xmlns:a="http://schemas.openxmlformats.org/drawingml/2006/main">
          <a:pPr algn="ctr"/>
          <a:endParaRPr kumimoji="1" lang="en-US" altLang="ja-JP" sz="1400"/>
        </a:p>
        <a:p xmlns:a="http://schemas.openxmlformats.org/drawingml/2006/main">
          <a:pPr algn="ctr"/>
          <a:endParaRPr kumimoji="1" lang="en-US" altLang="ja-JP" sz="1400"/>
        </a:p>
        <a:p xmlns:a="http://schemas.openxmlformats.org/drawingml/2006/main">
          <a:pPr algn="ctr"/>
          <a:r>
            <a:rPr kumimoji="1" lang="en-US" altLang="ja-JP" sz="1100"/>
            <a:t>(CO</a:t>
          </a:r>
          <a:r>
            <a:rPr kumimoji="1" lang="en-US" altLang="ja-JP" sz="800"/>
            <a:t>2</a:t>
          </a:r>
          <a:r>
            <a:rPr kumimoji="1" lang="ja-JP" altLang="en-US" sz="1100"/>
            <a:t>換算</a:t>
          </a:r>
          <a:r>
            <a:rPr kumimoji="1" lang="en-US" altLang="ja-JP" sz="1100"/>
            <a:t>)</a:t>
          </a:r>
          <a:endParaRPr kumimoji="1" lang="ja-JP" altLang="en-US" sz="1100"/>
        </a:p>
      </cdr:txBody>
    </cdr:sp>
  </cdr:relSizeAnchor>
</c:userShapes>
</file>

<file path=xl/drawings/drawing28.xml><?xml version="1.0" encoding="utf-8"?>
<c:userShapes xmlns:c="http://schemas.openxmlformats.org/drawingml/2006/chart">
  <cdr:relSizeAnchor xmlns:cdr="http://schemas.openxmlformats.org/drawingml/2006/chartDrawing">
    <cdr:from>
      <cdr:x>0</cdr:x>
      <cdr:y>0.21975</cdr:y>
    </cdr:from>
    <cdr:to>
      <cdr:x>0</cdr:x>
      <cdr:y>0.2322</cdr:y>
    </cdr:to>
    <cdr:sp macro="" textlink="">
      <cdr:nvSpPr>
        <cdr:cNvPr id="392195" name="Text Box 3">
          <a:extLst xmlns:a="http://schemas.openxmlformats.org/drawingml/2006/main">
            <a:ext uri="{FF2B5EF4-FFF2-40B4-BE49-F238E27FC236}">
              <a16:creationId xmlns:a16="http://schemas.microsoft.com/office/drawing/2014/main" id="{CAF635AE-06F7-40A1-AEEC-AC7AA7C974E9}"/>
            </a:ext>
          </a:extLst>
        </cdr:cNvPr>
        <cdr:cNvSpPr txBox="1">
          <a:spLocks xmlns:a="http://schemas.openxmlformats.org/drawingml/2006/main" noChangeArrowheads="1"/>
        </cdr:cNvSpPr>
      </cdr:nvSpPr>
      <cdr:spPr bwMode="auto">
        <a:xfrm xmlns:a="http://schemas.openxmlformats.org/drawingml/2006/main">
          <a:off x="1" y="791135"/>
          <a:ext cx="1257860" cy="53893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000" b="0" i="0" strike="noStrike">
              <a:solidFill>
                <a:srgbClr val="000000"/>
              </a:solidFill>
              <a:latin typeface="ＭＳ ゴシック"/>
              <a:ea typeface="ＭＳ ゴシック"/>
            </a:rPr>
            <a:t>廃棄物</a:t>
          </a:r>
        </a:p>
        <a:p xmlns:a="http://schemas.openxmlformats.org/drawingml/2006/main">
          <a:pPr algn="ctr" rtl="1">
            <a:defRPr sz="1000"/>
          </a:pPr>
          <a:r>
            <a:rPr lang="ja-JP" altLang="en-US" sz="1000" b="0" i="0" strike="noStrike">
              <a:solidFill>
                <a:srgbClr val="000000"/>
              </a:solidFill>
              <a:latin typeface="ＭＳ ゴシック"/>
              <a:ea typeface="ＭＳ ゴシック"/>
            </a:rPr>
            <a:t>（排水処理、焼却）</a:t>
          </a:r>
        </a:p>
      </cdr:txBody>
    </cdr:sp>
  </cdr:relSizeAnchor>
  <cdr:relSizeAnchor xmlns:cdr="http://schemas.openxmlformats.org/drawingml/2006/chartDrawing">
    <cdr:from>
      <cdr:x>0.67203</cdr:x>
      <cdr:y>0.27195</cdr:y>
    </cdr:from>
    <cdr:to>
      <cdr:x>0.72727</cdr:x>
      <cdr:y>0.30169</cdr:y>
    </cdr:to>
    <cdr:cxnSp macro="">
      <cdr:nvCxnSpPr>
        <cdr:cNvPr id="4" name="直線コネクタ 3">
          <a:extLst xmlns:a="http://schemas.openxmlformats.org/drawingml/2006/main">
            <a:ext uri="{FF2B5EF4-FFF2-40B4-BE49-F238E27FC236}">
              <a16:creationId xmlns:a16="http://schemas.microsoft.com/office/drawing/2014/main" id="{891E99FB-CB2F-4238-AF3A-39620DDD7D90}"/>
            </a:ext>
          </a:extLst>
        </cdr:cNvPr>
        <cdr:cNvCxnSpPr/>
      </cdr:nvCxnSpPr>
      <cdr:spPr bwMode="auto">
        <a:xfrm xmlns:a="http://schemas.openxmlformats.org/drawingml/2006/main" flipH="1">
          <a:off x="2894724" y="1016000"/>
          <a:ext cx="237944" cy="11109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0.31187</cdr:x>
      <cdr:y>0.20603</cdr:y>
    </cdr:from>
    <cdr:to>
      <cdr:x>0.37625</cdr:x>
      <cdr:y>0.2284</cdr:y>
    </cdr:to>
    <cdr:cxnSp macro="">
      <cdr:nvCxnSpPr>
        <cdr:cNvPr id="6" name="直線コネクタ 5">
          <a:extLst xmlns:a="http://schemas.openxmlformats.org/drawingml/2006/main">
            <a:ext uri="{FF2B5EF4-FFF2-40B4-BE49-F238E27FC236}">
              <a16:creationId xmlns:a16="http://schemas.microsoft.com/office/drawing/2014/main" id="{9A78746F-E706-4F6B-BADA-53CBBF90D4EF}"/>
            </a:ext>
          </a:extLst>
        </cdr:cNvPr>
        <cdr:cNvCxnSpPr/>
      </cdr:nvCxnSpPr>
      <cdr:spPr bwMode="auto">
        <a:xfrm xmlns:a="http://schemas.openxmlformats.org/drawingml/2006/main">
          <a:off x="1640418" y="889000"/>
          <a:ext cx="338617" cy="965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0.18165</cdr:x>
      <cdr:y>0.3798</cdr:y>
    </cdr:from>
    <cdr:to>
      <cdr:x>0.24603</cdr:x>
      <cdr:y>0.41169</cdr:y>
    </cdr:to>
    <cdr:cxnSp macro="">
      <cdr:nvCxnSpPr>
        <cdr:cNvPr id="8" name="直線コネクタ 7">
          <a:extLst xmlns:a="http://schemas.openxmlformats.org/drawingml/2006/main">
            <a:ext uri="{FF2B5EF4-FFF2-40B4-BE49-F238E27FC236}">
              <a16:creationId xmlns:a16="http://schemas.microsoft.com/office/drawing/2014/main" id="{B5249785-2E66-4C55-A4B1-B63487889FF1}"/>
            </a:ext>
          </a:extLst>
        </cdr:cNvPr>
        <cdr:cNvCxnSpPr/>
      </cdr:nvCxnSpPr>
      <cdr:spPr bwMode="auto">
        <a:xfrm xmlns:a="http://schemas.openxmlformats.org/drawingml/2006/main">
          <a:off x="734942" y="1277728"/>
          <a:ext cx="260478" cy="1072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0.23312</cdr:x>
      <cdr:y>0.68706</cdr:y>
    </cdr:from>
    <cdr:to>
      <cdr:x>0.28211</cdr:x>
      <cdr:y>0.72451</cdr:y>
    </cdr:to>
    <cdr:cxnSp macro="">
      <cdr:nvCxnSpPr>
        <cdr:cNvPr id="10" name="直線コネクタ 9">
          <a:extLst xmlns:a="http://schemas.openxmlformats.org/drawingml/2006/main">
            <a:ext uri="{FF2B5EF4-FFF2-40B4-BE49-F238E27FC236}">
              <a16:creationId xmlns:a16="http://schemas.microsoft.com/office/drawing/2014/main" id="{DCAB384D-D508-4392-8AAD-F97CD9938FB8}"/>
            </a:ext>
          </a:extLst>
        </cdr:cNvPr>
        <cdr:cNvCxnSpPr/>
      </cdr:nvCxnSpPr>
      <cdr:spPr bwMode="auto">
        <a:xfrm xmlns:a="http://schemas.openxmlformats.org/drawingml/2006/main" flipV="1">
          <a:off x="1048565" y="2566785"/>
          <a:ext cx="220352" cy="13991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0.30725</cdr:x>
      <cdr:y>0.38872</cdr:y>
    </cdr:from>
    <cdr:to>
      <cdr:x>0.67041</cdr:x>
      <cdr:y>0.67381</cdr:y>
    </cdr:to>
    <cdr:sp macro="" textlink="">
      <cdr:nvSpPr>
        <cdr:cNvPr id="9" name="テキスト ボックス 2">
          <a:extLst xmlns:a="http://schemas.openxmlformats.org/drawingml/2006/main">
            <a:ext uri="{FF2B5EF4-FFF2-40B4-BE49-F238E27FC236}">
              <a16:creationId xmlns:a16="http://schemas.microsoft.com/office/drawing/2014/main" id="{B3C1D6F8-CAFA-44F3-BC9D-DFE1F031DDAF}"/>
            </a:ext>
          </a:extLst>
        </cdr:cNvPr>
        <cdr:cNvSpPr txBox="1"/>
      </cdr:nvSpPr>
      <cdr:spPr>
        <a:xfrm xmlns:a="http://schemas.openxmlformats.org/drawingml/2006/main">
          <a:off x="1243128" y="1307769"/>
          <a:ext cx="1469317" cy="95910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000"/>
            <a:t>一酸化二窒素総排出量</a:t>
          </a:r>
        </a:p>
        <a:p xmlns:a="http://schemas.openxmlformats.org/drawingml/2006/main">
          <a:pPr algn="ctr"/>
          <a:endParaRPr kumimoji="1" lang="en-US" altLang="ja-JP" sz="1100"/>
        </a:p>
        <a:p xmlns:a="http://schemas.openxmlformats.org/drawingml/2006/main">
          <a:pPr algn="ctr"/>
          <a:endParaRPr kumimoji="1" lang="en-US" altLang="ja-JP" sz="1100"/>
        </a:p>
        <a:p xmlns:a="http://schemas.openxmlformats.org/drawingml/2006/main">
          <a:pPr algn="ctr"/>
          <a:endParaRPr kumimoji="1" lang="en-US" altLang="ja-JP" sz="1100" u="none"/>
        </a:p>
        <a:p xmlns:a="http://schemas.openxmlformats.org/drawingml/2006/main">
          <a:pPr algn="ctr"/>
          <a:r>
            <a:rPr kumimoji="1" lang="en-US" altLang="ja-JP" sz="1100" u="none"/>
            <a:t>(CO</a:t>
          </a:r>
          <a:r>
            <a:rPr kumimoji="1" lang="en-US" altLang="ja-JP" sz="800" u="none"/>
            <a:t>2</a:t>
          </a:r>
          <a:r>
            <a:rPr kumimoji="1" lang="ja-JP" altLang="en-US" sz="1100" u="none"/>
            <a:t>換算</a:t>
          </a:r>
          <a:r>
            <a:rPr kumimoji="1" lang="en-US" altLang="ja-JP" sz="1100" u="none"/>
            <a:t>)</a:t>
          </a:r>
          <a:endParaRPr kumimoji="1" lang="ja-JP" altLang="en-US" sz="1100" u="none"/>
        </a:p>
      </cdr:txBody>
    </cdr:sp>
  </cdr:relSizeAnchor>
</c:userShapes>
</file>

<file path=xl/drawings/drawing29.xml><?xml version="1.0" encoding="utf-8"?>
<xdr:wsDr xmlns:xdr="http://schemas.openxmlformats.org/drawingml/2006/spreadsheetDrawing" xmlns:a="http://schemas.openxmlformats.org/drawingml/2006/main">
  <xdr:twoCellAnchor>
    <xdr:from>
      <xdr:col>63</xdr:col>
      <xdr:colOff>328971</xdr:colOff>
      <xdr:row>25</xdr:row>
      <xdr:rowOff>22413</xdr:rowOff>
    </xdr:from>
    <xdr:to>
      <xdr:col>69</xdr:col>
      <xdr:colOff>468245</xdr:colOff>
      <xdr:row>47</xdr:row>
      <xdr:rowOff>67235</xdr:rowOff>
    </xdr:to>
    <xdr:grpSp>
      <xdr:nvGrpSpPr>
        <xdr:cNvPr id="20" name="グループ化 5">
          <a:extLst>
            <a:ext uri="{FF2B5EF4-FFF2-40B4-BE49-F238E27FC236}">
              <a16:creationId xmlns:a16="http://schemas.microsoft.com/office/drawing/2014/main" id="{00000000-0008-0000-1000-000014000000}"/>
            </a:ext>
          </a:extLst>
        </xdr:cNvPr>
        <xdr:cNvGrpSpPr>
          <a:grpSpLocks/>
        </xdr:cNvGrpSpPr>
      </xdr:nvGrpSpPr>
      <xdr:grpSpPr bwMode="auto">
        <a:xfrm>
          <a:off x="29822853" y="5390031"/>
          <a:ext cx="4509568" cy="4628028"/>
          <a:chOff x="16729888" y="2952143"/>
          <a:chExt cx="4255994" cy="3482474"/>
        </a:xfrm>
      </xdr:grpSpPr>
      <xdr:graphicFrame macro="">
        <xdr:nvGraphicFramePr>
          <xdr:cNvPr id="21" name="Chart 1">
            <a:extLst>
              <a:ext uri="{FF2B5EF4-FFF2-40B4-BE49-F238E27FC236}">
                <a16:creationId xmlns:a16="http://schemas.microsoft.com/office/drawing/2014/main" id="{00000000-0008-0000-1000-000015000000}"/>
              </a:ext>
            </a:extLst>
          </xdr:cNvPr>
          <xdr:cNvGraphicFramePr>
            <a:graphicFrameLocks/>
          </xdr:cNvGraphicFramePr>
        </xdr:nvGraphicFramePr>
        <xdr:xfrm>
          <a:off x="16729888" y="2952143"/>
          <a:ext cx="4255994" cy="34824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2" name="テキスト ボックス 1">
            <a:extLst>
              <a:ext uri="{FF2B5EF4-FFF2-40B4-BE49-F238E27FC236}">
                <a16:creationId xmlns:a16="http://schemas.microsoft.com/office/drawing/2014/main" id="{00000000-0008-0000-1000-000016000000}"/>
              </a:ext>
            </a:extLst>
          </xdr:cNvPr>
          <xdr:cNvSpPr txBox="1"/>
        </xdr:nvSpPr>
        <xdr:spPr>
          <a:xfrm>
            <a:off x="18389212" y="4526674"/>
            <a:ext cx="1038651" cy="794378"/>
          </a:xfrm>
          <a:prstGeom prst="rect">
            <a:avLst/>
          </a:prstGeom>
          <a:ln>
            <a:noFill/>
          </a:ln>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t>PFCs </a:t>
            </a:r>
            <a:r>
              <a:rPr lang="ja-JP" altLang="en-US" sz="1400" b="1"/>
              <a:t>排出量</a:t>
            </a:r>
            <a:endParaRPr lang="en-US" altLang="ja-JP" sz="1400" b="1"/>
          </a:p>
          <a:p>
            <a:pPr algn="ctr"/>
            <a:endParaRPr lang="en-US" altLang="ja-JP" sz="1200"/>
          </a:p>
          <a:p>
            <a:pPr algn="ctr"/>
            <a:endParaRPr lang="en-US" altLang="ja-JP" sz="1200"/>
          </a:p>
          <a:p>
            <a:pPr algn="ctr"/>
            <a:endParaRPr lang="en-US" altLang="ja-JP" sz="1200">
              <a:solidFill>
                <a:sysClr val="windowText" lastClr="000000"/>
              </a:solidFill>
            </a:endParaRPr>
          </a:p>
          <a:p>
            <a:pPr algn="ctr"/>
            <a:r>
              <a:rPr lang="ja-JP" altLang="en-US" sz="1200"/>
              <a:t>（</a:t>
            </a:r>
            <a:r>
              <a:rPr lang="en-US" altLang="ja-JP" sz="1200"/>
              <a:t>CO</a:t>
            </a:r>
            <a:r>
              <a:rPr lang="en-US" altLang="ja-JP" sz="1200" baseline="-25000"/>
              <a:t>2</a:t>
            </a:r>
            <a:r>
              <a:rPr lang="ja-JP" altLang="en-US" sz="1200"/>
              <a:t>換算）</a:t>
            </a:r>
          </a:p>
        </xdr:txBody>
      </xdr:sp>
    </xdr:grpSp>
    <xdr:clientData/>
  </xdr:twoCellAnchor>
  <xdr:twoCellAnchor>
    <xdr:from>
      <xdr:col>58</xdr:col>
      <xdr:colOff>112054</xdr:colOff>
      <xdr:row>7</xdr:row>
      <xdr:rowOff>40821</xdr:rowOff>
    </xdr:from>
    <xdr:to>
      <xdr:col>64</xdr:col>
      <xdr:colOff>302559</xdr:colOff>
      <xdr:row>26</xdr:row>
      <xdr:rowOff>44823</xdr:rowOff>
    </xdr:to>
    <xdr:grpSp>
      <xdr:nvGrpSpPr>
        <xdr:cNvPr id="14" name="グループ化 5">
          <a:extLst>
            <a:ext uri="{FF2B5EF4-FFF2-40B4-BE49-F238E27FC236}">
              <a16:creationId xmlns:a16="http://schemas.microsoft.com/office/drawing/2014/main" id="{00000000-0008-0000-1000-00000E000000}"/>
            </a:ext>
          </a:extLst>
        </xdr:cNvPr>
        <xdr:cNvGrpSpPr>
          <a:grpSpLocks/>
        </xdr:cNvGrpSpPr>
      </xdr:nvGrpSpPr>
      <xdr:grpSpPr bwMode="auto">
        <a:xfrm>
          <a:off x="25964025" y="1576027"/>
          <a:ext cx="4560799" cy="4049325"/>
          <a:chOff x="16994282" y="1276104"/>
          <a:chExt cx="4255994" cy="3482474"/>
        </a:xfrm>
      </xdr:grpSpPr>
      <xdr:graphicFrame macro="">
        <xdr:nvGraphicFramePr>
          <xdr:cNvPr id="15" name="Chart 1">
            <a:extLst>
              <a:ext uri="{FF2B5EF4-FFF2-40B4-BE49-F238E27FC236}">
                <a16:creationId xmlns:a16="http://schemas.microsoft.com/office/drawing/2014/main" id="{00000000-0008-0000-1000-00000F000000}"/>
              </a:ext>
            </a:extLst>
          </xdr:cNvPr>
          <xdr:cNvGraphicFramePr>
            <a:graphicFrameLocks/>
          </xdr:cNvGraphicFramePr>
        </xdr:nvGraphicFramePr>
        <xdr:xfrm>
          <a:off x="16994282" y="1276104"/>
          <a:ext cx="4255994" cy="348247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6" name="テキスト ボックス 1">
            <a:extLst>
              <a:ext uri="{FF2B5EF4-FFF2-40B4-BE49-F238E27FC236}">
                <a16:creationId xmlns:a16="http://schemas.microsoft.com/office/drawing/2014/main" id="{00000000-0008-0000-1000-000010000000}"/>
              </a:ext>
            </a:extLst>
          </xdr:cNvPr>
          <xdr:cNvSpPr txBox="1"/>
        </xdr:nvSpPr>
        <xdr:spPr>
          <a:xfrm>
            <a:off x="18514307" y="2993354"/>
            <a:ext cx="1136050" cy="923273"/>
          </a:xfrm>
          <a:prstGeom prst="rect">
            <a:avLst/>
          </a:prstGeom>
          <a:ln>
            <a:noFill/>
          </a:ln>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t>HFCs </a:t>
            </a:r>
            <a:r>
              <a:rPr lang="ja-JP" altLang="en-US" sz="1400" b="1"/>
              <a:t>排出量</a:t>
            </a:r>
            <a:endParaRPr lang="en-US" altLang="ja-JP" sz="1400" b="1"/>
          </a:p>
          <a:p>
            <a:pPr algn="ctr"/>
            <a:endParaRPr lang="en-US" altLang="ja-JP" sz="1200"/>
          </a:p>
          <a:p>
            <a:pPr algn="ctr"/>
            <a:endParaRPr lang="en-US" altLang="ja-JP" sz="1200"/>
          </a:p>
          <a:p>
            <a:pPr algn="ctr"/>
            <a:endParaRPr lang="en-US" altLang="ja-JP" sz="1200">
              <a:solidFill>
                <a:sysClr val="windowText" lastClr="000000"/>
              </a:solidFill>
            </a:endParaRPr>
          </a:p>
          <a:p>
            <a:pPr algn="ctr"/>
            <a:r>
              <a:rPr lang="ja-JP" altLang="en-US" sz="1200"/>
              <a:t>（</a:t>
            </a:r>
            <a:r>
              <a:rPr lang="en-US" altLang="ja-JP" sz="1200"/>
              <a:t>CO</a:t>
            </a:r>
            <a:r>
              <a:rPr lang="en-US" altLang="ja-JP" sz="1200" baseline="-25000"/>
              <a:t>2</a:t>
            </a:r>
            <a:r>
              <a:rPr lang="ja-JP" altLang="en-US" sz="1200"/>
              <a:t>換算）</a:t>
            </a:r>
          </a:p>
        </xdr:txBody>
      </xdr:sp>
    </xdr:grpSp>
    <xdr:clientData/>
  </xdr:twoCellAnchor>
  <xdr:twoCellAnchor>
    <xdr:from>
      <xdr:col>58</xdr:col>
      <xdr:colOff>184895</xdr:colOff>
      <xdr:row>24</xdr:row>
      <xdr:rowOff>78444</xdr:rowOff>
    </xdr:from>
    <xdr:to>
      <xdr:col>64</xdr:col>
      <xdr:colOff>301757</xdr:colOff>
      <xdr:row>47</xdr:row>
      <xdr:rowOff>146477</xdr:rowOff>
    </xdr:to>
    <xdr:grpSp>
      <xdr:nvGrpSpPr>
        <xdr:cNvPr id="17" name="グループ化 5">
          <a:extLst>
            <a:ext uri="{FF2B5EF4-FFF2-40B4-BE49-F238E27FC236}">
              <a16:creationId xmlns:a16="http://schemas.microsoft.com/office/drawing/2014/main" id="{00000000-0008-0000-1000-000011000000}"/>
            </a:ext>
          </a:extLst>
        </xdr:cNvPr>
        <xdr:cNvGrpSpPr>
          <a:grpSpLocks/>
        </xdr:cNvGrpSpPr>
      </xdr:nvGrpSpPr>
      <xdr:grpSpPr bwMode="auto">
        <a:xfrm>
          <a:off x="26036866" y="5233150"/>
          <a:ext cx="4487156" cy="4864151"/>
          <a:chOff x="16994282" y="1276105"/>
          <a:chExt cx="4255994" cy="3336152"/>
        </a:xfrm>
      </xdr:grpSpPr>
      <xdr:graphicFrame macro="">
        <xdr:nvGraphicFramePr>
          <xdr:cNvPr id="18" name="Chart 1">
            <a:extLst>
              <a:ext uri="{FF2B5EF4-FFF2-40B4-BE49-F238E27FC236}">
                <a16:creationId xmlns:a16="http://schemas.microsoft.com/office/drawing/2014/main" id="{00000000-0008-0000-1000-000012000000}"/>
              </a:ext>
            </a:extLst>
          </xdr:cNvPr>
          <xdr:cNvGraphicFramePr>
            <a:graphicFrameLocks/>
          </xdr:cNvGraphicFramePr>
        </xdr:nvGraphicFramePr>
        <xdr:xfrm>
          <a:off x="16994282" y="1276105"/>
          <a:ext cx="4255994" cy="3336152"/>
        </xdr:xfrm>
        <a:graphic>
          <a:graphicData uri="http://schemas.openxmlformats.org/drawingml/2006/chart">
            <c:chart xmlns:c="http://schemas.openxmlformats.org/drawingml/2006/chart" xmlns:r="http://schemas.openxmlformats.org/officeDocument/2006/relationships" r:id="rId3"/>
          </a:graphicData>
        </a:graphic>
      </xdr:graphicFrame>
      <xdr:sp macro="" textlink="">
        <xdr:nvSpPr>
          <xdr:cNvPr id="19" name="テキスト ボックス 1">
            <a:extLst>
              <a:ext uri="{FF2B5EF4-FFF2-40B4-BE49-F238E27FC236}">
                <a16:creationId xmlns:a16="http://schemas.microsoft.com/office/drawing/2014/main" id="{00000000-0008-0000-1000-000013000000}"/>
              </a:ext>
            </a:extLst>
          </xdr:cNvPr>
          <xdr:cNvSpPr txBox="1"/>
        </xdr:nvSpPr>
        <xdr:spPr>
          <a:xfrm>
            <a:off x="18492726" y="2862022"/>
            <a:ext cx="1070780" cy="776487"/>
          </a:xfrm>
          <a:prstGeom prst="rect">
            <a:avLst/>
          </a:prstGeom>
          <a:ln>
            <a:noFill/>
          </a:ln>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t>PFCs </a:t>
            </a:r>
            <a:r>
              <a:rPr lang="ja-JP" altLang="en-US" sz="1400" b="1"/>
              <a:t>排出量</a:t>
            </a:r>
            <a:endParaRPr lang="en-US" altLang="ja-JP" sz="1400" b="1"/>
          </a:p>
          <a:p>
            <a:pPr algn="ctr"/>
            <a:endParaRPr lang="en-US" altLang="ja-JP" sz="1200"/>
          </a:p>
          <a:p>
            <a:pPr algn="ctr"/>
            <a:endParaRPr lang="en-US" altLang="ja-JP" sz="1200"/>
          </a:p>
          <a:p>
            <a:pPr algn="ctr"/>
            <a:endParaRPr lang="en-US" altLang="ja-JP" sz="1200">
              <a:solidFill>
                <a:sysClr val="windowText" lastClr="000000"/>
              </a:solidFill>
            </a:endParaRPr>
          </a:p>
          <a:p>
            <a:pPr algn="ctr"/>
            <a:r>
              <a:rPr lang="ja-JP" altLang="en-US" sz="1200"/>
              <a:t>（</a:t>
            </a:r>
            <a:r>
              <a:rPr lang="en-US" altLang="ja-JP" sz="1200"/>
              <a:t>CO</a:t>
            </a:r>
            <a:r>
              <a:rPr lang="en-US" altLang="ja-JP" sz="1200" baseline="-25000"/>
              <a:t>2</a:t>
            </a:r>
            <a:r>
              <a:rPr lang="ja-JP" altLang="en-US" sz="1200"/>
              <a:t>換算）</a:t>
            </a:r>
          </a:p>
        </xdr:txBody>
      </xdr:sp>
    </xdr:grpSp>
    <xdr:clientData/>
  </xdr:twoCellAnchor>
  <xdr:twoCellAnchor>
    <xdr:from>
      <xdr:col>57</xdr:col>
      <xdr:colOff>406612</xdr:colOff>
      <xdr:row>43</xdr:row>
      <xdr:rowOff>31219</xdr:rowOff>
    </xdr:from>
    <xdr:to>
      <xdr:col>64</xdr:col>
      <xdr:colOff>237723</xdr:colOff>
      <xdr:row>64</xdr:row>
      <xdr:rowOff>206509</xdr:rowOff>
    </xdr:to>
    <xdr:grpSp>
      <xdr:nvGrpSpPr>
        <xdr:cNvPr id="32" name="グループ化 5">
          <a:extLst>
            <a:ext uri="{FF2B5EF4-FFF2-40B4-BE49-F238E27FC236}">
              <a16:creationId xmlns:a16="http://schemas.microsoft.com/office/drawing/2014/main" id="{00000000-0008-0000-1000-000020000000}"/>
            </a:ext>
          </a:extLst>
        </xdr:cNvPr>
        <xdr:cNvGrpSpPr>
          <a:grpSpLocks/>
        </xdr:cNvGrpSpPr>
      </xdr:nvGrpSpPr>
      <xdr:grpSpPr bwMode="auto">
        <a:xfrm>
          <a:off x="25619847" y="9130395"/>
          <a:ext cx="4840141" cy="4646438"/>
          <a:chOff x="16938590" y="-2698667"/>
          <a:chExt cx="4303684" cy="3543836"/>
        </a:xfrm>
      </xdr:grpSpPr>
      <xdr:graphicFrame macro="">
        <xdr:nvGraphicFramePr>
          <xdr:cNvPr id="33" name="Chart 1">
            <a:extLst>
              <a:ext uri="{FF2B5EF4-FFF2-40B4-BE49-F238E27FC236}">
                <a16:creationId xmlns:a16="http://schemas.microsoft.com/office/drawing/2014/main" id="{00000000-0008-0000-1000-000021000000}"/>
              </a:ext>
            </a:extLst>
          </xdr:cNvPr>
          <xdr:cNvGraphicFramePr>
            <a:graphicFrameLocks/>
          </xdr:cNvGraphicFramePr>
        </xdr:nvGraphicFramePr>
        <xdr:xfrm>
          <a:off x="16938590" y="-2698667"/>
          <a:ext cx="4303684" cy="3543836"/>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34" name="テキスト ボックス 1">
            <a:extLst>
              <a:ext uri="{FF2B5EF4-FFF2-40B4-BE49-F238E27FC236}">
                <a16:creationId xmlns:a16="http://schemas.microsoft.com/office/drawing/2014/main" id="{00000000-0008-0000-1000-000022000000}"/>
              </a:ext>
            </a:extLst>
          </xdr:cNvPr>
          <xdr:cNvSpPr txBox="1"/>
        </xdr:nvSpPr>
        <xdr:spPr>
          <a:xfrm>
            <a:off x="18605423" y="-979559"/>
            <a:ext cx="899213" cy="865060"/>
          </a:xfrm>
          <a:prstGeom prst="rect">
            <a:avLst/>
          </a:prstGeom>
          <a:ln>
            <a:noFill/>
          </a:ln>
        </xdr:spPr>
        <xdr:txBody>
          <a:bodyPr wrap="square" rtlCol="0">
            <a:sp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t>SF</a:t>
            </a:r>
            <a:r>
              <a:rPr lang="en-US" altLang="ja-JP" sz="1400" b="1" baseline="-25000"/>
              <a:t>6</a:t>
            </a:r>
            <a:r>
              <a:rPr lang="en-US" altLang="ja-JP" sz="1400" b="1"/>
              <a:t> </a:t>
            </a:r>
            <a:r>
              <a:rPr lang="ja-JP" altLang="en-US" sz="1400" b="1"/>
              <a:t>排出量</a:t>
            </a:r>
            <a:endParaRPr lang="en-US" altLang="ja-JP" sz="1400" b="1"/>
          </a:p>
          <a:p>
            <a:pPr algn="ctr"/>
            <a:endParaRPr lang="en-US" altLang="ja-JP" sz="1200"/>
          </a:p>
          <a:p>
            <a:pPr algn="ctr"/>
            <a:endParaRPr lang="en-US" altLang="ja-JP" sz="1200"/>
          </a:p>
          <a:p>
            <a:pPr algn="ctr"/>
            <a:endParaRPr lang="en-US" altLang="ja-JP" sz="1200">
              <a:solidFill>
                <a:sysClr val="windowText" lastClr="000000"/>
              </a:solidFill>
            </a:endParaRPr>
          </a:p>
          <a:p>
            <a:pPr algn="ctr"/>
            <a:r>
              <a:rPr lang="ja-JP" altLang="en-US" sz="1200"/>
              <a:t>（</a:t>
            </a:r>
            <a:r>
              <a:rPr lang="en-US" altLang="ja-JP" sz="1200"/>
              <a:t>CO</a:t>
            </a:r>
            <a:r>
              <a:rPr lang="en-US" altLang="ja-JP" sz="1200" baseline="-25000"/>
              <a:t>2</a:t>
            </a:r>
            <a:r>
              <a:rPr lang="ja-JP" altLang="en-US" sz="1200"/>
              <a:t>換算）</a:t>
            </a:r>
          </a:p>
        </xdr:txBody>
      </xdr:sp>
    </xdr:grpSp>
    <xdr:clientData/>
  </xdr:twoCellAnchor>
  <xdr:twoCellAnchor>
    <xdr:from>
      <xdr:col>57</xdr:col>
      <xdr:colOff>56030</xdr:colOff>
      <xdr:row>60</xdr:row>
      <xdr:rowOff>21612</xdr:rowOff>
    </xdr:from>
    <xdr:to>
      <xdr:col>65</xdr:col>
      <xdr:colOff>341780</xdr:colOff>
      <xdr:row>85</xdr:row>
      <xdr:rowOff>68037</xdr:rowOff>
    </xdr:to>
    <xdr:grpSp>
      <xdr:nvGrpSpPr>
        <xdr:cNvPr id="35" name="グループ化 5">
          <a:extLst>
            <a:ext uri="{FF2B5EF4-FFF2-40B4-BE49-F238E27FC236}">
              <a16:creationId xmlns:a16="http://schemas.microsoft.com/office/drawing/2014/main" id="{00000000-0008-0000-1000-000023000000}"/>
            </a:ext>
          </a:extLst>
        </xdr:cNvPr>
        <xdr:cNvGrpSpPr>
          <a:grpSpLocks/>
        </xdr:cNvGrpSpPr>
      </xdr:nvGrpSpPr>
      <xdr:grpSpPr bwMode="auto">
        <a:xfrm>
          <a:off x="25269265" y="12740288"/>
          <a:ext cx="6023162" cy="5268367"/>
          <a:chOff x="16954692" y="1268697"/>
          <a:chExt cx="4255994" cy="3482474"/>
        </a:xfrm>
      </xdr:grpSpPr>
      <xdr:graphicFrame macro="">
        <xdr:nvGraphicFramePr>
          <xdr:cNvPr id="36" name="Chart 1">
            <a:extLst>
              <a:ext uri="{FF2B5EF4-FFF2-40B4-BE49-F238E27FC236}">
                <a16:creationId xmlns:a16="http://schemas.microsoft.com/office/drawing/2014/main" id="{00000000-0008-0000-1000-000024000000}"/>
              </a:ext>
            </a:extLst>
          </xdr:cNvPr>
          <xdr:cNvGraphicFramePr>
            <a:graphicFrameLocks/>
          </xdr:cNvGraphicFramePr>
        </xdr:nvGraphicFramePr>
        <xdr:xfrm>
          <a:off x="16954692" y="1268697"/>
          <a:ext cx="4255994" cy="3482474"/>
        </xdr:xfrm>
        <a:graphic>
          <a:graphicData uri="http://schemas.openxmlformats.org/drawingml/2006/chart">
            <c:chart xmlns:c="http://schemas.openxmlformats.org/drawingml/2006/chart" xmlns:r="http://schemas.openxmlformats.org/officeDocument/2006/relationships" r:id="rId5"/>
          </a:graphicData>
        </a:graphic>
      </xdr:graphicFrame>
      <xdr:sp macro="" textlink="">
        <xdr:nvSpPr>
          <xdr:cNvPr id="37" name="テキスト ボックス 1">
            <a:extLst>
              <a:ext uri="{FF2B5EF4-FFF2-40B4-BE49-F238E27FC236}">
                <a16:creationId xmlns:a16="http://schemas.microsoft.com/office/drawing/2014/main" id="{00000000-0008-0000-1000-000025000000}"/>
              </a:ext>
            </a:extLst>
          </xdr:cNvPr>
          <xdr:cNvSpPr txBox="1"/>
        </xdr:nvSpPr>
        <xdr:spPr>
          <a:xfrm>
            <a:off x="18486470" y="2801156"/>
            <a:ext cx="748643" cy="791105"/>
          </a:xfrm>
          <a:prstGeom prst="rect">
            <a:avLst/>
          </a:prstGeom>
          <a:ln>
            <a:noFill/>
          </a:ln>
        </xdr:spPr>
        <xdr:txBody>
          <a:bodyPr wrap="square" rtlCol="0">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US" altLang="ja-JP" sz="1400" b="1"/>
              <a:t>NF</a:t>
            </a:r>
            <a:r>
              <a:rPr lang="en-US" altLang="ja-JP" sz="1400" b="1" baseline="-25000"/>
              <a:t>3 </a:t>
            </a:r>
            <a:r>
              <a:rPr lang="ja-JP" altLang="en-US" sz="1400" b="1"/>
              <a:t>排出量</a:t>
            </a:r>
            <a:endParaRPr lang="en-US" altLang="ja-JP" sz="1400" b="1"/>
          </a:p>
          <a:p>
            <a:pPr algn="ctr"/>
            <a:endParaRPr lang="en-US" altLang="ja-JP" sz="1200"/>
          </a:p>
          <a:p>
            <a:pPr algn="ctr"/>
            <a:endParaRPr lang="en-US" altLang="ja-JP" sz="1200"/>
          </a:p>
          <a:p>
            <a:pPr algn="ctr"/>
            <a:endParaRPr lang="en-US" altLang="ja-JP" sz="1200">
              <a:solidFill>
                <a:sysClr val="windowText" lastClr="000000"/>
              </a:solidFill>
            </a:endParaRPr>
          </a:p>
          <a:p>
            <a:pPr algn="ctr"/>
            <a:r>
              <a:rPr lang="ja-JP" altLang="en-US" sz="1200"/>
              <a:t>（</a:t>
            </a:r>
            <a:r>
              <a:rPr lang="en-US" altLang="ja-JP" sz="1200"/>
              <a:t>CO</a:t>
            </a:r>
            <a:r>
              <a:rPr lang="en-US" altLang="ja-JP" sz="1200" baseline="-25000"/>
              <a:t>2</a:t>
            </a:r>
            <a:r>
              <a:rPr lang="ja-JP" altLang="en-US" sz="1200"/>
              <a:t>換算）</a:t>
            </a:r>
          </a:p>
        </xdr:txBody>
      </xdr:sp>
    </xdr:grpSp>
    <xdr:clientData/>
  </xdr:twoCellAnchor>
  <xdr:twoCellAnchor>
    <xdr:from>
      <xdr:col>63</xdr:col>
      <xdr:colOff>585108</xdr:colOff>
      <xdr:row>6</xdr:row>
      <xdr:rowOff>80844</xdr:rowOff>
    </xdr:from>
    <xdr:to>
      <xdr:col>69</xdr:col>
      <xdr:colOff>509189</xdr:colOff>
      <xdr:row>28</xdr:row>
      <xdr:rowOff>67236</xdr:rowOff>
    </xdr:to>
    <xdr:graphicFrame macro="">
      <xdr:nvGraphicFramePr>
        <xdr:cNvPr id="40" name="Chart 1">
          <a:extLst>
            <a:ext uri="{FF2B5EF4-FFF2-40B4-BE49-F238E27FC236}">
              <a16:creationId xmlns:a16="http://schemas.microsoft.com/office/drawing/2014/main" id="{23AEA509-57CD-46B5-A7ED-F964A72105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395409</xdr:colOff>
      <xdr:row>6</xdr:row>
      <xdr:rowOff>65634</xdr:rowOff>
    </xdr:from>
    <xdr:to>
      <xdr:col>75</xdr:col>
      <xdr:colOff>319490</xdr:colOff>
      <xdr:row>28</xdr:row>
      <xdr:rowOff>11206</xdr:rowOff>
    </xdr:to>
    <xdr:graphicFrame macro="">
      <xdr:nvGraphicFramePr>
        <xdr:cNvPr id="41" name="Chart 1">
          <a:extLst>
            <a:ext uri="{FF2B5EF4-FFF2-40B4-BE49-F238E27FC236}">
              <a16:creationId xmlns:a16="http://schemas.microsoft.com/office/drawing/2014/main" id="{73504ACC-DA76-4AF3-B323-DBF3012F88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63</xdr:col>
      <xdr:colOff>149675</xdr:colOff>
      <xdr:row>43</xdr:row>
      <xdr:rowOff>11206</xdr:rowOff>
    </xdr:from>
    <xdr:to>
      <xdr:col>70</xdr:col>
      <xdr:colOff>497058</xdr:colOff>
      <xdr:row>65</xdr:row>
      <xdr:rowOff>123265</xdr:rowOff>
    </xdr:to>
    <xdr:graphicFrame macro="">
      <xdr:nvGraphicFramePr>
        <xdr:cNvPr id="45" name="Chart 1">
          <a:extLst>
            <a:ext uri="{FF2B5EF4-FFF2-40B4-BE49-F238E27FC236}">
              <a16:creationId xmlns:a16="http://schemas.microsoft.com/office/drawing/2014/main" id="{F5875CC0-227C-41FA-B714-3B1522608E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68</xdr:col>
      <xdr:colOff>645137</xdr:colOff>
      <xdr:row>43</xdr:row>
      <xdr:rowOff>172891</xdr:rowOff>
    </xdr:from>
    <xdr:to>
      <xdr:col>76</xdr:col>
      <xdr:colOff>264137</xdr:colOff>
      <xdr:row>66</xdr:row>
      <xdr:rowOff>72039</xdr:rowOff>
    </xdr:to>
    <xdr:graphicFrame macro="">
      <xdr:nvGraphicFramePr>
        <xdr:cNvPr id="46" name="Chart 1">
          <a:extLst>
            <a:ext uri="{FF2B5EF4-FFF2-40B4-BE49-F238E27FC236}">
              <a16:creationId xmlns:a16="http://schemas.microsoft.com/office/drawing/2014/main" id="{56417B75-F22D-44CF-9DDB-8B245D7BB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69</xdr:col>
      <xdr:colOff>385800</xdr:colOff>
      <xdr:row>24</xdr:row>
      <xdr:rowOff>83245</xdr:rowOff>
    </xdr:from>
    <xdr:to>
      <xdr:col>75</xdr:col>
      <xdr:colOff>525074</xdr:colOff>
      <xdr:row>48</xdr:row>
      <xdr:rowOff>83244</xdr:rowOff>
    </xdr:to>
    <xdr:graphicFrame macro="">
      <xdr:nvGraphicFramePr>
        <xdr:cNvPr id="48" name="Chart 1">
          <a:extLst>
            <a:ext uri="{FF2B5EF4-FFF2-40B4-BE49-F238E27FC236}">
              <a16:creationId xmlns:a16="http://schemas.microsoft.com/office/drawing/2014/main" id="{3C27617D-8315-4428-B5CE-D80751FE95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63</xdr:col>
      <xdr:colOff>128067</xdr:colOff>
      <xdr:row>61</xdr:row>
      <xdr:rowOff>172091</xdr:rowOff>
    </xdr:from>
    <xdr:to>
      <xdr:col>71</xdr:col>
      <xdr:colOff>52827</xdr:colOff>
      <xdr:row>84</xdr:row>
      <xdr:rowOff>204908</xdr:rowOff>
    </xdr:to>
    <xdr:graphicFrame macro="">
      <xdr:nvGraphicFramePr>
        <xdr:cNvPr id="49" name="Chart 1">
          <a:extLst>
            <a:ext uri="{FF2B5EF4-FFF2-40B4-BE49-F238E27FC236}">
              <a16:creationId xmlns:a16="http://schemas.microsoft.com/office/drawing/2014/main" id="{24CBE3EC-E984-4D3A-954C-2EBE2BA02E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69</xdr:col>
      <xdr:colOff>288152</xdr:colOff>
      <xdr:row>64</xdr:row>
      <xdr:rowOff>175293</xdr:rowOff>
    </xdr:from>
    <xdr:to>
      <xdr:col>76</xdr:col>
      <xdr:colOff>33616</xdr:colOff>
      <xdr:row>83</xdr:row>
      <xdr:rowOff>131272</xdr:rowOff>
    </xdr:to>
    <xdr:graphicFrame macro="">
      <xdr:nvGraphicFramePr>
        <xdr:cNvPr id="53" name="Chart 1">
          <a:extLst>
            <a:ext uri="{FF2B5EF4-FFF2-40B4-BE49-F238E27FC236}">
              <a16:creationId xmlns:a16="http://schemas.microsoft.com/office/drawing/2014/main" id="{5007D7A0-5A45-4E96-9E6A-B4B81275E9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0.42178</cdr:x>
      <cdr:y>0.49432</cdr:y>
    </cdr:from>
    <cdr:to>
      <cdr:x>0.63233</cdr:x>
      <cdr:y>0.77933</cdr:y>
    </cdr:to>
    <cdr:sp macro="" textlink="">
      <cdr:nvSpPr>
        <cdr:cNvPr id="9" name="テキスト ボックス 1">
          <a:extLst xmlns:a="http://schemas.openxmlformats.org/drawingml/2006/main">
            <a:ext uri="{FF2B5EF4-FFF2-40B4-BE49-F238E27FC236}">
              <a16:creationId xmlns:a16="http://schemas.microsoft.com/office/drawing/2014/main" id="{8E78A59C-AA48-4081-A066-E3E1CA489584}"/>
            </a:ext>
          </a:extLst>
        </cdr:cNvPr>
        <cdr:cNvSpPr txBox="1"/>
      </cdr:nvSpPr>
      <cdr:spPr>
        <a:xfrm xmlns:a="http://schemas.openxmlformats.org/drawingml/2006/main">
          <a:off x="2624580" y="2405991"/>
          <a:ext cx="1310175" cy="1387199"/>
        </a:xfrm>
        <a:prstGeom xmlns:a="http://schemas.openxmlformats.org/drawingml/2006/main" prst="rect">
          <a:avLst/>
        </a:prstGeom>
      </cdr:spPr>
      <cdr:txBody>
        <a:bodyPr xmlns:a="http://schemas.openxmlformats.org/drawingml/2006/main" wrap="non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1600">
              <a:effectLst/>
              <a:latin typeface="+mn-lt"/>
              <a:ea typeface="+mn-ea"/>
              <a:cs typeface="+mn-cs"/>
            </a:rPr>
            <a:t>温室効果ガス</a:t>
          </a:r>
          <a:endParaRPr lang="ja-JP" altLang="ja-JP" sz="2400">
            <a:effectLst/>
          </a:endParaRPr>
        </a:p>
        <a:p xmlns:a="http://schemas.openxmlformats.org/drawingml/2006/main">
          <a:pPr algn="ctr"/>
          <a:r>
            <a:rPr lang="ja-JP" altLang="en-US" sz="1600">
              <a:effectLst/>
              <a:latin typeface="+mn-lt"/>
              <a:ea typeface="+mn-ea"/>
              <a:cs typeface="+mn-cs"/>
            </a:rPr>
            <a:t>総</a:t>
          </a:r>
          <a:r>
            <a:rPr lang="ja-JP" altLang="ja-JP" sz="1600">
              <a:effectLst/>
              <a:latin typeface="+mn-lt"/>
              <a:ea typeface="+mn-ea"/>
              <a:cs typeface="+mn-cs"/>
            </a:rPr>
            <a:t>排出量</a:t>
          </a:r>
          <a:endParaRPr lang="ja-JP" altLang="ja-JP" sz="2400">
            <a:effectLst/>
          </a:endParaRPr>
        </a:p>
        <a:p xmlns:a="http://schemas.openxmlformats.org/drawingml/2006/main">
          <a:pPr algn="ctr"/>
          <a:endParaRPr lang="en-US" altLang="ja-JP" sz="1600">
            <a:effectLst/>
            <a:latin typeface="+mn-lt"/>
            <a:ea typeface="+mn-ea"/>
            <a:cs typeface="+mn-cs"/>
          </a:endParaRPr>
        </a:p>
        <a:p xmlns:a="http://schemas.openxmlformats.org/drawingml/2006/main">
          <a:pPr algn="ctr"/>
          <a:endParaRPr lang="en-US" altLang="ja-JP" sz="1600">
            <a:effectLst/>
            <a:latin typeface="+mn-lt"/>
            <a:ea typeface="+mn-ea"/>
            <a:cs typeface="+mn-cs"/>
          </a:endParaRPr>
        </a:p>
        <a:p xmlns:a="http://schemas.openxmlformats.org/drawingml/2006/main">
          <a:pPr algn="ctr"/>
          <a:r>
            <a:rPr lang="en-US" altLang="ja-JP" sz="1600">
              <a:effectLst/>
              <a:latin typeface="+mn-lt"/>
              <a:ea typeface="+mn-ea"/>
              <a:cs typeface="+mn-cs"/>
            </a:rPr>
            <a:t>CO</a:t>
          </a:r>
          <a:r>
            <a:rPr lang="en-US" altLang="ja-JP" sz="1100">
              <a:effectLst/>
              <a:latin typeface="+mn-lt"/>
              <a:ea typeface="+mn-ea"/>
              <a:cs typeface="+mn-cs"/>
            </a:rPr>
            <a:t>2</a:t>
          </a:r>
          <a:r>
            <a:rPr lang="ja-JP" altLang="ja-JP" sz="1600">
              <a:effectLst/>
              <a:latin typeface="+mn-lt"/>
              <a:ea typeface="+mn-ea"/>
              <a:cs typeface="+mn-cs"/>
            </a:rPr>
            <a:t>換算</a:t>
          </a:r>
          <a:endParaRPr lang="en-US" altLang="ja-JP" sz="1600">
            <a:effectLst/>
            <a:latin typeface="+mn-lt"/>
            <a:ea typeface="+mn-ea"/>
            <a:cs typeface="+mn-cs"/>
          </a:endParaRPr>
        </a:p>
        <a:p xmlns:a="http://schemas.openxmlformats.org/drawingml/2006/main">
          <a:pPr algn="ctr"/>
          <a:endParaRPr lang="ja-JP" altLang="ja-JP" sz="2400">
            <a:effectLst/>
          </a:endParaRPr>
        </a:p>
      </cdr:txBody>
    </cdr:sp>
  </cdr:relSizeAnchor>
  <cdr:relSizeAnchor xmlns:cdr="http://schemas.openxmlformats.org/drawingml/2006/chartDrawing">
    <cdr:from>
      <cdr:x>0.52571</cdr:x>
      <cdr:y>0.22505</cdr:y>
    </cdr:from>
    <cdr:to>
      <cdr:x>0.52761</cdr:x>
      <cdr:y>0.30048</cdr:y>
    </cdr:to>
    <cdr:cxnSp macro="">
      <cdr:nvCxnSpPr>
        <cdr:cNvPr id="4" name="直線コネクタ 3">
          <a:extLst xmlns:a="http://schemas.openxmlformats.org/drawingml/2006/main">
            <a:ext uri="{FF2B5EF4-FFF2-40B4-BE49-F238E27FC236}">
              <a16:creationId xmlns:a16="http://schemas.microsoft.com/office/drawing/2014/main" id="{0FC0C643-0E48-4502-8576-BA4DF5D25807}"/>
            </a:ext>
          </a:extLst>
        </cdr:cNvPr>
        <cdr:cNvCxnSpPr/>
      </cdr:nvCxnSpPr>
      <cdr:spPr bwMode="auto">
        <a:xfrm xmlns:a="http://schemas.openxmlformats.org/drawingml/2006/main" flipH="1">
          <a:off x="3264817" y="1095374"/>
          <a:ext cx="11785" cy="367141"/>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0.26841</cdr:x>
      <cdr:y>0.29354</cdr:y>
    </cdr:from>
    <cdr:to>
      <cdr:x>0.45891</cdr:x>
      <cdr:y>0.32014</cdr:y>
    </cdr:to>
    <cdr:cxnSp macro="">
      <cdr:nvCxnSpPr>
        <cdr:cNvPr id="6" name="直線コネクタ 5">
          <a:extLst xmlns:a="http://schemas.openxmlformats.org/drawingml/2006/main">
            <a:ext uri="{FF2B5EF4-FFF2-40B4-BE49-F238E27FC236}">
              <a16:creationId xmlns:a16="http://schemas.microsoft.com/office/drawing/2014/main" id="{4B500A90-4033-4CC2-A1DF-92074541DD7F}"/>
            </a:ext>
          </a:extLst>
        </cdr:cNvPr>
        <cdr:cNvCxnSpPr/>
      </cdr:nvCxnSpPr>
      <cdr:spPr bwMode="auto">
        <a:xfrm xmlns:a="http://schemas.openxmlformats.org/drawingml/2006/main" flipH="1" flipV="1">
          <a:off x="1666877" y="1428749"/>
          <a:ext cx="1183106" cy="129442"/>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0.22393</cdr:x>
      <cdr:y>0.34655</cdr:y>
    </cdr:from>
    <cdr:to>
      <cdr:x>0.43155</cdr:x>
      <cdr:y>0.37769</cdr:y>
    </cdr:to>
    <cdr:cxnSp macro="">
      <cdr:nvCxnSpPr>
        <cdr:cNvPr id="7" name="直線コネクタ 6">
          <a:extLst xmlns:a="http://schemas.openxmlformats.org/drawingml/2006/main">
            <a:ext uri="{FF2B5EF4-FFF2-40B4-BE49-F238E27FC236}">
              <a16:creationId xmlns:a16="http://schemas.microsoft.com/office/drawing/2014/main" id="{248DC630-7B9B-4402-9666-9E26B6B7C8D1}"/>
            </a:ext>
          </a:extLst>
        </cdr:cNvPr>
        <cdr:cNvCxnSpPr/>
      </cdr:nvCxnSpPr>
      <cdr:spPr bwMode="auto">
        <a:xfrm xmlns:a="http://schemas.openxmlformats.org/drawingml/2006/main" flipH="1">
          <a:off x="1390652" y="1686734"/>
          <a:ext cx="1289434" cy="151590"/>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0.33282</cdr:x>
      <cdr:y>0.26027</cdr:y>
    </cdr:from>
    <cdr:to>
      <cdr:x>0.49464</cdr:x>
      <cdr:y>0.31175</cdr:y>
    </cdr:to>
    <cdr:cxnSp macro="">
      <cdr:nvCxnSpPr>
        <cdr:cNvPr id="10" name="直線コネクタ 9">
          <a:extLst xmlns:a="http://schemas.openxmlformats.org/drawingml/2006/main">
            <a:ext uri="{FF2B5EF4-FFF2-40B4-BE49-F238E27FC236}">
              <a16:creationId xmlns:a16="http://schemas.microsoft.com/office/drawing/2014/main" id="{24D4CBB0-0BE8-45A1-A8D1-A16464E5E4A9}"/>
            </a:ext>
          </a:extLst>
        </cdr:cNvPr>
        <cdr:cNvCxnSpPr/>
      </cdr:nvCxnSpPr>
      <cdr:spPr bwMode="auto">
        <a:xfrm xmlns:a="http://schemas.openxmlformats.org/drawingml/2006/main">
          <a:off x="2066927" y="1266824"/>
          <a:ext cx="1004920" cy="250544"/>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0.41871</cdr:x>
      <cdr:y>0.23679</cdr:y>
    </cdr:from>
    <cdr:to>
      <cdr:x>0.52</cdr:x>
      <cdr:y>0.30449</cdr:y>
    </cdr:to>
    <cdr:cxnSp macro="">
      <cdr:nvCxnSpPr>
        <cdr:cNvPr id="11" name="直線コネクタ 10">
          <a:extLst xmlns:a="http://schemas.openxmlformats.org/drawingml/2006/main">
            <a:ext uri="{FF2B5EF4-FFF2-40B4-BE49-F238E27FC236}">
              <a16:creationId xmlns:a16="http://schemas.microsoft.com/office/drawing/2014/main" id="{AA499ECC-2961-40CE-B877-B7BA663FE1F8}"/>
            </a:ext>
          </a:extLst>
        </cdr:cNvPr>
        <cdr:cNvCxnSpPr/>
      </cdr:nvCxnSpPr>
      <cdr:spPr bwMode="auto">
        <a:xfrm xmlns:a="http://schemas.openxmlformats.org/drawingml/2006/main" flipH="1" flipV="1">
          <a:off x="2600327" y="1152524"/>
          <a:ext cx="629027" cy="329493"/>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0.48006</cdr:x>
      <cdr:y>0.22896</cdr:y>
    </cdr:from>
    <cdr:to>
      <cdr:x>0.52243</cdr:x>
      <cdr:y>0.30036</cdr:y>
    </cdr:to>
    <cdr:cxnSp macro="">
      <cdr:nvCxnSpPr>
        <cdr:cNvPr id="12" name="直線コネクタ 11">
          <a:extLst xmlns:a="http://schemas.openxmlformats.org/drawingml/2006/main">
            <a:ext uri="{FF2B5EF4-FFF2-40B4-BE49-F238E27FC236}">
              <a16:creationId xmlns:a16="http://schemas.microsoft.com/office/drawing/2014/main" id="{D842E404-2D3A-4C65-9431-5352D6BCFA20}"/>
            </a:ext>
          </a:extLst>
        </cdr:cNvPr>
        <cdr:cNvCxnSpPr/>
      </cdr:nvCxnSpPr>
      <cdr:spPr bwMode="auto">
        <a:xfrm xmlns:a="http://schemas.openxmlformats.org/drawingml/2006/main">
          <a:off x="2981327" y="1114424"/>
          <a:ext cx="263129" cy="347493"/>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0.71727</cdr:x>
      <cdr:y>0.38333</cdr:y>
    </cdr:from>
    <cdr:to>
      <cdr:x>0.7839</cdr:x>
      <cdr:y>0.43398</cdr:y>
    </cdr:to>
    <cdr:cxnSp macro="">
      <cdr:nvCxnSpPr>
        <cdr:cNvPr id="30" name="直線コネクタ 29">
          <a:extLst xmlns:a="http://schemas.openxmlformats.org/drawingml/2006/main">
            <a:ext uri="{FF2B5EF4-FFF2-40B4-BE49-F238E27FC236}">
              <a16:creationId xmlns:a16="http://schemas.microsoft.com/office/drawing/2014/main" id="{555E8ABE-C8FD-4D15-86D2-75BAB58CF1A3}"/>
            </a:ext>
          </a:extLst>
        </cdr:cNvPr>
        <cdr:cNvCxnSpPr/>
      </cdr:nvCxnSpPr>
      <cdr:spPr bwMode="auto">
        <a:xfrm xmlns:a="http://schemas.openxmlformats.org/drawingml/2006/main" flipH="1">
          <a:off x="4463305" y="1865778"/>
          <a:ext cx="414618" cy="246529"/>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0.xml><?xml version="1.0" encoding="utf-8"?>
<c:userShapes xmlns:c="http://schemas.openxmlformats.org/drawingml/2006/chart">
  <cdr:relSizeAnchor xmlns:cdr="http://schemas.openxmlformats.org/drawingml/2006/chartDrawing">
    <cdr:from>
      <cdr:x>0.73473</cdr:x>
      <cdr:y>0.39689</cdr:y>
    </cdr:from>
    <cdr:to>
      <cdr:x>0.78458</cdr:x>
      <cdr:y>0.41618</cdr:y>
    </cdr:to>
    <cdr:cxnSp macro="">
      <cdr:nvCxnSpPr>
        <cdr:cNvPr id="3" name="直線コネクタ 2">
          <a:extLst xmlns:a="http://schemas.openxmlformats.org/drawingml/2006/main">
            <a:ext uri="{FF2B5EF4-FFF2-40B4-BE49-F238E27FC236}">
              <a16:creationId xmlns:a16="http://schemas.microsoft.com/office/drawing/2014/main" id="{0C4677D6-2232-4FDC-BB99-CB62D6E2CF03}"/>
            </a:ext>
          </a:extLst>
        </cdr:cNvPr>
        <cdr:cNvCxnSpPr/>
      </cdr:nvCxnSpPr>
      <cdr:spPr bwMode="auto">
        <a:xfrm xmlns:a="http://schemas.openxmlformats.org/drawingml/2006/main" flipV="1">
          <a:off x="3341549" y="1895597"/>
          <a:ext cx="226725" cy="9210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0.37262</cdr:x>
      <cdr:y>0.24556</cdr:y>
    </cdr:from>
    <cdr:to>
      <cdr:x>0.48032</cdr:x>
      <cdr:y>0.30043</cdr:y>
    </cdr:to>
    <cdr:cxnSp macro="">
      <cdr:nvCxnSpPr>
        <cdr:cNvPr id="9" name="直線コネクタ 8">
          <a:extLst xmlns:a="http://schemas.openxmlformats.org/drawingml/2006/main">
            <a:ext uri="{FF2B5EF4-FFF2-40B4-BE49-F238E27FC236}">
              <a16:creationId xmlns:a16="http://schemas.microsoft.com/office/drawing/2014/main" id="{A52CAFC0-25AF-4122-AD6B-7F8A4D2198FA}"/>
            </a:ext>
          </a:extLst>
        </cdr:cNvPr>
        <cdr:cNvCxnSpPr/>
      </cdr:nvCxnSpPr>
      <cdr:spPr bwMode="auto">
        <a:xfrm xmlns:a="http://schemas.openxmlformats.org/drawingml/2006/main" flipH="1" flipV="1">
          <a:off x="1680351" y="1136440"/>
          <a:ext cx="485681" cy="25394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0.35197</cdr:x>
      <cdr:y>0.2954</cdr:y>
    </cdr:from>
    <cdr:to>
      <cdr:x>0.4352</cdr:x>
      <cdr:y>0.314</cdr:y>
    </cdr:to>
    <cdr:cxnSp macro="">
      <cdr:nvCxnSpPr>
        <cdr:cNvPr id="11" name="直線コネクタ 10">
          <a:extLst xmlns:a="http://schemas.openxmlformats.org/drawingml/2006/main">
            <a:ext uri="{FF2B5EF4-FFF2-40B4-BE49-F238E27FC236}">
              <a16:creationId xmlns:a16="http://schemas.microsoft.com/office/drawing/2014/main" id="{6FE7DCE3-7D51-4B1E-A6B4-EC0378A7F6FF}"/>
            </a:ext>
          </a:extLst>
        </cdr:cNvPr>
        <cdr:cNvCxnSpPr/>
      </cdr:nvCxnSpPr>
      <cdr:spPr bwMode="auto">
        <a:xfrm xmlns:a="http://schemas.openxmlformats.org/drawingml/2006/main" flipH="1" flipV="1">
          <a:off x="1587235" y="1367116"/>
          <a:ext cx="375323" cy="8609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0.23021</cdr:x>
      <cdr:y>0.42373</cdr:y>
    </cdr:from>
    <cdr:to>
      <cdr:x>0.27245</cdr:x>
      <cdr:y>0.44552</cdr:y>
    </cdr:to>
    <cdr:cxnSp macro="">
      <cdr:nvCxnSpPr>
        <cdr:cNvPr id="17" name="直線コネクタ 16">
          <a:extLst xmlns:a="http://schemas.openxmlformats.org/drawingml/2006/main">
            <a:ext uri="{FF2B5EF4-FFF2-40B4-BE49-F238E27FC236}">
              <a16:creationId xmlns:a16="http://schemas.microsoft.com/office/drawing/2014/main" id="{DA14CBC3-F9A4-494F-A009-CBF7D060700F}"/>
            </a:ext>
          </a:extLst>
        </cdr:cNvPr>
        <cdr:cNvCxnSpPr/>
      </cdr:nvCxnSpPr>
      <cdr:spPr bwMode="auto">
        <a:xfrm xmlns:a="http://schemas.openxmlformats.org/drawingml/2006/main" flipH="1" flipV="1">
          <a:off x="1038146" y="1961028"/>
          <a:ext cx="190501" cy="10085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0.46536</cdr:x>
      <cdr:y>0.21619</cdr:y>
    </cdr:from>
    <cdr:to>
      <cdr:x>0.50127</cdr:x>
      <cdr:y>0.3</cdr:y>
    </cdr:to>
    <cdr:cxnSp macro="">
      <cdr:nvCxnSpPr>
        <cdr:cNvPr id="12" name="直線コネクタ 11">
          <a:extLst xmlns:a="http://schemas.openxmlformats.org/drawingml/2006/main">
            <a:ext uri="{FF2B5EF4-FFF2-40B4-BE49-F238E27FC236}">
              <a16:creationId xmlns:a16="http://schemas.microsoft.com/office/drawing/2014/main" id="{0974E0C9-63B2-40A2-907D-12AE30DC24F5}"/>
            </a:ext>
          </a:extLst>
        </cdr:cNvPr>
        <cdr:cNvCxnSpPr/>
      </cdr:nvCxnSpPr>
      <cdr:spPr bwMode="auto">
        <a:xfrm xmlns:a="http://schemas.openxmlformats.org/drawingml/2006/main" flipH="1" flipV="1">
          <a:off x="2098569" y="1000521"/>
          <a:ext cx="161938" cy="38787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0.49031</cdr:x>
      <cdr:y>0.17637</cdr:y>
    </cdr:from>
    <cdr:to>
      <cdr:x>0.50826</cdr:x>
      <cdr:y>0.30085</cdr:y>
    </cdr:to>
    <cdr:cxnSp macro="">
      <cdr:nvCxnSpPr>
        <cdr:cNvPr id="24" name="直線コネクタ 23">
          <a:extLst xmlns:a="http://schemas.openxmlformats.org/drawingml/2006/main">
            <a:ext uri="{FF2B5EF4-FFF2-40B4-BE49-F238E27FC236}">
              <a16:creationId xmlns:a16="http://schemas.microsoft.com/office/drawing/2014/main" id="{7A505EE1-C4EA-47F1-8396-6AF6F3E133FF}"/>
            </a:ext>
          </a:extLst>
        </cdr:cNvPr>
        <cdr:cNvCxnSpPr/>
      </cdr:nvCxnSpPr>
      <cdr:spPr bwMode="auto">
        <a:xfrm xmlns:a="http://schemas.openxmlformats.org/drawingml/2006/main" flipH="1" flipV="1">
          <a:off x="2211083" y="816268"/>
          <a:ext cx="80947" cy="5760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1.xml><?xml version="1.0" encoding="utf-8"?>
<c:userShapes xmlns:c="http://schemas.openxmlformats.org/drawingml/2006/chart">
  <cdr:relSizeAnchor xmlns:cdr="http://schemas.openxmlformats.org/drawingml/2006/chartDrawing">
    <cdr:from>
      <cdr:x>0.70827</cdr:x>
      <cdr:y>0.76095</cdr:y>
    </cdr:from>
    <cdr:to>
      <cdr:x>0.76342</cdr:x>
      <cdr:y>0.79736</cdr:y>
    </cdr:to>
    <cdr:cxnSp macro="">
      <cdr:nvCxnSpPr>
        <cdr:cNvPr id="3" name="直線コネクタ 2">
          <a:extLst xmlns:a="http://schemas.openxmlformats.org/drawingml/2006/main">
            <a:ext uri="{FF2B5EF4-FFF2-40B4-BE49-F238E27FC236}">
              <a16:creationId xmlns:a16="http://schemas.microsoft.com/office/drawing/2014/main" id="{D61ADA43-ADAE-4D36-BAD3-13D6572A1638}"/>
            </a:ext>
          </a:extLst>
        </cdr:cNvPr>
        <cdr:cNvCxnSpPr/>
      </cdr:nvCxnSpPr>
      <cdr:spPr bwMode="auto">
        <a:xfrm xmlns:a="http://schemas.openxmlformats.org/drawingml/2006/main">
          <a:off x="3997303" y="3265714"/>
          <a:ext cx="311284" cy="15627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0.4914</cdr:x>
      <cdr:y>0.11306</cdr:y>
    </cdr:from>
    <cdr:to>
      <cdr:x>0.58049</cdr:x>
      <cdr:y>0.28879</cdr:y>
    </cdr:to>
    <cdr:cxnSp macro="">
      <cdr:nvCxnSpPr>
        <cdr:cNvPr id="6" name="直線コネクタ 5">
          <a:extLst xmlns:a="http://schemas.openxmlformats.org/drawingml/2006/main">
            <a:ext uri="{FF2B5EF4-FFF2-40B4-BE49-F238E27FC236}">
              <a16:creationId xmlns:a16="http://schemas.microsoft.com/office/drawing/2014/main" id="{18E80568-C341-4259-A86E-3E6AEFAB842F}"/>
            </a:ext>
          </a:extLst>
        </cdr:cNvPr>
        <cdr:cNvCxnSpPr>
          <a:endCxn xmlns:a="http://schemas.openxmlformats.org/drawingml/2006/main" id="20" idx="1"/>
        </cdr:cNvCxnSpPr>
      </cdr:nvCxnSpPr>
      <cdr:spPr bwMode="auto">
        <a:xfrm xmlns:a="http://schemas.openxmlformats.org/drawingml/2006/main" flipV="1">
          <a:off x="2241177" y="457802"/>
          <a:ext cx="406321" cy="71160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0.3635</cdr:x>
      <cdr:y>0.2378</cdr:y>
    </cdr:from>
    <cdr:to>
      <cdr:x>0.40448</cdr:x>
      <cdr:y>0.31706</cdr:y>
    </cdr:to>
    <cdr:cxnSp macro="">
      <cdr:nvCxnSpPr>
        <cdr:cNvPr id="9" name="直線コネクタ 8">
          <a:extLst xmlns:a="http://schemas.openxmlformats.org/drawingml/2006/main">
            <a:ext uri="{FF2B5EF4-FFF2-40B4-BE49-F238E27FC236}">
              <a16:creationId xmlns:a16="http://schemas.microsoft.com/office/drawing/2014/main" id="{94B98F99-8D6D-4634-8396-F64946ACBA2E}"/>
            </a:ext>
          </a:extLst>
        </cdr:cNvPr>
        <cdr:cNvCxnSpPr/>
      </cdr:nvCxnSpPr>
      <cdr:spPr bwMode="auto">
        <a:xfrm xmlns:a="http://schemas.openxmlformats.org/drawingml/2006/main" flipH="1" flipV="1">
          <a:off x="2051482" y="1020536"/>
          <a:ext cx="231321" cy="34017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0.21865</cdr:x>
      <cdr:y>0.42687</cdr:y>
    </cdr:from>
    <cdr:to>
      <cdr:x>0.25307</cdr:x>
      <cdr:y>0.43823</cdr:y>
    </cdr:to>
    <cdr:cxnSp macro="">
      <cdr:nvCxnSpPr>
        <cdr:cNvPr id="11" name="直線コネクタ 10">
          <a:extLst xmlns:a="http://schemas.openxmlformats.org/drawingml/2006/main">
            <a:ext uri="{FF2B5EF4-FFF2-40B4-BE49-F238E27FC236}">
              <a16:creationId xmlns:a16="http://schemas.microsoft.com/office/drawing/2014/main" id="{F1092C3E-8620-456D-AEEB-870778E389FD}"/>
            </a:ext>
          </a:extLst>
        </cdr:cNvPr>
        <cdr:cNvCxnSpPr/>
      </cdr:nvCxnSpPr>
      <cdr:spPr bwMode="auto">
        <a:xfrm xmlns:a="http://schemas.openxmlformats.org/drawingml/2006/main" flipH="1" flipV="1">
          <a:off x="997227" y="1728549"/>
          <a:ext cx="156983" cy="4598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0.18508</cdr:x>
      <cdr:y>0.65131</cdr:y>
    </cdr:from>
    <cdr:to>
      <cdr:x>0.20885</cdr:x>
      <cdr:y>0.65632</cdr:y>
    </cdr:to>
    <cdr:cxnSp macro="">
      <cdr:nvCxnSpPr>
        <cdr:cNvPr id="17" name="直線コネクタ 16">
          <a:extLst xmlns:a="http://schemas.openxmlformats.org/drawingml/2006/main">
            <a:ext uri="{FF2B5EF4-FFF2-40B4-BE49-F238E27FC236}">
              <a16:creationId xmlns:a16="http://schemas.microsoft.com/office/drawing/2014/main" id="{860D435F-2283-422B-AB7F-255F706BA6C1}"/>
            </a:ext>
          </a:extLst>
        </cdr:cNvPr>
        <cdr:cNvCxnSpPr/>
      </cdr:nvCxnSpPr>
      <cdr:spPr bwMode="auto">
        <a:xfrm xmlns:a="http://schemas.openxmlformats.org/drawingml/2006/main" flipH="1">
          <a:off x="844114" y="2637385"/>
          <a:ext cx="108390" cy="2026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0.43824</cdr:x>
      <cdr:y>0.18707</cdr:y>
    </cdr:from>
    <cdr:to>
      <cdr:x>0.4527</cdr:x>
      <cdr:y>0.30121</cdr:y>
    </cdr:to>
    <cdr:cxnSp macro="">
      <cdr:nvCxnSpPr>
        <cdr:cNvPr id="12" name="直線コネクタ 11">
          <a:extLst xmlns:a="http://schemas.openxmlformats.org/drawingml/2006/main">
            <a:ext uri="{FF2B5EF4-FFF2-40B4-BE49-F238E27FC236}">
              <a16:creationId xmlns:a16="http://schemas.microsoft.com/office/drawing/2014/main" id="{56531B7E-8925-4534-9E68-2035289A7CB8}"/>
            </a:ext>
          </a:extLst>
        </cdr:cNvPr>
        <cdr:cNvCxnSpPr/>
      </cdr:nvCxnSpPr>
      <cdr:spPr bwMode="auto">
        <a:xfrm xmlns:a="http://schemas.openxmlformats.org/drawingml/2006/main" flipH="1" flipV="1">
          <a:off x="2473303" y="802821"/>
          <a:ext cx="81643" cy="48985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0.38519</cdr:x>
      <cdr:y>0.19975</cdr:y>
    </cdr:from>
    <cdr:to>
      <cdr:x>0.42098</cdr:x>
      <cdr:y>0.31495</cdr:y>
    </cdr:to>
    <cdr:cxnSp macro="">
      <cdr:nvCxnSpPr>
        <cdr:cNvPr id="24" name="直線コネクタ 23">
          <a:extLst xmlns:a="http://schemas.openxmlformats.org/drawingml/2006/main">
            <a:ext uri="{FF2B5EF4-FFF2-40B4-BE49-F238E27FC236}">
              <a16:creationId xmlns:a16="http://schemas.microsoft.com/office/drawing/2014/main" id="{7A88EE74-0653-49FE-811A-26A08F88AAC8}"/>
            </a:ext>
          </a:extLst>
        </cdr:cNvPr>
        <cdr:cNvCxnSpPr/>
      </cdr:nvCxnSpPr>
      <cdr:spPr bwMode="auto">
        <a:xfrm xmlns:a="http://schemas.openxmlformats.org/drawingml/2006/main" flipH="1" flipV="1">
          <a:off x="2173946" y="857250"/>
          <a:ext cx="201976" cy="49438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0.32733</cdr:x>
      <cdr:y>0.30121</cdr:y>
    </cdr:from>
    <cdr:to>
      <cdr:x>0.36341</cdr:x>
      <cdr:y>0.34005</cdr:y>
    </cdr:to>
    <cdr:cxnSp macro="">
      <cdr:nvCxnSpPr>
        <cdr:cNvPr id="19" name="直線コネクタ 18">
          <a:extLst xmlns:a="http://schemas.openxmlformats.org/drawingml/2006/main">
            <a:ext uri="{FF2B5EF4-FFF2-40B4-BE49-F238E27FC236}">
              <a16:creationId xmlns:a16="http://schemas.microsoft.com/office/drawing/2014/main" id="{A63E6316-17E1-4F81-AC2C-DD4B4DD55C77}"/>
            </a:ext>
          </a:extLst>
        </cdr:cNvPr>
        <cdr:cNvCxnSpPr/>
      </cdr:nvCxnSpPr>
      <cdr:spPr bwMode="auto">
        <a:xfrm xmlns:a="http://schemas.openxmlformats.org/drawingml/2006/main" flipH="1" flipV="1">
          <a:off x="1847375" y="1292679"/>
          <a:ext cx="203635" cy="16669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0.58049</cdr:x>
      <cdr:y>0.07292</cdr:y>
    </cdr:from>
    <cdr:to>
      <cdr:x>0.59051</cdr:x>
      <cdr:y>0.15319</cdr:y>
    </cdr:to>
    <cdr:sp macro="" textlink="">
      <cdr:nvSpPr>
        <cdr:cNvPr id="20" name="左大かっこ 19">
          <a:extLst xmlns:a="http://schemas.openxmlformats.org/drawingml/2006/main">
            <a:ext uri="{FF2B5EF4-FFF2-40B4-BE49-F238E27FC236}">
              <a16:creationId xmlns:a16="http://schemas.microsoft.com/office/drawing/2014/main" id="{A817EC11-7AF4-49E2-B82F-499C8DAB674A}"/>
            </a:ext>
          </a:extLst>
        </cdr:cNvPr>
        <cdr:cNvSpPr/>
      </cdr:nvSpPr>
      <cdr:spPr bwMode="auto">
        <a:xfrm xmlns:a="http://schemas.openxmlformats.org/drawingml/2006/main">
          <a:off x="2647498" y="295277"/>
          <a:ext cx="45719" cy="325049"/>
        </a:xfrm>
        <a:prstGeom xmlns:a="http://schemas.openxmlformats.org/drawingml/2006/main" prst="leftBracket">
          <a:avLst/>
        </a:prstGeom>
        <a:solidFill xmlns:a="http://schemas.openxmlformats.org/drawingml/2006/main">
          <a:srgbClr val="FFFFFF"/>
        </a:solidFill>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userShapes>
</file>

<file path=xl/drawings/drawing32.xml><?xml version="1.0" encoding="utf-8"?>
<c:userShapes xmlns:c="http://schemas.openxmlformats.org/drawingml/2006/chart">
  <cdr:relSizeAnchor xmlns:cdr="http://schemas.openxmlformats.org/drawingml/2006/chartDrawing">
    <cdr:from>
      <cdr:x>0.40069</cdr:x>
      <cdr:y>0.27152</cdr:y>
    </cdr:from>
    <cdr:to>
      <cdr:x>0.45782</cdr:x>
      <cdr:y>0.31914</cdr:y>
    </cdr:to>
    <cdr:cxnSp macro="">
      <cdr:nvCxnSpPr>
        <cdr:cNvPr id="9" name="直線コネクタ 8">
          <a:extLst xmlns:a="http://schemas.openxmlformats.org/drawingml/2006/main">
            <a:ext uri="{FF2B5EF4-FFF2-40B4-BE49-F238E27FC236}">
              <a16:creationId xmlns:a16="http://schemas.microsoft.com/office/drawing/2014/main" id="{4E383A5F-16D9-46A1-BDF1-B6FDB2B8CE08}"/>
            </a:ext>
          </a:extLst>
        </cdr:cNvPr>
        <cdr:cNvCxnSpPr/>
      </cdr:nvCxnSpPr>
      <cdr:spPr bwMode="auto">
        <a:xfrm xmlns:a="http://schemas.openxmlformats.org/drawingml/2006/main" flipH="1" flipV="1">
          <a:off x="1797962" y="1320733"/>
          <a:ext cx="256351" cy="23163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0.28139</cdr:x>
      <cdr:y>0.33272</cdr:y>
    </cdr:from>
    <cdr:to>
      <cdr:x>0.338</cdr:x>
      <cdr:y>0.35871</cdr:y>
    </cdr:to>
    <cdr:cxnSp macro="">
      <cdr:nvCxnSpPr>
        <cdr:cNvPr id="11" name="直線コネクタ 10">
          <a:extLst xmlns:a="http://schemas.openxmlformats.org/drawingml/2006/main">
            <a:ext uri="{FF2B5EF4-FFF2-40B4-BE49-F238E27FC236}">
              <a16:creationId xmlns:a16="http://schemas.microsoft.com/office/drawing/2014/main" id="{D859054F-4C16-4AF0-AB74-FACB0AD91FF1}"/>
            </a:ext>
          </a:extLst>
        </cdr:cNvPr>
        <cdr:cNvCxnSpPr/>
      </cdr:nvCxnSpPr>
      <cdr:spPr bwMode="auto">
        <a:xfrm xmlns:a="http://schemas.openxmlformats.org/drawingml/2006/main" flipH="1" flipV="1">
          <a:off x="1262641" y="1618401"/>
          <a:ext cx="254018" cy="12641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0.14803</cdr:x>
      <cdr:y>0.51681</cdr:y>
    </cdr:from>
    <cdr:to>
      <cdr:x>0.198</cdr:x>
      <cdr:y>0.52475</cdr:y>
    </cdr:to>
    <cdr:cxnSp macro="">
      <cdr:nvCxnSpPr>
        <cdr:cNvPr id="17" name="直線コネクタ 16">
          <a:extLst xmlns:a="http://schemas.openxmlformats.org/drawingml/2006/main">
            <a:ext uri="{FF2B5EF4-FFF2-40B4-BE49-F238E27FC236}">
              <a16:creationId xmlns:a16="http://schemas.microsoft.com/office/drawing/2014/main" id="{A8D789EA-A962-4B87-8124-2791038229C5}"/>
            </a:ext>
          </a:extLst>
        </cdr:cNvPr>
        <cdr:cNvCxnSpPr/>
      </cdr:nvCxnSpPr>
      <cdr:spPr bwMode="auto">
        <a:xfrm xmlns:a="http://schemas.openxmlformats.org/drawingml/2006/main">
          <a:off x="664227" y="2513865"/>
          <a:ext cx="224224" cy="3862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0.46633</cdr:x>
      <cdr:y>0.22892</cdr:y>
    </cdr:from>
    <cdr:to>
      <cdr:x>0.47519</cdr:x>
      <cdr:y>0.31902</cdr:y>
    </cdr:to>
    <cdr:cxnSp macro="">
      <cdr:nvCxnSpPr>
        <cdr:cNvPr id="12" name="直線コネクタ 11">
          <a:extLst xmlns:a="http://schemas.openxmlformats.org/drawingml/2006/main">
            <a:ext uri="{FF2B5EF4-FFF2-40B4-BE49-F238E27FC236}">
              <a16:creationId xmlns:a16="http://schemas.microsoft.com/office/drawing/2014/main" id="{5B8B3F43-2661-4014-AC67-E391C367F1B4}"/>
            </a:ext>
          </a:extLst>
        </cdr:cNvPr>
        <cdr:cNvCxnSpPr/>
      </cdr:nvCxnSpPr>
      <cdr:spPr bwMode="auto">
        <a:xfrm xmlns:a="http://schemas.openxmlformats.org/drawingml/2006/main" flipH="1" flipV="1">
          <a:off x="2092486" y="1113521"/>
          <a:ext cx="39756" cy="43826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0.70622</cdr:x>
      <cdr:y>0.38928</cdr:y>
    </cdr:from>
    <cdr:to>
      <cdr:x>0.75859</cdr:x>
      <cdr:y>0.43102</cdr:y>
    </cdr:to>
    <cdr:cxnSp macro="">
      <cdr:nvCxnSpPr>
        <cdr:cNvPr id="24" name="直線コネクタ 23">
          <a:extLst xmlns:a="http://schemas.openxmlformats.org/drawingml/2006/main">
            <a:ext uri="{FF2B5EF4-FFF2-40B4-BE49-F238E27FC236}">
              <a16:creationId xmlns:a16="http://schemas.microsoft.com/office/drawing/2014/main" id="{3FA54F18-13AC-4146-807F-07F6627BCE18}"/>
            </a:ext>
          </a:extLst>
        </cdr:cNvPr>
        <cdr:cNvCxnSpPr/>
      </cdr:nvCxnSpPr>
      <cdr:spPr bwMode="auto">
        <a:xfrm xmlns:a="http://schemas.openxmlformats.org/drawingml/2006/main" flipV="1">
          <a:off x="3168932" y="1893522"/>
          <a:ext cx="234992" cy="20302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3.xml><?xml version="1.0" encoding="utf-8"?>
<c:userShapes xmlns:c="http://schemas.openxmlformats.org/drawingml/2006/chart">
  <cdr:relSizeAnchor xmlns:cdr="http://schemas.openxmlformats.org/drawingml/2006/chartDrawing">
    <cdr:from>
      <cdr:x>0.68066</cdr:x>
      <cdr:y>0.78298</cdr:y>
    </cdr:from>
    <cdr:to>
      <cdr:x>0.72465</cdr:x>
      <cdr:y>0.80276</cdr:y>
    </cdr:to>
    <cdr:cxnSp macro="">
      <cdr:nvCxnSpPr>
        <cdr:cNvPr id="3" name="直線コネクタ 2">
          <a:extLst xmlns:a="http://schemas.openxmlformats.org/drawingml/2006/main">
            <a:ext uri="{FF2B5EF4-FFF2-40B4-BE49-F238E27FC236}">
              <a16:creationId xmlns:a16="http://schemas.microsoft.com/office/drawing/2014/main" id="{C7B59931-86CF-4BB8-B67F-95F79DA8BAEC}"/>
            </a:ext>
          </a:extLst>
        </cdr:cNvPr>
        <cdr:cNvCxnSpPr/>
      </cdr:nvCxnSpPr>
      <cdr:spPr bwMode="auto">
        <a:xfrm xmlns:a="http://schemas.openxmlformats.org/drawingml/2006/main">
          <a:off x="3294475" y="3638050"/>
          <a:ext cx="212918" cy="9190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0.29846</cdr:x>
      <cdr:y>0.32952</cdr:y>
    </cdr:from>
    <cdr:to>
      <cdr:x>0.34279</cdr:x>
      <cdr:y>0.37483</cdr:y>
    </cdr:to>
    <cdr:cxnSp macro="">
      <cdr:nvCxnSpPr>
        <cdr:cNvPr id="11" name="直線コネクタ 10">
          <a:extLst xmlns:a="http://schemas.openxmlformats.org/drawingml/2006/main">
            <a:ext uri="{FF2B5EF4-FFF2-40B4-BE49-F238E27FC236}">
              <a16:creationId xmlns:a16="http://schemas.microsoft.com/office/drawing/2014/main" id="{012B36B6-E167-48A0-8241-0BB8FA92F133}"/>
            </a:ext>
          </a:extLst>
        </cdr:cNvPr>
        <cdr:cNvCxnSpPr/>
      </cdr:nvCxnSpPr>
      <cdr:spPr bwMode="auto">
        <a:xfrm xmlns:a="http://schemas.openxmlformats.org/drawingml/2006/main" flipH="1" flipV="1">
          <a:off x="1444573" y="1531073"/>
          <a:ext cx="214563" cy="21053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0.24633</cdr:x>
      <cdr:y>0.77469</cdr:y>
    </cdr:from>
    <cdr:to>
      <cdr:x>0.2957</cdr:x>
      <cdr:y>0.80075</cdr:y>
    </cdr:to>
    <cdr:cxnSp macro="">
      <cdr:nvCxnSpPr>
        <cdr:cNvPr id="17" name="直線コネクタ 16">
          <a:extLst xmlns:a="http://schemas.openxmlformats.org/drawingml/2006/main">
            <a:ext uri="{FF2B5EF4-FFF2-40B4-BE49-F238E27FC236}">
              <a16:creationId xmlns:a16="http://schemas.microsoft.com/office/drawing/2014/main" id="{C388D4AB-D9D2-4987-BEA3-FDA35E7C73BF}"/>
            </a:ext>
          </a:extLst>
        </cdr:cNvPr>
        <cdr:cNvCxnSpPr/>
      </cdr:nvCxnSpPr>
      <cdr:spPr bwMode="auto">
        <a:xfrm xmlns:a="http://schemas.openxmlformats.org/drawingml/2006/main" flipV="1">
          <a:off x="1192272" y="3599533"/>
          <a:ext cx="238958" cy="1210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0.65247</cdr:x>
      <cdr:y>0.31134</cdr:y>
    </cdr:from>
    <cdr:to>
      <cdr:x>0.70874</cdr:x>
      <cdr:y>0.35605</cdr:y>
    </cdr:to>
    <cdr:cxnSp macro="">
      <cdr:nvCxnSpPr>
        <cdr:cNvPr id="24" name="直線コネクタ 23">
          <a:extLst xmlns:a="http://schemas.openxmlformats.org/drawingml/2006/main">
            <a:ext uri="{FF2B5EF4-FFF2-40B4-BE49-F238E27FC236}">
              <a16:creationId xmlns:a16="http://schemas.microsoft.com/office/drawing/2014/main" id="{64CC2233-D71F-4DFC-926A-7D02BFBC0957}"/>
            </a:ext>
          </a:extLst>
        </cdr:cNvPr>
        <cdr:cNvCxnSpPr/>
      </cdr:nvCxnSpPr>
      <cdr:spPr bwMode="auto">
        <a:xfrm xmlns:a="http://schemas.openxmlformats.org/drawingml/2006/main" flipV="1">
          <a:off x="3027463" y="1285254"/>
          <a:ext cx="261094" cy="18456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0.75737</cdr:x>
      <cdr:y>0.53069</cdr:y>
    </cdr:from>
    <cdr:to>
      <cdr:x>0.80136</cdr:x>
      <cdr:y>0.54388</cdr:y>
    </cdr:to>
    <cdr:cxnSp macro="">
      <cdr:nvCxnSpPr>
        <cdr:cNvPr id="10" name="直線コネクタ 9">
          <a:extLst xmlns:a="http://schemas.openxmlformats.org/drawingml/2006/main">
            <a:ext uri="{FF2B5EF4-FFF2-40B4-BE49-F238E27FC236}">
              <a16:creationId xmlns:a16="http://schemas.microsoft.com/office/drawing/2014/main" id="{D5169C54-5A8E-4651-B163-BBE2B5E9D9D3}"/>
            </a:ext>
          </a:extLst>
        </cdr:cNvPr>
        <cdr:cNvCxnSpPr/>
      </cdr:nvCxnSpPr>
      <cdr:spPr bwMode="auto">
        <a:xfrm xmlns:a="http://schemas.openxmlformats.org/drawingml/2006/main" flipV="1">
          <a:off x="3665772" y="2465818"/>
          <a:ext cx="212918" cy="6128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0.18722</cdr:x>
      <cdr:y>0.58479</cdr:y>
    </cdr:from>
    <cdr:to>
      <cdr:x>0.2304</cdr:x>
      <cdr:y>0.59478</cdr:y>
    </cdr:to>
    <cdr:cxnSp macro="">
      <cdr:nvCxnSpPr>
        <cdr:cNvPr id="8" name="直線コネクタ 7">
          <a:extLst xmlns:a="http://schemas.openxmlformats.org/drawingml/2006/main">
            <a:ext uri="{FF2B5EF4-FFF2-40B4-BE49-F238E27FC236}">
              <a16:creationId xmlns:a16="http://schemas.microsoft.com/office/drawing/2014/main" id="{607687A4-601D-4D6C-8CB4-B85FD6086581}"/>
            </a:ext>
          </a:extLst>
        </cdr:cNvPr>
        <cdr:cNvCxnSpPr/>
      </cdr:nvCxnSpPr>
      <cdr:spPr bwMode="auto">
        <a:xfrm xmlns:a="http://schemas.openxmlformats.org/drawingml/2006/main" flipH="1" flipV="1">
          <a:off x="906161" y="2717211"/>
          <a:ext cx="208997" cy="4641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4.xml><?xml version="1.0" encoding="utf-8"?>
<c:userShapes xmlns:c="http://schemas.openxmlformats.org/drawingml/2006/chart">
  <cdr:relSizeAnchor xmlns:cdr="http://schemas.openxmlformats.org/drawingml/2006/chartDrawing">
    <cdr:from>
      <cdr:x>0.59502</cdr:x>
      <cdr:y>0.34708</cdr:y>
    </cdr:from>
    <cdr:to>
      <cdr:x>0.64101</cdr:x>
      <cdr:y>0.37576</cdr:y>
    </cdr:to>
    <cdr:cxnSp macro="">
      <cdr:nvCxnSpPr>
        <cdr:cNvPr id="9" name="直線コネクタ 8">
          <a:extLst xmlns:a="http://schemas.openxmlformats.org/drawingml/2006/main">
            <a:ext uri="{FF2B5EF4-FFF2-40B4-BE49-F238E27FC236}">
              <a16:creationId xmlns:a16="http://schemas.microsoft.com/office/drawing/2014/main" id="{4D7EB48B-6E58-473C-AA0E-FD450F17986C}"/>
            </a:ext>
          </a:extLst>
        </cdr:cNvPr>
        <cdr:cNvCxnSpPr/>
      </cdr:nvCxnSpPr>
      <cdr:spPr bwMode="auto">
        <a:xfrm xmlns:a="http://schemas.openxmlformats.org/drawingml/2006/main" flipH="1">
          <a:off x="3583880" y="1828549"/>
          <a:ext cx="277006" cy="15109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0.39875</cdr:x>
      <cdr:y>0.26813</cdr:y>
    </cdr:from>
    <cdr:to>
      <cdr:x>0.41874</cdr:x>
      <cdr:y>0.29533</cdr:y>
    </cdr:to>
    <cdr:cxnSp macro="">
      <cdr:nvCxnSpPr>
        <cdr:cNvPr id="11" name="直線コネクタ 10">
          <a:extLst xmlns:a="http://schemas.openxmlformats.org/drawingml/2006/main">
            <a:ext uri="{FF2B5EF4-FFF2-40B4-BE49-F238E27FC236}">
              <a16:creationId xmlns:a16="http://schemas.microsoft.com/office/drawing/2014/main" id="{ADE41D04-148B-4D8B-A73E-B87022E7C8C6}"/>
            </a:ext>
          </a:extLst>
        </cdr:cNvPr>
        <cdr:cNvCxnSpPr/>
      </cdr:nvCxnSpPr>
      <cdr:spPr bwMode="auto">
        <a:xfrm xmlns:a="http://schemas.openxmlformats.org/drawingml/2006/main" flipH="1" flipV="1">
          <a:off x="1840965" y="1201431"/>
          <a:ext cx="92283" cy="12186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0.26478</cdr:x>
      <cdr:y>0.3313</cdr:y>
    </cdr:from>
    <cdr:to>
      <cdr:x>0.31071</cdr:x>
      <cdr:y>0.36261</cdr:y>
    </cdr:to>
    <cdr:cxnSp macro="">
      <cdr:nvCxnSpPr>
        <cdr:cNvPr id="12" name="直線コネクタ 11">
          <a:extLst xmlns:a="http://schemas.openxmlformats.org/drawingml/2006/main">
            <a:ext uri="{FF2B5EF4-FFF2-40B4-BE49-F238E27FC236}">
              <a16:creationId xmlns:a16="http://schemas.microsoft.com/office/drawing/2014/main" id="{B6A0861D-338F-4B18-A8CD-567F9B9E4E2C}"/>
            </a:ext>
          </a:extLst>
        </cdr:cNvPr>
        <cdr:cNvCxnSpPr/>
      </cdr:nvCxnSpPr>
      <cdr:spPr bwMode="auto">
        <a:xfrm xmlns:a="http://schemas.openxmlformats.org/drawingml/2006/main" flipH="1" flipV="1">
          <a:off x="1606868" y="1672510"/>
          <a:ext cx="278782" cy="15805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userShapes>
</file>

<file path=xl/drawings/drawing35.xml><?xml version="1.0" encoding="utf-8"?>
<c:userShapes xmlns:c="http://schemas.openxmlformats.org/drawingml/2006/chart">
  <cdr:relSizeAnchor xmlns:cdr="http://schemas.openxmlformats.org/drawingml/2006/chartDrawing">
    <cdr:from>
      <cdr:x>0.40719</cdr:x>
      <cdr:y>0.13136</cdr:y>
    </cdr:from>
    <cdr:to>
      <cdr:x>0.47314</cdr:x>
      <cdr:y>0.28773</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764286" y="571500"/>
          <a:ext cx="285751" cy="680358"/>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0.74957</cdr:x>
      <cdr:y>0.70833</cdr:y>
    </cdr:from>
    <cdr:to>
      <cdr:x>0.80904</cdr:x>
      <cdr:y>0.74881</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3218937" y="3308213"/>
          <a:ext cx="255386" cy="18906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0.39149</cdr:x>
      <cdr:y>0.18452</cdr:y>
    </cdr:from>
    <cdr:to>
      <cdr:x>0.47</cdr:x>
      <cdr:y>0.28773</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696250" y="802823"/>
          <a:ext cx="340179" cy="44903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0.23133</cdr:x>
      <cdr:y>0.30988</cdr:y>
    </cdr:from>
    <cdr:to>
      <cdr:x>0.3628</cdr:x>
      <cdr:y>0.33152</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1002299" y="1348209"/>
          <a:ext cx="569632" cy="9415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0.30984</cdr:x>
      <cdr:y>0.2502</cdr:y>
    </cdr:from>
    <cdr:to>
      <cdr:x>0.44516</cdr:x>
      <cdr:y>0.28775</cdr:y>
    </cdr:to>
    <cdr:cxnSp macro="">
      <cdr:nvCxnSpPr>
        <cdr:cNvPr id="17" name="直線コネクタ 16">
          <a:extLst xmlns:a="http://schemas.openxmlformats.org/drawingml/2006/main">
            <a:ext uri="{FF2B5EF4-FFF2-40B4-BE49-F238E27FC236}">
              <a16:creationId xmlns:a16="http://schemas.microsoft.com/office/drawing/2014/main" id="{8D572DCD-6AD2-42D1-AE27-1EF9F41BFB90}"/>
            </a:ext>
          </a:extLst>
        </cdr:cNvPr>
        <cdr:cNvCxnSpPr/>
      </cdr:nvCxnSpPr>
      <cdr:spPr bwMode="auto">
        <a:xfrm xmlns:a="http://schemas.openxmlformats.org/drawingml/2006/main" flipH="1" flipV="1">
          <a:off x="1342464" y="1088555"/>
          <a:ext cx="586314" cy="16337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0.42604</cdr:x>
      <cdr:y>0.08757</cdr:y>
    </cdr:from>
    <cdr:to>
      <cdr:x>0.47628</cdr:x>
      <cdr:y>0.28773</cdr:y>
    </cdr:to>
    <cdr:cxnSp macro="">
      <cdr:nvCxnSpPr>
        <cdr:cNvPr id="12" name="直線コネクタ 11">
          <a:extLst xmlns:a="http://schemas.openxmlformats.org/drawingml/2006/main">
            <a:ext uri="{FF2B5EF4-FFF2-40B4-BE49-F238E27FC236}">
              <a16:creationId xmlns:a16="http://schemas.microsoft.com/office/drawing/2014/main" id="{9EC0D7CB-A47E-444F-A348-2D288074104A}"/>
            </a:ext>
          </a:extLst>
        </cdr:cNvPr>
        <cdr:cNvCxnSpPr/>
      </cdr:nvCxnSpPr>
      <cdr:spPr bwMode="auto">
        <a:xfrm xmlns:a="http://schemas.openxmlformats.org/drawingml/2006/main" flipH="1" flipV="1">
          <a:off x="1845930" y="381001"/>
          <a:ext cx="217713" cy="870856"/>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0.48486</cdr:x>
      <cdr:y>0.13073</cdr:y>
    </cdr:from>
    <cdr:to>
      <cdr:x>0.56056</cdr:x>
      <cdr:y>0.28492</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a:endCxn xmlns:a="http://schemas.openxmlformats.org/drawingml/2006/main" id="27" idx="1"/>
        </cdr:cNvCxnSpPr>
      </cdr:nvCxnSpPr>
      <cdr:spPr bwMode="auto">
        <a:xfrm xmlns:a="http://schemas.openxmlformats.org/drawingml/2006/main" flipV="1">
          <a:off x="2096854" y="584427"/>
          <a:ext cx="327378" cy="68930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0.56056</cdr:x>
      <cdr:y>0.02952</cdr:y>
    </cdr:from>
    <cdr:to>
      <cdr:x>0.57598</cdr:x>
      <cdr:y>0.23193</cdr:y>
    </cdr:to>
    <cdr:sp macro="" textlink="">
      <cdr:nvSpPr>
        <cdr:cNvPr id="27" name="左大かっこ 26">
          <a:extLst xmlns:a="http://schemas.openxmlformats.org/drawingml/2006/main">
            <a:ext uri="{FF2B5EF4-FFF2-40B4-BE49-F238E27FC236}">
              <a16:creationId xmlns:a16="http://schemas.microsoft.com/office/drawing/2014/main" id="{CF6BCE33-2F03-4100-95FC-277E6329BF9C}"/>
            </a:ext>
          </a:extLst>
        </cdr:cNvPr>
        <cdr:cNvSpPr/>
      </cdr:nvSpPr>
      <cdr:spPr bwMode="auto">
        <a:xfrm xmlns:a="http://schemas.openxmlformats.org/drawingml/2006/main">
          <a:off x="2424232" y="131989"/>
          <a:ext cx="66675" cy="904875"/>
        </a:xfrm>
        <a:prstGeom xmlns:a="http://schemas.openxmlformats.org/drawingml/2006/main" prst="leftBracket">
          <a:avLst/>
        </a:prstGeom>
        <a:solidFill xmlns:a="http://schemas.openxmlformats.org/drawingml/2006/main">
          <a:srgbClr val="FFFFFF"/>
        </a:solidFill>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0.36222</cdr:x>
      <cdr:y>0.44303</cdr:y>
    </cdr:from>
    <cdr:to>
      <cdr:x>0.61346</cdr:x>
      <cdr:y>0.6901</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55513" y="2069167"/>
          <a:ext cx="1078919" cy="11539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HFCs</a:t>
          </a:r>
          <a:r>
            <a:rPr lang="ja-JP" altLang="en-US" sz="1400" b="1"/>
            <a:t>排出量</a:t>
          </a:r>
          <a:endParaRPr lang="en-US" altLang="ja-JP" sz="1400" b="1"/>
        </a:p>
        <a:p xmlns:a="http://schemas.openxmlformats.org/drawingml/2006/main">
          <a:endParaRPr lang="en-US" altLang="ja-JP" sz="1200"/>
        </a:p>
        <a:p xmlns:a="http://schemas.openxmlformats.org/drawingml/2006/main">
          <a:pPr algn="ctr"/>
          <a:endParaRPr lang="en-US" altLang="ja-JP" sz="1200"/>
        </a:p>
        <a:p xmlns:a="http://schemas.openxmlformats.org/drawingml/2006/main">
          <a:endParaRPr lang="en-US" altLang="ja-JP" sz="1200"/>
        </a:p>
        <a:p xmlns:a="http://schemas.openxmlformats.org/drawingml/2006/main">
          <a:pPr algn="ctr"/>
          <a:r>
            <a:rPr lang="en-US" altLang="ja-JP" sz="1200"/>
            <a:t>(CO</a:t>
          </a:r>
          <a:r>
            <a:rPr lang="en-US" altLang="ja-JP" sz="1200" baseline="-25000"/>
            <a:t>2</a:t>
          </a:r>
          <a:r>
            <a:rPr lang="ja-JP" altLang="en-US" sz="1200"/>
            <a:t>換算）</a:t>
          </a:r>
        </a:p>
      </cdr:txBody>
    </cdr:sp>
  </cdr:relSizeAnchor>
</c:userShapes>
</file>

<file path=xl/drawings/drawing36.xml><?xml version="1.0" encoding="utf-8"?>
<c:userShapes xmlns:c="http://schemas.openxmlformats.org/drawingml/2006/chart">
  <cdr:relSizeAnchor xmlns:cdr="http://schemas.openxmlformats.org/drawingml/2006/chartDrawing">
    <cdr:from>
      <cdr:x>0.40372</cdr:x>
      <cdr:y>0.14315</cdr:y>
    </cdr:from>
    <cdr:to>
      <cdr:x>0.47314</cdr:x>
      <cdr:y>0.28773</cdr:y>
    </cdr:to>
    <cdr:cxnSp macro="">
      <cdr:nvCxnSpPr>
        <cdr:cNvPr id="2" name="直線コネクタ 1">
          <a:extLst xmlns:a="http://schemas.openxmlformats.org/drawingml/2006/main">
            <a:ext uri="{FF2B5EF4-FFF2-40B4-BE49-F238E27FC236}">
              <a16:creationId xmlns:a16="http://schemas.microsoft.com/office/drawing/2014/main" id="{5D45CF23-57B6-488C-82C9-8E757FFBDB37}"/>
            </a:ext>
          </a:extLst>
        </cdr:cNvPr>
        <cdr:cNvCxnSpPr/>
      </cdr:nvCxnSpPr>
      <cdr:spPr bwMode="auto">
        <a:xfrm xmlns:a="http://schemas.openxmlformats.org/drawingml/2006/main" flipH="1" flipV="1">
          <a:off x="1733709" y="662749"/>
          <a:ext cx="298132" cy="66933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0.73391</cdr:x>
      <cdr:y>0.70776</cdr:y>
    </cdr:from>
    <cdr:to>
      <cdr:x>0.79338</cdr:x>
      <cdr:y>0.74824</cdr:y>
    </cdr:to>
    <cdr:cxnSp macro="">
      <cdr:nvCxnSpPr>
        <cdr:cNvPr id="3" name="直線コネクタ 2">
          <a:extLst xmlns:a="http://schemas.openxmlformats.org/drawingml/2006/main">
            <a:ext uri="{FF2B5EF4-FFF2-40B4-BE49-F238E27FC236}">
              <a16:creationId xmlns:a16="http://schemas.microsoft.com/office/drawing/2014/main" id="{9322B87C-D0CD-41F3-A333-F48D29CB2C94}"/>
            </a:ext>
          </a:extLst>
        </cdr:cNvPr>
        <cdr:cNvCxnSpPr/>
      </cdr:nvCxnSpPr>
      <cdr:spPr bwMode="auto">
        <a:xfrm xmlns:a="http://schemas.openxmlformats.org/drawingml/2006/main">
          <a:off x="3151702" y="3276655"/>
          <a:ext cx="255386" cy="18740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0.38806</cdr:x>
      <cdr:y>0.18914</cdr:y>
    </cdr:from>
    <cdr:to>
      <cdr:x>0.47</cdr:x>
      <cdr:y>0.28773</cdr:y>
    </cdr:to>
    <cdr:cxnSp macro="">
      <cdr:nvCxnSpPr>
        <cdr:cNvPr id="9" name="直線コネクタ 8">
          <a:extLst xmlns:a="http://schemas.openxmlformats.org/drawingml/2006/main">
            <a:ext uri="{FF2B5EF4-FFF2-40B4-BE49-F238E27FC236}">
              <a16:creationId xmlns:a16="http://schemas.microsoft.com/office/drawing/2014/main" id="{8885D28F-3394-47F0-849D-684C0CE41117}"/>
            </a:ext>
          </a:extLst>
        </cdr:cNvPr>
        <cdr:cNvCxnSpPr/>
      </cdr:nvCxnSpPr>
      <cdr:spPr bwMode="auto">
        <a:xfrm xmlns:a="http://schemas.openxmlformats.org/drawingml/2006/main" flipH="1" flipV="1">
          <a:off x="1666474" y="875661"/>
          <a:ext cx="351884" cy="4564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0.23133</cdr:x>
      <cdr:y>0.30988</cdr:y>
    </cdr:from>
    <cdr:to>
      <cdr:x>0.3628</cdr:x>
      <cdr:y>0.33152</cdr:y>
    </cdr:to>
    <cdr:cxnSp macro="">
      <cdr:nvCxnSpPr>
        <cdr:cNvPr id="11" name="直線コネクタ 10">
          <a:extLst xmlns:a="http://schemas.openxmlformats.org/drawingml/2006/main">
            <a:ext uri="{FF2B5EF4-FFF2-40B4-BE49-F238E27FC236}">
              <a16:creationId xmlns:a16="http://schemas.microsoft.com/office/drawing/2014/main" id="{0C6B1017-619B-4E4B-B16D-CA5FCDA4CADD}"/>
            </a:ext>
          </a:extLst>
        </cdr:cNvPr>
        <cdr:cNvCxnSpPr/>
      </cdr:nvCxnSpPr>
      <cdr:spPr bwMode="auto">
        <a:xfrm xmlns:a="http://schemas.openxmlformats.org/drawingml/2006/main" flipH="1">
          <a:off x="1002299" y="1348209"/>
          <a:ext cx="569632" cy="9415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0.30984</cdr:x>
      <cdr:y>0.2502</cdr:y>
    </cdr:from>
    <cdr:to>
      <cdr:x>0.44516</cdr:x>
      <cdr:y>0.28775</cdr:y>
    </cdr:to>
    <cdr:cxnSp macro="">
      <cdr:nvCxnSpPr>
        <cdr:cNvPr id="17" name="直線コネクタ 16">
          <a:extLst xmlns:a="http://schemas.openxmlformats.org/drawingml/2006/main">
            <a:ext uri="{FF2B5EF4-FFF2-40B4-BE49-F238E27FC236}">
              <a16:creationId xmlns:a16="http://schemas.microsoft.com/office/drawing/2014/main" id="{8D572DCD-6AD2-42D1-AE27-1EF9F41BFB90}"/>
            </a:ext>
          </a:extLst>
        </cdr:cNvPr>
        <cdr:cNvCxnSpPr/>
      </cdr:nvCxnSpPr>
      <cdr:spPr bwMode="auto">
        <a:xfrm xmlns:a="http://schemas.openxmlformats.org/drawingml/2006/main" flipH="1" flipV="1">
          <a:off x="1342464" y="1088555"/>
          <a:ext cx="586314" cy="16337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0.43242</cdr:x>
      <cdr:y>0.10685</cdr:y>
    </cdr:from>
    <cdr:to>
      <cdr:x>0.47628</cdr:x>
      <cdr:y>0.28773</cdr:y>
    </cdr:to>
    <cdr:cxnSp macro="">
      <cdr:nvCxnSpPr>
        <cdr:cNvPr id="12" name="直線コネクタ 11">
          <a:extLst xmlns:a="http://schemas.openxmlformats.org/drawingml/2006/main">
            <a:ext uri="{FF2B5EF4-FFF2-40B4-BE49-F238E27FC236}">
              <a16:creationId xmlns:a16="http://schemas.microsoft.com/office/drawing/2014/main" id="{9EC0D7CB-A47E-444F-A348-2D288074104A}"/>
            </a:ext>
          </a:extLst>
        </cdr:cNvPr>
        <cdr:cNvCxnSpPr/>
      </cdr:nvCxnSpPr>
      <cdr:spPr bwMode="auto">
        <a:xfrm xmlns:a="http://schemas.openxmlformats.org/drawingml/2006/main" flipH="1" flipV="1">
          <a:off x="1856974" y="494661"/>
          <a:ext cx="188352" cy="83742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0.47417</cdr:x>
      <cdr:y>0.11378</cdr:y>
    </cdr:from>
    <cdr:to>
      <cdr:x>0.56578</cdr:x>
      <cdr:y>0.27628</cdr:y>
    </cdr:to>
    <cdr:cxnSp macro="">
      <cdr:nvCxnSpPr>
        <cdr:cNvPr id="24" name="直線コネクタ 23">
          <a:extLst xmlns:a="http://schemas.openxmlformats.org/drawingml/2006/main">
            <a:ext uri="{FF2B5EF4-FFF2-40B4-BE49-F238E27FC236}">
              <a16:creationId xmlns:a16="http://schemas.microsoft.com/office/drawing/2014/main" id="{CECC5108-5486-4636-9A99-F3FA06AAC4FA}"/>
            </a:ext>
          </a:extLst>
        </cdr:cNvPr>
        <cdr:cNvCxnSpPr>
          <a:endCxn xmlns:a="http://schemas.openxmlformats.org/drawingml/2006/main" id="27" idx="1"/>
        </cdr:cNvCxnSpPr>
      </cdr:nvCxnSpPr>
      <cdr:spPr bwMode="auto">
        <a:xfrm xmlns:a="http://schemas.openxmlformats.org/drawingml/2006/main" flipV="1">
          <a:off x="2036268" y="526768"/>
          <a:ext cx="393399" cy="75230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0.56578</cdr:x>
      <cdr:y>0.01258</cdr:y>
    </cdr:from>
    <cdr:to>
      <cdr:x>0.5812</cdr:x>
      <cdr:y>0.21499</cdr:y>
    </cdr:to>
    <cdr:sp macro="" textlink="">
      <cdr:nvSpPr>
        <cdr:cNvPr id="27" name="左大かっこ 26">
          <a:extLst xmlns:a="http://schemas.openxmlformats.org/drawingml/2006/main">
            <a:ext uri="{FF2B5EF4-FFF2-40B4-BE49-F238E27FC236}">
              <a16:creationId xmlns:a16="http://schemas.microsoft.com/office/drawing/2014/main" id="{CF6BCE33-2F03-4100-95FC-277E6329BF9C}"/>
            </a:ext>
          </a:extLst>
        </cdr:cNvPr>
        <cdr:cNvSpPr/>
      </cdr:nvSpPr>
      <cdr:spPr bwMode="auto">
        <a:xfrm xmlns:a="http://schemas.openxmlformats.org/drawingml/2006/main">
          <a:off x="2429667" y="58226"/>
          <a:ext cx="66220" cy="937083"/>
        </a:xfrm>
        <a:prstGeom xmlns:a="http://schemas.openxmlformats.org/drawingml/2006/main" prst="leftBracket">
          <a:avLst/>
        </a:prstGeom>
        <a:solidFill xmlns:a="http://schemas.openxmlformats.org/drawingml/2006/main">
          <a:srgbClr val="FFFFFF"/>
        </a:solidFill>
        <a:ln xmlns:a="http://schemas.openxmlformats.org/drawingml/2006/main" w="6350" cap="flat" cmpd="sng" algn="ctr">
          <a:solidFill>
            <a:srgbClr val="000000"/>
          </a:solidFill>
          <a:prstDash val="solid"/>
          <a:round/>
          <a:headEnd type="none" w="med" len="med"/>
          <a:tailEnd type="none" w="med" len="med"/>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ja-JP"/>
        </a:p>
      </cdr:txBody>
    </cdr:sp>
  </cdr:relSizeAnchor>
  <cdr:relSizeAnchor xmlns:cdr="http://schemas.openxmlformats.org/drawingml/2006/chartDrawing">
    <cdr:from>
      <cdr:x>0.35333</cdr:x>
      <cdr:y>0.44922</cdr:y>
    </cdr:from>
    <cdr:to>
      <cdr:x>0.61085</cdr:x>
      <cdr:y>0.69629</cdr:y>
    </cdr:to>
    <cdr:sp macro="" textlink="">
      <cdr:nvSpPr>
        <cdr:cNvPr id="4" name="テキスト ボックス 3">
          <a:extLst xmlns:a="http://schemas.openxmlformats.org/drawingml/2006/main">
            <a:ext uri="{FF2B5EF4-FFF2-40B4-BE49-F238E27FC236}">
              <a16:creationId xmlns:a16="http://schemas.microsoft.com/office/drawing/2014/main" id="{1066D3DC-3F89-4F38-9603-BA5424615249}"/>
            </a:ext>
          </a:extLst>
        </cdr:cNvPr>
        <cdr:cNvSpPr txBox="1"/>
      </cdr:nvSpPr>
      <cdr:spPr>
        <a:xfrm xmlns:a="http://schemas.openxmlformats.org/drawingml/2006/main">
          <a:off x="1517339" y="2079734"/>
          <a:ext cx="1105888" cy="1143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HFCs</a:t>
          </a:r>
          <a:r>
            <a:rPr lang="ja-JP" altLang="en-US" sz="1400" b="1"/>
            <a:t>排出量</a:t>
          </a:r>
          <a:endParaRPr lang="en-US" altLang="ja-JP" sz="1400" b="1"/>
        </a:p>
        <a:p xmlns:a="http://schemas.openxmlformats.org/drawingml/2006/main">
          <a:endParaRPr lang="en-US" altLang="ja-JP" sz="1200"/>
        </a:p>
        <a:p xmlns:a="http://schemas.openxmlformats.org/drawingml/2006/main">
          <a:pPr algn="ctr"/>
          <a:endParaRPr lang="en-US" altLang="ja-JP" sz="1200"/>
        </a:p>
        <a:p xmlns:a="http://schemas.openxmlformats.org/drawingml/2006/main">
          <a:endParaRPr lang="en-US" altLang="ja-JP" sz="1200"/>
        </a:p>
        <a:p xmlns:a="http://schemas.openxmlformats.org/drawingml/2006/main">
          <a:pPr algn="ctr"/>
          <a:r>
            <a:rPr lang="en-US" altLang="ja-JP" sz="1200"/>
            <a:t>(CO</a:t>
          </a:r>
          <a:r>
            <a:rPr lang="en-US" altLang="ja-JP" sz="1200" baseline="-25000"/>
            <a:t>2</a:t>
          </a:r>
          <a:r>
            <a:rPr lang="ja-JP" altLang="en-US" sz="1200"/>
            <a:t>換算）</a:t>
          </a:r>
        </a:p>
      </cdr:txBody>
    </cdr:sp>
  </cdr:relSizeAnchor>
</c:userShapes>
</file>

<file path=xl/drawings/drawing37.xml><?xml version="1.0" encoding="utf-8"?>
<c:userShapes xmlns:c="http://schemas.openxmlformats.org/drawingml/2006/chart">
  <cdr:relSizeAnchor xmlns:cdr="http://schemas.openxmlformats.org/drawingml/2006/chartDrawing">
    <cdr:from>
      <cdr:x>0.20547</cdr:x>
      <cdr:y>0.43353</cdr:y>
    </cdr:from>
    <cdr:to>
      <cdr:x>0.24946</cdr:x>
      <cdr:y>0.45331</cdr:y>
    </cdr:to>
    <cdr:cxnSp macro="">
      <cdr:nvCxnSpPr>
        <cdr:cNvPr id="3" name="直線コネクタ 2">
          <a:extLst xmlns:a="http://schemas.openxmlformats.org/drawingml/2006/main">
            <a:ext uri="{FF2B5EF4-FFF2-40B4-BE49-F238E27FC236}">
              <a16:creationId xmlns:a16="http://schemas.microsoft.com/office/drawing/2014/main" id="{C7B59931-86CF-4BB8-B67F-95F79DA8BAEC}"/>
            </a:ext>
          </a:extLst>
        </cdr:cNvPr>
        <cdr:cNvCxnSpPr/>
      </cdr:nvCxnSpPr>
      <cdr:spPr bwMode="auto">
        <a:xfrm xmlns:a="http://schemas.openxmlformats.org/drawingml/2006/main">
          <a:off x="1129517" y="1999799"/>
          <a:ext cx="241825" cy="9124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0.28713</cdr:x>
      <cdr:y>0.32338</cdr:y>
    </cdr:from>
    <cdr:to>
      <cdr:x>0.3368</cdr:x>
      <cdr:y>0.34358</cdr:y>
    </cdr:to>
    <cdr:cxnSp macro="">
      <cdr:nvCxnSpPr>
        <cdr:cNvPr id="11" name="直線コネクタ 10">
          <a:extLst xmlns:a="http://schemas.openxmlformats.org/drawingml/2006/main">
            <a:ext uri="{FF2B5EF4-FFF2-40B4-BE49-F238E27FC236}">
              <a16:creationId xmlns:a16="http://schemas.microsoft.com/office/drawing/2014/main" id="{012B36B6-E167-48A0-8241-0BB8FA92F133}"/>
            </a:ext>
          </a:extLst>
        </cdr:cNvPr>
        <cdr:cNvCxnSpPr/>
      </cdr:nvCxnSpPr>
      <cdr:spPr bwMode="auto">
        <a:xfrm xmlns:a="http://schemas.openxmlformats.org/drawingml/2006/main" flipH="1" flipV="1">
          <a:off x="1578452" y="1491695"/>
          <a:ext cx="273050" cy="9317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0.22438</cdr:x>
      <cdr:y>0.73381</cdr:y>
    </cdr:from>
    <cdr:to>
      <cdr:x>0.27256</cdr:x>
      <cdr:y>0.75762</cdr:y>
    </cdr:to>
    <cdr:cxnSp macro="">
      <cdr:nvCxnSpPr>
        <cdr:cNvPr id="17" name="直線コネクタ 16">
          <a:extLst xmlns:a="http://schemas.openxmlformats.org/drawingml/2006/main">
            <a:ext uri="{FF2B5EF4-FFF2-40B4-BE49-F238E27FC236}">
              <a16:creationId xmlns:a16="http://schemas.microsoft.com/office/drawing/2014/main" id="{C388D4AB-D9D2-4987-BEA3-FDA35E7C73BF}"/>
            </a:ext>
          </a:extLst>
        </cdr:cNvPr>
        <cdr:cNvCxnSpPr/>
      </cdr:nvCxnSpPr>
      <cdr:spPr bwMode="auto">
        <a:xfrm xmlns:a="http://schemas.openxmlformats.org/drawingml/2006/main" flipV="1">
          <a:off x="1221999" y="3519434"/>
          <a:ext cx="262362" cy="114180"/>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0.43402</cdr:x>
      <cdr:y>0.25051</cdr:y>
    </cdr:from>
    <cdr:to>
      <cdr:x>0.44575</cdr:x>
      <cdr:y>0.30325</cdr:y>
    </cdr:to>
    <cdr:cxnSp macro="">
      <cdr:nvCxnSpPr>
        <cdr:cNvPr id="24" name="直線コネクタ 23">
          <a:extLst xmlns:a="http://schemas.openxmlformats.org/drawingml/2006/main">
            <a:ext uri="{FF2B5EF4-FFF2-40B4-BE49-F238E27FC236}">
              <a16:creationId xmlns:a16="http://schemas.microsoft.com/office/drawing/2014/main" id="{64CC2233-D71F-4DFC-926A-7D02BFBC0957}"/>
            </a:ext>
          </a:extLst>
        </cdr:cNvPr>
        <cdr:cNvCxnSpPr/>
      </cdr:nvCxnSpPr>
      <cdr:spPr bwMode="auto">
        <a:xfrm xmlns:a="http://schemas.openxmlformats.org/drawingml/2006/main" flipH="1" flipV="1">
          <a:off x="2013857" y="1034143"/>
          <a:ext cx="54430" cy="21771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0.65254</cdr:x>
      <cdr:y>0.39068</cdr:y>
    </cdr:from>
    <cdr:to>
      <cdr:x>0.69316</cdr:x>
      <cdr:y>0.42402</cdr:y>
    </cdr:to>
    <cdr:cxnSp macro="">
      <cdr:nvCxnSpPr>
        <cdr:cNvPr id="10" name="直線コネクタ 9">
          <a:extLst xmlns:a="http://schemas.openxmlformats.org/drawingml/2006/main">
            <a:ext uri="{FF2B5EF4-FFF2-40B4-BE49-F238E27FC236}">
              <a16:creationId xmlns:a16="http://schemas.microsoft.com/office/drawing/2014/main" id="{D5169C54-5A8E-4651-B163-BBE2B5E9D9D3}"/>
            </a:ext>
          </a:extLst>
        </cdr:cNvPr>
        <cdr:cNvCxnSpPr/>
      </cdr:nvCxnSpPr>
      <cdr:spPr bwMode="auto">
        <a:xfrm xmlns:a="http://schemas.openxmlformats.org/drawingml/2006/main" flipV="1">
          <a:off x="3553788" y="1873751"/>
          <a:ext cx="221219" cy="15990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0.18239</cdr:x>
      <cdr:y>0.58645</cdr:y>
    </cdr:from>
    <cdr:to>
      <cdr:x>0.23178</cdr:x>
      <cdr:y>0.61215</cdr:y>
    </cdr:to>
    <cdr:cxnSp macro="">
      <cdr:nvCxnSpPr>
        <cdr:cNvPr id="8" name="直線コネクタ 7">
          <a:extLst xmlns:a="http://schemas.openxmlformats.org/drawingml/2006/main">
            <a:ext uri="{FF2B5EF4-FFF2-40B4-BE49-F238E27FC236}">
              <a16:creationId xmlns:a16="http://schemas.microsoft.com/office/drawing/2014/main" id="{607687A4-601D-4D6C-8CB4-B85FD6086581}"/>
            </a:ext>
          </a:extLst>
        </cdr:cNvPr>
        <cdr:cNvCxnSpPr/>
      </cdr:nvCxnSpPr>
      <cdr:spPr bwMode="auto">
        <a:xfrm xmlns:a="http://schemas.openxmlformats.org/drawingml/2006/main" flipH="1">
          <a:off x="993325" y="2812676"/>
          <a:ext cx="268943" cy="12326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0.36679</cdr:x>
      <cdr:y>0.46491</cdr:y>
    </cdr:from>
    <cdr:to>
      <cdr:x>0.55986</cdr:x>
      <cdr:y>0.72201</cdr:y>
    </cdr:to>
    <cdr:sp macro="" textlink="">
      <cdr:nvSpPr>
        <cdr:cNvPr id="21" name="テキスト ボックス 20">
          <a:extLst xmlns:a="http://schemas.openxmlformats.org/drawingml/2006/main">
            <a:ext uri="{FF2B5EF4-FFF2-40B4-BE49-F238E27FC236}">
              <a16:creationId xmlns:a16="http://schemas.microsoft.com/office/drawing/2014/main" id="{1CDDC2C2-032F-4A1F-ABBC-44FD9798ED0B}"/>
            </a:ext>
          </a:extLst>
        </cdr:cNvPr>
        <cdr:cNvSpPr txBox="1"/>
      </cdr:nvSpPr>
      <cdr:spPr>
        <a:xfrm xmlns:a="http://schemas.openxmlformats.org/drawingml/2006/main">
          <a:off x="1997537" y="2229765"/>
          <a:ext cx="1051470" cy="12330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SF</a:t>
          </a:r>
          <a:r>
            <a:rPr lang="en-US" altLang="ja-JP" sz="1400" b="1" baseline="-25000"/>
            <a:t>6</a:t>
          </a:r>
          <a:r>
            <a:rPr lang="ja-JP" altLang="en-US" sz="1400" b="1"/>
            <a:t>排出量</a:t>
          </a:r>
          <a:endParaRPr lang="en-US" altLang="ja-JP" sz="1400" b="1"/>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8.xml><?xml version="1.0" encoding="utf-8"?>
<c:userShapes xmlns:c="http://schemas.openxmlformats.org/drawingml/2006/chart">
  <cdr:relSizeAnchor xmlns:cdr="http://schemas.openxmlformats.org/drawingml/2006/chartDrawing">
    <cdr:from>
      <cdr:x>0.21537</cdr:x>
      <cdr:y>0.40993</cdr:y>
    </cdr:from>
    <cdr:to>
      <cdr:x>0.25936</cdr:x>
      <cdr:y>0.42971</cdr:y>
    </cdr:to>
    <cdr:cxnSp macro="">
      <cdr:nvCxnSpPr>
        <cdr:cNvPr id="3" name="直線コネクタ 2">
          <a:extLst xmlns:a="http://schemas.openxmlformats.org/drawingml/2006/main">
            <a:ext uri="{FF2B5EF4-FFF2-40B4-BE49-F238E27FC236}">
              <a16:creationId xmlns:a16="http://schemas.microsoft.com/office/drawing/2014/main" id="{C7B59931-86CF-4BB8-B67F-95F79DA8BAEC}"/>
            </a:ext>
          </a:extLst>
        </cdr:cNvPr>
        <cdr:cNvCxnSpPr/>
      </cdr:nvCxnSpPr>
      <cdr:spPr bwMode="auto">
        <a:xfrm xmlns:a="http://schemas.openxmlformats.org/drawingml/2006/main">
          <a:off x="1183946" y="1890942"/>
          <a:ext cx="241825" cy="9124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0.30446</cdr:x>
      <cdr:y>0.29978</cdr:y>
    </cdr:from>
    <cdr:to>
      <cdr:x>0.35413</cdr:x>
      <cdr:y>0.31998</cdr:y>
    </cdr:to>
    <cdr:cxnSp macro="">
      <cdr:nvCxnSpPr>
        <cdr:cNvPr id="11" name="直線コネクタ 10">
          <a:extLst xmlns:a="http://schemas.openxmlformats.org/drawingml/2006/main">
            <a:ext uri="{FF2B5EF4-FFF2-40B4-BE49-F238E27FC236}">
              <a16:creationId xmlns:a16="http://schemas.microsoft.com/office/drawing/2014/main" id="{012B36B6-E167-48A0-8241-0BB8FA92F133}"/>
            </a:ext>
          </a:extLst>
        </cdr:cNvPr>
        <cdr:cNvCxnSpPr/>
      </cdr:nvCxnSpPr>
      <cdr:spPr bwMode="auto">
        <a:xfrm xmlns:a="http://schemas.openxmlformats.org/drawingml/2006/main" flipH="1" flipV="1">
          <a:off x="1673701" y="1382838"/>
          <a:ext cx="273050" cy="93179"/>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0.23751</cdr:x>
      <cdr:y>0.75577</cdr:y>
    </cdr:from>
    <cdr:to>
      <cdr:x>0.28335</cdr:x>
      <cdr:y>0.76302</cdr:y>
    </cdr:to>
    <cdr:cxnSp macro="">
      <cdr:nvCxnSpPr>
        <cdr:cNvPr id="17" name="直線コネクタ 16">
          <a:extLst xmlns:a="http://schemas.openxmlformats.org/drawingml/2006/main">
            <a:ext uri="{FF2B5EF4-FFF2-40B4-BE49-F238E27FC236}">
              <a16:creationId xmlns:a16="http://schemas.microsoft.com/office/drawing/2014/main" id="{C388D4AB-D9D2-4987-BEA3-FDA35E7C73BF}"/>
            </a:ext>
          </a:extLst>
        </cdr:cNvPr>
        <cdr:cNvCxnSpPr/>
      </cdr:nvCxnSpPr>
      <cdr:spPr bwMode="auto">
        <a:xfrm xmlns:a="http://schemas.openxmlformats.org/drawingml/2006/main" flipV="1">
          <a:off x="1293481" y="3624783"/>
          <a:ext cx="249683" cy="3473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0.43402</cdr:x>
      <cdr:y>0.25051</cdr:y>
    </cdr:from>
    <cdr:to>
      <cdr:x>0.44575</cdr:x>
      <cdr:y>0.30325</cdr:y>
    </cdr:to>
    <cdr:cxnSp macro="">
      <cdr:nvCxnSpPr>
        <cdr:cNvPr id="24" name="直線コネクタ 23">
          <a:extLst xmlns:a="http://schemas.openxmlformats.org/drawingml/2006/main">
            <a:ext uri="{FF2B5EF4-FFF2-40B4-BE49-F238E27FC236}">
              <a16:creationId xmlns:a16="http://schemas.microsoft.com/office/drawing/2014/main" id="{64CC2233-D71F-4DFC-926A-7D02BFBC0957}"/>
            </a:ext>
          </a:extLst>
        </cdr:cNvPr>
        <cdr:cNvCxnSpPr/>
      </cdr:nvCxnSpPr>
      <cdr:spPr bwMode="auto">
        <a:xfrm xmlns:a="http://schemas.openxmlformats.org/drawingml/2006/main" flipH="1" flipV="1">
          <a:off x="2013857" y="1034143"/>
          <a:ext cx="54430" cy="21771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0.63608</cdr:x>
      <cdr:y>0.36805</cdr:y>
    </cdr:from>
    <cdr:to>
      <cdr:x>0.6767</cdr:x>
      <cdr:y>0.40139</cdr:y>
    </cdr:to>
    <cdr:cxnSp macro="">
      <cdr:nvCxnSpPr>
        <cdr:cNvPr id="10" name="直線コネクタ 9">
          <a:extLst xmlns:a="http://schemas.openxmlformats.org/drawingml/2006/main">
            <a:ext uri="{FF2B5EF4-FFF2-40B4-BE49-F238E27FC236}">
              <a16:creationId xmlns:a16="http://schemas.microsoft.com/office/drawing/2014/main" id="{D5169C54-5A8E-4651-B163-BBE2B5E9D9D3}"/>
            </a:ext>
          </a:extLst>
        </cdr:cNvPr>
        <cdr:cNvCxnSpPr/>
      </cdr:nvCxnSpPr>
      <cdr:spPr bwMode="auto">
        <a:xfrm xmlns:a="http://schemas.openxmlformats.org/drawingml/2006/main" flipV="1">
          <a:off x="3464140" y="1765196"/>
          <a:ext cx="221219" cy="15990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0.16665</cdr:x>
      <cdr:y>0.55779</cdr:y>
    </cdr:from>
    <cdr:to>
      <cdr:x>0.21615</cdr:x>
      <cdr:y>0.58416</cdr:y>
    </cdr:to>
    <cdr:cxnSp macro="">
      <cdr:nvCxnSpPr>
        <cdr:cNvPr id="8" name="直線コネクタ 7">
          <a:extLst xmlns:a="http://schemas.openxmlformats.org/drawingml/2006/main">
            <a:ext uri="{FF2B5EF4-FFF2-40B4-BE49-F238E27FC236}">
              <a16:creationId xmlns:a16="http://schemas.microsoft.com/office/drawing/2014/main" id="{607687A4-601D-4D6C-8CB4-B85FD6086581}"/>
            </a:ext>
          </a:extLst>
        </cdr:cNvPr>
        <cdr:cNvCxnSpPr/>
      </cdr:nvCxnSpPr>
      <cdr:spPr bwMode="auto">
        <a:xfrm xmlns:a="http://schemas.openxmlformats.org/drawingml/2006/main" flipH="1">
          <a:off x="907569" y="2675240"/>
          <a:ext cx="269580" cy="12647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0.35688</cdr:x>
      <cdr:y>0.44634</cdr:y>
    </cdr:from>
    <cdr:to>
      <cdr:x>0.54995</cdr:x>
      <cdr:y>0.70344</cdr:y>
    </cdr:to>
    <cdr:sp macro="" textlink="">
      <cdr:nvSpPr>
        <cdr:cNvPr id="21" name="テキスト ボックス 20">
          <a:extLst xmlns:a="http://schemas.openxmlformats.org/drawingml/2006/main">
            <a:ext uri="{FF2B5EF4-FFF2-40B4-BE49-F238E27FC236}">
              <a16:creationId xmlns:a16="http://schemas.microsoft.com/office/drawing/2014/main" id="{1CDDC2C2-032F-4A1F-ABBC-44FD9798ED0B}"/>
            </a:ext>
          </a:extLst>
        </cdr:cNvPr>
        <cdr:cNvSpPr txBox="1"/>
      </cdr:nvSpPr>
      <cdr:spPr>
        <a:xfrm xmlns:a="http://schemas.openxmlformats.org/drawingml/2006/main">
          <a:off x="1943616" y="2140678"/>
          <a:ext cx="1051471" cy="12330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SF</a:t>
          </a:r>
          <a:r>
            <a:rPr lang="en-US" altLang="ja-JP" sz="1400" b="1" baseline="-25000"/>
            <a:t>6</a:t>
          </a:r>
          <a:r>
            <a:rPr lang="ja-JP" altLang="en-US" sz="1400" b="1"/>
            <a:t>排出量</a:t>
          </a:r>
          <a:endParaRPr lang="en-US" altLang="ja-JP" sz="1400" b="1"/>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39.xml><?xml version="1.0" encoding="utf-8"?>
<c:userShapes xmlns:c="http://schemas.openxmlformats.org/drawingml/2006/chart">
  <cdr:relSizeAnchor xmlns:cdr="http://schemas.openxmlformats.org/drawingml/2006/chartDrawing">
    <cdr:from>
      <cdr:x>0.69299</cdr:x>
      <cdr:y>0.37801</cdr:y>
    </cdr:from>
    <cdr:to>
      <cdr:x>0.74285</cdr:x>
      <cdr:y>0.39729</cdr:y>
    </cdr:to>
    <cdr:cxnSp macro="">
      <cdr:nvCxnSpPr>
        <cdr:cNvPr id="3" name="直線コネクタ 2">
          <a:extLst xmlns:a="http://schemas.openxmlformats.org/drawingml/2006/main">
            <a:ext uri="{FF2B5EF4-FFF2-40B4-BE49-F238E27FC236}">
              <a16:creationId xmlns:a16="http://schemas.microsoft.com/office/drawing/2014/main" id="{0C4677D6-2232-4FDC-BB99-CB62D6E2CF03}"/>
            </a:ext>
          </a:extLst>
        </cdr:cNvPr>
        <cdr:cNvCxnSpPr/>
      </cdr:nvCxnSpPr>
      <cdr:spPr bwMode="auto">
        <a:xfrm xmlns:a="http://schemas.openxmlformats.org/drawingml/2006/main" flipV="1">
          <a:off x="3125093" y="1893470"/>
          <a:ext cx="224847" cy="96574"/>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0.34777</cdr:x>
      <cdr:y>0.25282</cdr:y>
    </cdr:from>
    <cdr:to>
      <cdr:x>0.43877</cdr:x>
      <cdr:y>0.30329</cdr:y>
    </cdr:to>
    <cdr:cxnSp macro="">
      <cdr:nvCxnSpPr>
        <cdr:cNvPr id="9" name="直線コネクタ 8">
          <a:extLst xmlns:a="http://schemas.openxmlformats.org/drawingml/2006/main">
            <a:ext uri="{FF2B5EF4-FFF2-40B4-BE49-F238E27FC236}">
              <a16:creationId xmlns:a16="http://schemas.microsoft.com/office/drawing/2014/main" id="{A52CAFC0-25AF-4122-AD6B-7F8A4D2198FA}"/>
            </a:ext>
          </a:extLst>
        </cdr:cNvPr>
        <cdr:cNvCxnSpPr/>
      </cdr:nvCxnSpPr>
      <cdr:spPr bwMode="auto">
        <a:xfrm xmlns:a="http://schemas.openxmlformats.org/drawingml/2006/main" flipH="1" flipV="1">
          <a:off x="1568293" y="1266384"/>
          <a:ext cx="410349" cy="252812"/>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0.32084</cdr:x>
      <cdr:y>0.28839</cdr:y>
    </cdr:from>
    <cdr:to>
      <cdr:x>0.39155</cdr:x>
      <cdr:y>0.31448</cdr:y>
    </cdr:to>
    <cdr:cxnSp macro="">
      <cdr:nvCxnSpPr>
        <cdr:cNvPr id="11" name="直線コネクタ 10">
          <a:extLst xmlns:a="http://schemas.openxmlformats.org/drawingml/2006/main">
            <a:ext uri="{FF2B5EF4-FFF2-40B4-BE49-F238E27FC236}">
              <a16:creationId xmlns:a16="http://schemas.microsoft.com/office/drawing/2014/main" id="{6FE7DCE3-7D51-4B1E-A6B4-EC0378A7F6FF}"/>
            </a:ext>
          </a:extLst>
        </cdr:cNvPr>
        <cdr:cNvCxnSpPr/>
      </cdr:nvCxnSpPr>
      <cdr:spPr bwMode="auto">
        <a:xfrm xmlns:a="http://schemas.openxmlformats.org/drawingml/2006/main" flipH="1" flipV="1">
          <a:off x="1446850" y="1444561"/>
          <a:ext cx="318880" cy="13066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0.14629</cdr:x>
      <cdr:y>0.5913</cdr:y>
    </cdr:from>
    <cdr:to>
      <cdr:x>0.19047</cdr:x>
      <cdr:y>0.60739</cdr:y>
    </cdr:to>
    <cdr:cxnSp macro="">
      <cdr:nvCxnSpPr>
        <cdr:cNvPr id="17" name="直線コネクタ 16">
          <a:extLst xmlns:a="http://schemas.openxmlformats.org/drawingml/2006/main">
            <a:ext uri="{FF2B5EF4-FFF2-40B4-BE49-F238E27FC236}">
              <a16:creationId xmlns:a16="http://schemas.microsoft.com/office/drawing/2014/main" id="{DA14CBC3-F9A4-494F-A009-CBF7D060700F}"/>
            </a:ext>
          </a:extLst>
        </cdr:cNvPr>
        <cdr:cNvCxnSpPr/>
      </cdr:nvCxnSpPr>
      <cdr:spPr bwMode="auto">
        <a:xfrm xmlns:a="http://schemas.openxmlformats.org/drawingml/2006/main" flipV="1">
          <a:off x="659704" y="2961862"/>
          <a:ext cx="199233" cy="8059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0.43057</cdr:x>
      <cdr:y>0.23856</cdr:y>
    </cdr:from>
    <cdr:to>
      <cdr:x>0.46668</cdr:x>
      <cdr:y>0.30775</cdr:y>
    </cdr:to>
    <cdr:cxnSp macro="">
      <cdr:nvCxnSpPr>
        <cdr:cNvPr id="12" name="直線コネクタ 11">
          <a:extLst xmlns:a="http://schemas.openxmlformats.org/drawingml/2006/main">
            <a:ext uri="{FF2B5EF4-FFF2-40B4-BE49-F238E27FC236}">
              <a16:creationId xmlns:a16="http://schemas.microsoft.com/office/drawing/2014/main" id="{0974E0C9-63B2-40A2-907D-12AE30DC24F5}"/>
            </a:ext>
          </a:extLst>
        </cdr:cNvPr>
        <cdr:cNvCxnSpPr/>
      </cdr:nvCxnSpPr>
      <cdr:spPr bwMode="auto">
        <a:xfrm xmlns:a="http://schemas.openxmlformats.org/drawingml/2006/main" flipH="1" flipV="1">
          <a:off x="1941686" y="1194968"/>
          <a:ext cx="162841" cy="34657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0.35061</cdr:x>
      <cdr:y>0.47112</cdr:y>
    </cdr:from>
    <cdr:to>
      <cdr:x>0.59296</cdr:x>
      <cdr:y>0.72351</cdr:y>
    </cdr:to>
    <cdr:sp macro="" textlink="">
      <cdr:nvSpPr>
        <cdr:cNvPr id="2" name="テキスト ボックス 1">
          <a:extLst xmlns:a="http://schemas.openxmlformats.org/drawingml/2006/main">
            <a:ext uri="{FF2B5EF4-FFF2-40B4-BE49-F238E27FC236}">
              <a16:creationId xmlns:a16="http://schemas.microsoft.com/office/drawing/2014/main" id="{39DA5940-EF5B-488A-8B18-530994C27F14}"/>
            </a:ext>
          </a:extLst>
        </cdr:cNvPr>
        <cdr:cNvSpPr txBox="1"/>
      </cdr:nvSpPr>
      <cdr:spPr>
        <a:xfrm xmlns:a="http://schemas.openxmlformats.org/drawingml/2006/main">
          <a:off x="1581080" y="2359841"/>
          <a:ext cx="1092894" cy="1264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PFCs</a:t>
          </a:r>
          <a:r>
            <a:rPr lang="ja-JP" altLang="en-US" sz="1400" b="1"/>
            <a:t>排出量</a:t>
          </a:r>
          <a:endParaRPr lang="en-US" altLang="ja-JP" sz="1400" b="1"/>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xml><?xml version="1.0" encoding="utf-8"?>
<c:userShapes xmlns:c="http://schemas.openxmlformats.org/drawingml/2006/chart">
  <cdr:relSizeAnchor xmlns:cdr="http://schemas.openxmlformats.org/drawingml/2006/chartDrawing">
    <cdr:from>
      <cdr:x>0.15933</cdr:x>
      <cdr:y>0</cdr:y>
    </cdr:from>
    <cdr:to>
      <cdr:x>0.79453</cdr:x>
      <cdr:y>0.09912</cdr:y>
    </cdr:to>
    <cdr:sp macro="" textlink="">
      <cdr:nvSpPr>
        <cdr:cNvPr id="3" name="テキスト ボックス 2">
          <a:extLst xmlns:a="http://schemas.openxmlformats.org/drawingml/2006/main">
            <a:ext uri="{FF2B5EF4-FFF2-40B4-BE49-F238E27FC236}">
              <a16:creationId xmlns:a16="http://schemas.microsoft.com/office/drawing/2014/main" id="{07AF5BF1-1B27-4975-8F65-86552D21B742}"/>
            </a:ext>
          </a:extLst>
        </cdr:cNvPr>
        <cdr:cNvSpPr txBox="1"/>
      </cdr:nvSpPr>
      <cdr:spPr>
        <a:xfrm xmlns:a="http://schemas.openxmlformats.org/drawingml/2006/main">
          <a:off x="1267403" y="0"/>
          <a:ext cx="5052714" cy="423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600" b="1">
              <a:latin typeface="+mj-ea"/>
              <a:ea typeface="+mj-ea"/>
            </a:rPr>
            <a:t>各種温室効果ガス（エネルギー起源</a:t>
          </a:r>
          <a:r>
            <a:rPr lang="en-US" altLang="ja-JP" sz="1600" b="1">
              <a:latin typeface="+mj-ea"/>
              <a:ea typeface="+mj-ea"/>
            </a:rPr>
            <a:t>CO</a:t>
          </a:r>
          <a:r>
            <a:rPr lang="en-US" altLang="ja-JP" sz="1600" b="1" baseline="-10000">
              <a:latin typeface="+mj-ea"/>
              <a:ea typeface="+mj-ea"/>
            </a:rPr>
            <a:t>2</a:t>
          </a:r>
          <a:r>
            <a:rPr lang="ja-JP" altLang="en-US" sz="1600" b="1">
              <a:latin typeface="+mj-ea"/>
              <a:ea typeface="+mj-ea"/>
            </a:rPr>
            <a:t>以外）の排出量</a:t>
          </a:r>
        </a:p>
      </cdr:txBody>
    </cdr:sp>
  </cdr:relSizeAnchor>
  <cdr:relSizeAnchor xmlns:cdr="http://schemas.openxmlformats.org/drawingml/2006/chartDrawing">
    <cdr:from>
      <cdr:x>0.01201</cdr:x>
      <cdr:y>0.31739</cdr:y>
    </cdr:from>
    <cdr:to>
      <cdr:x>0.04925</cdr:x>
      <cdr:y>0.67737</cdr:y>
    </cdr:to>
    <cdr:sp macro="" textlink="">
      <cdr:nvSpPr>
        <cdr:cNvPr id="4" name="テキスト ボックス 1">
          <a:extLst xmlns:a="http://schemas.openxmlformats.org/drawingml/2006/main">
            <a:ext uri="{FF2B5EF4-FFF2-40B4-BE49-F238E27FC236}">
              <a16:creationId xmlns:a16="http://schemas.microsoft.com/office/drawing/2014/main" id="{60D66AAD-157D-4CFD-94E0-66639263930D}"/>
            </a:ext>
          </a:extLst>
        </cdr:cNvPr>
        <cdr:cNvSpPr txBox="1"/>
      </cdr:nvSpPr>
      <cdr:spPr>
        <a:xfrm xmlns:a="http://schemas.openxmlformats.org/drawingml/2006/main" rot="16200000">
          <a:off x="-511593" y="1967391"/>
          <a:ext cx="1536914" cy="31231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（百万トン</a:t>
          </a:r>
          <a:r>
            <a:rPr lang="en-US" altLang="ja-JP" sz="1200"/>
            <a:t>CO</a:t>
          </a:r>
          <a:r>
            <a:rPr lang="en-US" altLang="ja-JP" sz="1200" baseline="-25000"/>
            <a:t>2</a:t>
          </a:r>
          <a:r>
            <a:rPr lang="ja-JP" altLang="en-US" sz="1200"/>
            <a:t>換算）</a:t>
          </a:r>
        </a:p>
      </cdr:txBody>
    </cdr:sp>
  </cdr:relSizeAnchor>
  <cdr:relSizeAnchor xmlns:cdr="http://schemas.openxmlformats.org/drawingml/2006/chartDrawing">
    <cdr:from>
      <cdr:x>0.79395</cdr:x>
      <cdr:y>0.88245</cdr:y>
    </cdr:from>
    <cdr:to>
      <cdr:x>0.87125</cdr:x>
      <cdr:y>0.94938</cdr:y>
    </cdr:to>
    <cdr:sp macro="" textlink="">
      <cdr:nvSpPr>
        <cdr:cNvPr id="5" name="テキスト ボックス 1">
          <a:extLst xmlns:a="http://schemas.openxmlformats.org/drawingml/2006/main">
            <a:ext uri="{FF2B5EF4-FFF2-40B4-BE49-F238E27FC236}">
              <a16:creationId xmlns:a16="http://schemas.microsoft.com/office/drawing/2014/main" id="{F1112C6A-52BE-4E3F-8AF8-D8D28B582DAC}"/>
            </a:ext>
          </a:extLst>
        </cdr:cNvPr>
        <cdr:cNvSpPr txBox="1"/>
      </cdr:nvSpPr>
      <cdr:spPr>
        <a:xfrm xmlns:a="http://schemas.openxmlformats.org/drawingml/2006/main">
          <a:off x="6658697" y="3767576"/>
          <a:ext cx="648290" cy="28575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1200"/>
            <a:t>（年度）</a:t>
          </a:r>
        </a:p>
      </cdr:txBody>
    </cdr:sp>
  </cdr:relSizeAnchor>
</c:userShapes>
</file>

<file path=xl/drawings/drawing40.xml><?xml version="1.0" encoding="utf-8"?>
<c:userShapes xmlns:c="http://schemas.openxmlformats.org/drawingml/2006/chart">
  <cdr:relSizeAnchor xmlns:cdr="http://schemas.openxmlformats.org/drawingml/2006/chartDrawing">
    <cdr:from>
      <cdr:x>0.61481</cdr:x>
      <cdr:y>0.32869</cdr:y>
    </cdr:from>
    <cdr:to>
      <cdr:x>0.64598</cdr:x>
      <cdr:y>0.35886</cdr:y>
    </cdr:to>
    <cdr:cxnSp macro="">
      <cdr:nvCxnSpPr>
        <cdr:cNvPr id="9" name="直線コネクタ 8">
          <a:extLst xmlns:a="http://schemas.openxmlformats.org/drawingml/2006/main">
            <a:ext uri="{FF2B5EF4-FFF2-40B4-BE49-F238E27FC236}">
              <a16:creationId xmlns:a16="http://schemas.microsoft.com/office/drawing/2014/main" id="{4D7EB48B-6E58-473C-AA0E-FD450F17986C}"/>
            </a:ext>
          </a:extLst>
        </cdr:cNvPr>
        <cdr:cNvCxnSpPr/>
      </cdr:nvCxnSpPr>
      <cdr:spPr bwMode="auto">
        <a:xfrm xmlns:a="http://schemas.openxmlformats.org/drawingml/2006/main" flipH="1">
          <a:off x="3536257" y="1587233"/>
          <a:ext cx="179294" cy="14567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0.40925</cdr:x>
      <cdr:y>0.19086</cdr:y>
    </cdr:from>
    <cdr:to>
      <cdr:x>0.42591</cdr:x>
      <cdr:y>0.25013</cdr:y>
    </cdr:to>
    <cdr:cxnSp macro="">
      <cdr:nvCxnSpPr>
        <cdr:cNvPr id="11" name="直線コネクタ 10">
          <a:extLst xmlns:a="http://schemas.openxmlformats.org/drawingml/2006/main">
            <a:ext uri="{FF2B5EF4-FFF2-40B4-BE49-F238E27FC236}">
              <a16:creationId xmlns:a16="http://schemas.microsoft.com/office/drawing/2014/main" id="{ADE41D04-148B-4D8B-A73E-B87022E7C8C6}"/>
            </a:ext>
          </a:extLst>
        </cdr:cNvPr>
        <cdr:cNvCxnSpPr/>
      </cdr:nvCxnSpPr>
      <cdr:spPr bwMode="auto">
        <a:xfrm xmlns:a="http://schemas.openxmlformats.org/drawingml/2006/main" flipH="1" flipV="1">
          <a:off x="2353953" y="921629"/>
          <a:ext cx="95825" cy="286211"/>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0.31221</cdr:x>
      <cdr:y>0.22089</cdr:y>
    </cdr:from>
    <cdr:to>
      <cdr:x>0.37108</cdr:x>
      <cdr:y>0.26399</cdr:y>
    </cdr:to>
    <cdr:cxnSp macro="">
      <cdr:nvCxnSpPr>
        <cdr:cNvPr id="12" name="直線コネクタ 11">
          <a:extLst xmlns:a="http://schemas.openxmlformats.org/drawingml/2006/main">
            <a:ext uri="{FF2B5EF4-FFF2-40B4-BE49-F238E27FC236}">
              <a16:creationId xmlns:a16="http://schemas.microsoft.com/office/drawing/2014/main" id="{B6A0861D-338F-4B18-A8CD-567F9B9E4E2C}"/>
            </a:ext>
          </a:extLst>
        </cdr:cNvPr>
        <cdr:cNvCxnSpPr/>
      </cdr:nvCxnSpPr>
      <cdr:spPr bwMode="auto">
        <a:xfrm xmlns:a="http://schemas.openxmlformats.org/drawingml/2006/main" flipH="1" flipV="1">
          <a:off x="1795775" y="1066640"/>
          <a:ext cx="338610" cy="20812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0.35566</cdr:x>
      <cdr:y>0.41071</cdr:y>
    </cdr:from>
    <cdr:to>
      <cdr:x>0.53641</cdr:x>
      <cdr:y>0.65189</cdr:y>
    </cdr:to>
    <cdr:sp macro="" textlink="">
      <cdr:nvSpPr>
        <cdr:cNvPr id="14" name="テキスト ボックス 13">
          <a:extLst xmlns:a="http://schemas.openxmlformats.org/drawingml/2006/main">
            <a:ext uri="{FF2B5EF4-FFF2-40B4-BE49-F238E27FC236}">
              <a16:creationId xmlns:a16="http://schemas.microsoft.com/office/drawing/2014/main" id="{67327EE7-0394-4FEE-9C6B-DB8E32CD2F9C}"/>
            </a:ext>
          </a:extLst>
        </cdr:cNvPr>
        <cdr:cNvSpPr txBox="1"/>
      </cdr:nvSpPr>
      <cdr:spPr>
        <a:xfrm xmlns:a="http://schemas.openxmlformats.org/drawingml/2006/main">
          <a:off x="2045666" y="1983279"/>
          <a:ext cx="1039641" cy="11646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altLang="ja-JP" sz="1400" b="1"/>
            <a:t>NF</a:t>
          </a:r>
          <a:r>
            <a:rPr lang="en-US" altLang="ja-JP" sz="1400" b="1" baseline="-25000"/>
            <a:t>3</a:t>
          </a:r>
          <a:r>
            <a:rPr lang="ja-JP" altLang="en-US" sz="1400" b="1"/>
            <a:t>排出量</a:t>
          </a:r>
          <a:endParaRPr lang="en-US" altLang="ja-JP" sz="1400" b="1"/>
        </a:p>
        <a:p xmlns:a="http://schemas.openxmlformats.org/drawingml/2006/main">
          <a:endParaRPr lang="en-US" altLang="ja-JP" sz="1200"/>
        </a:p>
        <a:p xmlns:a="http://schemas.openxmlformats.org/drawingml/2006/main">
          <a:endParaRPr lang="en-US" altLang="ja-JP" sz="1200"/>
        </a:p>
        <a:p xmlns:a="http://schemas.openxmlformats.org/drawingml/2006/main">
          <a:endParaRPr lang="en-US" altLang="ja-JP" sz="1200"/>
        </a:p>
        <a:p xmlns:a="http://schemas.openxmlformats.org/drawingml/2006/main">
          <a:r>
            <a:rPr lang="ja-JP" altLang="en-US" sz="1200"/>
            <a:t>（</a:t>
          </a:r>
          <a:r>
            <a:rPr lang="en-US" altLang="ja-JP" sz="1200"/>
            <a:t>CO2</a:t>
          </a:r>
          <a:r>
            <a:rPr lang="ja-JP" altLang="en-US" sz="1200"/>
            <a:t>換算）</a:t>
          </a:r>
        </a:p>
      </cdr:txBody>
    </cdr:sp>
  </cdr:relSizeAnchor>
</c:userShapes>
</file>

<file path=xl/drawings/drawing41.xml><?xml version="1.0" encoding="utf-8"?>
<c:userShapes xmlns:c="http://schemas.openxmlformats.org/drawingml/2006/chart">
  <cdr:relSizeAnchor xmlns:cdr="http://schemas.openxmlformats.org/drawingml/2006/chartDrawing">
    <cdr:from>
      <cdr:x>0.63901</cdr:x>
      <cdr:y>0.26364</cdr:y>
    </cdr:from>
    <cdr:to>
      <cdr:x>0.685</cdr:x>
      <cdr:y>0.29232</cdr:y>
    </cdr:to>
    <cdr:cxnSp macro="">
      <cdr:nvCxnSpPr>
        <cdr:cNvPr id="9" name="直線コネクタ 8">
          <a:extLst xmlns:a="http://schemas.openxmlformats.org/drawingml/2006/main">
            <a:ext uri="{FF2B5EF4-FFF2-40B4-BE49-F238E27FC236}">
              <a16:creationId xmlns:a16="http://schemas.microsoft.com/office/drawing/2014/main" id="{4D7EB48B-6E58-473C-AA0E-FD450F17986C}"/>
            </a:ext>
          </a:extLst>
        </cdr:cNvPr>
        <cdr:cNvCxnSpPr/>
      </cdr:nvCxnSpPr>
      <cdr:spPr bwMode="auto">
        <a:xfrm xmlns:a="http://schemas.openxmlformats.org/drawingml/2006/main" flipH="1">
          <a:off x="3095444" y="1028296"/>
          <a:ext cx="222782" cy="111865"/>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0.39392</cdr:x>
      <cdr:y>0.13031</cdr:y>
    </cdr:from>
    <cdr:to>
      <cdr:x>0.39855</cdr:x>
      <cdr:y>0.15329</cdr:y>
    </cdr:to>
    <cdr:cxnSp macro="">
      <cdr:nvCxnSpPr>
        <cdr:cNvPr id="11" name="直線コネクタ 10">
          <a:extLst xmlns:a="http://schemas.openxmlformats.org/drawingml/2006/main">
            <a:ext uri="{FF2B5EF4-FFF2-40B4-BE49-F238E27FC236}">
              <a16:creationId xmlns:a16="http://schemas.microsoft.com/office/drawing/2014/main" id="{ADE41D04-148B-4D8B-A73E-B87022E7C8C6}"/>
            </a:ext>
          </a:extLst>
        </cdr:cNvPr>
        <cdr:cNvCxnSpPr/>
      </cdr:nvCxnSpPr>
      <cdr:spPr bwMode="auto">
        <a:xfrm xmlns:a="http://schemas.openxmlformats.org/drawingml/2006/main" flipH="1" flipV="1">
          <a:off x="1908201" y="508266"/>
          <a:ext cx="22413" cy="89647"/>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0.1654</cdr:x>
      <cdr:y>0.27753</cdr:y>
    </cdr:from>
    <cdr:to>
      <cdr:x>0.21134</cdr:x>
      <cdr:y>0.30884</cdr:y>
    </cdr:to>
    <cdr:cxnSp macro="">
      <cdr:nvCxnSpPr>
        <cdr:cNvPr id="12" name="直線コネクタ 11">
          <a:extLst xmlns:a="http://schemas.openxmlformats.org/drawingml/2006/main">
            <a:ext uri="{FF2B5EF4-FFF2-40B4-BE49-F238E27FC236}">
              <a16:creationId xmlns:a16="http://schemas.microsoft.com/office/drawing/2014/main" id="{B6A0861D-338F-4B18-A8CD-567F9B9E4E2C}"/>
            </a:ext>
          </a:extLst>
        </cdr:cNvPr>
        <cdr:cNvCxnSpPr/>
      </cdr:nvCxnSpPr>
      <cdr:spPr bwMode="auto">
        <a:xfrm xmlns:a="http://schemas.openxmlformats.org/drawingml/2006/main" flipH="1" flipV="1">
          <a:off x="801217" y="1082489"/>
          <a:ext cx="222540" cy="122123"/>
        </a:xfrm>
        <a:prstGeom xmlns:a="http://schemas.openxmlformats.org/drawingml/2006/main" prst="line">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none" w="med" len="med"/>
        </a:ln>
        <a:effectLst xmlns:a="http://schemas.openxmlformats.org/drawingml/2006/main"/>
      </cdr:spPr>
    </cdr:cxnSp>
  </cdr:relSizeAnchor>
  <cdr:relSizeAnchor xmlns:cdr="http://schemas.openxmlformats.org/drawingml/2006/chartDrawing">
    <cdr:from>
      <cdr:x>0.32066</cdr:x>
      <cdr:y>0.35289</cdr:y>
    </cdr:from>
    <cdr:to>
      <cdr:x>0.52697</cdr:x>
      <cdr:y>0.65909</cdr:y>
    </cdr:to>
    <cdr:sp macro="" textlink="">
      <cdr:nvSpPr>
        <cdr:cNvPr id="2" name="テキスト ボックス 1">
          <a:extLst xmlns:a="http://schemas.openxmlformats.org/drawingml/2006/main">
            <a:ext uri="{FF2B5EF4-FFF2-40B4-BE49-F238E27FC236}">
              <a16:creationId xmlns:a16="http://schemas.microsoft.com/office/drawing/2014/main" id="{F2365E75-F319-441A-9D46-F40646A09537}"/>
            </a:ext>
          </a:extLst>
        </cdr:cNvPr>
        <cdr:cNvSpPr txBox="1"/>
      </cdr:nvSpPr>
      <cdr:spPr>
        <a:xfrm xmlns:a="http://schemas.openxmlformats.org/drawingml/2006/main">
          <a:off x="1553339" y="1376413"/>
          <a:ext cx="999395" cy="119431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400" b="1"/>
            <a:t>NF</a:t>
          </a:r>
          <a:r>
            <a:rPr lang="en-US" altLang="ja-JP" sz="1400" b="1" baseline="-25000"/>
            <a:t>3</a:t>
          </a:r>
          <a:r>
            <a:rPr lang="ja-JP" altLang="en-US" sz="1400" b="1"/>
            <a:t>排出量</a:t>
          </a:r>
          <a:endParaRPr lang="en-US" altLang="ja-JP" sz="1400" b="1"/>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endParaRPr lang="en-US" altLang="ja-JP" sz="1200"/>
        </a:p>
        <a:p xmlns:a="http://schemas.openxmlformats.org/drawingml/2006/main">
          <a:pPr algn="ctr"/>
          <a:r>
            <a:rPr lang="ja-JP" altLang="en-US" sz="1200"/>
            <a:t>（</a:t>
          </a:r>
          <a:r>
            <a:rPr lang="en-US" altLang="ja-JP" sz="1200"/>
            <a:t>CO</a:t>
          </a:r>
          <a:r>
            <a:rPr lang="en-US" altLang="ja-JP" sz="1200" baseline="-25000"/>
            <a:t>2</a:t>
          </a:r>
          <a:r>
            <a:rPr lang="ja-JP" altLang="en-US" sz="1200"/>
            <a:t>換算）</a:t>
          </a:r>
        </a:p>
      </cdr:txBody>
    </cdr:sp>
  </cdr:relSizeAnchor>
</c:userShapes>
</file>

<file path=xl/drawings/drawing42.xml><?xml version="1.0" encoding="utf-8"?>
<xdr:wsDr xmlns:xdr="http://schemas.openxmlformats.org/drawingml/2006/spreadsheetDrawing" xmlns:a="http://schemas.openxmlformats.org/drawingml/2006/main">
  <xdr:twoCellAnchor>
    <xdr:from>
      <xdr:col>53</xdr:col>
      <xdr:colOff>666749</xdr:colOff>
      <xdr:row>4</xdr:row>
      <xdr:rowOff>10583</xdr:rowOff>
    </xdr:from>
    <xdr:to>
      <xdr:col>61</xdr:col>
      <xdr:colOff>559593</xdr:colOff>
      <xdr:row>32</xdr:row>
      <xdr:rowOff>84666</xdr:rowOff>
    </xdr:to>
    <xdr:graphicFrame macro="">
      <xdr:nvGraphicFramePr>
        <xdr:cNvPr id="13902449" name="Chart 5">
          <a:extLst>
            <a:ext uri="{FF2B5EF4-FFF2-40B4-BE49-F238E27FC236}">
              <a16:creationId xmlns:a16="http://schemas.microsoft.com/office/drawing/2014/main" id="{00000000-0008-0000-1100-000071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53</xdr:col>
      <xdr:colOff>667808</xdr:colOff>
      <xdr:row>32</xdr:row>
      <xdr:rowOff>88900</xdr:rowOff>
    </xdr:from>
    <xdr:to>
      <xdr:col>61</xdr:col>
      <xdr:colOff>500062</xdr:colOff>
      <xdr:row>60</xdr:row>
      <xdr:rowOff>158750</xdr:rowOff>
    </xdr:to>
    <xdr:graphicFrame macro="">
      <xdr:nvGraphicFramePr>
        <xdr:cNvPr id="13902450" name="Chart 12">
          <a:extLst>
            <a:ext uri="{FF2B5EF4-FFF2-40B4-BE49-F238E27FC236}">
              <a16:creationId xmlns:a16="http://schemas.microsoft.com/office/drawing/2014/main" id="{00000000-0008-0000-1100-000072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61</xdr:col>
      <xdr:colOff>504826</xdr:colOff>
      <xdr:row>3</xdr:row>
      <xdr:rowOff>177799</xdr:rowOff>
    </xdr:from>
    <xdr:to>
      <xdr:col>72</xdr:col>
      <xdr:colOff>161924</xdr:colOff>
      <xdr:row>32</xdr:row>
      <xdr:rowOff>74083</xdr:rowOff>
    </xdr:to>
    <xdr:graphicFrame macro="">
      <xdr:nvGraphicFramePr>
        <xdr:cNvPr id="13902451" name="グラフ 4">
          <a:extLst>
            <a:ext uri="{FF2B5EF4-FFF2-40B4-BE49-F238E27FC236}">
              <a16:creationId xmlns:a16="http://schemas.microsoft.com/office/drawing/2014/main" id="{00000000-0008-0000-1100-000073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61</xdr:col>
      <xdr:colOff>433919</xdr:colOff>
      <xdr:row>32</xdr:row>
      <xdr:rowOff>98426</xdr:rowOff>
    </xdr:from>
    <xdr:to>
      <xdr:col>72</xdr:col>
      <xdr:colOff>91016</xdr:colOff>
      <xdr:row>61</xdr:row>
      <xdr:rowOff>3176</xdr:rowOff>
    </xdr:to>
    <xdr:graphicFrame macro="">
      <xdr:nvGraphicFramePr>
        <xdr:cNvPr id="13902452" name="グラフ 5">
          <a:extLst>
            <a:ext uri="{FF2B5EF4-FFF2-40B4-BE49-F238E27FC236}">
              <a16:creationId xmlns:a16="http://schemas.microsoft.com/office/drawing/2014/main" id="{00000000-0008-0000-1100-00007422D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0.38459</cdr:x>
      <cdr:y>0.38247</cdr:y>
    </cdr:from>
    <cdr:to>
      <cdr:x>0.64145</cdr:x>
      <cdr:y>0.52252</cdr:y>
    </cdr:to>
    <cdr:sp macro="" textlink="">
      <cdr:nvSpPr>
        <cdr:cNvPr id="195585" name="Text Box 1">
          <a:extLst xmlns:a="http://schemas.openxmlformats.org/drawingml/2006/main">
            <a:ext uri="{FF2B5EF4-FFF2-40B4-BE49-F238E27FC236}">
              <a16:creationId xmlns:a16="http://schemas.microsoft.com/office/drawing/2014/main" id="{BF6CF1C4-F45E-4AE1-8863-5F93FF3818F3}"/>
            </a:ext>
          </a:extLst>
        </cdr:cNvPr>
        <cdr:cNvSpPr txBox="1">
          <a:spLocks xmlns:a="http://schemas.openxmlformats.org/drawingml/2006/main" noChangeArrowheads="1"/>
        </cdr:cNvSpPr>
      </cdr:nvSpPr>
      <cdr:spPr bwMode="auto">
        <a:xfrm xmlns:a="http://schemas.openxmlformats.org/drawingml/2006/main">
          <a:off x="2061883" y="2051300"/>
          <a:ext cx="1377108" cy="75111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endParaRPr lang="en-US" altLang="ja-JP" sz="1100" b="0" i="0" strike="noStrike">
            <a:solidFill>
              <a:srgbClr val="000000"/>
            </a:solidFill>
            <a:latin typeface="+mn-lt"/>
            <a:ea typeface="ＭＳ Ｐゴシック"/>
          </a:endParaRPr>
        </a:p>
        <a:p xmlns:a="http://schemas.openxmlformats.org/drawingml/2006/main">
          <a:pPr algn="ctr" rtl="0">
            <a:defRPr sz="1000"/>
          </a:pPr>
          <a:endParaRPr lang="en-US" altLang="ja-JP" sz="1400" b="0" i="0" strike="noStrike">
            <a:solidFill>
              <a:sysClr val="windowText" lastClr="000000"/>
            </a:solidFill>
            <a:latin typeface="+mn-lt"/>
            <a:ea typeface="ＭＳ Ｐゴシック"/>
            <a:cs typeface="+mn-cs"/>
          </a:endParaRPr>
        </a:p>
        <a:p xmlns:a="http://schemas.openxmlformats.org/drawingml/2006/main">
          <a:pPr algn="ctr" rtl="0">
            <a:defRPr sz="1000"/>
          </a:pPr>
          <a:r>
            <a:rPr lang="en-US" altLang="ja-JP" sz="1100" b="1" i="0" strike="noStrike">
              <a:solidFill>
                <a:srgbClr val="FF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rgbClr val="000000"/>
              </a:solidFill>
              <a:latin typeface="+mn-lt"/>
              <a:cs typeface="Arial"/>
            </a:rPr>
            <a:t>/</a:t>
          </a:r>
          <a:r>
            <a:rPr lang="ja-JP" altLang="en-US" sz="1100" b="0" i="0" strike="noStrike">
              <a:solidFill>
                <a:srgbClr val="000000"/>
              </a:solidFill>
              <a:latin typeface="+mn-lt"/>
              <a:ea typeface="ＭＳ Ｐゴシック"/>
            </a:rPr>
            <a:t>世帯］</a:t>
          </a:r>
        </a:p>
      </cdr:txBody>
    </cdr:sp>
  </cdr:relSizeAnchor>
  <cdr:relSizeAnchor xmlns:cdr="http://schemas.openxmlformats.org/drawingml/2006/chartDrawing">
    <cdr:from>
      <cdr:x>0.01764</cdr:x>
      <cdr:y>0.79365</cdr:y>
    </cdr:from>
    <cdr:to>
      <cdr:x>0.98765</cdr:x>
      <cdr:y>0.99829</cdr:y>
    </cdr:to>
    <cdr:sp macro="" textlink="">
      <cdr:nvSpPr>
        <cdr:cNvPr id="195589" name="Text Box 5">
          <a:extLst xmlns:a="http://schemas.openxmlformats.org/drawingml/2006/main">
            <a:ext uri="{FF2B5EF4-FFF2-40B4-BE49-F238E27FC236}">
              <a16:creationId xmlns:a16="http://schemas.microsoft.com/office/drawing/2014/main" id="{630D92F0-5994-4B89-BE1C-1D108C4F494B}"/>
            </a:ext>
          </a:extLst>
        </cdr:cNvPr>
        <cdr:cNvSpPr txBox="1">
          <a:spLocks xmlns:a="http://schemas.openxmlformats.org/drawingml/2006/main" noChangeArrowheads="1"/>
        </cdr:cNvSpPr>
      </cdr:nvSpPr>
      <cdr:spPr bwMode="auto">
        <a:xfrm xmlns:a="http://schemas.openxmlformats.org/drawingml/2006/main">
          <a:off x="95250" y="4286250"/>
          <a:ext cx="5238751" cy="11051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defRPr sz="1000"/>
          </a:pP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家庭からの</a:t>
          </a:r>
          <a:r>
            <a:rPr lang="en-US" altLang="ja-JP" sz="900" b="0" i="0" strike="noStrike">
              <a:solidFill>
                <a:srgbClr val="000000"/>
              </a:solidFill>
              <a:latin typeface="+mn-lt"/>
              <a:ea typeface="+mj-ea"/>
            </a:rPr>
            <a:t>CO</a:t>
          </a:r>
          <a:r>
            <a:rPr lang="en-US" altLang="ja-JP" sz="900" b="0" i="0" strike="noStrike" baseline="-25000">
              <a:solidFill>
                <a:srgbClr val="000000"/>
              </a:solidFill>
              <a:latin typeface="+mn-lt"/>
              <a:ea typeface="+mj-ea"/>
            </a:rPr>
            <a:t>2 </a:t>
          </a:r>
          <a:r>
            <a:rPr lang="ja-JP" altLang="en-US" sz="900" b="0" i="0" strike="noStrike">
              <a:solidFill>
                <a:srgbClr val="000000"/>
              </a:solidFill>
              <a:latin typeface="+mn-lt"/>
              <a:ea typeface="+mj-ea"/>
            </a:rPr>
            <a:t>排出量は、インベントリの家庭部門、運輸（旅客）部門の自家用乗用車（家計寄与分</a:t>
          </a:r>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a:t>
          </a:r>
          <a:endParaRPr lang="en-US" altLang="ja-JP" sz="900" b="0" i="0" strike="noStrike">
            <a:solidFill>
              <a:srgbClr val="000000"/>
            </a:solidFill>
            <a:latin typeface="+mn-lt"/>
            <a:ea typeface="+mj-ea"/>
          </a:endParaRPr>
        </a:p>
        <a:p xmlns:a="http://schemas.openxmlformats.org/drawingml/2006/main">
          <a:pPr algn="l" rtl="1">
            <a:spcAft>
              <a:spcPts val="300"/>
            </a:spcAft>
            <a:defRPr sz="1000"/>
          </a:pPr>
          <a:r>
            <a:rPr lang="ja-JP" altLang="en-US" sz="900" b="0" i="0" strike="noStrike">
              <a:solidFill>
                <a:srgbClr val="000000"/>
              </a:solidFill>
              <a:latin typeface="+mn-lt"/>
              <a:ea typeface="+mj-ea"/>
            </a:rPr>
            <a:t>　　　廃棄物（一般廃棄物）処理からの排出量及び水道からの排出量を足し合わせたもの。 </a:t>
          </a:r>
          <a:endParaRPr lang="en-US" altLang="ja-JP" sz="900" b="0" i="0" strike="noStrike">
            <a:solidFill>
              <a:srgbClr val="000000"/>
            </a:solidFill>
            <a:latin typeface="+mn-lt"/>
            <a:ea typeface="+mj-ea"/>
          </a:endParaRPr>
        </a:p>
        <a:p xmlns:a="http://schemas.openxmlformats.org/drawingml/2006/main">
          <a:pPr marL="0" marR="0" indent="0" algn="l" defTabSz="914400" rtl="1" eaLnBrk="1" fontAlgn="auto" latinLnBrk="0" hangingPunct="1">
            <a:lnSpc>
              <a:spcPct val="100000"/>
            </a:lnSpc>
            <a:spcBef>
              <a:spcPts val="0"/>
            </a:spcBef>
            <a:spcAft>
              <a:spcPts val="300"/>
            </a:spcAft>
            <a:buClrTx/>
            <a:buSzTx/>
            <a:buFontTx/>
            <a:buNone/>
            <a:tabLst/>
            <a:defRPr sz="1000"/>
          </a:pPr>
          <a:r>
            <a:rPr lang="en-US" altLang="ja-JP" sz="900" b="0" i="0">
              <a:latin typeface="+mn-lt"/>
              <a:ea typeface="+mj-ea"/>
              <a:cs typeface="+mn-cs"/>
            </a:rPr>
            <a:t>※</a:t>
          </a:r>
          <a:r>
            <a:rPr lang="ja-JP" altLang="ja-JP" sz="900" b="0" i="0">
              <a:latin typeface="+mn-lt"/>
              <a:ea typeface="+mj-ea"/>
              <a:cs typeface="+mn-cs"/>
            </a:rPr>
            <a:t>　電力及び熱</a:t>
          </a:r>
          <a:r>
            <a:rPr lang="ja-JP" altLang="en-US" sz="900" b="0" i="0">
              <a:latin typeface="+mn-lt"/>
              <a:ea typeface="+mj-ea"/>
              <a:cs typeface="+mn-cs"/>
            </a:rPr>
            <a:t>の</a:t>
          </a:r>
          <a:r>
            <a:rPr lang="en-US" altLang="ja-JP" sz="900" b="0" i="0">
              <a:latin typeface="+mn-lt"/>
              <a:ea typeface="+mj-ea"/>
              <a:cs typeface="+mn-cs"/>
            </a:rPr>
            <a:t>CO</a:t>
          </a:r>
          <a:r>
            <a:rPr lang="en-US" altLang="ja-JP" sz="900" b="0" i="0" baseline="-25000">
              <a:latin typeface="+mn-lt"/>
              <a:ea typeface="+mj-ea"/>
              <a:cs typeface="+mn-cs"/>
            </a:rPr>
            <a:t>2 </a:t>
          </a:r>
          <a:r>
            <a:rPr lang="ja-JP" altLang="en-US" sz="900" b="0" i="0">
              <a:latin typeface="+mn-lt"/>
              <a:ea typeface="+mj-ea"/>
              <a:cs typeface="+mn-cs"/>
            </a:rPr>
            <a:t>排出量</a:t>
          </a:r>
          <a:r>
            <a:rPr lang="ja-JP" altLang="ja-JP" sz="900" b="0" i="0">
              <a:latin typeface="+mn-lt"/>
              <a:ea typeface="+mj-ea"/>
              <a:cs typeface="+mn-cs"/>
            </a:rPr>
            <a:t>は、自家発電を含まない、電力会社等から購入する電力や熱に由来する</a:t>
          </a:r>
          <a:r>
            <a:rPr lang="ja-JP" altLang="en-US" sz="900" b="0" i="0">
              <a:latin typeface="+mn-lt"/>
              <a:ea typeface="+mj-ea"/>
              <a:cs typeface="+mn-cs"/>
            </a:rPr>
            <a:t>もの</a:t>
          </a:r>
          <a:r>
            <a:rPr lang="ja-JP" altLang="ja-JP" sz="900" b="0" i="0">
              <a:latin typeface="+mn-lt"/>
              <a:ea typeface="+mj-ea"/>
              <a:cs typeface="+mn-cs"/>
            </a:rPr>
            <a:t>。</a:t>
          </a:r>
          <a:r>
            <a:rPr lang="ja-JP" altLang="en-US" sz="900" b="0" i="0" strike="noStrike">
              <a:solidFill>
                <a:srgbClr val="000000"/>
              </a:solidFill>
              <a:latin typeface="+mn-lt"/>
              <a:ea typeface="+mj-ea"/>
            </a:rPr>
            <a:t> </a:t>
          </a:r>
        </a:p>
        <a:p xmlns:a="http://schemas.openxmlformats.org/drawingml/2006/main">
          <a:r>
            <a:rPr lang="en-US" altLang="ja-JP" sz="900" b="0" i="0" strike="noStrike">
              <a:solidFill>
                <a:srgbClr val="000000"/>
              </a:solidFill>
              <a:latin typeface="+mn-lt"/>
              <a:ea typeface="+mj-ea"/>
            </a:rPr>
            <a:t>※</a:t>
          </a:r>
          <a:r>
            <a:rPr lang="ja-JP" altLang="en-US" sz="900" b="0" i="0" strike="noStrike">
              <a:solidFill>
                <a:srgbClr val="000000"/>
              </a:solidFill>
              <a:latin typeface="+mn-lt"/>
              <a:ea typeface="+mj-ea"/>
            </a:rPr>
            <a:t>　</a:t>
          </a:r>
          <a:r>
            <a:rPr lang="ja-JP" altLang="en-US" sz="900">
              <a:latin typeface="+mn-lt"/>
              <a:ea typeface="+mj-ea"/>
              <a:cs typeface="+mn-cs"/>
            </a:rPr>
            <a:t>一般廃棄物は非バイオマス起源（プラスチック等）の焼却による</a:t>
          </a:r>
          <a:r>
            <a:rPr lang="en-US" sz="900">
              <a:latin typeface="+mn-lt"/>
              <a:ea typeface="+mj-ea"/>
              <a:cs typeface="+mn-cs"/>
            </a:rPr>
            <a:t>CO</a:t>
          </a:r>
          <a:r>
            <a:rPr lang="en-US" sz="900" baseline="-25000">
              <a:latin typeface="+mn-lt"/>
              <a:ea typeface="+mj-ea"/>
              <a:cs typeface="+mn-cs"/>
            </a:rPr>
            <a:t>2</a:t>
          </a:r>
          <a:r>
            <a:rPr lang="en-US" sz="900">
              <a:latin typeface="+mn-lt"/>
              <a:ea typeface="+mj-ea"/>
              <a:cs typeface="+mn-cs"/>
            </a:rPr>
            <a:t> </a:t>
          </a:r>
          <a:r>
            <a:rPr lang="ja-JP" altLang="en-US" sz="900">
              <a:latin typeface="+mn-lt"/>
              <a:ea typeface="+mj-ea"/>
              <a:cs typeface="+mn-cs"/>
            </a:rPr>
            <a:t>及び廃棄物処理施設で使用する</a:t>
          </a:r>
          <a:endParaRPr lang="en-US" altLang="ja-JP" sz="900">
            <a:latin typeface="+mn-lt"/>
            <a:ea typeface="+mj-ea"/>
            <a:cs typeface="+mn-cs"/>
          </a:endParaRPr>
        </a:p>
        <a:p xmlns:a="http://schemas.openxmlformats.org/drawingml/2006/main">
          <a:pPr>
            <a:spcAft>
              <a:spcPts val="300"/>
            </a:spcAft>
          </a:pPr>
          <a:r>
            <a:rPr lang="ja-JP" altLang="en-US" sz="900">
              <a:latin typeface="+mn-lt"/>
              <a:ea typeface="+mj-ea"/>
              <a:cs typeface="+mn-cs"/>
            </a:rPr>
            <a:t>　　　エネルギー起源</a:t>
          </a:r>
          <a:r>
            <a:rPr lang="en-US" sz="900">
              <a:latin typeface="+mn-lt"/>
              <a:ea typeface="+mj-ea"/>
              <a:cs typeface="+mn-cs"/>
            </a:rPr>
            <a:t>CO</a:t>
          </a:r>
          <a:r>
            <a:rPr lang="en-US" sz="900" baseline="-25000">
              <a:latin typeface="+mn-lt"/>
              <a:ea typeface="+mj-ea"/>
              <a:cs typeface="+mn-cs"/>
            </a:rPr>
            <a:t>2</a:t>
          </a:r>
          <a:r>
            <a:rPr lang="en-US" sz="900">
              <a:latin typeface="+mn-lt"/>
              <a:ea typeface="+mj-ea"/>
              <a:cs typeface="+mn-cs"/>
            </a:rPr>
            <a:t> </a:t>
          </a:r>
          <a:r>
            <a:rPr lang="ja-JP" altLang="en-US" sz="900">
              <a:latin typeface="+mn-lt"/>
              <a:ea typeface="+mj-ea"/>
              <a:cs typeface="+mn-cs"/>
            </a:rPr>
            <a:t>のうち、生活系ごみ由来分を推計したもの。</a:t>
          </a:r>
          <a:endParaRPr lang="en-US" altLang="ja-JP" sz="900">
            <a:latin typeface="+mn-lt"/>
            <a:ea typeface="+mj-ea"/>
            <a:cs typeface="+mn-cs"/>
          </a:endParaRPr>
        </a:p>
        <a:p xmlns:a="http://schemas.openxmlformats.org/drawingml/2006/main">
          <a:r>
            <a:rPr lang="en-US" altLang="ja-JP" sz="900" b="0" i="0">
              <a:latin typeface="+mn-lt"/>
              <a:ea typeface="+mj-ea"/>
              <a:cs typeface="+mn-cs"/>
            </a:rPr>
            <a:t>※</a:t>
          </a:r>
          <a:r>
            <a:rPr lang="ja-JP" altLang="ja-JP" sz="900" b="0" i="0">
              <a:latin typeface="+mn-lt"/>
              <a:ea typeface="+mj-ea"/>
              <a:cs typeface="+mn-cs"/>
            </a:rPr>
            <a:t>　</a:t>
          </a:r>
          <a:r>
            <a:rPr lang="ja-JP" altLang="en-US" sz="900" b="0" i="0">
              <a:latin typeface="+mn-lt"/>
              <a:ea typeface="+mj-ea"/>
              <a:cs typeface="+mn-cs"/>
            </a:rPr>
            <a:t>水道は、水処理施設で使用するエネルギー起源</a:t>
          </a:r>
          <a:r>
            <a:rPr lang="en-US" altLang="ja-JP" sz="900" b="0" i="0">
              <a:latin typeface="+mn-lt"/>
              <a:ea typeface="+mj-ea"/>
              <a:cs typeface="+mn-cs"/>
            </a:rPr>
            <a:t>CO</a:t>
          </a:r>
          <a:r>
            <a:rPr lang="en-US" altLang="ja-JP" sz="900" b="0" i="0" baseline="-25000">
              <a:latin typeface="+mn-lt"/>
              <a:ea typeface="+mj-ea"/>
              <a:cs typeface="+mn-cs"/>
            </a:rPr>
            <a:t>2 </a:t>
          </a:r>
          <a:r>
            <a:rPr lang="ja-JP" altLang="en-US" sz="900" b="0" i="0">
              <a:latin typeface="+mn-lt"/>
              <a:ea typeface="+mj-ea"/>
              <a:cs typeface="+mn-cs"/>
            </a:rPr>
            <a:t>のうち、家庭寄与分を推計したもの。</a:t>
          </a:r>
          <a:endParaRPr lang="ja-JP" altLang="en-US" sz="900" b="0" i="0" strike="noStrike">
            <a:solidFill>
              <a:srgbClr val="000000"/>
            </a:solidFill>
            <a:latin typeface="+mn-lt"/>
            <a:ea typeface="+mj-ea"/>
          </a:endParaRPr>
        </a:p>
      </cdr:txBody>
    </cdr:sp>
  </cdr:relSizeAnchor>
</c:userShapes>
</file>

<file path=xl/drawings/drawing44.xml><?xml version="1.0" encoding="utf-8"?>
<c:userShapes xmlns:c="http://schemas.openxmlformats.org/drawingml/2006/chart">
  <cdr:relSizeAnchor xmlns:cdr="http://schemas.openxmlformats.org/drawingml/2006/chartDrawing">
    <cdr:from>
      <cdr:x>0.38655</cdr:x>
      <cdr:y>0.38385</cdr:y>
    </cdr:from>
    <cdr:to>
      <cdr:x>0.64664</cdr:x>
      <cdr:y>0.54059</cdr:y>
    </cdr:to>
    <cdr:sp macro="" textlink="">
      <cdr:nvSpPr>
        <cdr:cNvPr id="231425" name="Text Box 1">
          <a:extLst xmlns:a="http://schemas.openxmlformats.org/drawingml/2006/main">
            <a:ext uri="{FF2B5EF4-FFF2-40B4-BE49-F238E27FC236}">
              <a16:creationId xmlns:a16="http://schemas.microsoft.com/office/drawing/2014/main" id="{3B6166CF-F3B4-41FF-BEFE-7A9C928EF72C}"/>
            </a:ext>
          </a:extLst>
        </cdr:cNvPr>
        <cdr:cNvSpPr txBox="1">
          <a:spLocks xmlns:a="http://schemas.openxmlformats.org/drawingml/2006/main" noChangeArrowheads="1"/>
        </cdr:cNvSpPr>
      </cdr:nvSpPr>
      <cdr:spPr bwMode="auto">
        <a:xfrm xmlns:a="http://schemas.openxmlformats.org/drawingml/2006/main">
          <a:off x="2048995" y="2052756"/>
          <a:ext cx="1378665" cy="8382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100" b="0" i="0" strike="noStrike">
              <a:solidFill>
                <a:srgbClr val="000000"/>
              </a:solidFill>
              <a:latin typeface="+mn-lt"/>
              <a:ea typeface="ＭＳ Ｐゴシック"/>
            </a:rPr>
            <a:t>世帯当たり</a:t>
          </a:r>
          <a:r>
            <a:rPr lang="en-US" altLang="ja-JP" sz="1100" b="0" i="0" strike="noStrike">
              <a:solidFill>
                <a:srgbClr val="000000"/>
              </a:solidFill>
              <a:latin typeface="+mn-lt"/>
              <a:cs typeface="Arial"/>
            </a:rPr>
            <a:t>CO</a:t>
          </a:r>
          <a:r>
            <a:rPr lang="en-US" altLang="ja-JP" sz="1100" b="0" i="0" strike="noStrike" baseline="-25000">
              <a:solidFill>
                <a:srgbClr val="000000"/>
              </a:solidFill>
              <a:latin typeface="+mn-lt"/>
              <a:cs typeface="Arial"/>
            </a:rPr>
            <a:t>2</a:t>
          </a:r>
          <a:r>
            <a:rPr lang="ja-JP" altLang="en-US" sz="1100" b="0" i="0" strike="noStrike">
              <a:solidFill>
                <a:srgbClr val="000000"/>
              </a:solidFill>
              <a:latin typeface="+mn-lt"/>
              <a:ea typeface="ＭＳ Ｐゴシック"/>
            </a:rPr>
            <a:t>排出量</a:t>
          </a:r>
        </a:p>
        <a:p xmlns:a="http://schemas.openxmlformats.org/drawingml/2006/main">
          <a:pPr algn="ctr" rtl="1">
            <a:defRPr sz="1000"/>
          </a:pPr>
          <a:endParaRPr lang="en-US" altLang="ja-JP" sz="1100" b="0" i="0" strike="noStrike">
            <a:solidFill>
              <a:sysClr val="windowText" lastClr="000000"/>
            </a:solidFill>
            <a:latin typeface="+mn-lt"/>
            <a:ea typeface="ＭＳ Ｐゴシック"/>
          </a:endParaRPr>
        </a:p>
        <a:p xmlns:a="http://schemas.openxmlformats.org/drawingml/2006/main">
          <a:pPr algn="ctr" rtl="1">
            <a:defRPr sz="1000"/>
          </a:pPr>
          <a:r>
            <a:rPr lang="en-US" altLang="ja-JP" sz="1100" b="1" i="0" strike="noStrike">
              <a:solidFill>
                <a:sysClr val="windowText" lastClr="000000"/>
              </a:solidFill>
              <a:latin typeface="+mn-lt"/>
              <a:cs typeface="Arial"/>
            </a:rPr>
            <a:t> </a:t>
          </a:r>
          <a:r>
            <a:rPr lang="en-US" altLang="ja-JP" sz="1100" b="0" i="0" strike="noStrike">
              <a:solidFill>
                <a:sysClr val="windowText" lastClr="000000"/>
              </a:solidFill>
              <a:latin typeface="+mn-lt"/>
              <a:cs typeface="Arial"/>
            </a:rPr>
            <a:t>[kg CO</a:t>
          </a:r>
          <a:r>
            <a:rPr lang="en-US" altLang="ja-JP" sz="1100" b="0" i="0" strike="noStrike" baseline="-25000">
              <a:solidFill>
                <a:sysClr val="windowText" lastClr="000000"/>
              </a:solidFill>
              <a:latin typeface="+mn-lt"/>
              <a:cs typeface="Arial"/>
            </a:rPr>
            <a:t>2</a:t>
          </a:r>
          <a:r>
            <a:rPr lang="en-US" altLang="ja-JP" sz="1100" b="0" i="0" strike="noStrike">
              <a:solidFill>
                <a:sysClr val="windowText" lastClr="000000"/>
              </a:solidFill>
              <a:latin typeface="+mn-lt"/>
              <a:cs typeface="Arial"/>
            </a:rPr>
            <a:t>/</a:t>
          </a:r>
          <a:r>
            <a:rPr lang="ja-JP" altLang="en-US" sz="1100" b="0" i="0" strike="noStrike">
              <a:solidFill>
                <a:sysClr val="windowText" lastClr="000000"/>
              </a:solidFill>
              <a:latin typeface="+mn-lt"/>
              <a:ea typeface="ＭＳ Ｐゴシック"/>
            </a:rPr>
            <a:t>世帯］</a:t>
          </a:r>
        </a:p>
        <a:p xmlns:a="http://schemas.openxmlformats.org/drawingml/2006/main">
          <a:pPr algn="ctr" rtl="1">
            <a:defRPr sz="1000"/>
          </a:pPr>
          <a:endParaRPr lang="ja-JP" altLang="en-US" sz="1100" b="0" i="0" strike="noStrike">
            <a:solidFill>
              <a:srgbClr val="000000"/>
            </a:solidFill>
            <a:latin typeface="+mn-lt"/>
            <a:ea typeface="ＭＳ Ｐゴシック"/>
          </a:endParaRPr>
        </a:p>
      </cdr:txBody>
    </cdr:sp>
  </cdr:relSizeAnchor>
  <cdr:relSizeAnchor xmlns:cdr="http://schemas.openxmlformats.org/drawingml/2006/chartDrawing">
    <cdr:from>
      <cdr:x>0.09583</cdr:x>
      <cdr:y>0.77249</cdr:y>
    </cdr:from>
    <cdr:to>
      <cdr:x>0.94732</cdr:x>
      <cdr:y>1</cdr:y>
    </cdr:to>
    <cdr:sp macro="" textlink="">
      <cdr:nvSpPr>
        <cdr:cNvPr id="4" name="テキスト ボックス 1">
          <a:extLst xmlns:a="http://schemas.openxmlformats.org/drawingml/2006/main">
            <a:ext uri="{FF2B5EF4-FFF2-40B4-BE49-F238E27FC236}">
              <a16:creationId xmlns:a16="http://schemas.microsoft.com/office/drawing/2014/main" id="{12FA9B43-8231-4C29-9951-04C92D2B8B92}"/>
            </a:ext>
          </a:extLst>
        </cdr:cNvPr>
        <cdr:cNvSpPr txBox="1"/>
      </cdr:nvSpPr>
      <cdr:spPr>
        <a:xfrm xmlns:a="http://schemas.openxmlformats.org/drawingml/2006/main">
          <a:off x="517525" y="4171950"/>
          <a:ext cx="4598631" cy="122872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　家庭からの</a:t>
          </a:r>
          <a:r>
            <a:rPr kumimoji="1" lang="en-US" altLang="ja-JP" sz="900"/>
            <a:t>CO2 </a:t>
          </a:r>
          <a:r>
            <a:rPr kumimoji="1" lang="ja-JP" altLang="en-US" sz="900"/>
            <a:t>排出量は、インベントリの家庭部門、運輸（旅客）部門の自家用乗用車</a:t>
          </a:r>
        </a:p>
        <a:p xmlns:a="http://schemas.openxmlformats.org/drawingml/2006/main">
          <a:pPr>
            <a:lnSpc>
              <a:spcPts val="1100"/>
            </a:lnSpc>
          </a:pPr>
          <a:r>
            <a:rPr kumimoji="1" lang="ja-JP" altLang="en-US" sz="900"/>
            <a:t>　　　</a:t>
          </a:r>
          <a:r>
            <a:rPr kumimoji="1" lang="en-US" altLang="ja-JP" sz="900"/>
            <a:t>(</a:t>
          </a:r>
          <a:r>
            <a:rPr kumimoji="1" lang="ja-JP" altLang="en-US" sz="900"/>
            <a:t>家計寄与分</a:t>
          </a:r>
          <a:r>
            <a:rPr kumimoji="1" lang="en-US" altLang="ja-JP" sz="900"/>
            <a:t>)</a:t>
          </a:r>
          <a:r>
            <a:rPr kumimoji="1" lang="ja-JP" altLang="en-US" sz="900"/>
            <a:t>、廃棄物（一般廃棄物）処理からの排出量及び水道からの排出量を足し</a:t>
          </a:r>
        </a:p>
        <a:p xmlns:a="http://schemas.openxmlformats.org/drawingml/2006/main">
          <a:r>
            <a:rPr kumimoji="1" lang="ja-JP" altLang="en-US" sz="900"/>
            <a:t>        合わせたものである。       </a:t>
          </a:r>
        </a:p>
        <a:p xmlns:a="http://schemas.openxmlformats.org/drawingml/2006/main">
          <a:r>
            <a:rPr kumimoji="1" lang="en-US" altLang="ja-JP" sz="900"/>
            <a:t>※</a:t>
          </a:r>
          <a:r>
            <a:rPr kumimoji="1" lang="ja-JP" altLang="en-US" sz="900"/>
            <a:t>　一般廃棄物は非バイオマス起源（プラスチック等）の焼却による</a:t>
          </a:r>
          <a:r>
            <a:rPr kumimoji="1" lang="en-US" altLang="ja-JP" sz="900"/>
            <a:t>CO2 </a:t>
          </a:r>
          <a:r>
            <a:rPr kumimoji="1" lang="ja-JP" altLang="en-US" sz="900"/>
            <a:t>及び廃棄物処理</a:t>
          </a:r>
        </a:p>
        <a:p xmlns:a="http://schemas.openxmlformats.org/drawingml/2006/main">
          <a:pPr>
            <a:lnSpc>
              <a:spcPts val="1100"/>
            </a:lnSpc>
          </a:pPr>
          <a:r>
            <a:rPr kumimoji="1" lang="ja-JP" altLang="en-US" sz="900"/>
            <a:t>　　　施設で使用するエネルギー起源</a:t>
          </a:r>
          <a:r>
            <a:rPr kumimoji="1" lang="en-US" altLang="ja-JP" sz="900"/>
            <a:t>CO2 </a:t>
          </a:r>
          <a:r>
            <a:rPr kumimoji="1" lang="ja-JP" altLang="en-US" sz="900"/>
            <a:t>のうち、生活系ごみ由来分を推計したものである。</a:t>
          </a:r>
        </a:p>
        <a:p xmlns:a="http://schemas.openxmlformats.org/drawingml/2006/main">
          <a:r>
            <a:rPr kumimoji="1" lang="en-US" altLang="ja-JP" sz="900"/>
            <a:t>※</a:t>
          </a:r>
          <a:r>
            <a:rPr kumimoji="1" lang="ja-JP" altLang="en-US" sz="900"/>
            <a:t>　日本エネルギー経済研究所　計量分析ユニット　家庭原単位マトリックスをもとに、</a:t>
          </a:r>
        </a:p>
        <a:p xmlns:a="http://schemas.openxmlformats.org/drawingml/2006/main">
          <a:r>
            <a:rPr kumimoji="1" lang="ja-JP" altLang="en-US" sz="900"/>
            <a:t>　　　国立環境研究所温室効果ガスインベントリオフィスが作成。</a:t>
          </a:r>
        </a:p>
        <a:p xmlns:a="http://schemas.openxmlformats.org/drawingml/2006/main">
          <a:endParaRPr kumimoji="1" lang="ja-JP" altLang="en-US" sz="1100"/>
        </a:p>
      </cdr:txBody>
    </cdr:sp>
  </cdr:relSizeAnchor>
</c:userShapes>
</file>

<file path=xl/drawings/drawing45.xml><?xml version="1.0" encoding="utf-8"?>
<c:userShapes xmlns:c="http://schemas.openxmlformats.org/drawingml/2006/chart">
  <cdr:relSizeAnchor xmlns:cdr="http://schemas.openxmlformats.org/drawingml/2006/chartDrawing">
    <cdr:from>
      <cdr:x>0.00529</cdr:x>
      <cdr:y>0.17639</cdr:y>
    </cdr:from>
    <cdr:to>
      <cdr:x>0.04595</cdr:x>
      <cdr:y>0.78493</cdr:y>
    </cdr:to>
    <cdr:sp macro="" textlink="">
      <cdr:nvSpPr>
        <cdr:cNvPr id="2" name="テキスト ボックス 1">
          <a:extLst xmlns:a="http://schemas.openxmlformats.org/drawingml/2006/main">
            <a:ext uri="{FF2B5EF4-FFF2-40B4-BE49-F238E27FC236}">
              <a16:creationId xmlns:a16="http://schemas.microsoft.com/office/drawing/2014/main" id="{11DD2992-6329-45DB-9D39-BFA27D83CE04}"/>
            </a:ext>
          </a:extLst>
        </cdr:cNvPr>
        <cdr:cNvSpPr txBox="1"/>
      </cdr:nvSpPr>
      <cdr:spPr>
        <a:xfrm xmlns:a="http://schemas.openxmlformats.org/drawingml/2006/main" rot="16200000">
          <a:off x="-1458584" y="2449187"/>
          <a:ext cx="3286126" cy="292751"/>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a:t>
          </a:r>
          <a:r>
            <a:rPr lang="en-US" altLang="ja-JP" sz="1200">
              <a:latin typeface="+mn-lt"/>
              <a:ea typeface="+mn-ea"/>
            </a:rPr>
            <a:t> </a:t>
          </a:r>
          <a:r>
            <a:rPr lang="ja-JP" altLang="en-US" sz="1200">
              <a:latin typeface="+mn-lt"/>
              <a:ea typeface="+mn-ea"/>
            </a:rPr>
            <a:t>排出量　（</a:t>
          </a:r>
          <a:r>
            <a:rPr lang="en-US" altLang="ja-JP" sz="1200">
              <a:latin typeface="+mn-lt"/>
              <a:ea typeface="+mn-ea"/>
            </a:rPr>
            <a:t>kg-CO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0.47228</cdr:x>
      <cdr:y>0.91314</cdr:y>
    </cdr:from>
    <cdr:to>
      <cdr:x>0.56546</cdr:x>
      <cdr:y>0.9776</cdr:y>
    </cdr:to>
    <cdr:sp macro="" textlink="">
      <cdr:nvSpPr>
        <cdr:cNvPr id="3" name="テキスト ボックス 1">
          <a:extLst xmlns:a="http://schemas.openxmlformats.org/drawingml/2006/main">
            <a:ext uri="{FF2B5EF4-FFF2-40B4-BE49-F238E27FC236}">
              <a16:creationId xmlns:a16="http://schemas.microsoft.com/office/drawing/2014/main" id="{312D6EED-B2F7-48C0-8C11-C5649AE77BC6}"/>
            </a:ext>
          </a:extLst>
        </cdr:cNvPr>
        <cdr:cNvSpPr txBox="1"/>
      </cdr:nvSpPr>
      <cdr:spPr>
        <a:xfrm xmlns:a="http://schemas.openxmlformats.org/drawingml/2006/main">
          <a:off x="3400425" y="4930962"/>
          <a:ext cx="670908" cy="348084"/>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46.xml><?xml version="1.0" encoding="utf-8"?>
<c:userShapes xmlns:c="http://schemas.openxmlformats.org/drawingml/2006/chart">
  <cdr:relSizeAnchor xmlns:cdr="http://schemas.openxmlformats.org/drawingml/2006/chartDrawing">
    <cdr:from>
      <cdr:x>0.00397</cdr:x>
      <cdr:y>0.11875</cdr:y>
    </cdr:from>
    <cdr:to>
      <cdr:x>0.04763</cdr:x>
      <cdr:y>0.86354</cdr:y>
    </cdr:to>
    <cdr:sp macro="" textlink="">
      <cdr:nvSpPr>
        <cdr:cNvPr id="2" name="テキスト ボックス 1">
          <a:extLst xmlns:a="http://schemas.openxmlformats.org/drawingml/2006/main">
            <a:ext uri="{FF2B5EF4-FFF2-40B4-BE49-F238E27FC236}">
              <a16:creationId xmlns:a16="http://schemas.microsoft.com/office/drawing/2014/main" id="{78A3916C-1B3C-4634-B56B-D2B33EE2FEC4}"/>
            </a:ext>
          </a:extLst>
        </cdr:cNvPr>
        <cdr:cNvSpPr txBox="1"/>
      </cdr:nvSpPr>
      <cdr:spPr>
        <a:xfrm xmlns:a="http://schemas.openxmlformats.org/drawingml/2006/main" rot="16200000">
          <a:off x="-1825195" y="2495020"/>
          <a:ext cx="4021866" cy="314325"/>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latin typeface="+mn-lt"/>
              <a:ea typeface="+mn-ea"/>
            </a:rPr>
            <a:t>家庭からの</a:t>
          </a:r>
          <a:r>
            <a:rPr lang="en-US" altLang="ja-JP" sz="1200">
              <a:latin typeface="+mn-lt"/>
              <a:ea typeface="+mn-ea"/>
            </a:rPr>
            <a:t>CO</a:t>
          </a:r>
          <a:r>
            <a:rPr lang="en-US" altLang="ja-JP" sz="1200" baseline="-25000">
              <a:latin typeface="+mn-lt"/>
              <a:ea typeface="+mn-ea"/>
            </a:rPr>
            <a:t>2 </a:t>
          </a:r>
          <a:r>
            <a:rPr lang="ja-JP" altLang="en-US" sz="1200">
              <a:latin typeface="+mn-lt"/>
              <a:ea typeface="+mn-ea"/>
            </a:rPr>
            <a:t>排出量　（</a:t>
          </a:r>
          <a:r>
            <a:rPr lang="en-US" altLang="ja-JP" sz="1200">
              <a:latin typeface="+mn-lt"/>
              <a:ea typeface="+mn-ea"/>
            </a:rPr>
            <a:t>kg CO</a:t>
          </a:r>
          <a:r>
            <a:rPr lang="en-US" altLang="ja-JP" sz="1200" baseline="-25000">
              <a:latin typeface="+mn-lt"/>
              <a:ea typeface="+mn-ea"/>
            </a:rPr>
            <a:t>2 </a:t>
          </a:r>
          <a:r>
            <a:rPr lang="en-US" altLang="ja-JP" sz="1200">
              <a:latin typeface="+mn-lt"/>
              <a:ea typeface="+mn-ea"/>
            </a:rPr>
            <a:t>/</a:t>
          </a:r>
          <a:r>
            <a:rPr lang="ja-JP" altLang="en-US" sz="1200">
              <a:latin typeface="+mn-lt"/>
              <a:ea typeface="+mn-ea"/>
            </a:rPr>
            <a:t>世帯）</a:t>
          </a:r>
        </a:p>
      </cdr:txBody>
    </cdr:sp>
  </cdr:relSizeAnchor>
  <cdr:relSizeAnchor xmlns:cdr="http://schemas.openxmlformats.org/drawingml/2006/chartDrawing">
    <cdr:from>
      <cdr:x>0.46302</cdr:x>
      <cdr:y>0.92061</cdr:y>
    </cdr:from>
    <cdr:to>
      <cdr:x>0.55539</cdr:x>
      <cdr:y>0.9719</cdr:y>
    </cdr:to>
    <cdr:sp macro="" textlink="">
      <cdr:nvSpPr>
        <cdr:cNvPr id="3" name="テキスト ボックス 1">
          <a:extLst xmlns:a="http://schemas.openxmlformats.org/drawingml/2006/main">
            <a:ext uri="{FF2B5EF4-FFF2-40B4-BE49-F238E27FC236}">
              <a16:creationId xmlns:a16="http://schemas.microsoft.com/office/drawing/2014/main" id="{162E8261-89B2-4AA7-94B3-B3FD3205BD1A}"/>
            </a:ext>
          </a:extLst>
        </cdr:cNvPr>
        <cdr:cNvSpPr txBox="1"/>
      </cdr:nvSpPr>
      <cdr:spPr>
        <a:xfrm xmlns:a="http://schemas.openxmlformats.org/drawingml/2006/main">
          <a:off x="3333750" y="4971271"/>
          <a:ext cx="665069" cy="277005"/>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47.xml><?xml version="1.0" encoding="utf-8"?>
<xdr:wsDr xmlns:xdr="http://schemas.openxmlformats.org/drawingml/2006/spreadsheetDrawing" xmlns:a="http://schemas.openxmlformats.org/drawingml/2006/main">
  <xdr:twoCellAnchor>
    <xdr:from>
      <xdr:col>53</xdr:col>
      <xdr:colOff>463664</xdr:colOff>
      <xdr:row>3</xdr:row>
      <xdr:rowOff>153419</xdr:rowOff>
    </xdr:from>
    <xdr:to>
      <xdr:col>61</xdr:col>
      <xdr:colOff>345282</xdr:colOff>
      <xdr:row>32</xdr:row>
      <xdr:rowOff>52726</xdr:rowOff>
    </xdr:to>
    <xdr:graphicFrame macro="">
      <xdr:nvGraphicFramePr>
        <xdr:cNvPr id="12705596" name="Chart 5">
          <a:extLst>
            <a:ext uri="{FF2B5EF4-FFF2-40B4-BE49-F238E27FC236}">
              <a16:creationId xmlns:a16="http://schemas.microsoft.com/office/drawing/2014/main" id="{00000000-0008-0000-1200-00003C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433387</xdr:colOff>
      <xdr:row>4</xdr:row>
      <xdr:rowOff>19050</xdr:rowOff>
    </xdr:from>
    <xdr:to>
      <xdr:col>72</xdr:col>
      <xdr:colOff>90488</xdr:colOff>
      <xdr:row>32</xdr:row>
      <xdr:rowOff>95250</xdr:rowOff>
    </xdr:to>
    <xdr:graphicFrame macro="">
      <xdr:nvGraphicFramePr>
        <xdr:cNvPr id="12705597" name="グラフ 3">
          <a:extLst>
            <a:ext uri="{FF2B5EF4-FFF2-40B4-BE49-F238E27FC236}">
              <a16:creationId xmlns:a16="http://schemas.microsoft.com/office/drawing/2014/main" id="{00000000-0008-0000-1200-00003D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450056</xdr:colOff>
      <xdr:row>34</xdr:row>
      <xdr:rowOff>85725</xdr:rowOff>
    </xdr:from>
    <xdr:to>
      <xdr:col>61</xdr:col>
      <xdr:colOff>195603</xdr:colOff>
      <xdr:row>63</xdr:row>
      <xdr:rowOff>14287</xdr:rowOff>
    </xdr:to>
    <xdr:graphicFrame macro="">
      <xdr:nvGraphicFramePr>
        <xdr:cNvPr id="12705598" name="Chart 12">
          <a:extLst>
            <a:ext uri="{FF2B5EF4-FFF2-40B4-BE49-F238E27FC236}">
              <a16:creationId xmlns:a16="http://schemas.microsoft.com/office/drawing/2014/main" id="{00000000-0008-0000-1200-00003E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61</xdr:col>
      <xdr:colOff>509587</xdr:colOff>
      <xdr:row>35</xdr:row>
      <xdr:rowOff>14288</xdr:rowOff>
    </xdr:from>
    <xdr:to>
      <xdr:col>72</xdr:col>
      <xdr:colOff>166688</xdr:colOff>
      <xdr:row>63</xdr:row>
      <xdr:rowOff>121443</xdr:rowOff>
    </xdr:to>
    <xdr:graphicFrame macro="">
      <xdr:nvGraphicFramePr>
        <xdr:cNvPr id="12705599" name="グラフ 5">
          <a:extLst>
            <a:ext uri="{FF2B5EF4-FFF2-40B4-BE49-F238E27FC236}">
              <a16:creationId xmlns:a16="http://schemas.microsoft.com/office/drawing/2014/main" id="{00000000-0008-0000-1200-00003FDFC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0.37284</cdr:x>
      <cdr:y>0.38268</cdr:y>
    </cdr:from>
    <cdr:to>
      <cdr:x>0.64784</cdr:x>
      <cdr:y>0.5142</cdr:y>
    </cdr:to>
    <cdr:sp macro="" textlink="">
      <cdr:nvSpPr>
        <cdr:cNvPr id="195585" name="Text Box 1">
          <a:extLst xmlns:a="http://schemas.openxmlformats.org/drawingml/2006/main">
            <a:ext uri="{FF2B5EF4-FFF2-40B4-BE49-F238E27FC236}">
              <a16:creationId xmlns:a16="http://schemas.microsoft.com/office/drawing/2014/main" id="{6773DA29-03A1-4492-8212-CCBE9299CF63}"/>
            </a:ext>
          </a:extLst>
        </cdr:cNvPr>
        <cdr:cNvSpPr txBox="1">
          <a:spLocks xmlns:a="http://schemas.openxmlformats.org/drawingml/2006/main" noChangeArrowheads="1"/>
        </cdr:cNvSpPr>
      </cdr:nvSpPr>
      <cdr:spPr bwMode="auto">
        <a:xfrm xmlns:a="http://schemas.openxmlformats.org/drawingml/2006/main">
          <a:off x="1994732" y="2054140"/>
          <a:ext cx="1471274" cy="70597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200" b="0" i="0" strike="noStrike">
              <a:solidFill>
                <a:srgbClr val="000000"/>
              </a:solidFill>
              <a:latin typeface="+mn-lt"/>
              <a:ea typeface="ＭＳ Ｐゴシック"/>
            </a:rPr>
            <a:t>一人あたり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0">
            <a:defRPr sz="1000"/>
          </a:pPr>
          <a:endParaRPr lang="en-US" altLang="ja-JP" sz="1400" b="0" i="0" strike="noStrike">
            <a:solidFill>
              <a:sysClr val="windowText" lastClr="000000"/>
            </a:solidFill>
            <a:latin typeface="+mn-lt"/>
            <a:ea typeface="ＭＳ Ｐゴシック"/>
          </a:endParaRPr>
        </a:p>
        <a:p xmlns:a="http://schemas.openxmlformats.org/drawingml/2006/main">
          <a:pPr algn="ctr" rtl="0">
            <a:defRPr sz="1000"/>
          </a:pPr>
          <a:r>
            <a:rPr lang="en-US" altLang="ja-JP" sz="1200" b="0" i="0" strike="noStrike">
              <a:solidFill>
                <a:sysClr val="windowText" lastClr="000000"/>
              </a:solidFill>
              <a:latin typeface="+mn-lt"/>
              <a:cs typeface="Arial"/>
            </a:rPr>
            <a:t> </a:t>
          </a:r>
          <a:r>
            <a:rPr lang="en-US" altLang="ja-JP" sz="1200" b="0" i="0" strike="noStrike">
              <a:solidFill>
                <a:srgbClr val="000000"/>
              </a:solidFill>
              <a:latin typeface="+mn-lt"/>
              <a:cs typeface="Arial"/>
            </a:rPr>
            <a:t>[kg 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0.02469</cdr:x>
      <cdr:y>0.78836</cdr:y>
    </cdr:from>
    <cdr:to>
      <cdr:x>0.99118</cdr:x>
      <cdr:y>0.98765</cdr:y>
    </cdr:to>
    <cdr:sp macro="" textlink="">
      <cdr:nvSpPr>
        <cdr:cNvPr id="195589" name="Text Box 5">
          <a:extLst xmlns:a="http://schemas.openxmlformats.org/drawingml/2006/main">
            <a:ext uri="{FF2B5EF4-FFF2-40B4-BE49-F238E27FC236}">
              <a16:creationId xmlns:a16="http://schemas.microsoft.com/office/drawing/2014/main" id="{513CE3E8-4CF3-4F7D-B71F-82438D2BCB42}"/>
            </a:ext>
          </a:extLst>
        </cdr:cNvPr>
        <cdr:cNvSpPr txBox="1">
          <a:spLocks xmlns:a="http://schemas.openxmlformats.org/drawingml/2006/main" noChangeArrowheads="1"/>
        </cdr:cNvSpPr>
      </cdr:nvSpPr>
      <cdr:spPr bwMode="auto">
        <a:xfrm xmlns:a="http://schemas.openxmlformats.org/drawingml/2006/main">
          <a:off x="133350" y="4257675"/>
          <a:ext cx="5219700" cy="107632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1"/>
          <a:r>
            <a:rPr lang="en-US" altLang="ja-JP" sz="900" b="0" i="0">
              <a:latin typeface="+mn-lt"/>
              <a:ea typeface="+mn-ea"/>
              <a:cs typeface="+mn-cs"/>
            </a:rPr>
            <a:t>※</a:t>
          </a:r>
          <a:r>
            <a:rPr lang="ja-JP" altLang="ja-JP" sz="900" b="0" i="0">
              <a:latin typeface="+mn-lt"/>
              <a:ea typeface="+mn-ea"/>
              <a:cs typeface="+mn-cs"/>
            </a:rPr>
            <a:t>　家庭からの</a:t>
          </a:r>
          <a:r>
            <a:rPr lang="en-US" altLang="ja-JP" sz="900" b="0" i="0">
              <a:latin typeface="+mn-lt"/>
              <a:ea typeface="+mn-ea"/>
              <a:cs typeface="+mn-cs"/>
            </a:rPr>
            <a:t>CO</a:t>
          </a:r>
          <a:r>
            <a:rPr lang="en-US" altLang="ja-JP" sz="900" b="0" i="0" baseline="-25000">
              <a:latin typeface="+mn-lt"/>
              <a:ea typeface="+mn-ea"/>
              <a:cs typeface="+mn-cs"/>
            </a:rPr>
            <a:t>2 </a:t>
          </a:r>
          <a:r>
            <a:rPr lang="ja-JP" altLang="ja-JP" sz="900" b="0" i="0">
              <a:latin typeface="+mn-lt"/>
              <a:ea typeface="+mn-ea"/>
              <a:cs typeface="+mn-cs"/>
            </a:rPr>
            <a:t>排出量は、インベントリの家庭部門、運輸（旅客）部門の自家用乗用車（家計寄与分</a:t>
          </a:r>
          <a:r>
            <a:rPr lang="en-US" altLang="ja-JP" sz="900" b="0" i="0">
              <a:latin typeface="+mn-lt"/>
              <a:ea typeface="+mn-ea"/>
              <a:cs typeface="+mn-cs"/>
            </a:rPr>
            <a:t>)</a:t>
          </a:r>
          <a:r>
            <a:rPr lang="ja-JP" altLang="ja-JP" sz="900" b="0" i="0">
              <a:latin typeface="+mn-lt"/>
              <a:ea typeface="+mn-ea"/>
              <a:cs typeface="+mn-cs"/>
            </a:rPr>
            <a:t>、</a:t>
          </a:r>
          <a:endParaRPr lang="en-US" altLang="ja-JP" sz="900" b="0" i="0">
            <a:latin typeface="+mn-lt"/>
            <a:ea typeface="+mn-ea"/>
            <a:cs typeface="+mn-cs"/>
          </a:endParaRPr>
        </a:p>
        <a:p xmlns:a="http://schemas.openxmlformats.org/drawingml/2006/main">
          <a:pPr algn="l" rtl="1">
            <a:spcAft>
              <a:spcPts val="300"/>
            </a:spcAft>
          </a:pPr>
          <a:r>
            <a:rPr lang="ja-JP" altLang="ja-JP" sz="900" b="0" i="0">
              <a:latin typeface="+mn-lt"/>
              <a:ea typeface="+mn-ea"/>
              <a:cs typeface="+mn-cs"/>
            </a:rPr>
            <a:t>　　　廃棄物（一般廃棄物）処理からの排出量及び水道からの排出量を足し合わせたもの。 </a:t>
          </a:r>
          <a:endParaRPr lang="en-US" altLang="ja-JP" sz="900" b="0" i="0">
            <a:latin typeface="+mn-lt"/>
            <a:ea typeface="+mn-ea"/>
            <a:cs typeface="+mn-cs"/>
          </a:endParaRPr>
        </a:p>
        <a:p xmlns:a="http://schemas.openxmlformats.org/drawingml/2006/main">
          <a:pPr algn="l" rtl="1" eaLnBrk="1" fontAlgn="auto" latinLnBrk="0" hangingPunct="1">
            <a:spcAft>
              <a:spcPts val="300"/>
            </a:spcAft>
          </a:pPr>
          <a:r>
            <a:rPr lang="en-US" altLang="ja-JP" sz="900" b="0" i="0">
              <a:latin typeface="+mn-lt"/>
              <a:ea typeface="+mn-ea"/>
              <a:cs typeface="+mn-cs"/>
            </a:rPr>
            <a:t>※</a:t>
          </a:r>
          <a:r>
            <a:rPr lang="ja-JP" altLang="ja-JP" sz="900" b="0" i="0">
              <a:latin typeface="+mn-lt"/>
              <a:ea typeface="+mn-ea"/>
              <a:cs typeface="+mn-cs"/>
            </a:rPr>
            <a:t>　電力及び熱の</a:t>
          </a:r>
          <a:r>
            <a:rPr lang="en-US" altLang="ja-JP" sz="900" b="0" i="0">
              <a:latin typeface="+mn-lt"/>
              <a:ea typeface="+mn-ea"/>
              <a:cs typeface="+mn-cs"/>
            </a:rPr>
            <a:t>CO</a:t>
          </a:r>
          <a:r>
            <a:rPr lang="en-US" altLang="ja-JP" sz="900" b="0" i="0" baseline="-25000">
              <a:latin typeface="+mn-lt"/>
              <a:ea typeface="+mn-ea"/>
              <a:cs typeface="+mn-cs"/>
            </a:rPr>
            <a:t>2 </a:t>
          </a:r>
          <a:r>
            <a:rPr lang="ja-JP" altLang="ja-JP" sz="900" b="0" i="0">
              <a:latin typeface="+mn-lt"/>
              <a:ea typeface="+mn-ea"/>
              <a:cs typeface="+mn-cs"/>
            </a:rPr>
            <a:t>排出量は、自家発電を含まない、電力会社等から購入する電力や熱に由来するもの。 </a:t>
          </a:r>
          <a:endParaRPr lang="ja-JP" altLang="ja-JP" sz="900"/>
        </a:p>
        <a:p xmlns:a="http://schemas.openxmlformats.org/drawingml/2006/main">
          <a:pPr algn="l"/>
          <a:r>
            <a:rPr lang="en-US" altLang="ja-JP" sz="900" b="0" i="0">
              <a:latin typeface="+mn-lt"/>
              <a:ea typeface="+mn-ea"/>
              <a:cs typeface="+mn-cs"/>
            </a:rPr>
            <a:t>※</a:t>
          </a:r>
          <a:r>
            <a:rPr lang="ja-JP" altLang="ja-JP" sz="900" b="0" i="0">
              <a:latin typeface="+mn-lt"/>
              <a:ea typeface="+mn-ea"/>
              <a:cs typeface="+mn-cs"/>
            </a:rPr>
            <a:t>　</a:t>
          </a:r>
          <a:r>
            <a:rPr lang="ja-JP" altLang="ja-JP" sz="900">
              <a:latin typeface="+mn-lt"/>
              <a:ea typeface="+mn-ea"/>
              <a:cs typeface="+mn-cs"/>
            </a:rPr>
            <a:t>一般廃棄物は非バイオマス起源（プラスチック等）の焼却による</a:t>
          </a:r>
          <a:r>
            <a:rPr lang="en-US" altLang="ja-JP" sz="900">
              <a:latin typeface="+mn-lt"/>
              <a:ea typeface="+mn-ea"/>
              <a:cs typeface="+mn-cs"/>
            </a:rPr>
            <a:t>CO</a:t>
          </a:r>
          <a:r>
            <a:rPr lang="en-US" altLang="ja-JP" sz="900" baseline="-25000">
              <a:latin typeface="+mn-lt"/>
              <a:ea typeface="+mn-ea"/>
              <a:cs typeface="+mn-cs"/>
            </a:rPr>
            <a:t>2</a:t>
          </a:r>
          <a:r>
            <a:rPr lang="en-US" altLang="ja-JP" sz="900">
              <a:latin typeface="+mn-lt"/>
              <a:ea typeface="+mn-ea"/>
              <a:cs typeface="+mn-cs"/>
            </a:rPr>
            <a:t> </a:t>
          </a:r>
          <a:r>
            <a:rPr lang="ja-JP" altLang="ja-JP" sz="900">
              <a:latin typeface="+mn-lt"/>
              <a:ea typeface="+mn-ea"/>
              <a:cs typeface="+mn-cs"/>
            </a:rPr>
            <a:t>及び廃棄物処理施設で使用する</a:t>
          </a:r>
          <a:endParaRPr lang="en-US" altLang="ja-JP" sz="900">
            <a:latin typeface="+mn-lt"/>
            <a:ea typeface="+mn-ea"/>
            <a:cs typeface="+mn-cs"/>
          </a:endParaRPr>
        </a:p>
        <a:p xmlns:a="http://schemas.openxmlformats.org/drawingml/2006/main">
          <a:pPr algn="l">
            <a:spcAft>
              <a:spcPts val="300"/>
            </a:spcAft>
          </a:pPr>
          <a:r>
            <a:rPr lang="ja-JP" altLang="ja-JP" sz="900">
              <a:latin typeface="+mn-lt"/>
              <a:ea typeface="+mn-ea"/>
              <a:cs typeface="+mn-cs"/>
            </a:rPr>
            <a:t>　　　エネルー起源</a:t>
          </a:r>
          <a:r>
            <a:rPr lang="en-US" altLang="ja-JP" sz="900">
              <a:latin typeface="+mn-lt"/>
              <a:ea typeface="+mn-ea"/>
              <a:cs typeface="+mn-cs"/>
            </a:rPr>
            <a:t>CO</a:t>
          </a:r>
          <a:r>
            <a:rPr lang="en-US" altLang="ja-JP" sz="900" baseline="-25000">
              <a:latin typeface="+mn-lt"/>
              <a:ea typeface="+mn-ea"/>
              <a:cs typeface="+mn-cs"/>
            </a:rPr>
            <a:t>2</a:t>
          </a:r>
          <a:r>
            <a:rPr lang="en-US" altLang="ja-JP" sz="900">
              <a:latin typeface="+mn-lt"/>
              <a:ea typeface="+mn-ea"/>
              <a:cs typeface="+mn-cs"/>
            </a:rPr>
            <a:t> </a:t>
          </a:r>
          <a:r>
            <a:rPr lang="ja-JP" altLang="ja-JP" sz="900">
              <a:latin typeface="+mn-lt"/>
              <a:ea typeface="+mn-ea"/>
              <a:cs typeface="+mn-cs"/>
            </a:rPr>
            <a:t>のうち、生活系ごみ由来分を推計したもの。</a:t>
          </a:r>
          <a:endParaRPr lang="en-US" altLang="ja-JP" sz="900">
            <a:latin typeface="+mn-lt"/>
            <a:ea typeface="+mn-ea"/>
            <a:cs typeface="+mn-cs"/>
          </a:endParaRPr>
        </a:p>
        <a:p xmlns:a="http://schemas.openxmlformats.org/drawingml/2006/main">
          <a:pPr algn="l"/>
          <a:r>
            <a:rPr lang="en-US" altLang="ja-JP" sz="900" b="0" i="0">
              <a:latin typeface="+mn-lt"/>
              <a:ea typeface="+mn-ea"/>
              <a:cs typeface="+mn-cs"/>
            </a:rPr>
            <a:t>※</a:t>
          </a:r>
          <a:r>
            <a:rPr lang="ja-JP" altLang="ja-JP" sz="900" b="0" i="0">
              <a:latin typeface="+mn-lt"/>
              <a:ea typeface="+mn-ea"/>
              <a:cs typeface="+mn-cs"/>
            </a:rPr>
            <a:t>　水道は、水処理施設で使用するエネルギー起源</a:t>
          </a:r>
          <a:r>
            <a:rPr lang="en-US" altLang="ja-JP" sz="900" b="0" i="0">
              <a:latin typeface="+mn-lt"/>
              <a:ea typeface="+mn-ea"/>
              <a:cs typeface="+mn-cs"/>
            </a:rPr>
            <a:t>CO</a:t>
          </a:r>
          <a:r>
            <a:rPr lang="en-US" altLang="ja-JP" sz="900" b="0" i="0" baseline="-25000">
              <a:latin typeface="+mn-lt"/>
              <a:ea typeface="+mn-ea"/>
              <a:cs typeface="+mn-cs"/>
            </a:rPr>
            <a:t>2 </a:t>
          </a:r>
          <a:r>
            <a:rPr lang="ja-JP" altLang="ja-JP" sz="900" b="0" i="0">
              <a:latin typeface="+mn-lt"/>
              <a:ea typeface="+mn-ea"/>
              <a:cs typeface="+mn-cs"/>
            </a:rPr>
            <a:t>のうち、家庭寄与分を推計したもの。</a:t>
          </a:r>
        </a:p>
      </cdr:txBody>
    </cdr:sp>
  </cdr:relSizeAnchor>
</c:userShapes>
</file>

<file path=xl/drawings/drawing49.xml><?xml version="1.0" encoding="utf-8"?>
<c:userShapes xmlns:c="http://schemas.openxmlformats.org/drawingml/2006/chart">
  <cdr:relSizeAnchor xmlns:cdr="http://schemas.openxmlformats.org/drawingml/2006/chartDrawing">
    <cdr:from>
      <cdr:x>1.33401E-7</cdr:x>
      <cdr:y>0.10694</cdr:y>
    </cdr:from>
    <cdr:to>
      <cdr:x>0.05337</cdr:x>
      <cdr:y>0.85075</cdr:y>
    </cdr:to>
    <cdr:sp macro="" textlink="">
      <cdr:nvSpPr>
        <cdr:cNvPr id="2" name="テキスト ボックス 1">
          <a:extLst xmlns:a="http://schemas.openxmlformats.org/drawingml/2006/main">
            <a:ext uri="{FF2B5EF4-FFF2-40B4-BE49-F238E27FC236}">
              <a16:creationId xmlns:a16="http://schemas.microsoft.com/office/drawing/2014/main" id="{76BC073A-CAD9-45E3-AEC6-E9C5BCB049A0}"/>
            </a:ext>
          </a:extLst>
        </cdr:cNvPr>
        <cdr:cNvSpPr txBox="1"/>
      </cdr:nvSpPr>
      <cdr:spPr>
        <a:xfrm xmlns:a="http://schemas.openxmlformats.org/drawingml/2006/main" rot="16200000" flipH="1">
          <a:off x="-1461343" y="1939081"/>
          <a:ext cx="3322738" cy="400049"/>
        </a:xfrm>
        <a:prstGeom xmlns:a="http://schemas.openxmlformats.org/drawingml/2006/main" prst="rect">
          <a:avLst/>
        </a:prstGeom>
      </cdr:spPr>
      <cdr:txBody>
        <a:bodyPr xmlns:a="http://schemas.openxmlformats.org/drawingml/2006/main" wrap="square" rtlCol="0">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a:t>
          </a:r>
          <a:r>
            <a:rPr lang="en-US" altLang="ja-JP" sz="1200"/>
            <a:t>kg-CO</a:t>
          </a:r>
          <a:r>
            <a:rPr lang="en-US" altLang="ja-JP" sz="1200" baseline="-25000"/>
            <a:t>2</a:t>
          </a:r>
          <a:r>
            <a:rPr lang="en-US" altLang="ja-JP" sz="1200"/>
            <a:t> /</a:t>
          </a:r>
          <a:r>
            <a:rPr lang="ja-JP" altLang="en-US" sz="1200"/>
            <a:t>人）</a:t>
          </a:r>
        </a:p>
      </cdr:txBody>
    </cdr:sp>
  </cdr:relSizeAnchor>
  <cdr:relSizeAnchor xmlns:cdr="http://schemas.openxmlformats.org/drawingml/2006/chartDrawing">
    <cdr:from>
      <cdr:x>0.86352</cdr:x>
      <cdr:y>0.81513</cdr:y>
    </cdr:from>
    <cdr:to>
      <cdr:x>0.86352</cdr:x>
      <cdr:y>0.94597</cdr:y>
    </cdr:to>
    <cdr:sp macro="" textlink="">
      <cdr:nvSpPr>
        <cdr:cNvPr id="3" name="テキスト ボックス 1">
          <a:extLst xmlns:a="http://schemas.openxmlformats.org/drawingml/2006/main">
            <a:ext uri="{FF2B5EF4-FFF2-40B4-BE49-F238E27FC236}">
              <a16:creationId xmlns:a16="http://schemas.microsoft.com/office/drawing/2014/main" id="{0E532EE3-E4F0-48EA-A103-25417DD21F30}"/>
            </a:ext>
          </a:extLst>
        </cdr:cNvPr>
        <cdr:cNvSpPr txBox="1"/>
      </cdr:nvSpPr>
      <cdr:spPr>
        <a:xfrm xmlns:a="http://schemas.openxmlformats.org/drawingml/2006/main">
          <a:off x="6233855" y="4410016"/>
          <a:ext cx="0" cy="707886"/>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lnSpc>
              <a:spcPts val="1200"/>
            </a:lnSpc>
          </a:pPr>
          <a:r>
            <a:rPr lang="ja-JP" altLang="en-US" sz="1100"/>
            <a:t>（年度）</a:t>
          </a:r>
        </a:p>
      </cdr:txBody>
    </cdr:sp>
  </cdr:relSizeAnchor>
  <cdr:relSizeAnchor xmlns:cdr="http://schemas.openxmlformats.org/drawingml/2006/chartDrawing">
    <cdr:from>
      <cdr:x>0.47757</cdr:x>
      <cdr:y>0.889</cdr:y>
    </cdr:from>
    <cdr:to>
      <cdr:x>0.57811</cdr:x>
      <cdr:y>0.95361</cdr:y>
    </cdr:to>
    <cdr:sp macro="" textlink="">
      <cdr:nvSpPr>
        <cdr:cNvPr id="7" name="テキスト ボックス 1">
          <a:extLst xmlns:a="http://schemas.openxmlformats.org/drawingml/2006/main">
            <a:ext uri="{FF2B5EF4-FFF2-40B4-BE49-F238E27FC236}">
              <a16:creationId xmlns:a16="http://schemas.microsoft.com/office/drawing/2014/main" id="{D0A4A86E-A302-4479-8ED4-BF31B2409B3F}"/>
            </a:ext>
          </a:extLst>
        </cdr:cNvPr>
        <cdr:cNvSpPr txBox="1"/>
      </cdr:nvSpPr>
      <cdr:spPr>
        <a:xfrm xmlns:a="http://schemas.openxmlformats.org/drawingml/2006/main">
          <a:off x="3438525" y="480060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5.xml><?xml version="1.0" encoding="utf-8"?>
<xdr:wsDr xmlns:xdr="http://schemas.openxmlformats.org/drawingml/2006/spreadsheetDrawing" xmlns:a="http://schemas.openxmlformats.org/drawingml/2006/main">
  <xdr:twoCellAnchor>
    <xdr:from>
      <xdr:col>28</xdr:col>
      <xdr:colOff>295275</xdr:colOff>
      <xdr:row>128</xdr:row>
      <xdr:rowOff>0</xdr:rowOff>
    </xdr:from>
    <xdr:to>
      <xdr:col>35</xdr:col>
      <xdr:colOff>142875</xdr:colOff>
      <xdr:row>128</xdr:row>
      <xdr:rowOff>0</xdr:rowOff>
    </xdr:to>
    <xdr:graphicFrame macro="">
      <xdr:nvGraphicFramePr>
        <xdr:cNvPr id="375582" name="Chart 1">
          <a:extLst>
            <a:ext uri="{FF2B5EF4-FFF2-40B4-BE49-F238E27FC236}">
              <a16:creationId xmlns:a16="http://schemas.microsoft.com/office/drawing/2014/main" id="{00000000-0008-0000-0300-00001EBB0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59</xdr:col>
      <xdr:colOff>428625</xdr:colOff>
      <xdr:row>11</xdr:row>
      <xdr:rowOff>47625</xdr:rowOff>
    </xdr:from>
    <xdr:to>
      <xdr:col>77</xdr:col>
      <xdr:colOff>258671</xdr:colOff>
      <xdr:row>49</xdr:row>
      <xdr:rowOff>118302</xdr:rowOff>
    </xdr:to>
    <xdr:graphicFrame macro="">
      <xdr:nvGraphicFramePr>
        <xdr:cNvPr id="13" name="グラフ 3">
          <a:extLst>
            <a:ext uri="{FF2B5EF4-FFF2-40B4-BE49-F238E27FC236}">
              <a16:creationId xmlns:a16="http://schemas.microsoft.com/office/drawing/2014/main" id="{FA0E21DE-ADE6-49AA-B254-798C67F6E1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0.36966</cdr:x>
      <cdr:y>0.37681</cdr:y>
    </cdr:from>
    <cdr:to>
      <cdr:x>0.65945</cdr:x>
      <cdr:y>0.50813</cdr:y>
    </cdr:to>
    <cdr:sp macro="" textlink="">
      <cdr:nvSpPr>
        <cdr:cNvPr id="231425" name="Text Box 1">
          <a:extLst xmlns:a="http://schemas.openxmlformats.org/drawingml/2006/main">
            <a:ext uri="{FF2B5EF4-FFF2-40B4-BE49-F238E27FC236}">
              <a16:creationId xmlns:a16="http://schemas.microsoft.com/office/drawing/2014/main" id="{2E440E66-1D81-4F06-BAA1-E1687CF15506}"/>
            </a:ext>
          </a:extLst>
        </cdr:cNvPr>
        <cdr:cNvSpPr txBox="1">
          <a:spLocks xmlns:a="http://schemas.openxmlformats.org/drawingml/2006/main" noChangeArrowheads="1"/>
        </cdr:cNvSpPr>
      </cdr:nvSpPr>
      <cdr:spPr bwMode="auto">
        <a:xfrm xmlns:a="http://schemas.openxmlformats.org/drawingml/2006/main">
          <a:off x="1927401" y="2020981"/>
          <a:ext cx="1510970" cy="70432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1">
            <a:defRPr sz="1000"/>
          </a:pPr>
          <a:r>
            <a:rPr lang="ja-JP" altLang="en-US" sz="1200" b="0" i="0" strike="noStrike">
              <a:solidFill>
                <a:srgbClr val="000000"/>
              </a:solidFill>
              <a:latin typeface="+mn-lt"/>
              <a:ea typeface="ＭＳ Ｐゴシック"/>
            </a:rPr>
            <a:t>一人当たり</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ja-JP" altLang="en-US" sz="1200" b="0" i="0" strike="noStrike">
              <a:solidFill>
                <a:srgbClr val="000000"/>
              </a:solidFill>
              <a:latin typeface="+mn-lt"/>
              <a:ea typeface="ＭＳ Ｐゴシック"/>
            </a:rPr>
            <a:t>排出量</a:t>
          </a:r>
        </a:p>
        <a:p xmlns:a="http://schemas.openxmlformats.org/drawingml/2006/main">
          <a:pPr algn="ctr" rtl="1">
            <a:defRPr sz="1000"/>
          </a:pPr>
          <a:endParaRPr lang="en-US" altLang="ja-JP" sz="1200" b="0" i="0" strike="noStrike">
            <a:solidFill>
              <a:sysClr val="windowText" lastClr="000000"/>
            </a:solidFill>
            <a:latin typeface="+mn-lt"/>
            <a:ea typeface="ＭＳ Ｐゴシック"/>
          </a:endParaRPr>
        </a:p>
        <a:p xmlns:a="http://schemas.openxmlformats.org/drawingml/2006/main">
          <a:pPr algn="ctr" rtl="1">
            <a:defRPr sz="1000"/>
          </a:pPr>
          <a:r>
            <a:rPr lang="en-US" altLang="ja-JP" sz="1200" b="0" i="0" strike="noStrike">
              <a:solidFill>
                <a:sysClr val="windowText" lastClr="000000"/>
              </a:solidFill>
              <a:latin typeface="+mn-lt"/>
              <a:cs typeface="Arial"/>
            </a:rPr>
            <a:t>[kg </a:t>
          </a:r>
          <a:r>
            <a:rPr lang="en-US" altLang="ja-JP" sz="1200" b="0" i="0" strike="noStrike">
              <a:solidFill>
                <a:srgbClr val="000000"/>
              </a:solidFill>
              <a:latin typeface="+mn-lt"/>
              <a:cs typeface="Arial"/>
            </a:rPr>
            <a:t>CO</a:t>
          </a:r>
          <a:r>
            <a:rPr lang="en-US" altLang="ja-JP" sz="1200" b="0" i="0" strike="noStrike" baseline="-25000">
              <a:solidFill>
                <a:srgbClr val="000000"/>
              </a:solidFill>
              <a:latin typeface="+mn-lt"/>
              <a:cs typeface="Arial"/>
            </a:rPr>
            <a:t>2</a:t>
          </a:r>
          <a:r>
            <a:rPr lang="en-US" altLang="ja-JP" sz="1200" b="0" i="0" strike="noStrike">
              <a:solidFill>
                <a:srgbClr val="000000"/>
              </a:solidFill>
              <a:latin typeface="+mn-lt"/>
              <a:cs typeface="Arial"/>
            </a:rPr>
            <a:t>/</a:t>
          </a:r>
          <a:r>
            <a:rPr lang="ja-JP" altLang="en-US" sz="1200" b="0" i="0" strike="noStrike">
              <a:solidFill>
                <a:srgbClr val="000000"/>
              </a:solidFill>
              <a:latin typeface="+mn-lt"/>
              <a:ea typeface="ＭＳ Ｐゴシック"/>
              <a:cs typeface="+mn-cs"/>
            </a:rPr>
            <a:t>人</a:t>
          </a:r>
          <a:r>
            <a:rPr lang="ja-JP" altLang="en-US" sz="1200" b="0" i="0" strike="noStrike">
              <a:solidFill>
                <a:srgbClr val="000000"/>
              </a:solidFill>
              <a:latin typeface="+mn-lt"/>
              <a:ea typeface="ＭＳ Ｐゴシック"/>
            </a:rPr>
            <a:t>］</a:t>
          </a:r>
        </a:p>
      </cdr:txBody>
    </cdr:sp>
  </cdr:relSizeAnchor>
  <cdr:relSizeAnchor xmlns:cdr="http://schemas.openxmlformats.org/drawingml/2006/chartDrawing">
    <cdr:from>
      <cdr:x>0.10255</cdr:x>
      <cdr:y>0.74609</cdr:y>
    </cdr:from>
    <cdr:to>
      <cdr:x>0.95235</cdr:x>
      <cdr:y>0.98901</cdr:y>
    </cdr:to>
    <cdr:sp macro="" textlink="">
      <cdr:nvSpPr>
        <cdr:cNvPr id="6" name="テキスト ボックス 1">
          <a:extLst xmlns:a="http://schemas.openxmlformats.org/drawingml/2006/main">
            <a:ext uri="{FF2B5EF4-FFF2-40B4-BE49-F238E27FC236}">
              <a16:creationId xmlns:a16="http://schemas.microsoft.com/office/drawing/2014/main" id="{F958E81E-E5CA-4949-B185-FF9C338DCFA9}"/>
            </a:ext>
          </a:extLst>
        </cdr:cNvPr>
        <cdr:cNvSpPr txBox="1"/>
      </cdr:nvSpPr>
      <cdr:spPr>
        <a:xfrm xmlns:a="http://schemas.openxmlformats.org/drawingml/2006/main">
          <a:off x="554935" y="4038376"/>
          <a:ext cx="4598631" cy="1314847"/>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900"/>
            <a:t>※</a:t>
          </a:r>
          <a:r>
            <a:rPr kumimoji="1" lang="ja-JP" altLang="en-US" sz="900"/>
            <a:t>　家庭からの</a:t>
          </a:r>
          <a:r>
            <a:rPr kumimoji="1" lang="en-US" altLang="ja-JP" sz="900"/>
            <a:t>CO2 </a:t>
          </a:r>
          <a:r>
            <a:rPr kumimoji="1" lang="ja-JP" altLang="en-US" sz="900"/>
            <a:t>排出量は、インベントリの家庭部門、運輸（旅客）部門の自家用乗用車</a:t>
          </a:r>
        </a:p>
        <a:p xmlns:a="http://schemas.openxmlformats.org/drawingml/2006/main">
          <a:pPr>
            <a:lnSpc>
              <a:spcPts val="1100"/>
            </a:lnSpc>
          </a:pPr>
          <a:r>
            <a:rPr kumimoji="1" lang="ja-JP" altLang="en-US" sz="900"/>
            <a:t>　　　</a:t>
          </a:r>
          <a:r>
            <a:rPr kumimoji="1" lang="en-US" altLang="ja-JP" sz="900"/>
            <a:t>(</a:t>
          </a:r>
          <a:r>
            <a:rPr kumimoji="1" lang="ja-JP" altLang="en-US" sz="900"/>
            <a:t>家計寄与分</a:t>
          </a:r>
          <a:r>
            <a:rPr kumimoji="1" lang="en-US" altLang="ja-JP" sz="900"/>
            <a:t>)</a:t>
          </a:r>
          <a:r>
            <a:rPr kumimoji="1" lang="ja-JP" altLang="en-US" sz="900"/>
            <a:t>、廃棄物（一般廃棄物）処理からの排出量及び水道からの排出量を足し</a:t>
          </a:r>
        </a:p>
        <a:p xmlns:a="http://schemas.openxmlformats.org/drawingml/2006/main">
          <a:r>
            <a:rPr kumimoji="1" lang="ja-JP" altLang="en-US" sz="900"/>
            <a:t>        合わせたものである。       </a:t>
          </a:r>
        </a:p>
        <a:p xmlns:a="http://schemas.openxmlformats.org/drawingml/2006/main">
          <a:r>
            <a:rPr kumimoji="1" lang="en-US" altLang="ja-JP" sz="900"/>
            <a:t>※</a:t>
          </a:r>
          <a:r>
            <a:rPr kumimoji="1" lang="ja-JP" altLang="en-US" sz="900"/>
            <a:t>　一般廃棄物は非バイオマス起源（プラスチック等）の焼却による</a:t>
          </a:r>
          <a:r>
            <a:rPr kumimoji="1" lang="en-US" altLang="ja-JP" sz="900"/>
            <a:t>CO2 </a:t>
          </a:r>
          <a:r>
            <a:rPr kumimoji="1" lang="ja-JP" altLang="en-US" sz="900"/>
            <a:t>及び廃棄物処理</a:t>
          </a:r>
        </a:p>
        <a:p xmlns:a="http://schemas.openxmlformats.org/drawingml/2006/main">
          <a:pPr>
            <a:lnSpc>
              <a:spcPts val="1100"/>
            </a:lnSpc>
          </a:pPr>
          <a:r>
            <a:rPr kumimoji="1" lang="ja-JP" altLang="en-US" sz="900"/>
            <a:t>　　　施設で使用するエネルギー起源</a:t>
          </a:r>
          <a:r>
            <a:rPr kumimoji="1" lang="en-US" altLang="ja-JP" sz="900"/>
            <a:t>CO2 </a:t>
          </a:r>
          <a:r>
            <a:rPr kumimoji="1" lang="ja-JP" altLang="en-US" sz="900"/>
            <a:t>のうち、生活系ごみ由来分を推計したものである。</a:t>
          </a:r>
        </a:p>
        <a:p xmlns:a="http://schemas.openxmlformats.org/drawingml/2006/main">
          <a:r>
            <a:rPr kumimoji="1" lang="en-US" altLang="ja-JP" sz="900"/>
            <a:t>※</a:t>
          </a:r>
          <a:r>
            <a:rPr kumimoji="1" lang="ja-JP" altLang="en-US" sz="900"/>
            <a:t>　日本エネルギー経済研究所　計量分析ユニット　家庭原単位マトリックスをもとに、</a:t>
          </a:r>
        </a:p>
        <a:p xmlns:a="http://schemas.openxmlformats.org/drawingml/2006/main">
          <a:r>
            <a:rPr kumimoji="1" lang="ja-JP" altLang="en-US" sz="900"/>
            <a:t>　　　国立環境研究所温室効果ガスインベントリオフィスが作成。</a:t>
          </a:r>
        </a:p>
        <a:p xmlns:a="http://schemas.openxmlformats.org/drawingml/2006/main">
          <a:endParaRPr kumimoji="1" lang="ja-JP" altLang="en-US" sz="1100"/>
        </a:p>
      </cdr:txBody>
    </cdr:sp>
  </cdr:relSizeAnchor>
</c:userShapes>
</file>

<file path=xl/drawings/drawing51.xml><?xml version="1.0" encoding="utf-8"?>
<c:userShapes xmlns:c="http://schemas.openxmlformats.org/drawingml/2006/chart">
  <cdr:relSizeAnchor xmlns:cdr="http://schemas.openxmlformats.org/drawingml/2006/chartDrawing">
    <cdr:from>
      <cdr:x>0</cdr:x>
      <cdr:y>0.11875</cdr:y>
    </cdr:from>
    <cdr:to>
      <cdr:x>0.05793</cdr:x>
      <cdr:y>0.86354</cdr:y>
    </cdr:to>
    <cdr:sp macro="" textlink="">
      <cdr:nvSpPr>
        <cdr:cNvPr id="2" name="テキスト ボックス 1">
          <a:extLst xmlns:a="http://schemas.openxmlformats.org/drawingml/2006/main">
            <a:ext uri="{FF2B5EF4-FFF2-40B4-BE49-F238E27FC236}">
              <a16:creationId xmlns:a16="http://schemas.microsoft.com/office/drawing/2014/main" id="{ABAB5825-4A9F-4404-BDCD-4B66B239687D}"/>
            </a:ext>
          </a:extLst>
        </cdr:cNvPr>
        <cdr:cNvSpPr txBox="1"/>
      </cdr:nvSpPr>
      <cdr:spPr>
        <a:xfrm xmlns:a="http://schemas.openxmlformats.org/drawingml/2006/main" rot="16200000">
          <a:off x="-1444496" y="1974979"/>
          <a:ext cx="3327142" cy="438150"/>
        </a:xfrm>
        <a:prstGeom xmlns:a="http://schemas.openxmlformats.org/drawingml/2006/main" prst="rect">
          <a:avLst/>
        </a:prstGeom>
      </cdr:spPr>
      <cdr:txBody>
        <a:bodyPr xmlns:a="http://schemas.openxmlformats.org/drawingml/2006/main" wrap="square" rtlCol="0" anchor="ctr">
          <a:noAutofit/>
        </a:bodyPr>
        <a:lstStyle xmlns:a="http://schemas.openxmlformats.org/drawingml/2006/main"/>
        <a:p xmlns:a="http://schemas.openxmlformats.org/drawingml/2006/main">
          <a:pPr algn="ctr"/>
          <a:r>
            <a:rPr lang="ja-JP" altLang="en-US" sz="1200"/>
            <a:t>家庭からの</a:t>
          </a:r>
          <a:r>
            <a:rPr lang="en-US" altLang="ja-JP" sz="1200"/>
            <a:t>CO</a:t>
          </a:r>
          <a:r>
            <a:rPr lang="en-US" altLang="ja-JP" sz="1200" baseline="-25000"/>
            <a:t>2</a:t>
          </a:r>
          <a:r>
            <a:rPr lang="en-US" altLang="ja-JP" sz="1200"/>
            <a:t> </a:t>
          </a:r>
          <a:r>
            <a:rPr lang="ja-JP" altLang="en-US" sz="1200"/>
            <a:t>排出量 （</a:t>
          </a:r>
          <a:r>
            <a:rPr lang="en-US" altLang="ja-JP" sz="1200"/>
            <a:t>kg</a:t>
          </a:r>
          <a:r>
            <a:rPr lang="en-US" altLang="ja-JP" sz="1200" baseline="0"/>
            <a:t> </a:t>
          </a:r>
          <a:r>
            <a:rPr lang="en-US" altLang="ja-JP" sz="1200"/>
            <a:t>CO</a:t>
          </a:r>
          <a:r>
            <a:rPr lang="en-US" altLang="ja-JP" sz="1200" baseline="-25000"/>
            <a:t>2 </a:t>
          </a:r>
          <a:r>
            <a:rPr lang="en-US" altLang="ja-JP" sz="1200"/>
            <a:t>/</a:t>
          </a:r>
          <a:r>
            <a:rPr lang="ja-JP" altLang="en-US" sz="1200"/>
            <a:t>人）</a:t>
          </a:r>
        </a:p>
      </cdr:txBody>
    </cdr:sp>
  </cdr:relSizeAnchor>
  <cdr:relSizeAnchor xmlns:cdr="http://schemas.openxmlformats.org/drawingml/2006/chartDrawing">
    <cdr:from>
      <cdr:x>0.44582</cdr:x>
      <cdr:y>0.90664</cdr:y>
    </cdr:from>
    <cdr:to>
      <cdr:x>0.54636</cdr:x>
      <cdr:y>0.97125</cdr:y>
    </cdr:to>
    <cdr:sp macro="" textlink="">
      <cdr:nvSpPr>
        <cdr:cNvPr id="3" name="テキスト ボックス 1">
          <a:extLst xmlns:a="http://schemas.openxmlformats.org/drawingml/2006/main">
            <a:ext uri="{FF2B5EF4-FFF2-40B4-BE49-F238E27FC236}">
              <a16:creationId xmlns:a16="http://schemas.microsoft.com/office/drawing/2014/main" id="{88CC166A-E98A-4D3F-BECC-CE23184CC52B}"/>
            </a:ext>
          </a:extLst>
        </cdr:cNvPr>
        <cdr:cNvSpPr txBox="1"/>
      </cdr:nvSpPr>
      <cdr:spPr>
        <a:xfrm xmlns:a="http://schemas.openxmlformats.org/drawingml/2006/main">
          <a:off x="3209925" y="4895850"/>
          <a:ext cx="723900" cy="348917"/>
        </a:xfrm>
        <a:prstGeom xmlns:a="http://schemas.openxmlformats.org/drawingml/2006/main" prst="rect">
          <a:avLst/>
        </a:prstGeom>
      </cdr:spPr>
      <cdr:txBody>
        <a:bodyPr xmlns:a="http://schemas.openxmlformats.org/drawingml/2006/main" wrap="square" rtlCol="0">
          <a:noAutofit/>
        </a:bodyP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ja-JP" altLang="en-US" sz="1200"/>
            <a:t>（年度）</a:t>
          </a:r>
        </a:p>
      </cdr:txBody>
    </cdr:sp>
  </cdr:relSizeAnchor>
</c:userShapes>
</file>

<file path=xl/drawings/drawing52.xml><?xml version="1.0" encoding="utf-8"?>
<xdr:wsDr xmlns:xdr="http://schemas.openxmlformats.org/drawingml/2006/spreadsheetDrawing" xmlns:a="http://schemas.openxmlformats.org/drawingml/2006/main">
  <xdr:twoCellAnchor>
    <xdr:from>
      <xdr:col>28</xdr:col>
      <xdr:colOff>295275</xdr:colOff>
      <xdr:row>100</xdr:row>
      <xdr:rowOff>0</xdr:rowOff>
    </xdr:from>
    <xdr:to>
      <xdr:col>35</xdr:col>
      <xdr:colOff>142875</xdr:colOff>
      <xdr:row>100</xdr:row>
      <xdr:rowOff>0</xdr:rowOff>
    </xdr:to>
    <xdr:graphicFrame macro="">
      <xdr:nvGraphicFramePr>
        <xdr:cNvPr id="8213899" name="Chart 1">
          <a:extLst>
            <a:ext uri="{FF2B5EF4-FFF2-40B4-BE49-F238E27FC236}">
              <a16:creationId xmlns:a16="http://schemas.microsoft.com/office/drawing/2014/main" id="{00000000-0008-0000-1500-00008B5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0.56161</cdr:x>
      <cdr:y>0.31292</cdr:y>
    </cdr:from>
    <cdr:to>
      <cdr:x>0.6127</cdr:x>
      <cdr:y>0.40189</cdr:y>
    </cdr:to>
    <cdr:sp macro="" textlink="">
      <cdr:nvSpPr>
        <cdr:cNvPr id="375809" name="Text Box 1">
          <a:extLst xmlns:a="http://schemas.openxmlformats.org/drawingml/2006/main">
            <a:ext uri="{FF2B5EF4-FFF2-40B4-BE49-F238E27FC236}">
              <a16:creationId xmlns:a16="http://schemas.microsoft.com/office/drawing/2014/main" id="{94E02817-0544-408C-B8E3-F6B44F22F7C6}"/>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0.72251</cdr:x>
      <cdr:y>0.68534</cdr:y>
    </cdr:from>
    <cdr:to>
      <cdr:x>0.76545</cdr:x>
      <cdr:y>0.91048</cdr:y>
    </cdr:to>
    <cdr:sp macro="" textlink="">
      <cdr:nvSpPr>
        <cdr:cNvPr id="375810" name="Text Box 2">
          <a:extLst xmlns:a="http://schemas.openxmlformats.org/drawingml/2006/main">
            <a:ext uri="{FF2B5EF4-FFF2-40B4-BE49-F238E27FC236}">
              <a16:creationId xmlns:a16="http://schemas.microsoft.com/office/drawing/2014/main" id="{4AEF2A22-28CB-4FBB-BD0F-E52CAD18C9E2}"/>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0.721</cdr:x>
      <cdr:y>0.31575</cdr:y>
    </cdr:from>
    <cdr:to>
      <cdr:x>0.77396</cdr:x>
      <cdr:y>0.32271</cdr:y>
    </cdr:to>
    <cdr:sp macro="" textlink="">
      <cdr:nvSpPr>
        <cdr:cNvPr id="375811" name="Text Box 3">
          <a:extLst xmlns:a="http://schemas.openxmlformats.org/drawingml/2006/main">
            <a:ext uri="{FF2B5EF4-FFF2-40B4-BE49-F238E27FC236}">
              <a16:creationId xmlns:a16="http://schemas.microsoft.com/office/drawing/2014/main" id="{C4753F7A-F2BA-494C-9459-B64DD378D3C8}"/>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0.721</cdr:x>
      <cdr:y>0.35708</cdr:y>
    </cdr:from>
    <cdr:to>
      <cdr:x>0.77392</cdr:x>
      <cdr:y>0.36382</cdr:y>
    </cdr:to>
    <cdr:sp macro="" textlink="">
      <cdr:nvSpPr>
        <cdr:cNvPr id="375812" name="Text Box 4">
          <a:extLst xmlns:a="http://schemas.openxmlformats.org/drawingml/2006/main">
            <a:ext uri="{FF2B5EF4-FFF2-40B4-BE49-F238E27FC236}">
              <a16:creationId xmlns:a16="http://schemas.microsoft.com/office/drawing/2014/main" id="{916A8B6F-C711-44BC-B684-20D4D662637B}"/>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0.721</cdr:x>
      <cdr:y>0.38079</cdr:y>
    </cdr:from>
    <cdr:to>
      <cdr:x>0.77392</cdr:x>
      <cdr:y>0.38754</cdr:y>
    </cdr:to>
    <cdr:sp macro="" textlink="">
      <cdr:nvSpPr>
        <cdr:cNvPr id="375813" name="Text Box 5">
          <a:extLst xmlns:a="http://schemas.openxmlformats.org/drawingml/2006/main">
            <a:ext uri="{FF2B5EF4-FFF2-40B4-BE49-F238E27FC236}">
              <a16:creationId xmlns:a16="http://schemas.microsoft.com/office/drawing/2014/main" id="{E945EDE4-FBB3-458A-96A4-5707B2722379}"/>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0.63954</cdr:x>
      <cdr:y>0.33402</cdr:y>
    </cdr:from>
    <cdr:to>
      <cdr:x>0.68124</cdr:x>
      <cdr:y>0.33859</cdr:y>
    </cdr:to>
    <cdr:sp macro="" textlink="">
      <cdr:nvSpPr>
        <cdr:cNvPr id="375814" name="Text Box 6">
          <a:extLst xmlns:a="http://schemas.openxmlformats.org/drawingml/2006/main">
            <a:ext uri="{FF2B5EF4-FFF2-40B4-BE49-F238E27FC236}">
              <a16:creationId xmlns:a16="http://schemas.microsoft.com/office/drawing/2014/main" id="{4D391292-81EF-47A4-9B70-34CA12C2E915}"/>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0.36578</cdr:y>
    </cdr:from>
    <cdr:to>
      <cdr:x>0.68124</cdr:x>
      <cdr:y>0.37057</cdr:y>
    </cdr:to>
    <cdr:sp macro="" textlink="">
      <cdr:nvSpPr>
        <cdr:cNvPr id="375815" name="Text Box 7">
          <a:extLst xmlns:a="http://schemas.openxmlformats.org/drawingml/2006/main">
            <a:ext uri="{FF2B5EF4-FFF2-40B4-BE49-F238E27FC236}">
              <a16:creationId xmlns:a16="http://schemas.microsoft.com/office/drawing/2014/main" id="{116EFFD0-C67E-4A00-8474-4E86182D68A1}"/>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0.63954</cdr:x>
      <cdr:y>0.38928</cdr:y>
    </cdr:from>
    <cdr:to>
      <cdr:x>0.68124</cdr:x>
      <cdr:y>0.39406</cdr:y>
    </cdr:to>
    <cdr:sp macro="" textlink="">
      <cdr:nvSpPr>
        <cdr:cNvPr id="375816" name="Text Box 8">
          <a:extLst xmlns:a="http://schemas.openxmlformats.org/drawingml/2006/main">
            <a:ext uri="{FF2B5EF4-FFF2-40B4-BE49-F238E27FC236}">
              <a16:creationId xmlns:a16="http://schemas.microsoft.com/office/drawing/2014/main" id="{1E032E92-152E-4670-B584-14F05349A352}"/>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0.89023</cdr:x>
      <cdr:y>0.06725</cdr:y>
    </cdr:from>
    <cdr:to>
      <cdr:x>0.90648</cdr:x>
      <cdr:y>0.06725</cdr:y>
    </cdr:to>
    <cdr:sp macro="" textlink="">
      <cdr:nvSpPr>
        <cdr:cNvPr id="375817" name="Text Box 9">
          <a:extLst xmlns:a="http://schemas.openxmlformats.org/drawingml/2006/main">
            <a:ext uri="{FF2B5EF4-FFF2-40B4-BE49-F238E27FC236}">
              <a16:creationId xmlns:a16="http://schemas.microsoft.com/office/drawing/2014/main" id="{935986FF-A565-447E-8890-CE068C778096}"/>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0.082</cdr:y>
    </cdr:from>
    <cdr:to>
      <cdr:x>0.90648</cdr:x>
      <cdr:y>0.082</cdr:y>
    </cdr:to>
    <cdr:sp macro="" textlink="">
      <cdr:nvSpPr>
        <cdr:cNvPr id="375818" name="Text Box 10">
          <a:extLst xmlns:a="http://schemas.openxmlformats.org/drawingml/2006/main">
            <a:ext uri="{FF2B5EF4-FFF2-40B4-BE49-F238E27FC236}">
              <a16:creationId xmlns:a16="http://schemas.microsoft.com/office/drawing/2014/main" id="{611DA908-5660-43A3-B643-BF96996C80C6}"/>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0.89023</cdr:x>
      <cdr:y>0.09275</cdr:y>
    </cdr:from>
    <cdr:to>
      <cdr:x>0.90648</cdr:x>
      <cdr:y>0.09275</cdr:y>
    </cdr:to>
    <cdr:sp macro="" textlink="">
      <cdr:nvSpPr>
        <cdr:cNvPr id="375819" name="Text Box 11">
          <a:extLst xmlns:a="http://schemas.openxmlformats.org/drawingml/2006/main">
            <a:ext uri="{FF2B5EF4-FFF2-40B4-BE49-F238E27FC236}">
              <a16:creationId xmlns:a16="http://schemas.microsoft.com/office/drawing/2014/main" id="{B8CB9FAC-FD0F-401F-BEED-4D018A613CB4}"/>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6.xml><?xml version="1.0" encoding="utf-8"?>
<c:userShapes xmlns:c="http://schemas.openxmlformats.org/drawingml/2006/chart">
  <cdr:relSizeAnchor xmlns:cdr="http://schemas.openxmlformats.org/drawingml/2006/chartDrawing">
    <cdr:from>
      <cdr:x>0.7029</cdr:x>
      <cdr:y>0.31292</cdr:y>
    </cdr:from>
    <cdr:to>
      <cdr:x>0.72939</cdr:x>
      <cdr:y>0.40189</cdr:y>
    </cdr:to>
    <cdr:sp macro="" textlink="">
      <cdr:nvSpPr>
        <cdr:cNvPr id="375809" name="Text Box 1">
          <a:extLst xmlns:a="http://schemas.openxmlformats.org/drawingml/2006/main">
            <a:ext uri="{FF2B5EF4-FFF2-40B4-BE49-F238E27FC236}">
              <a16:creationId xmlns:a16="http://schemas.microsoft.com/office/drawing/2014/main" id="{0C4F73AE-E399-4B25-AD70-03319DE7AABF}"/>
            </a:ext>
          </a:extLst>
        </cdr:cNvPr>
        <cdr:cNvSpPr txBox="1">
          <a:spLocks xmlns:a="http://schemas.openxmlformats.org/drawingml/2006/main" noChangeArrowheads="1"/>
        </cdr:cNvSpPr>
      </cdr:nvSpPr>
      <cdr:spPr bwMode="auto">
        <a:xfrm xmlns:a="http://schemas.openxmlformats.org/drawingml/2006/main">
          <a:off x="175587" y="232680"/>
          <a:ext cx="351673" cy="6525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wordArtVertRtl" wrap="square" lIns="36576" tIns="0" rIns="36576" bIns="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排出量　（単位　百万トン</a:t>
          </a:r>
          <a:r>
            <a:rPr lang="en-US" altLang="ja-JP" sz="1400" b="0" i="0" strike="noStrike">
              <a:solidFill>
                <a:srgbClr val="000000"/>
              </a:solidFill>
              <a:latin typeface="ＭＳ Ｐゴシック"/>
              <a:ea typeface="ＭＳ Ｐゴシック"/>
            </a:rPr>
            <a:t>CO2</a:t>
          </a:r>
          <a:r>
            <a:rPr lang="ja-JP" altLang="en-US" sz="1400" b="0" i="0" strike="noStrike">
              <a:solidFill>
                <a:srgbClr val="000000"/>
              </a:solidFill>
              <a:latin typeface="ＭＳ Ｐゴシック"/>
              <a:ea typeface="ＭＳ Ｐゴシック"/>
            </a:rPr>
            <a:t>）</a:t>
          </a:r>
        </a:p>
      </cdr:txBody>
    </cdr:sp>
  </cdr:relSizeAnchor>
  <cdr:relSizeAnchor xmlns:cdr="http://schemas.openxmlformats.org/drawingml/2006/chartDrawing">
    <cdr:from>
      <cdr:x>0.78556</cdr:x>
      <cdr:y>0.68534</cdr:y>
    </cdr:from>
    <cdr:to>
      <cdr:x>0.80778</cdr:x>
      <cdr:y>0.91048</cdr:y>
    </cdr:to>
    <cdr:sp macro="" textlink="">
      <cdr:nvSpPr>
        <cdr:cNvPr id="375810" name="Text Box 2">
          <a:extLst xmlns:a="http://schemas.openxmlformats.org/drawingml/2006/main">
            <a:ext uri="{FF2B5EF4-FFF2-40B4-BE49-F238E27FC236}">
              <a16:creationId xmlns:a16="http://schemas.microsoft.com/office/drawing/2014/main" id="{74315096-9549-4D20-BA68-EED931947EF5}"/>
            </a:ext>
          </a:extLst>
        </cdr:cNvPr>
        <cdr:cNvSpPr txBox="1">
          <a:spLocks xmlns:a="http://schemas.openxmlformats.org/drawingml/2006/main" noChangeArrowheads="1"/>
        </cdr:cNvSpPr>
      </cdr:nvSpPr>
      <cdr:spPr bwMode="auto">
        <a:xfrm xmlns:a="http://schemas.openxmlformats.org/drawingml/2006/main">
          <a:off x="3115645" y="505819"/>
          <a:ext cx="1000187" cy="165128"/>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400" b="0" i="0" strike="noStrike">
              <a:solidFill>
                <a:srgbClr val="000000"/>
              </a:solidFill>
              <a:latin typeface="ＭＳ Ｐゴシック"/>
              <a:ea typeface="ＭＳ Ｐゴシック"/>
            </a:rPr>
            <a:t>（年度）</a:t>
          </a:r>
        </a:p>
      </cdr:txBody>
    </cdr:sp>
  </cdr:relSizeAnchor>
  <cdr:relSizeAnchor xmlns:cdr="http://schemas.openxmlformats.org/drawingml/2006/chartDrawing">
    <cdr:from>
      <cdr:x>0.78382</cdr:x>
      <cdr:y>0.31575</cdr:y>
    </cdr:from>
    <cdr:to>
      <cdr:x>0.81207</cdr:x>
      <cdr:y>0.32271</cdr:y>
    </cdr:to>
    <cdr:sp macro="" textlink="">
      <cdr:nvSpPr>
        <cdr:cNvPr id="375811" name="Text Box 3">
          <a:extLst xmlns:a="http://schemas.openxmlformats.org/drawingml/2006/main">
            <a:ext uri="{FF2B5EF4-FFF2-40B4-BE49-F238E27FC236}">
              <a16:creationId xmlns:a16="http://schemas.microsoft.com/office/drawing/2014/main" id="{2DCA2712-CB23-4BED-918E-02EEF6802323}"/>
            </a:ext>
          </a:extLst>
        </cdr:cNvPr>
        <cdr:cNvSpPr txBox="1">
          <a:spLocks xmlns:a="http://schemas.openxmlformats.org/drawingml/2006/main" noChangeArrowheads="1"/>
        </cdr:cNvSpPr>
      </cdr:nvSpPr>
      <cdr:spPr bwMode="auto">
        <a:xfrm xmlns:a="http://schemas.openxmlformats.org/drawingml/2006/main">
          <a:off x="3060814" y="234754"/>
          <a:ext cx="1268668" cy="510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産業部門</a:t>
          </a:r>
        </a:p>
      </cdr:txBody>
    </cdr:sp>
  </cdr:relSizeAnchor>
  <cdr:relSizeAnchor xmlns:cdr="http://schemas.openxmlformats.org/drawingml/2006/chartDrawing">
    <cdr:from>
      <cdr:x>0.78381</cdr:x>
      <cdr:y>0.35708</cdr:y>
    </cdr:from>
    <cdr:to>
      <cdr:x>0.81204</cdr:x>
      <cdr:y>0.36382</cdr:y>
    </cdr:to>
    <cdr:sp macro="" textlink="">
      <cdr:nvSpPr>
        <cdr:cNvPr id="375812" name="Text Box 4">
          <a:extLst xmlns:a="http://schemas.openxmlformats.org/drawingml/2006/main">
            <a:ext uri="{FF2B5EF4-FFF2-40B4-BE49-F238E27FC236}">
              <a16:creationId xmlns:a16="http://schemas.microsoft.com/office/drawing/2014/main" id="{88C9D05F-0A7B-41D3-960B-E8CEC7DF2189}"/>
            </a:ext>
          </a:extLst>
        </cdr:cNvPr>
        <cdr:cNvSpPr txBox="1">
          <a:spLocks xmlns:a="http://schemas.openxmlformats.org/drawingml/2006/main" noChangeArrowheads="1"/>
        </cdr:cNvSpPr>
      </cdr:nvSpPr>
      <cdr:spPr bwMode="auto">
        <a:xfrm xmlns:a="http://schemas.openxmlformats.org/drawingml/2006/main">
          <a:off x="3066486" y="265067"/>
          <a:ext cx="1257324" cy="49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民生部門</a:t>
          </a:r>
        </a:p>
      </cdr:txBody>
    </cdr:sp>
  </cdr:relSizeAnchor>
  <cdr:relSizeAnchor xmlns:cdr="http://schemas.openxmlformats.org/drawingml/2006/chartDrawing">
    <cdr:from>
      <cdr:x>0.78381</cdr:x>
      <cdr:y>0.38079</cdr:y>
    </cdr:from>
    <cdr:to>
      <cdr:x>0.81204</cdr:x>
      <cdr:y>0.38754</cdr:y>
    </cdr:to>
    <cdr:sp macro="" textlink="">
      <cdr:nvSpPr>
        <cdr:cNvPr id="375813" name="Text Box 5">
          <a:extLst xmlns:a="http://schemas.openxmlformats.org/drawingml/2006/main">
            <a:ext uri="{FF2B5EF4-FFF2-40B4-BE49-F238E27FC236}">
              <a16:creationId xmlns:a16="http://schemas.microsoft.com/office/drawing/2014/main" id="{528A63BA-4ECA-4F7F-BCEB-BC83D187244D}"/>
            </a:ext>
          </a:extLst>
        </cdr:cNvPr>
        <cdr:cNvSpPr txBox="1">
          <a:spLocks xmlns:a="http://schemas.openxmlformats.org/drawingml/2006/main" noChangeArrowheads="1"/>
        </cdr:cNvSpPr>
      </cdr:nvSpPr>
      <cdr:spPr bwMode="auto">
        <a:xfrm xmlns:a="http://schemas.openxmlformats.org/drawingml/2006/main">
          <a:off x="3066486" y="282458"/>
          <a:ext cx="1257324" cy="494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2860" rIns="36576" bIns="22860" anchor="ctr" upright="1"/>
        <a:lstStyle xmlns:a="http://schemas.openxmlformats.org/drawingml/2006/main"/>
        <a:p xmlns:a="http://schemas.openxmlformats.org/drawingml/2006/main">
          <a:pPr algn="ctr" rtl="1">
            <a:defRPr sz="1000"/>
          </a:pPr>
          <a:r>
            <a:rPr lang="ja-JP" altLang="en-US" sz="1800" b="0" i="0" strike="noStrike">
              <a:solidFill>
                <a:srgbClr val="000000"/>
              </a:solidFill>
              <a:latin typeface="ＭＳ Ｐゴシック"/>
              <a:ea typeface="ＭＳ Ｐゴシック"/>
            </a:rPr>
            <a:t>運輸部門</a:t>
          </a:r>
        </a:p>
      </cdr:txBody>
    </cdr:sp>
  </cdr:relSizeAnchor>
  <cdr:relSizeAnchor xmlns:cdr="http://schemas.openxmlformats.org/drawingml/2006/chartDrawing">
    <cdr:from>
      <cdr:x>0.74266</cdr:x>
      <cdr:y>0.33402</cdr:y>
    </cdr:from>
    <cdr:to>
      <cdr:x>0.76347</cdr:x>
      <cdr:y>0.33859</cdr:y>
    </cdr:to>
    <cdr:sp macro="" textlink="">
      <cdr:nvSpPr>
        <cdr:cNvPr id="375814" name="Text Box 6">
          <a:extLst xmlns:a="http://schemas.openxmlformats.org/drawingml/2006/main">
            <a:ext uri="{FF2B5EF4-FFF2-40B4-BE49-F238E27FC236}">
              <a16:creationId xmlns:a16="http://schemas.microsoft.com/office/drawing/2014/main" id="{17A0B234-D903-4F87-9B4E-88DBDE3B3FF8}"/>
            </a:ext>
          </a:extLst>
        </cdr:cNvPr>
        <cdr:cNvSpPr txBox="1">
          <a:spLocks xmlns:a="http://schemas.openxmlformats.org/drawingml/2006/main" noChangeArrowheads="1"/>
        </cdr:cNvSpPr>
      </cdr:nvSpPr>
      <cdr:spPr bwMode="auto">
        <a:xfrm xmlns:a="http://schemas.openxmlformats.org/drawingml/2006/main">
          <a:off x="1139850" y="248156"/>
          <a:ext cx="979389" cy="335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476</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0.36578</cdr:y>
    </cdr:from>
    <cdr:to>
      <cdr:x>0.76347</cdr:x>
      <cdr:y>0.37057</cdr:y>
    </cdr:to>
    <cdr:sp macro="" textlink="">
      <cdr:nvSpPr>
        <cdr:cNvPr id="375815" name="Text Box 7">
          <a:extLst xmlns:a="http://schemas.openxmlformats.org/drawingml/2006/main">
            <a:ext uri="{FF2B5EF4-FFF2-40B4-BE49-F238E27FC236}">
              <a16:creationId xmlns:a16="http://schemas.microsoft.com/office/drawing/2014/main" id="{91DB71BB-1A37-4A77-AF77-47772063CB75}"/>
            </a:ext>
          </a:extLst>
        </cdr:cNvPr>
        <cdr:cNvSpPr txBox="1">
          <a:spLocks xmlns:a="http://schemas.openxmlformats.org/drawingml/2006/main" noChangeArrowheads="1"/>
        </cdr:cNvSpPr>
      </cdr:nvSpPr>
      <cdr:spPr bwMode="auto">
        <a:xfrm xmlns:a="http://schemas.openxmlformats.org/drawingml/2006/main">
          <a:off x="1139850" y="271449"/>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273</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0.74266</cdr:x>
      <cdr:y>0.38928</cdr:y>
    </cdr:from>
    <cdr:to>
      <cdr:x>0.76347</cdr:x>
      <cdr:y>0.39406</cdr:y>
    </cdr:to>
    <cdr:sp macro="" textlink="">
      <cdr:nvSpPr>
        <cdr:cNvPr id="375816" name="Text Box 8">
          <a:extLst xmlns:a="http://schemas.openxmlformats.org/drawingml/2006/main">
            <a:ext uri="{FF2B5EF4-FFF2-40B4-BE49-F238E27FC236}">
              <a16:creationId xmlns:a16="http://schemas.microsoft.com/office/drawing/2014/main" id="{808DF807-1DA8-421A-BC7A-73B097B411FF}"/>
            </a:ext>
          </a:extLst>
        </cdr:cNvPr>
        <cdr:cNvSpPr txBox="1">
          <a:spLocks xmlns:a="http://schemas.openxmlformats.org/drawingml/2006/main" noChangeArrowheads="1"/>
        </cdr:cNvSpPr>
      </cdr:nvSpPr>
      <cdr:spPr bwMode="auto">
        <a:xfrm xmlns:a="http://schemas.openxmlformats.org/drawingml/2006/main">
          <a:off x="1139850" y="288680"/>
          <a:ext cx="979389" cy="351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36576" bIns="27432" anchor="ctr" upright="1"/>
        <a:lstStyle xmlns:a="http://schemas.openxmlformats.org/drawingml/2006/main"/>
        <a:p xmlns:a="http://schemas.openxmlformats.org/drawingml/2006/main">
          <a:pPr algn="ctr" rtl="1">
            <a:defRPr sz="1000"/>
          </a:pPr>
          <a:r>
            <a:rPr lang="en-US" altLang="ja-JP" sz="1400" b="1" i="0" strike="noStrike">
              <a:solidFill>
                <a:srgbClr val="000000"/>
              </a:solidFill>
              <a:latin typeface="Century"/>
            </a:rPr>
            <a:t>217</a:t>
          </a:r>
          <a:r>
            <a:rPr lang="ja-JP" altLang="en-US" sz="1400" b="1" i="0" strike="noStrike">
              <a:solidFill>
                <a:srgbClr val="000000"/>
              </a:solidFill>
              <a:latin typeface="ＭＳ Ｐ明朝"/>
              <a:ea typeface="ＭＳ Ｐ明朝"/>
            </a:rPr>
            <a:t>百万ｔ</a:t>
          </a:r>
        </a:p>
      </cdr:txBody>
    </cdr:sp>
  </cdr:relSizeAnchor>
  <cdr:relSizeAnchor xmlns:cdr="http://schemas.openxmlformats.org/drawingml/2006/chartDrawing">
    <cdr:from>
      <cdr:x>0.86907</cdr:x>
      <cdr:y>0.06725</cdr:y>
    </cdr:from>
    <cdr:to>
      <cdr:x>0.87595</cdr:x>
      <cdr:y>0.06725</cdr:y>
    </cdr:to>
    <cdr:sp macro="" textlink="">
      <cdr:nvSpPr>
        <cdr:cNvPr id="375817" name="Text Box 9">
          <a:extLst xmlns:a="http://schemas.openxmlformats.org/drawingml/2006/main">
            <a:ext uri="{FF2B5EF4-FFF2-40B4-BE49-F238E27FC236}">
              <a16:creationId xmlns:a16="http://schemas.microsoft.com/office/drawing/2014/main" id="{3E84231B-56C2-4215-8843-4A8BE7F96C45}"/>
            </a:ext>
          </a:extLst>
        </cdr:cNvPr>
        <cdr:cNvSpPr txBox="1">
          <a:spLocks xmlns:a="http://schemas.openxmlformats.org/drawingml/2006/main" noChangeArrowheads="1"/>
        </cdr:cNvSpPr>
      </cdr:nvSpPr>
      <cdr:spPr bwMode="auto">
        <a:xfrm xmlns:a="http://schemas.openxmlformats.org/drawingml/2006/main">
          <a:off x="6025452" y="244805"/>
          <a:ext cx="1574963"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452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3.8%</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0.082</cdr:y>
    </cdr:from>
    <cdr:to>
      <cdr:x>0.87595</cdr:x>
      <cdr:y>0.082</cdr:y>
    </cdr:to>
    <cdr:sp macro="" textlink="">
      <cdr:nvSpPr>
        <cdr:cNvPr id="375818" name="Text Box 10">
          <a:extLst xmlns:a="http://schemas.openxmlformats.org/drawingml/2006/main">
            <a:ext uri="{FF2B5EF4-FFF2-40B4-BE49-F238E27FC236}">
              <a16:creationId xmlns:a16="http://schemas.microsoft.com/office/drawing/2014/main" id="{8D4A78C7-D0AD-4F37-B23F-D144DE0DEE8D}"/>
            </a:ext>
          </a:extLst>
        </cdr:cNvPr>
        <cdr:cNvSpPr txBox="1">
          <a:spLocks xmlns:a="http://schemas.openxmlformats.org/drawingml/2006/main" noChangeArrowheads="1"/>
        </cdr:cNvSpPr>
      </cdr:nvSpPr>
      <cdr:spPr bwMode="auto">
        <a:xfrm xmlns:a="http://schemas.openxmlformats.org/drawingml/2006/main">
          <a:off x="6025452" y="262195"/>
          <a:ext cx="1576854" cy="1276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342</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0.4%</a:t>
          </a:r>
          <a:r>
            <a:rPr lang="ja-JP" altLang="en-US" sz="1400" b="0" i="0" strike="noStrike">
              <a:solidFill>
                <a:srgbClr val="000000"/>
              </a:solidFill>
              <a:latin typeface="ＭＳ Ｐ明朝"/>
              <a:ea typeface="ＭＳ Ｐ明朝"/>
            </a:rPr>
            <a:t>）</a:t>
          </a:r>
        </a:p>
      </cdr:txBody>
    </cdr:sp>
  </cdr:relSizeAnchor>
  <cdr:relSizeAnchor xmlns:cdr="http://schemas.openxmlformats.org/drawingml/2006/chartDrawing">
    <cdr:from>
      <cdr:x>0.86907</cdr:x>
      <cdr:y>0.09275</cdr:y>
    </cdr:from>
    <cdr:to>
      <cdr:x>0.87595</cdr:x>
      <cdr:y>0.09275</cdr:y>
    </cdr:to>
    <cdr:sp macro="" textlink="">
      <cdr:nvSpPr>
        <cdr:cNvPr id="375819" name="Text Box 11">
          <a:extLst xmlns:a="http://schemas.openxmlformats.org/drawingml/2006/main">
            <a:ext uri="{FF2B5EF4-FFF2-40B4-BE49-F238E27FC236}">
              <a16:creationId xmlns:a16="http://schemas.microsoft.com/office/drawing/2014/main" id="{80E1CB53-831A-475D-8B1B-70ED528DDAD9}"/>
            </a:ext>
          </a:extLst>
        </cdr:cNvPr>
        <cdr:cNvSpPr txBox="1">
          <a:spLocks xmlns:a="http://schemas.openxmlformats.org/drawingml/2006/main" noChangeArrowheads="1"/>
        </cdr:cNvSpPr>
      </cdr:nvSpPr>
      <cdr:spPr bwMode="auto">
        <a:xfrm xmlns:a="http://schemas.openxmlformats.org/drawingml/2006/main">
          <a:off x="6025452" y="274959"/>
          <a:ext cx="1576854" cy="12923"/>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1">
            <a:defRPr sz="1000"/>
          </a:pPr>
          <a:r>
            <a:rPr lang="en-US" altLang="ja-JP" sz="1400" b="1" i="0" strike="noStrike">
              <a:solidFill>
                <a:srgbClr val="000000"/>
              </a:solidFill>
              <a:latin typeface="Century"/>
            </a:rPr>
            <a:t>267</a:t>
          </a:r>
          <a:r>
            <a:rPr lang="ja-JP" altLang="en-US" sz="1400" b="1" i="0" strike="noStrike">
              <a:solidFill>
                <a:srgbClr val="000000"/>
              </a:solidFill>
              <a:latin typeface="ＭＳ Ｐ明朝"/>
              <a:ea typeface="ＭＳ Ｐ明朝"/>
            </a:rPr>
            <a:t>百万ｔ</a:t>
          </a:r>
        </a:p>
        <a:p xmlns:a="http://schemas.openxmlformats.org/drawingml/2006/main">
          <a:pPr algn="l" rtl="1">
            <a:defRPr sz="1000"/>
          </a:pPr>
          <a:r>
            <a:rPr lang="ja-JP" altLang="en-US" sz="1400" b="0" i="0" strike="noStrike">
              <a:solidFill>
                <a:srgbClr val="000000"/>
              </a:solidFill>
              <a:latin typeface="ＭＳ Ｐ明朝"/>
              <a:ea typeface="ＭＳ Ｐ明朝"/>
            </a:rPr>
            <a:t>（前年度比＋</a:t>
          </a:r>
          <a:r>
            <a:rPr lang="en-US" altLang="ja-JP" sz="1400" b="0" i="0" strike="noStrike">
              <a:solidFill>
                <a:srgbClr val="000000"/>
              </a:solidFill>
              <a:latin typeface="Century"/>
            </a:rPr>
            <a:t>0.8%</a:t>
          </a:r>
          <a:r>
            <a:rPr lang="ja-JP" altLang="en-US" sz="1400" b="0" i="0" strike="noStrike">
              <a:solidFill>
                <a:srgbClr val="000000"/>
              </a:solidFill>
              <a:latin typeface="ＭＳ Ｐ明朝"/>
              <a:ea typeface="ＭＳ Ｐ明朝"/>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0.67407</cdr:x>
      <cdr:y>0.85894</cdr:y>
    </cdr:from>
    <cdr:to>
      <cdr:x>0.71824</cdr:x>
      <cdr:y>0.90873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465581" y="5922457"/>
          <a:ext cx="554757" cy="34330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0.03506</cdr:x>
      <cdr:y>0.27709</cdr:y>
    </cdr:from>
    <cdr:to>
      <cdr:x>0.07991</cdr:x>
      <cdr:y>0.66515</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30331" y="3008434"/>
          <a:ext cx="2711107" cy="5658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CO</a:t>
          </a:r>
          <a:r>
            <a:rPr lang="en-US" altLang="ja-JP" sz="1200" baseline="-25000"/>
            <a:t>2</a:t>
          </a:r>
          <a:r>
            <a:rPr lang="ja-JP" altLang="en-US" sz="1200"/>
            <a:t>　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0.47498</cdr:x>
      <cdr:y>0.34762</cdr:y>
    </cdr:from>
    <cdr:to>
      <cdr:x>0.54071</cdr:x>
      <cdr:y>0.41118</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5965274" y="2396887"/>
          <a:ext cx="825491" cy="438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solidFill>
                <a:schemeClr val="accent3">
                  <a:lumMod val="75000"/>
                </a:schemeClr>
              </a:solidFill>
            </a:rPr>
            <a:t>産業部門</a:t>
          </a:r>
          <a:br>
            <a:rPr kumimoji="1" lang="en-US" altLang="ja-JP" sz="1200">
              <a:solidFill>
                <a:schemeClr val="accent3">
                  <a:lumMod val="75000"/>
                </a:schemeClr>
              </a:solidFill>
            </a:rPr>
          </a:br>
          <a:r>
            <a:rPr kumimoji="1" lang="ja-JP" altLang="en-US" sz="1000">
              <a:solidFill>
                <a:schemeClr val="accent3">
                  <a:lumMod val="75000"/>
                </a:schemeClr>
              </a:solidFill>
            </a:rPr>
            <a:t>（工場等）</a:t>
          </a:r>
        </a:p>
      </cdr:txBody>
    </cdr:sp>
  </cdr:relSizeAnchor>
  <cdr:relSizeAnchor xmlns:cdr="http://schemas.openxmlformats.org/drawingml/2006/chartDrawing">
    <cdr:from>
      <cdr:x>0.3562</cdr:x>
      <cdr:y>0.44551</cdr:y>
    </cdr:from>
    <cdr:to>
      <cdr:x>0.44791</cdr:x>
      <cdr:y>0.50544</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4473484" y="3071789"/>
          <a:ext cx="1151869" cy="4132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solidFill>
                <a:schemeClr val="accent4"/>
              </a:solidFill>
            </a:rPr>
            <a:t>運輸部門</a:t>
          </a:r>
          <a:br>
            <a:rPr kumimoji="1" lang="en-US" altLang="ja-JP" sz="1200">
              <a:solidFill>
                <a:schemeClr val="accent4"/>
              </a:solidFill>
            </a:rPr>
          </a:br>
          <a:r>
            <a:rPr kumimoji="1" lang="ja-JP" altLang="en-US" sz="1000">
              <a:solidFill>
                <a:schemeClr val="accent4"/>
              </a:solidFill>
            </a:rPr>
            <a:t>（自動車・船舶等）　</a:t>
          </a:r>
        </a:p>
      </cdr:txBody>
    </cdr:sp>
  </cdr:relSizeAnchor>
  <cdr:relSizeAnchor xmlns:cdr="http://schemas.openxmlformats.org/drawingml/2006/chartDrawing">
    <cdr:from>
      <cdr:x>0.34263</cdr:x>
      <cdr:y>0.63672</cdr:y>
    </cdr:from>
    <cdr:to>
      <cdr:x>0.47739</cdr:x>
      <cdr:y>0.70141</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4303059" y="4390203"/>
          <a:ext cx="1692531" cy="446041"/>
        </a:xfrm>
        <a:prstGeom xmlns:a="http://schemas.openxmlformats.org/drawingml/2006/main" prst="rect">
          <a:avLst/>
        </a:prstGeom>
        <a:solidFill xmlns:a="http://schemas.openxmlformats.org/drawingml/2006/main">
          <a:schemeClr val="bg1"/>
        </a:solidFill>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200">
              <a:solidFill>
                <a:schemeClr val="accent5">
                  <a:lumMod val="75000"/>
                </a:schemeClr>
              </a:solidFill>
            </a:rPr>
            <a:t>業務その他部門</a:t>
          </a:r>
          <a:endParaRPr kumimoji="1" lang="en-US" altLang="ja-JP" sz="1200">
            <a:solidFill>
              <a:schemeClr val="accent5">
                <a:lumMod val="75000"/>
              </a:schemeClr>
            </a:solidFill>
          </a:endParaRPr>
        </a:p>
        <a:p xmlns:a="http://schemas.openxmlformats.org/drawingml/2006/main">
          <a:pPr algn="ctr">
            <a:lnSpc>
              <a:spcPts val="1500"/>
            </a:lnSpc>
          </a:pPr>
          <a:r>
            <a:rPr kumimoji="1" lang="ja-JP" altLang="en-US" sz="1000">
              <a:solidFill>
                <a:schemeClr val="accent5">
                  <a:lumMod val="75000"/>
                </a:schemeClr>
              </a:solidFill>
            </a:rPr>
            <a:t>（商業・サービス・事業所等）</a:t>
          </a:r>
          <a:endParaRPr kumimoji="1" lang="en-US" altLang="ja-JP" sz="1000">
            <a:solidFill>
              <a:schemeClr val="accent5">
                <a:lumMod val="75000"/>
              </a:schemeClr>
            </a:solidFill>
          </a:endParaRPr>
        </a:p>
      </cdr:txBody>
    </cdr:sp>
  </cdr:relSizeAnchor>
  <cdr:relSizeAnchor xmlns:cdr="http://schemas.openxmlformats.org/drawingml/2006/chartDrawing">
    <cdr:from>
      <cdr:x>0.50619</cdr:x>
      <cdr:y>0.71518</cdr:y>
    </cdr:from>
    <cdr:to>
      <cdr:x>0.57673</cdr:x>
      <cdr:y>0.75373</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6357199" y="4931211"/>
          <a:ext cx="885912" cy="26580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solidFill>
                <a:schemeClr val="accent6">
                  <a:lumMod val="75000"/>
                </a:schemeClr>
              </a:solidFill>
            </a:rPr>
            <a:t>家庭部門</a:t>
          </a:r>
        </a:p>
      </cdr:txBody>
    </cdr:sp>
  </cdr:relSizeAnchor>
  <cdr:relSizeAnchor xmlns:cdr="http://schemas.openxmlformats.org/drawingml/2006/chartDrawing">
    <cdr:from>
      <cdr:x>0.35094</cdr:x>
      <cdr:y>0.19833</cdr:y>
    </cdr:from>
    <cdr:to>
      <cdr:x>0.47825</cdr:x>
      <cdr:y>0.25678</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4407434" y="1367492"/>
          <a:ext cx="1598920" cy="40303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solidFill>
                <a:srgbClr val="C00000"/>
              </a:solidFill>
            </a:rPr>
            <a:t>エネルギー転換部門</a:t>
          </a:r>
          <a:br>
            <a:rPr kumimoji="1" lang="en-US" altLang="ja-JP" sz="1200">
              <a:solidFill>
                <a:srgbClr val="C00000"/>
              </a:solidFill>
            </a:rPr>
          </a:br>
          <a:r>
            <a:rPr kumimoji="1" lang="ja-JP" altLang="en-US" sz="1000">
              <a:solidFill>
                <a:srgbClr val="C00000"/>
              </a:solidFill>
            </a:rPr>
            <a:t>（</a:t>
          </a:r>
          <a:r>
            <a:rPr kumimoji="1" lang="ja-JP" altLang="en-US" sz="1000" b="0">
              <a:solidFill>
                <a:srgbClr val="C00000"/>
              </a:solidFill>
            </a:rPr>
            <a:t>製油所・発電所等）</a:t>
          </a:r>
        </a:p>
      </cdr:txBody>
    </cdr:sp>
  </cdr:relSizeAnchor>
  <cdr:relSizeAnchor xmlns:cdr="http://schemas.openxmlformats.org/drawingml/2006/chartDrawing">
    <cdr:from>
      <cdr:x>0.14414</cdr:x>
      <cdr:y>0.76287</cdr:y>
    </cdr:from>
    <cdr:to>
      <cdr:x>0.22217</cdr:x>
      <cdr:y>0.80448</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810266" y="5260042"/>
          <a:ext cx="980000" cy="28686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200">
              <a:solidFill>
                <a:schemeClr val="accent1">
                  <a:lumMod val="60000"/>
                  <a:lumOff val="40000"/>
                </a:schemeClr>
              </a:solidFill>
            </a:rPr>
            <a:t>廃棄物分野</a:t>
          </a:r>
        </a:p>
      </cdr:txBody>
    </cdr:sp>
  </cdr:relSizeAnchor>
  <cdr:relSizeAnchor xmlns:cdr="http://schemas.openxmlformats.org/drawingml/2006/chartDrawing">
    <cdr:from>
      <cdr:x>0.21468</cdr:x>
      <cdr:y>0.75144</cdr:y>
    </cdr:from>
    <cdr:to>
      <cdr:x>0.395</cdr:x>
      <cdr:y>0.79099</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2696220" y="5181226"/>
          <a:ext cx="2264638" cy="2727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200">
              <a:solidFill>
                <a:schemeClr val="bg2">
                  <a:lumMod val="50000"/>
                </a:schemeClr>
              </a:solidFill>
            </a:rPr>
            <a:t>工業プロセスおよび製品の使用</a:t>
          </a:r>
        </a:p>
      </cdr:txBody>
    </cdr:sp>
  </cdr:relSizeAnchor>
  <cdr:relSizeAnchor xmlns:cdr="http://schemas.openxmlformats.org/drawingml/2006/chartDrawing">
    <cdr:from>
      <cdr:x>0.68723</cdr:x>
      <cdr:y>0.07476</cdr:y>
    </cdr:from>
    <cdr:to>
      <cdr:x>0.86014</cdr:x>
      <cdr:y>0.1609</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8630972" y="515453"/>
          <a:ext cx="2171500" cy="59392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1050">
              <a:solidFill>
                <a:schemeClr val="bg2">
                  <a:lumMod val="10000"/>
                </a:schemeClr>
              </a:solidFill>
            </a:rPr>
            <a:t>※</a:t>
          </a:r>
          <a:r>
            <a:rPr kumimoji="1" lang="ja-JP" altLang="en-US" sz="1050">
              <a:solidFill>
                <a:schemeClr val="bg2">
                  <a:lumMod val="10000"/>
                </a:schemeClr>
              </a:solidFill>
            </a:rPr>
            <a:t>（</a:t>
          </a:r>
          <a:r>
            <a:rPr kumimoji="1" lang="en-US" altLang="ja-JP" sz="1050" baseline="0">
              <a:solidFill>
                <a:schemeClr val="bg2">
                  <a:lumMod val="10000"/>
                </a:schemeClr>
              </a:solidFill>
            </a:rPr>
            <a:t> </a:t>
          </a:r>
          <a:r>
            <a:rPr kumimoji="1" lang="ja-JP" altLang="en-US" sz="1050" baseline="0">
              <a:solidFill>
                <a:schemeClr val="bg2">
                  <a:lumMod val="10000"/>
                </a:schemeClr>
              </a:solidFill>
            </a:rPr>
            <a:t>　</a:t>
          </a:r>
          <a:r>
            <a:rPr kumimoji="1" lang="ja-JP" altLang="en-US" sz="1050">
              <a:solidFill>
                <a:schemeClr val="bg2">
                  <a:lumMod val="10000"/>
                </a:schemeClr>
              </a:solidFill>
            </a:rPr>
            <a:t>）内</a:t>
          </a:r>
          <a:r>
            <a:rPr kumimoji="1" lang="en-US" altLang="ja-JP" sz="1050">
              <a:solidFill>
                <a:schemeClr val="bg2">
                  <a:lumMod val="10000"/>
                </a:schemeClr>
              </a:solidFill>
            </a:rPr>
            <a:t>%</a:t>
          </a:r>
          <a:r>
            <a:rPr kumimoji="1" lang="ja-JP" altLang="en-US" sz="1050">
              <a:solidFill>
                <a:schemeClr val="bg2">
                  <a:lumMod val="10000"/>
                </a:schemeClr>
              </a:solidFill>
            </a:rPr>
            <a:t>数値は、</a:t>
          </a:r>
          <a:endParaRPr kumimoji="1" lang="en-US" altLang="ja-JP" sz="1050">
            <a:solidFill>
              <a:schemeClr val="bg2">
                <a:lumMod val="10000"/>
              </a:schemeClr>
            </a:solidFill>
          </a:endParaRPr>
        </a:p>
        <a:p xmlns:a="http://schemas.openxmlformats.org/drawingml/2006/main">
          <a:r>
            <a:rPr kumimoji="1" lang="ja-JP" altLang="en-US" sz="1050">
              <a:solidFill>
                <a:schemeClr val="bg2">
                  <a:lumMod val="10000"/>
                </a:schemeClr>
              </a:solidFill>
            </a:rPr>
            <a:t>　</a:t>
          </a:r>
          <a:r>
            <a:rPr kumimoji="1" lang="en-US" altLang="ja-JP" sz="1050">
              <a:solidFill>
                <a:schemeClr val="bg2">
                  <a:lumMod val="10000"/>
                </a:schemeClr>
              </a:solidFill>
            </a:rPr>
            <a:t>2016</a:t>
          </a:r>
          <a:r>
            <a:rPr kumimoji="1" lang="ja-JP" altLang="en-US" sz="1050">
              <a:solidFill>
                <a:schemeClr val="bg2">
                  <a:lumMod val="10000"/>
                </a:schemeClr>
              </a:solidFill>
            </a:rPr>
            <a:t>年度排出量における</a:t>
          </a:r>
          <a:endParaRPr kumimoji="1" lang="en-US" altLang="ja-JP" sz="1050">
            <a:solidFill>
              <a:schemeClr val="bg2">
                <a:lumMod val="10000"/>
              </a:schemeClr>
            </a:solidFill>
          </a:endParaRPr>
        </a:p>
        <a:p xmlns:a="http://schemas.openxmlformats.org/drawingml/2006/main">
          <a:r>
            <a:rPr kumimoji="1" lang="ja-JP" altLang="en-US" sz="1050">
              <a:solidFill>
                <a:schemeClr val="bg2">
                  <a:lumMod val="10000"/>
                </a:schemeClr>
              </a:solidFill>
            </a:rPr>
            <a:t>　（対</a:t>
          </a:r>
          <a:r>
            <a:rPr kumimoji="1" lang="en-US" altLang="ja-JP" sz="1050">
              <a:solidFill>
                <a:schemeClr val="bg2">
                  <a:lumMod val="10000"/>
                </a:schemeClr>
              </a:solidFill>
            </a:rPr>
            <a:t>2005</a:t>
          </a:r>
          <a:r>
            <a:rPr kumimoji="1" lang="ja-JP" altLang="en-US" sz="1050">
              <a:solidFill>
                <a:schemeClr val="bg2">
                  <a:lumMod val="10000"/>
                </a:schemeClr>
              </a:solidFill>
            </a:rPr>
            <a:t>年度比／対</a:t>
          </a:r>
          <a:r>
            <a:rPr kumimoji="1" lang="en-US" altLang="ja-JP" sz="1050">
              <a:solidFill>
                <a:schemeClr val="bg2">
                  <a:lumMod val="10000"/>
                </a:schemeClr>
              </a:solidFill>
            </a:rPr>
            <a:t>2013</a:t>
          </a:r>
          <a:r>
            <a:rPr kumimoji="1" lang="ja-JP" altLang="en-US" sz="1050">
              <a:solidFill>
                <a:schemeClr val="bg2">
                  <a:lumMod val="10000"/>
                </a:schemeClr>
              </a:solidFill>
            </a:rPr>
            <a:t>年度比）</a:t>
          </a:r>
          <a:endParaRPr kumimoji="1" lang="en-US" altLang="ja-JP" sz="1050">
            <a:solidFill>
              <a:schemeClr val="bg2">
                <a:lumMod val="10000"/>
              </a:schemeClr>
            </a:solidFill>
          </a:endParaRPr>
        </a:p>
      </cdr:txBody>
    </cdr:sp>
  </cdr:relSizeAnchor>
  <cdr:relSizeAnchor xmlns:cdr="http://schemas.openxmlformats.org/drawingml/2006/chartDrawing">
    <cdr:from>
      <cdr:x>0.2786</cdr:x>
      <cdr:y>0.78775</cdr:y>
    </cdr:from>
    <cdr:to>
      <cdr:x>0.40419</cdr:x>
      <cdr:y>0.83333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498936" y="5431583"/>
          <a:ext cx="1577329" cy="31427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92D050"/>
              </a:solidFill>
            </a:rPr>
            <a:t>その他</a:t>
          </a:r>
          <a:r>
            <a:rPr lang="ja-JP" altLang="en-US" sz="1000">
              <a:solidFill>
                <a:srgbClr val="92D050"/>
              </a:solidFill>
            </a:rPr>
            <a:t>（農業・間接</a:t>
          </a:r>
          <a:r>
            <a:rPr lang="en-US" altLang="ja-JP" sz="1000">
              <a:solidFill>
                <a:srgbClr val="92D050"/>
              </a:solidFill>
            </a:rPr>
            <a:t>CO2</a:t>
          </a:r>
          <a:r>
            <a:rPr lang="ja-JP" altLang="en-US" sz="1000">
              <a:solidFill>
                <a:srgbClr val="92D050"/>
              </a:solidFill>
            </a:rPr>
            <a:t>等）</a:t>
          </a: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0.27652</cdr:y>
    </cdr:from>
    <cdr:to>
      <cdr:x>0.95681</cdr:x>
      <cdr:y>0.33485</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6783161" y="1741714"/>
          <a:ext cx="1238250"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drawings/drawing8.xml><?xml version="1.0" encoding="utf-8"?>
<xdr:wsDr xmlns:xdr="http://schemas.openxmlformats.org/drawingml/2006/spreadsheetDrawing" xmlns:a="http://schemas.openxmlformats.org/drawingml/2006/main">
  <xdr:twoCellAnchor>
    <xdr:from>
      <xdr:col>59</xdr:col>
      <xdr:colOff>200770</xdr:colOff>
      <xdr:row>2</xdr:row>
      <xdr:rowOff>7472</xdr:rowOff>
    </xdr:from>
    <xdr:to>
      <xdr:col>76</xdr:col>
      <xdr:colOff>324970</xdr:colOff>
      <xdr:row>42</xdr:row>
      <xdr:rowOff>52161</xdr:rowOff>
    </xdr:to>
    <xdr:graphicFrame macro="">
      <xdr:nvGraphicFramePr>
        <xdr:cNvPr id="10743168" name="グラフ 3">
          <a:extLst>
            <a:ext uri="{FF2B5EF4-FFF2-40B4-BE49-F238E27FC236}">
              <a16:creationId xmlns:a16="http://schemas.microsoft.com/office/drawing/2014/main" id="{00000000-0008-0000-0400-000080EDA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0.67407</cdr:x>
      <cdr:y>0.85894</cdr:y>
    </cdr:from>
    <cdr:to>
      <cdr:x>0.71824</cdr:x>
      <cdr:y>0.90873</cdr:y>
    </cdr:to>
    <cdr:sp macro="" textlink="">
      <cdr:nvSpPr>
        <cdr:cNvPr id="8" name="テキスト ボックス 7">
          <a:extLst xmlns:a="http://schemas.openxmlformats.org/drawingml/2006/main">
            <a:ext uri="{FF2B5EF4-FFF2-40B4-BE49-F238E27FC236}">
              <a16:creationId xmlns:a16="http://schemas.microsoft.com/office/drawing/2014/main" id="{9415FC45-0599-4E44-A911-275F0BEA5193}"/>
            </a:ext>
          </a:extLst>
        </cdr:cNvPr>
        <cdr:cNvSpPr txBox="1"/>
      </cdr:nvSpPr>
      <cdr:spPr>
        <a:xfrm xmlns:a="http://schemas.openxmlformats.org/drawingml/2006/main">
          <a:off x="8465581" y="5922457"/>
          <a:ext cx="554757" cy="343305"/>
        </a:xfrm>
        <a:prstGeom xmlns:a="http://schemas.openxmlformats.org/drawingml/2006/main" prst="rect">
          <a:avLst/>
        </a:prstGeom>
      </cdr:spPr>
      <cdr:txBody>
        <a:bodyPr xmlns:a="http://schemas.openxmlformats.org/drawingml/2006/main" wrap="none" rtlCol="0"/>
        <a:lstStyle xmlns:a="http://schemas.openxmlformats.org/drawingml/2006/main"/>
        <a:p xmlns:a="http://schemas.openxmlformats.org/drawingml/2006/main">
          <a:pPr algn="ctr"/>
          <a:r>
            <a:rPr lang="ja-JP" altLang="en-US" sz="1200"/>
            <a:t>（年度）</a:t>
          </a:r>
        </a:p>
      </cdr:txBody>
    </cdr:sp>
  </cdr:relSizeAnchor>
  <cdr:relSizeAnchor xmlns:cdr="http://schemas.openxmlformats.org/drawingml/2006/chartDrawing">
    <cdr:from>
      <cdr:x>0.03506</cdr:x>
      <cdr:y>0.27709</cdr:y>
    </cdr:from>
    <cdr:to>
      <cdr:x>0.07991</cdr:x>
      <cdr:y>0.66515</cdr:y>
    </cdr:to>
    <cdr:sp macro="" textlink="">
      <cdr:nvSpPr>
        <cdr:cNvPr id="9" name="テキスト ボックス 1">
          <a:extLst xmlns:a="http://schemas.openxmlformats.org/drawingml/2006/main">
            <a:ext uri="{FF2B5EF4-FFF2-40B4-BE49-F238E27FC236}">
              <a16:creationId xmlns:a16="http://schemas.microsoft.com/office/drawing/2014/main" id="{92CDFE26-1A24-4000-B171-9C6318754937}"/>
            </a:ext>
          </a:extLst>
        </cdr:cNvPr>
        <cdr:cNvSpPr txBox="1"/>
      </cdr:nvSpPr>
      <cdr:spPr>
        <a:xfrm xmlns:a="http://schemas.openxmlformats.org/drawingml/2006/main" rot="16200000">
          <a:off x="-630331" y="3008434"/>
          <a:ext cx="2711107" cy="56585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altLang="ja-JP" sz="1200"/>
            <a:t>CO</a:t>
          </a:r>
          <a:r>
            <a:rPr lang="en-US" altLang="ja-JP" sz="1200" baseline="-25000"/>
            <a:t>2</a:t>
          </a:r>
          <a:r>
            <a:rPr lang="ja-JP" altLang="en-US" sz="1200"/>
            <a:t>　排出量　（百万トン</a:t>
          </a:r>
          <a:r>
            <a:rPr lang="en-US" altLang="ja-JP" sz="1200"/>
            <a:t>CO</a:t>
          </a:r>
          <a:r>
            <a:rPr lang="en-US" altLang="ja-JP" sz="1200" baseline="-25000"/>
            <a:t>2</a:t>
          </a:r>
          <a:r>
            <a:rPr lang="ja-JP" altLang="en-US" sz="1200"/>
            <a:t>）</a:t>
          </a:r>
        </a:p>
      </cdr:txBody>
    </cdr:sp>
  </cdr:relSizeAnchor>
  <cdr:relSizeAnchor xmlns:cdr="http://schemas.openxmlformats.org/drawingml/2006/chartDrawing">
    <cdr:from>
      <cdr:x>0.31176</cdr:x>
      <cdr:y>0.18462</cdr:y>
    </cdr:from>
    <cdr:to>
      <cdr:x>0.42462</cdr:x>
      <cdr:y>0.22135</cdr:y>
    </cdr:to>
    <cdr:sp macro="" textlink="">
      <cdr:nvSpPr>
        <cdr:cNvPr id="11" name="テキスト ボックス 4">
          <a:extLst xmlns:a="http://schemas.openxmlformats.org/drawingml/2006/main">
            <a:ext uri="{FF2B5EF4-FFF2-40B4-BE49-F238E27FC236}">
              <a16:creationId xmlns:a16="http://schemas.microsoft.com/office/drawing/2014/main" id="{630B769B-51A7-451A-9A43-637B7128832F}"/>
            </a:ext>
          </a:extLst>
        </cdr:cNvPr>
        <cdr:cNvSpPr txBox="1"/>
      </cdr:nvSpPr>
      <cdr:spPr>
        <a:xfrm xmlns:a="http://schemas.openxmlformats.org/drawingml/2006/main">
          <a:off x="3915398" y="1329208"/>
          <a:ext cx="1417404" cy="2644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solidFill>
                <a:schemeClr val="accent3">
                  <a:lumMod val="75000"/>
                </a:schemeClr>
              </a:solidFill>
            </a:rPr>
            <a:t>産業部門（工場等）</a:t>
          </a:r>
        </a:p>
      </cdr:txBody>
    </cdr:sp>
  </cdr:relSizeAnchor>
  <cdr:relSizeAnchor xmlns:cdr="http://schemas.openxmlformats.org/drawingml/2006/chartDrawing">
    <cdr:from>
      <cdr:x>0.23059</cdr:x>
      <cdr:y>0.46192</cdr:y>
    </cdr:from>
    <cdr:to>
      <cdr:x>0.47094</cdr:x>
      <cdr:y>0.50205</cdr:y>
    </cdr:to>
    <cdr:sp macro="" textlink="">
      <cdr:nvSpPr>
        <cdr:cNvPr id="12" name="テキスト ボックス 4">
          <a:extLst xmlns:a="http://schemas.openxmlformats.org/drawingml/2006/main">
            <a:ext uri="{FF2B5EF4-FFF2-40B4-BE49-F238E27FC236}">
              <a16:creationId xmlns:a16="http://schemas.microsoft.com/office/drawing/2014/main" id="{288C4780-7FB8-45BB-B70C-1598D8CE88AD}"/>
            </a:ext>
          </a:extLst>
        </cdr:cNvPr>
        <cdr:cNvSpPr txBox="1"/>
      </cdr:nvSpPr>
      <cdr:spPr>
        <a:xfrm xmlns:a="http://schemas.openxmlformats.org/drawingml/2006/main">
          <a:off x="2690120" y="3374838"/>
          <a:ext cx="2803985" cy="29322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ja-JP" altLang="en-US" sz="1100">
              <a:solidFill>
                <a:schemeClr val="accent4">
                  <a:lumMod val="75000"/>
                </a:schemeClr>
              </a:solidFill>
            </a:rPr>
            <a:t>運輸部門（自動車・船舶等）</a:t>
          </a:r>
          <a:r>
            <a:rPr kumimoji="1" lang="ja-JP" altLang="en-US" sz="1200">
              <a:solidFill>
                <a:schemeClr val="accent4">
                  <a:lumMod val="75000"/>
                </a:schemeClr>
              </a:solidFill>
            </a:rPr>
            <a:t>　</a:t>
          </a:r>
        </a:p>
      </cdr:txBody>
    </cdr:sp>
  </cdr:relSizeAnchor>
  <cdr:relSizeAnchor xmlns:cdr="http://schemas.openxmlformats.org/drawingml/2006/chartDrawing">
    <cdr:from>
      <cdr:x>0.22211</cdr:x>
      <cdr:y>0.53444</cdr:y>
    </cdr:from>
    <cdr:to>
      <cdr:x>0.38094</cdr:x>
      <cdr:y>0.59913</cdr:y>
    </cdr:to>
    <cdr:sp macro="" textlink="">
      <cdr:nvSpPr>
        <cdr:cNvPr id="13" name="テキスト ボックス 4">
          <a:extLst xmlns:a="http://schemas.openxmlformats.org/drawingml/2006/main">
            <a:ext uri="{FF2B5EF4-FFF2-40B4-BE49-F238E27FC236}">
              <a16:creationId xmlns:a16="http://schemas.microsoft.com/office/drawing/2014/main" id="{B7F8474A-6CC8-4D98-A62B-F5BF9B5674B4}"/>
            </a:ext>
          </a:extLst>
        </cdr:cNvPr>
        <cdr:cNvSpPr txBox="1"/>
      </cdr:nvSpPr>
      <cdr:spPr>
        <a:xfrm xmlns:a="http://schemas.openxmlformats.org/drawingml/2006/main">
          <a:off x="2591155" y="3904656"/>
          <a:ext cx="1852952" cy="4726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lnSpc>
              <a:spcPts val="1500"/>
            </a:lnSpc>
          </a:pPr>
          <a:r>
            <a:rPr kumimoji="1" lang="ja-JP" altLang="en-US" sz="1100">
              <a:solidFill>
                <a:schemeClr val="accent5">
                  <a:lumMod val="75000"/>
                </a:schemeClr>
              </a:solidFill>
            </a:rPr>
            <a:t>業務その他部門</a:t>
          </a:r>
          <a:endParaRPr kumimoji="1" lang="en-US" altLang="ja-JP" sz="1100">
            <a:solidFill>
              <a:schemeClr val="accent5">
                <a:lumMod val="75000"/>
              </a:schemeClr>
            </a:solidFill>
          </a:endParaRPr>
        </a:p>
        <a:p xmlns:a="http://schemas.openxmlformats.org/drawingml/2006/main">
          <a:pPr algn="ctr">
            <a:lnSpc>
              <a:spcPts val="1500"/>
            </a:lnSpc>
          </a:pPr>
          <a:r>
            <a:rPr kumimoji="1" lang="ja-JP" altLang="en-US" sz="1000">
              <a:solidFill>
                <a:schemeClr val="accent5">
                  <a:lumMod val="75000"/>
                </a:schemeClr>
              </a:solidFill>
            </a:rPr>
            <a:t>（商業・サービス・事業所等）</a:t>
          </a:r>
          <a:endParaRPr kumimoji="1" lang="en-US" altLang="ja-JP" sz="1000">
            <a:solidFill>
              <a:schemeClr val="accent5">
                <a:lumMod val="75000"/>
              </a:schemeClr>
            </a:solidFill>
          </a:endParaRPr>
        </a:p>
      </cdr:txBody>
    </cdr:sp>
  </cdr:relSizeAnchor>
  <cdr:relSizeAnchor xmlns:cdr="http://schemas.openxmlformats.org/drawingml/2006/chartDrawing">
    <cdr:from>
      <cdr:x>0.40912</cdr:x>
      <cdr:y>0.57912</cdr:y>
    </cdr:from>
    <cdr:to>
      <cdr:x>0.47966</cdr:x>
      <cdr:y>0.61767</cdr:y>
    </cdr:to>
    <cdr:sp macro="" textlink="">
      <cdr:nvSpPr>
        <cdr:cNvPr id="14" name="テキスト ボックス 4">
          <a:extLst xmlns:a="http://schemas.openxmlformats.org/drawingml/2006/main">
            <a:ext uri="{FF2B5EF4-FFF2-40B4-BE49-F238E27FC236}">
              <a16:creationId xmlns:a16="http://schemas.microsoft.com/office/drawing/2014/main" id="{F84337E7-7D91-4240-8A99-B2AE8E05F6F6}"/>
            </a:ext>
          </a:extLst>
        </cdr:cNvPr>
        <cdr:cNvSpPr txBox="1"/>
      </cdr:nvSpPr>
      <cdr:spPr>
        <a:xfrm xmlns:a="http://schemas.openxmlformats.org/drawingml/2006/main">
          <a:off x="5138159" y="4169529"/>
          <a:ext cx="885912" cy="27755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accent6">
                  <a:lumMod val="75000"/>
                </a:schemeClr>
              </a:solidFill>
            </a:rPr>
            <a:t>家庭部門</a:t>
          </a:r>
        </a:p>
      </cdr:txBody>
    </cdr:sp>
  </cdr:relSizeAnchor>
  <cdr:relSizeAnchor xmlns:cdr="http://schemas.openxmlformats.org/drawingml/2006/chartDrawing">
    <cdr:from>
      <cdr:x>0.30073</cdr:x>
      <cdr:y>0.6531</cdr:y>
    </cdr:from>
    <cdr:to>
      <cdr:x>0.43292</cdr:x>
      <cdr:y>0.71059</cdr:y>
    </cdr:to>
    <cdr:sp macro="" textlink="">
      <cdr:nvSpPr>
        <cdr:cNvPr id="15" name="テキスト ボックス 4">
          <a:extLst xmlns:a="http://schemas.openxmlformats.org/drawingml/2006/main">
            <a:ext uri="{FF2B5EF4-FFF2-40B4-BE49-F238E27FC236}">
              <a16:creationId xmlns:a16="http://schemas.microsoft.com/office/drawing/2014/main" id="{AEB43960-641A-468C-90F5-AEB791975E66}"/>
            </a:ext>
          </a:extLst>
        </cdr:cNvPr>
        <cdr:cNvSpPr txBox="1"/>
      </cdr:nvSpPr>
      <cdr:spPr>
        <a:xfrm xmlns:a="http://schemas.openxmlformats.org/drawingml/2006/main">
          <a:off x="3508413" y="4771633"/>
          <a:ext cx="1542163" cy="42002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rgbClr val="C00000"/>
              </a:solidFill>
            </a:rPr>
            <a:t>エネルギー転換部門</a:t>
          </a:r>
          <a:br>
            <a:rPr kumimoji="1" lang="en-US" altLang="ja-JP" sz="1200">
              <a:solidFill>
                <a:srgbClr val="C00000"/>
              </a:solidFill>
            </a:rPr>
          </a:br>
          <a:r>
            <a:rPr kumimoji="1" lang="ja-JP" altLang="en-US" sz="1000">
              <a:solidFill>
                <a:srgbClr val="C00000"/>
              </a:solidFill>
            </a:rPr>
            <a:t>（製油所・発電所等）</a:t>
          </a:r>
        </a:p>
      </cdr:txBody>
    </cdr:sp>
  </cdr:relSizeAnchor>
  <cdr:relSizeAnchor xmlns:cdr="http://schemas.openxmlformats.org/drawingml/2006/chartDrawing">
    <cdr:from>
      <cdr:x>0.14867</cdr:x>
      <cdr:y>0.76539</cdr:y>
    </cdr:from>
    <cdr:to>
      <cdr:x>0.27053</cdr:x>
      <cdr:y>0.80421</cdr:y>
    </cdr:to>
    <cdr:sp macro="" textlink="">
      <cdr:nvSpPr>
        <cdr:cNvPr id="16" name="テキスト ボックス 1">
          <a:extLst xmlns:a="http://schemas.openxmlformats.org/drawingml/2006/main">
            <a:ext uri="{FF2B5EF4-FFF2-40B4-BE49-F238E27FC236}">
              <a16:creationId xmlns:a16="http://schemas.microsoft.com/office/drawing/2014/main" id="{CEDE7F61-C0C2-494E-8308-5CD614F037D8}"/>
            </a:ext>
          </a:extLst>
        </cdr:cNvPr>
        <cdr:cNvSpPr txBox="1"/>
      </cdr:nvSpPr>
      <cdr:spPr>
        <a:xfrm xmlns:a="http://schemas.openxmlformats.org/drawingml/2006/main">
          <a:off x="1734429" y="5592018"/>
          <a:ext cx="1421650" cy="28359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kumimoji="1" lang="ja-JP" altLang="en-US" sz="1200">
              <a:solidFill>
                <a:schemeClr val="accent1">
                  <a:lumMod val="60000"/>
                  <a:lumOff val="40000"/>
                </a:schemeClr>
              </a:solidFill>
            </a:rPr>
            <a:t>廃棄物分野</a:t>
          </a:r>
        </a:p>
      </cdr:txBody>
    </cdr:sp>
  </cdr:relSizeAnchor>
  <cdr:relSizeAnchor xmlns:cdr="http://schemas.openxmlformats.org/drawingml/2006/chartDrawing">
    <cdr:from>
      <cdr:x>0.38462</cdr:x>
      <cdr:y>0.72136</cdr:y>
    </cdr:from>
    <cdr:to>
      <cdr:x>0.56494</cdr:x>
      <cdr:y>0.76091</cdr:y>
    </cdr:to>
    <cdr:sp macro="" textlink="">
      <cdr:nvSpPr>
        <cdr:cNvPr id="17" name="テキスト ボックス 1">
          <a:extLst xmlns:a="http://schemas.openxmlformats.org/drawingml/2006/main">
            <a:ext uri="{FF2B5EF4-FFF2-40B4-BE49-F238E27FC236}">
              <a16:creationId xmlns:a16="http://schemas.microsoft.com/office/drawing/2014/main" id="{1D4C1020-68FB-4862-8406-0A1805FF86FD}"/>
            </a:ext>
          </a:extLst>
        </cdr:cNvPr>
        <cdr:cNvSpPr txBox="1"/>
      </cdr:nvSpPr>
      <cdr:spPr>
        <a:xfrm xmlns:a="http://schemas.openxmlformats.org/drawingml/2006/main">
          <a:off x="4487114" y="5270358"/>
          <a:ext cx="2103660" cy="2889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kumimoji="1" lang="ja-JP" altLang="en-US" sz="1100">
              <a:solidFill>
                <a:schemeClr val="bg2">
                  <a:lumMod val="50000"/>
                </a:schemeClr>
              </a:solidFill>
            </a:rPr>
            <a:t>工業プロセスおよび製品の使用</a:t>
          </a:r>
        </a:p>
      </cdr:txBody>
    </cdr:sp>
  </cdr:relSizeAnchor>
  <cdr:relSizeAnchor xmlns:cdr="http://schemas.openxmlformats.org/drawingml/2006/chartDrawing">
    <cdr:from>
      <cdr:x>0.69348</cdr:x>
      <cdr:y>0.13814</cdr:y>
    </cdr:from>
    <cdr:to>
      <cdr:x>0.91083</cdr:x>
      <cdr:y>0.25297</cdr:y>
    </cdr:to>
    <cdr:sp macro="" textlink="">
      <cdr:nvSpPr>
        <cdr:cNvPr id="27" name="テキスト ボックス 1">
          <a:extLst xmlns:a="http://schemas.openxmlformats.org/drawingml/2006/main">
            <a:ext uri="{FF2B5EF4-FFF2-40B4-BE49-F238E27FC236}">
              <a16:creationId xmlns:a16="http://schemas.microsoft.com/office/drawing/2014/main" id="{8D5BE5D7-81E5-409D-AE0D-74A5F1CB3ED2}"/>
            </a:ext>
          </a:extLst>
        </cdr:cNvPr>
        <cdr:cNvSpPr txBox="1"/>
      </cdr:nvSpPr>
      <cdr:spPr>
        <a:xfrm xmlns:a="http://schemas.openxmlformats.org/drawingml/2006/main">
          <a:off x="8749388" y="965096"/>
          <a:ext cx="2742224" cy="80223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kumimoji="1" lang="en-US" altLang="ja-JP" sz="1050">
              <a:solidFill>
                <a:schemeClr val="bg2">
                  <a:lumMod val="10000"/>
                </a:schemeClr>
              </a:solidFill>
            </a:rPr>
            <a:t>※</a:t>
          </a:r>
          <a:r>
            <a:rPr kumimoji="1" lang="ja-JP" altLang="en-US" sz="1050">
              <a:solidFill>
                <a:schemeClr val="bg2">
                  <a:lumMod val="10000"/>
                </a:schemeClr>
              </a:solidFill>
            </a:rPr>
            <a:t>（</a:t>
          </a:r>
          <a:r>
            <a:rPr kumimoji="1" lang="en-US" altLang="ja-JP" sz="1050" baseline="0">
              <a:solidFill>
                <a:schemeClr val="bg2">
                  <a:lumMod val="10000"/>
                </a:schemeClr>
              </a:solidFill>
            </a:rPr>
            <a:t> </a:t>
          </a:r>
          <a:r>
            <a:rPr kumimoji="1" lang="ja-JP" altLang="en-US" sz="1050" baseline="0">
              <a:solidFill>
                <a:schemeClr val="bg2">
                  <a:lumMod val="10000"/>
                </a:schemeClr>
              </a:solidFill>
            </a:rPr>
            <a:t>　</a:t>
          </a:r>
          <a:r>
            <a:rPr kumimoji="1" lang="ja-JP" altLang="en-US" sz="1050">
              <a:solidFill>
                <a:schemeClr val="bg2">
                  <a:lumMod val="10000"/>
                </a:schemeClr>
              </a:solidFill>
            </a:rPr>
            <a:t>）内</a:t>
          </a:r>
          <a:r>
            <a:rPr kumimoji="1" lang="en-US" altLang="ja-JP" sz="1050">
              <a:solidFill>
                <a:schemeClr val="bg2">
                  <a:lumMod val="10000"/>
                </a:schemeClr>
              </a:solidFill>
            </a:rPr>
            <a:t>%</a:t>
          </a:r>
          <a:r>
            <a:rPr kumimoji="1" lang="ja-JP" altLang="en-US" sz="1050">
              <a:solidFill>
                <a:schemeClr val="bg2">
                  <a:lumMod val="10000"/>
                </a:schemeClr>
              </a:solidFill>
            </a:rPr>
            <a:t>数値は、</a:t>
          </a:r>
          <a:endParaRPr kumimoji="1" lang="en-US" altLang="ja-JP" sz="1050">
            <a:solidFill>
              <a:schemeClr val="bg2">
                <a:lumMod val="10000"/>
              </a:schemeClr>
            </a:solidFill>
          </a:endParaRPr>
        </a:p>
        <a:p xmlns:a="http://schemas.openxmlformats.org/drawingml/2006/main">
          <a:r>
            <a:rPr kumimoji="1" lang="ja-JP" altLang="en-US" sz="1050">
              <a:solidFill>
                <a:schemeClr val="bg2">
                  <a:lumMod val="10000"/>
                </a:schemeClr>
              </a:solidFill>
            </a:rPr>
            <a:t>　</a:t>
          </a:r>
          <a:r>
            <a:rPr kumimoji="1" lang="en-US" altLang="ja-JP" sz="1050">
              <a:solidFill>
                <a:schemeClr val="bg2">
                  <a:lumMod val="10000"/>
                </a:schemeClr>
              </a:solidFill>
            </a:rPr>
            <a:t>2016</a:t>
          </a:r>
          <a:r>
            <a:rPr kumimoji="1" lang="ja-JP" altLang="en-US" sz="1050">
              <a:solidFill>
                <a:schemeClr val="bg2">
                  <a:lumMod val="10000"/>
                </a:schemeClr>
              </a:solidFill>
            </a:rPr>
            <a:t>年度排出量における</a:t>
          </a:r>
          <a:endParaRPr kumimoji="1" lang="en-US" altLang="ja-JP" sz="1050">
            <a:solidFill>
              <a:schemeClr val="bg2">
                <a:lumMod val="10000"/>
              </a:schemeClr>
            </a:solidFill>
          </a:endParaRPr>
        </a:p>
        <a:p xmlns:a="http://schemas.openxmlformats.org/drawingml/2006/main">
          <a:r>
            <a:rPr kumimoji="1" lang="ja-JP" altLang="en-US" sz="1050">
              <a:solidFill>
                <a:schemeClr val="bg2">
                  <a:lumMod val="10000"/>
                </a:schemeClr>
              </a:solidFill>
            </a:rPr>
            <a:t>　（対</a:t>
          </a:r>
          <a:r>
            <a:rPr kumimoji="1" lang="en-US" altLang="ja-JP" sz="1050">
              <a:solidFill>
                <a:schemeClr val="bg2">
                  <a:lumMod val="10000"/>
                </a:schemeClr>
              </a:solidFill>
            </a:rPr>
            <a:t>2005</a:t>
          </a:r>
          <a:r>
            <a:rPr kumimoji="1" lang="ja-JP" altLang="en-US" sz="1050">
              <a:solidFill>
                <a:schemeClr val="bg2">
                  <a:lumMod val="10000"/>
                </a:schemeClr>
              </a:solidFill>
            </a:rPr>
            <a:t>年度比／対</a:t>
          </a:r>
          <a:r>
            <a:rPr kumimoji="1" lang="en-US" altLang="ja-JP" sz="1050">
              <a:solidFill>
                <a:schemeClr val="bg2">
                  <a:lumMod val="10000"/>
                </a:schemeClr>
              </a:solidFill>
            </a:rPr>
            <a:t>2013</a:t>
          </a:r>
          <a:r>
            <a:rPr kumimoji="1" lang="ja-JP" altLang="en-US" sz="1050">
              <a:solidFill>
                <a:schemeClr val="bg2">
                  <a:lumMod val="10000"/>
                </a:schemeClr>
              </a:solidFill>
            </a:rPr>
            <a:t>年度比）</a:t>
          </a:r>
          <a:endParaRPr kumimoji="1" lang="en-US" altLang="ja-JP" sz="1050">
            <a:solidFill>
              <a:schemeClr val="bg2">
                <a:lumMod val="10000"/>
              </a:schemeClr>
            </a:solidFill>
          </a:endParaRPr>
        </a:p>
      </cdr:txBody>
    </cdr:sp>
  </cdr:relSizeAnchor>
  <cdr:relSizeAnchor xmlns:cdr="http://schemas.openxmlformats.org/drawingml/2006/chartDrawing">
    <cdr:from>
      <cdr:x>0.2786</cdr:x>
      <cdr:y>0.795</cdr:y>
    </cdr:from>
    <cdr:to>
      <cdr:x>0.49741</cdr:x>
      <cdr:y>0.83333</cdr:y>
    </cdr:to>
    <cdr:sp macro="" textlink="">
      <cdr:nvSpPr>
        <cdr:cNvPr id="2" name="テキスト ボックス 1">
          <a:extLst xmlns:a="http://schemas.openxmlformats.org/drawingml/2006/main">
            <a:ext uri="{FF2B5EF4-FFF2-40B4-BE49-F238E27FC236}">
              <a16:creationId xmlns:a16="http://schemas.microsoft.com/office/drawing/2014/main" id="{890C1CB3-2D85-41ED-BF5C-142975339F9C}"/>
            </a:ext>
          </a:extLst>
        </cdr:cNvPr>
        <cdr:cNvSpPr txBox="1"/>
      </cdr:nvSpPr>
      <cdr:spPr>
        <a:xfrm xmlns:a="http://schemas.openxmlformats.org/drawingml/2006/main">
          <a:off x="3250220" y="5808381"/>
          <a:ext cx="2552694" cy="2800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solidFill>
                <a:srgbClr val="92D050"/>
              </a:solidFill>
            </a:rPr>
            <a:t>その他（農業・間接</a:t>
          </a:r>
          <a:r>
            <a:rPr lang="en-US" altLang="ja-JP" sz="1100">
              <a:solidFill>
                <a:srgbClr val="92D050"/>
              </a:solidFill>
            </a:rPr>
            <a:t>CO2</a:t>
          </a:r>
          <a:r>
            <a:rPr lang="ja-JP" altLang="en-US" sz="1100">
              <a:solidFill>
                <a:srgbClr val="92D050"/>
              </a:solidFill>
            </a:rPr>
            <a:t>等）</a:t>
          </a:r>
        </a:p>
      </cdr:txBody>
    </cdr:sp>
  </cdr:relSizeAnchor>
  <cdr:relSizeAnchor xmlns:cdr="http://schemas.openxmlformats.org/drawingml/2006/chartDrawing">
    <cdr:from>
      <cdr:x>0.46339</cdr:x>
      <cdr:y>0.14042</cdr:y>
    </cdr:from>
    <cdr:to>
      <cdr:x>0.71659</cdr:x>
      <cdr:y>0.25059</cdr:y>
    </cdr:to>
    <cdr:sp macro="" textlink="">
      <cdr:nvSpPr>
        <cdr:cNvPr id="3" name="テキスト ボックス 2">
          <a:extLst xmlns:a="http://schemas.openxmlformats.org/drawingml/2006/main">
            <a:ext uri="{FF2B5EF4-FFF2-40B4-BE49-F238E27FC236}">
              <a16:creationId xmlns:a16="http://schemas.microsoft.com/office/drawing/2014/main" id="{87954695-BFFA-40C6-B3C7-B20FB26B1B05}"/>
            </a:ext>
          </a:extLst>
        </cdr:cNvPr>
        <cdr:cNvSpPr txBox="1"/>
      </cdr:nvSpPr>
      <cdr:spPr>
        <a:xfrm xmlns:a="http://schemas.openxmlformats.org/drawingml/2006/main">
          <a:off x="3884840" y="884464"/>
          <a:ext cx="2122714" cy="6939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0.80911</cdr:x>
      <cdr:y>0.27652</cdr:y>
    </cdr:from>
    <cdr:to>
      <cdr:x>0.95681</cdr:x>
      <cdr:y>0.33485</cdr:y>
    </cdr:to>
    <cdr:sp macro="" textlink="">
      <cdr:nvSpPr>
        <cdr:cNvPr id="4" name="テキスト ボックス 3">
          <a:extLst xmlns:a="http://schemas.openxmlformats.org/drawingml/2006/main">
            <a:ext uri="{FF2B5EF4-FFF2-40B4-BE49-F238E27FC236}">
              <a16:creationId xmlns:a16="http://schemas.microsoft.com/office/drawing/2014/main" id="{BA0569FB-6286-42AE-8E83-A36A9EA9068D}"/>
            </a:ext>
          </a:extLst>
        </cdr:cNvPr>
        <cdr:cNvSpPr txBox="1"/>
      </cdr:nvSpPr>
      <cdr:spPr>
        <a:xfrm xmlns:a="http://schemas.openxmlformats.org/drawingml/2006/main">
          <a:off x="6783161" y="1741714"/>
          <a:ext cx="1238250"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rimotohd\ccmpg\JNGI2004\Inv(030825submission%20to%20UNFCCC)\CRF-1996-v01-JPN-20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1s1"/>
      <sheetName val="Table1s2"/>
      <sheetName val="Table1.A(a)s1"/>
      <sheetName val="Table1.A(a)s2"/>
      <sheetName val="Table1.A(a)s3"/>
      <sheetName val="Table1.A(a)s4"/>
      <sheetName val="Table1.A(b)"/>
      <sheetName val="Table1.A(c)"/>
      <sheetName val="Table1.A(d)"/>
      <sheetName val="Table1.B.1"/>
      <sheetName val="Table1.B.2"/>
      <sheetName val="Table1.C"/>
      <sheetName val="Table2(I)s1"/>
      <sheetName val="Table2(I)s2"/>
      <sheetName val="Table2(I).A-Gs1"/>
      <sheetName val="Table2(I).A-Gs2"/>
      <sheetName val="Table2(II)s1"/>
      <sheetName val="Table2(II)s2"/>
      <sheetName val="Table2(II).C,E"/>
      <sheetName val="Table2(II).Fs1"/>
      <sheetName val="Table2(II).Fs2"/>
      <sheetName val="Table3"/>
      <sheetName val="Table3.A-D"/>
      <sheetName val="Table4s1"/>
      <sheetName val="Table4s2"/>
      <sheetName val="Table4.A"/>
      <sheetName val="Table4.B(a)"/>
      <sheetName val="Table4.B(b)"/>
      <sheetName val="Table4.C"/>
      <sheetName val="Table4.D"/>
      <sheetName val="Table4.E"/>
      <sheetName val="Table4.F"/>
      <sheetName val="Table5"/>
      <sheetName val="Table5.A"/>
      <sheetName val="Table5.B"/>
      <sheetName val="Table5.C"/>
      <sheetName val="Table5.D"/>
      <sheetName val="Table6"/>
      <sheetName val="Table6.A,C"/>
      <sheetName val="Table6.B"/>
      <sheetName val="Summary1.As1"/>
      <sheetName val="Summary1.As2"/>
      <sheetName val="Summary1.As3"/>
      <sheetName val="Summary1.B"/>
      <sheetName val="Summary2"/>
      <sheetName val="Summary3s1"/>
      <sheetName val="Summary3s2"/>
      <sheetName val="Table7s1"/>
      <sheetName val="Table7s2"/>
      <sheetName val="Table7s3"/>
      <sheetName val="Table8(a)s1"/>
      <sheetName val="Table8(a)s2"/>
      <sheetName val="Table8(b)"/>
      <sheetName val="Table9s1"/>
      <sheetName val="Table9s2"/>
      <sheetName val="Table10s1"/>
      <sheetName val="Table10s2"/>
      <sheetName val="Table10s3"/>
      <sheetName val="Table10s4"/>
      <sheetName val="Table10s5"/>
      <sheetName val="Table11"/>
      <sheetName val="Help"/>
    </sheetNames>
    <sheetDataSet>
      <sheetData sheetId="0" refreshError="1">
        <row r="4">
          <cell r="C4" t="str">
            <v>Japan</v>
          </cell>
        </row>
        <row r="6">
          <cell r="C6">
            <v>1996</v>
          </cell>
        </row>
        <row r="30">
          <cell r="C30">
            <v>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38100" cap="flat" cmpd="dbl"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gio.nies.go.jp/aboutghg/nir/nir-j.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35"/>
  <sheetViews>
    <sheetView tabSelected="1" zoomScale="85" zoomScaleNormal="85" zoomScaleSheetLayoutView="100" workbookViewId="0"/>
  </sheetViews>
  <sheetFormatPr defaultRowHeight="14.25"/>
  <cols>
    <col min="1" max="1" width="5.5" style="242" customWidth="1"/>
    <col min="2" max="2" width="40.625" style="242" customWidth="1"/>
    <col min="3" max="3" width="81.875" style="242" bestFit="1" customWidth="1"/>
    <col min="4" max="16384" width="9" style="242"/>
  </cols>
  <sheetData>
    <row r="1" spans="1:3" ht="23.25" customHeight="1">
      <c r="A1" s="1258" t="s">
        <v>764</v>
      </c>
    </row>
    <row r="2" spans="1:3" ht="5.25" customHeight="1">
      <c r="B2" s="1258"/>
    </row>
    <row r="3" spans="1:3">
      <c r="C3" s="1259">
        <v>43249</v>
      </c>
    </row>
    <row r="4" spans="1:3">
      <c r="C4" s="1195" t="s">
        <v>168</v>
      </c>
    </row>
    <row r="5" spans="1:3">
      <c r="C5" s="1260" t="s">
        <v>33</v>
      </c>
    </row>
    <row r="6" spans="1:3">
      <c r="C6" s="1260"/>
    </row>
    <row r="7" spans="1:3" ht="18" customHeight="1">
      <c r="B7" s="1261" t="s">
        <v>166</v>
      </c>
      <c r="C7" s="1261" t="s">
        <v>167</v>
      </c>
    </row>
    <row r="8" spans="1:3" ht="18" customHeight="1">
      <c r="B8" s="1262" t="s">
        <v>17</v>
      </c>
      <c r="C8" s="1263" t="s">
        <v>169</v>
      </c>
    </row>
    <row r="9" spans="1:3" ht="18" customHeight="1">
      <c r="B9" s="1264" t="s">
        <v>170</v>
      </c>
      <c r="C9" s="1263" t="s">
        <v>171</v>
      </c>
    </row>
    <row r="10" spans="1:3" ht="18" customHeight="1">
      <c r="B10" s="1264" t="s">
        <v>7</v>
      </c>
      <c r="C10" s="1263" t="s">
        <v>172</v>
      </c>
    </row>
    <row r="11" spans="1:3" ht="18" customHeight="1">
      <c r="B11" s="1264" t="s">
        <v>18</v>
      </c>
      <c r="C11" s="1263" t="s">
        <v>680</v>
      </c>
    </row>
    <row r="12" spans="1:3" ht="18" customHeight="1">
      <c r="B12" s="1264" t="s">
        <v>19</v>
      </c>
      <c r="C12" s="1263" t="s">
        <v>681</v>
      </c>
    </row>
    <row r="13" spans="1:3" ht="18" customHeight="1">
      <c r="B13" s="1264" t="s">
        <v>20</v>
      </c>
      <c r="C13" s="1263" t="s">
        <v>682</v>
      </c>
    </row>
    <row r="14" spans="1:3" ht="18" customHeight="1">
      <c r="B14" s="1264" t="s">
        <v>58</v>
      </c>
      <c r="C14" s="1262" t="s">
        <v>683</v>
      </c>
    </row>
    <row r="15" spans="1:3" ht="18" customHeight="1">
      <c r="B15" s="1264" t="s">
        <v>49</v>
      </c>
      <c r="C15" s="1262" t="s">
        <v>684</v>
      </c>
    </row>
    <row r="16" spans="1:3" ht="18" customHeight="1">
      <c r="B16" s="1264" t="s">
        <v>50</v>
      </c>
      <c r="C16" s="1262" t="s">
        <v>685</v>
      </c>
    </row>
    <row r="17" spans="2:3" ht="18" customHeight="1">
      <c r="B17" s="1264" t="s">
        <v>51</v>
      </c>
      <c r="C17" s="1263" t="s">
        <v>686</v>
      </c>
    </row>
    <row r="18" spans="2:3" ht="18" customHeight="1">
      <c r="B18" s="1264" t="s">
        <v>52</v>
      </c>
      <c r="C18" s="1263" t="s">
        <v>687</v>
      </c>
    </row>
    <row r="19" spans="2:3" ht="18" customHeight="1">
      <c r="B19" s="1264" t="s">
        <v>53</v>
      </c>
      <c r="C19" s="1263" t="s">
        <v>688</v>
      </c>
    </row>
    <row r="20" spans="2:3" ht="18" customHeight="1">
      <c r="B20" s="1264" t="s">
        <v>54</v>
      </c>
      <c r="C20" s="1263" t="s">
        <v>689</v>
      </c>
    </row>
    <row r="21" spans="2:3" ht="18" customHeight="1">
      <c r="B21" s="1264" t="s">
        <v>55</v>
      </c>
      <c r="C21" s="1263" t="s">
        <v>690</v>
      </c>
    </row>
    <row r="22" spans="2:3" ht="18" customHeight="1">
      <c r="B22" s="1264" t="s">
        <v>56</v>
      </c>
      <c r="C22" s="1263" t="s">
        <v>691</v>
      </c>
    </row>
    <row r="23" spans="2:3" ht="18" customHeight="1">
      <c r="B23" s="1264" t="s">
        <v>692</v>
      </c>
      <c r="C23" s="1262" t="s">
        <v>693</v>
      </c>
    </row>
    <row r="24" spans="2:3" ht="18" customHeight="1">
      <c r="B24" s="1264" t="s">
        <v>694</v>
      </c>
      <c r="C24" s="1262" t="s">
        <v>695</v>
      </c>
    </row>
    <row r="25" spans="2:3" ht="18" customHeight="1">
      <c r="B25" s="1264" t="s">
        <v>57</v>
      </c>
      <c r="C25" s="1262" t="s">
        <v>174</v>
      </c>
    </row>
    <row r="26" spans="2:3" ht="18" customHeight="1">
      <c r="B26" s="1264" t="s">
        <v>696</v>
      </c>
      <c r="C26" s="1263" t="s">
        <v>697</v>
      </c>
    </row>
    <row r="27" spans="2:3" ht="33">
      <c r="B27" s="1265" t="s">
        <v>698</v>
      </c>
      <c r="C27" s="1266" t="s">
        <v>699</v>
      </c>
    </row>
    <row r="28" spans="2:3">
      <c r="B28" s="1267"/>
    </row>
    <row r="29" spans="2:3">
      <c r="B29" s="1268" t="s">
        <v>173</v>
      </c>
    </row>
    <row r="30" spans="2:3">
      <c r="B30" s="1415" t="s">
        <v>762</v>
      </c>
    </row>
    <row r="31" spans="2:3" ht="18.75">
      <c r="B31" s="1268" t="s">
        <v>763</v>
      </c>
      <c r="C31" s="1195"/>
    </row>
    <row r="32" spans="2:3" ht="7.5" customHeight="1">
      <c r="B32" s="1268"/>
      <c r="C32" s="1414"/>
    </row>
    <row r="33" spans="2:3" ht="7.5" customHeight="1"/>
    <row r="34" spans="2:3">
      <c r="B34" s="1413" t="s">
        <v>700</v>
      </c>
      <c r="C34" s="1195"/>
    </row>
    <row r="35" spans="2:3">
      <c r="B35" s="1413" t="s">
        <v>777</v>
      </c>
      <c r="C35" s="1414"/>
    </row>
  </sheetData>
  <phoneticPr fontId="9"/>
  <hyperlinks>
    <hyperlink ref="C5" r:id="rId1"/>
    <hyperlink ref="B9" location="注意事項!A1" display="注意事項"/>
    <hyperlink ref="B10" location="'1.Total'!A1" display="1.Total"/>
    <hyperlink ref="B11" location="'2.CO2-Sector'!A1" display="2.CO2-Sector"/>
    <hyperlink ref="B12" location="'3.Allocated_CO2-Sector'!A1" display="3.Allocated_CO2-Sector"/>
    <hyperlink ref="B13" location="'4.Allocated_CO2-Sector (detail)'!A1" display="4.Allocated_CO2-Sector (detail)"/>
    <hyperlink ref="B15" location="'6.CO2-capita'!A1" display="6.CO2-capita"/>
    <hyperlink ref="B16" location="'7.CO2-GDP'!A1" display="7.CO2-GDP"/>
    <hyperlink ref="B17" location="'8.CO2-fuel'!A1" display="8.CO2-fuel"/>
    <hyperlink ref="B14" location="'5.CO2-Share'!A1" display="5.CO2-Share"/>
    <hyperlink ref="B26" location="'17.【参考】GHG-bunker'!A1" display="17.【参考】GHG-bunker"/>
    <hyperlink ref="B18" location="'9.CH4'!A1" display="9.CH4"/>
    <hyperlink ref="B19" location="'10.CH4_detail'!A1" display="10.CH4_detail"/>
    <hyperlink ref="B20" location="'11.N2O'!A1" display="11.N2O"/>
    <hyperlink ref="B21" location="'12.N2O_detail'!A1" display="12.N2O_detail"/>
    <hyperlink ref="B22" location="'13.F-gas'!A1" display="13.F-gas"/>
    <hyperlink ref="B23" location="'14.家庭におけるCO2排出量（世帯あたり）'!A1" display="14.家庭におけるCO2排出量（世帯あたり）"/>
    <hyperlink ref="B24" location="'15.家庭におけるCO2排出量（一人あたり）'!A1" display="15.家庭におけるCO2排出量（一人あたり）"/>
    <hyperlink ref="B25" location="'16.KP-LULUCF'!A1" display="16.KP-LULUCF"/>
    <hyperlink ref="B27" location="'18.【参考】CRF-CO2'!A1" display="18.【参考】CRF-CO2"/>
  </hyperlinks>
  <pageMargins left="0.78740157480314965" right="0.78740157480314965" top="0.98425196850393704" bottom="0.98425196850393704" header="0.51181102362204722" footer="0.51181102362204722"/>
  <pageSetup paperSize="9" scale="95"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G21"/>
  <sheetViews>
    <sheetView zoomScale="85" zoomScaleNormal="85" workbookViewId="0">
      <pane xSplit="25" topLeftCell="AP1" activePane="topRight" state="frozen"/>
      <selection activeCell="AZ17" sqref="AZ17"/>
      <selection pane="topRight"/>
    </sheetView>
  </sheetViews>
  <sheetFormatPr defaultRowHeight="14.25"/>
  <cols>
    <col min="1" max="1" width="1.625" style="1" customWidth="1"/>
    <col min="2" max="20" width="1.625" style="1" hidden="1" customWidth="1"/>
    <col min="21" max="21" width="1.625" style="1" customWidth="1"/>
    <col min="22" max="22" width="1.625" style="1" hidden="1" customWidth="1"/>
    <col min="23" max="23" width="24.625" style="1" hidden="1" customWidth="1"/>
    <col min="24" max="24" width="1.625" style="1" customWidth="1"/>
    <col min="25" max="25" width="20.625" style="1" customWidth="1"/>
    <col min="26" max="53" width="10.625" style="1" customWidth="1"/>
    <col min="54" max="57" width="10.625" style="1" hidden="1" customWidth="1"/>
    <col min="58" max="58" width="20.625" style="1" hidden="1" customWidth="1"/>
    <col min="59" max="59" width="18.625" style="1" hidden="1" customWidth="1"/>
    <col min="60" max="16384" width="9" style="1"/>
  </cols>
  <sheetData>
    <row r="1" spans="1:59" ht="23.25">
      <c r="A1" s="867" t="s">
        <v>253</v>
      </c>
    </row>
    <row r="2" spans="1:59" ht="15" customHeight="1"/>
    <row r="3" spans="1:59" ht="18.75">
      <c r="W3" s="1" t="s">
        <v>4</v>
      </c>
      <c r="Y3" s="1" t="s">
        <v>254</v>
      </c>
    </row>
    <row r="4" spans="1:59">
      <c r="V4" s="40" t="s">
        <v>0</v>
      </c>
      <c r="W4" s="41"/>
      <c r="Y4" s="40" t="s">
        <v>181</v>
      </c>
      <c r="Z4" s="228"/>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AN4+1</f>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c r="BF4" s="10" t="s">
        <v>34</v>
      </c>
      <c r="BG4" s="10" t="s">
        <v>3</v>
      </c>
    </row>
    <row r="5" spans="1:59" ht="18" customHeight="1">
      <c r="V5" s="45"/>
      <c r="W5" s="46" t="s">
        <v>6</v>
      </c>
      <c r="Y5" s="868" t="s">
        <v>255</v>
      </c>
      <c r="Z5" s="327"/>
      <c r="AA5" s="327">
        <v>123152.42528183681</v>
      </c>
      <c r="AB5" s="327">
        <v>131491.89114693098</v>
      </c>
      <c r="AC5" s="327">
        <v>136973.57331125418</v>
      </c>
      <c r="AD5" s="327">
        <v>144660.54380242791</v>
      </c>
      <c r="AE5" s="327">
        <v>156823.90049325919</v>
      </c>
      <c r="AF5" s="327">
        <v>168435.53472356778</v>
      </c>
      <c r="AG5" s="327">
        <v>176753.34400439158</v>
      </c>
      <c r="AH5" s="327">
        <v>185089.08899650999</v>
      </c>
      <c r="AI5" s="327">
        <v>181590.1747454952</v>
      </c>
      <c r="AJ5" s="327">
        <v>194915.26740819379</v>
      </c>
      <c r="AK5" s="327">
        <v>213859.76225286312</v>
      </c>
      <c r="AL5" s="327">
        <v>226048.86084113325</v>
      </c>
      <c r="AM5" s="327">
        <v>239113.7559609267</v>
      </c>
      <c r="AN5" s="327">
        <v>253666.91405112355</v>
      </c>
      <c r="AO5" s="327">
        <v>262684.55128926213</v>
      </c>
      <c r="AP5" s="327">
        <v>275421.20866641618</v>
      </c>
      <c r="AQ5" s="327">
        <v>268515.1631746862</v>
      </c>
      <c r="AR5" s="327">
        <v>282843.94460207172</v>
      </c>
      <c r="AS5" s="327">
        <v>277790.57827816578</v>
      </c>
      <c r="AT5" s="327">
        <v>269790.30068953754</v>
      </c>
      <c r="AU5" s="327">
        <v>288174.79838835908</v>
      </c>
      <c r="AV5" s="327">
        <v>284348.92793667829</v>
      </c>
      <c r="AW5" s="327">
        <v>303240.72894352599</v>
      </c>
      <c r="AX5" s="327">
        <v>330271.29468245711</v>
      </c>
      <c r="AY5" s="327">
        <v>322042.16157861915</v>
      </c>
      <c r="AZ5" s="327">
        <v>320603.57596816297</v>
      </c>
      <c r="BA5" s="327">
        <v>313410.81494450988</v>
      </c>
      <c r="BB5" s="327"/>
      <c r="BC5" s="327"/>
      <c r="BD5" s="327"/>
      <c r="BE5" s="327"/>
      <c r="BF5" s="328"/>
      <c r="BG5" s="328"/>
    </row>
    <row r="6" spans="1:59" ht="18" customHeight="1">
      <c r="V6" s="45"/>
      <c r="W6" s="47" t="s">
        <v>5</v>
      </c>
      <c r="Y6" s="869" t="s">
        <v>256</v>
      </c>
      <c r="Z6" s="329"/>
      <c r="AA6" s="329">
        <v>184243.27503363776</v>
      </c>
      <c r="AB6" s="329">
        <v>176132.04573307294</v>
      </c>
      <c r="AC6" s="329">
        <v>165606.78946536375</v>
      </c>
      <c r="AD6" s="329">
        <v>163888.5534643445</v>
      </c>
      <c r="AE6" s="329">
        <v>159572.32667696167</v>
      </c>
      <c r="AF6" s="329">
        <v>157888.99231454876</v>
      </c>
      <c r="AG6" s="329">
        <v>158516.12705735711</v>
      </c>
      <c r="AH6" s="329">
        <v>155842.25212013623</v>
      </c>
      <c r="AI6" s="329">
        <v>137735.72855502731</v>
      </c>
      <c r="AJ6" s="329">
        <v>142436.87960114473</v>
      </c>
      <c r="AK6" s="329">
        <v>150219.20500563525</v>
      </c>
      <c r="AL6" s="329">
        <v>147158.35456438598</v>
      </c>
      <c r="AM6" s="329">
        <v>151355.17634815795</v>
      </c>
      <c r="AN6" s="329">
        <v>150421.29892660386</v>
      </c>
      <c r="AO6" s="329">
        <v>149236.46992075775</v>
      </c>
      <c r="AP6" s="329">
        <v>147026.24751978318</v>
      </c>
      <c r="AQ6" s="329">
        <v>150954.30494326868</v>
      </c>
      <c r="AR6" s="329">
        <v>153970.02957959808</v>
      </c>
      <c r="AS6" s="329">
        <v>141005.80643713957</v>
      </c>
      <c r="AT6" s="329">
        <v>134800.9964939474</v>
      </c>
      <c r="AU6" s="329">
        <v>150443.76289226397</v>
      </c>
      <c r="AV6" s="329">
        <v>138896.50141388745</v>
      </c>
      <c r="AW6" s="329">
        <v>139537.80531880388</v>
      </c>
      <c r="AX6" s="329">
        <v>143350.17864877553</v>
      </c>
      <c r="AY6" s="329">
        <v>144483.78653275303</v>
      </c>
      <c r="AZ6" s="329">
        <v>139505.02211203802</v>
      </c>
      <c r="BA6" s="329">
        <v>136636.49048808802</v>
      </c>
      <c r="BB6" s="329"/>
      <c r="BC6" s="329"/>
      <c r="BD6" s="329"/>
      <c r="BE6" s="329"/>
      <c r="BF6" s="330"/>
      <c r="BG6" s="330"/>
    </row>
    <row r="7" spans="1:59" ht="18" customHeight="1">
      <c r="V7" s="45"/>
      <c r="W7" s="47" t="s">
        <v>10</v>
      </c>
      <c r="Y7" s="869" t="s">
        <v>257</v>
      </c>
      <c r="Z7" s="329"/>
      <c r="AA7" s="329">
        <v>61080.855164067922</v>
      </c>
      <c r="AB7" s="329">
        <v>56393.287077834742</v>
      </c>
      <c r="AC7" s="329">
        <v>56878.969434301049</v>
      </c>
      <c r="AD7" s="329">
        <v>44074.703304420822</v>
      </c>
      <c r="AE7" s="329">
        <v>58748.347764844046</v>
      </c>
      <c r="AF7" s="329">
        <v>46957.254268162054</v>
      </c>
      <c r="AG7" s="329">
        <v>46428.835069869514</v>
      </c>
      <c r="AH7" s="329">
        <v>33910.996759942376</v>
      </c>
      <c r="AI7" s="329">
        <v>26938.027641532688</v>
      </c>
      <c r="AJ7" s="329">
        <v>26218.519338170136</v>
      </c>
      <c r="AK7" s="329">
        <v>21291.523854675754</v>
      </c>
      <c r="AL7" s="329">
        <v>13178.34447490083</v>
      </c>
      <c r="AM7" s="329">
        <v>18670.745517089606</v>
      </c>
      <c r="AN7" s="329">
        <v>16526.901453836956</v>
      </c>
      <c r="AO7" s="329">
        <v>17020.86200830101</v>
      </c>
      <c r="AP7" s="329">
        <v>21647.971623829446</v>
      </c>
      <c r="AQ7" s="329">
        <v>17063.564357533756</v>
      </c>
      <c r="AR7" s="329">
        <v>31756.451475002676</v>
      </c>
      <c r="AS7" s="329">
        <v>22211.404840475599</v>
      </c>
      <c r="AT7" s="329">
        <v>10307.191400559523</v>
      </c>
      <c r="AU7" s="329">
        <v>13347.783765216675</v>
      </c>
      <c r="AV7" s="329">
        <v>32012.100521749817</v>
      </c>
      <c r="AW7" s="329">
        <v>37162.556843288083</v>
      </c>
      <c r="AX7" s="329">
        <v>32087.92964262719</v>
      </c>
      <c r="AY7" s="329">
        <v>18820.488484550813</v>
      </c>
      <c r="AZ7" s="329">
        <v>16045.184872715197</v>
      </c>
      <c r="BA7" s="329">
        <v>9109.7534042608622</v>
      </c>
      <c r="BB7" s="329"/>
      <c r="BC7" s="329"/>
      <c r="BD7" s="329"/>
      <c r="BE7" s="329"/>
      <c r="BF7" s="331"/>
      <c r="BG7" s="331"/>
    </row>
    <row r="8" spans="1:59" ht="18" customHeight="1">
      <c r="V8" s="45"/>
      <c r="W8" s="47"/>
      <c r="Y8" s="869" t="s">
        <v>258</v>
      </c>
      <c r="Z8" s="329"/>
      <c r="AA8" s="329">
        <v>583305.19796842383</v>
      </c>
      <c r="AB8" s="329">
        <v>590060.98309881799</v>
      </c>
      <c r="AC8" s="329">
        <v>601389.88176265743</v>
      </c>
      <c r="AD8" s="329">
        <v>600675.27101328759</v>
      </c>
      <c r="AE8" s="329">
        <v>622141.3720303264</v>
      </c>
      <c r="AF8" s="329">
        <v>630601.07369214029</v>
      </c>
      <c r="AG8" s="329">
        <v>627335.21971728245</v>
      </c>
      <c r="AH8" s="329">
        <v>623909.67485663306</v>
      </c>
      <c r="AI8" s="329">
        <v>615080.61224557471</v>
      </c>
      <c r="AJ8" s="329">
        <v>624686.01965092809</v>
      </c>
      <c r="AK8" s="329">
        <v>618966.42659163335</v>
      </c>
      <c r="AL8" s="329">
        <v>605699.82877066429</v>
      </c>
      <c r="AM8" s="329">
        <v>610611.61642024829</v>
      </c>
      <c r="AN8" s="329">
        <v>602005.11471904698</v>
      </c>
      <c r="AO8" s="329">
        <v>590819.25593282748</v>
      </c>
      <c r="AP8" s="329">
        <v>583960.58111597889</v>
      </c>
      <c r="AQ8" s="329">
        <v>551048.97755806684</v>
      </c>
      <c r="AR8" s="329">
        <v>540379.56431818113</v>
      </c>
      <c r="AS8" s="329">
        <v>504325.69909128011</v>
      </c>
      <c r="AT8" s="329">
        <v>473044.26650404534</v>
      </c>
      <c r="AU8" s="329">
        <v>475741.87025679403</v>
      </c>
      <c r="AV8" s="329">
        <v>488532.83876771393</v>
      </c>
      <c r="AW8" s="329">
        <v>493827.60481611325</v>
      </c>
      <c r="AX8" s="329">
        <v>476625.71181390493</v>
      </c>
      <c r="AY8" s="329">
        <v>446384.54839793872</v>
      </c>
      <c r="AZ8" s="329">
        <v>428687.01301394834</v>
      </c>
      <c r="BA8" s="329">
        <v>421465.38921801362</v>
      </c>
      <c r="BB8" s="329"/>
      <c r="BC8" s="329"/>
      <c r="BD8" s="329"/>
      <c r="BE8" s="329"/>
      <c r="BF8" s="331"/>
      <c r="BG8" s="331"/>
    </row>
    <row r="9" spans="1:59" ht="18" customHeight="1">
      <c r="V9" s="45"/>
      <c r="W9" s="47"/>
      <c r="Y9" s="869" t="s">
        <v>259</v>
      </c>
      <c r="Z9" s="329"/>
      <c r="AA9" s="329">
        <v>80131.697516934073</v>
      </c>
      <c r="AB9" s="329">
        <v>85210.681822647326</v>
      </c>
      <c r="AC9" s="329">
        <v>84440.890865179928</v>
      </c>
      <c r="AD9" s="329">
        <v>84476.195691742309</v>
      </c>
      <c r="AE9" s="329">
        <v>89995.78986190079</v>
      </c>
      <c r="AF9" s="329">
        <v>91555.790092635318</v>
      </c>
      <c r="AG9" s="329">
        <v>96094.611859202676</v>
      </c>
      <c r="AH9" s="329">
        <v>99616.000226112068</v>
      </c>
      <c r="AI9" s="329">
        <v>101783.01292015912</v>
      </c>
      <c r="AJ9" s="329">
        <v>107802.96991376342</v>
      </c>
      <c r="AK9" s="329">
        <v>110949.2093761572</v>
      </c>
      <c r="AL9" s="329">
        <v>109348.20679640827</v>
      </c>
      <c r="AM9" s="329">
        <v>108759.14942916224</v>
      </c>
      <c r="AN9" s="329">
        <v>112213.24618382531</v>
      </c>
      <c r="AO9" s="329">
        <v>107340.92157256362</v>
      </c>
      <c r="AP9" s="329">
        <v>100728.18833514364</v>
      </c>
      <c r="AQ9" s="329">
        <v>110869.95017596844</v>
      </c>
      <c r="AR9" s="329">
        <v>121765.79447204014</v>
      </c>
      <c r="AS9" s="329">
        <v>120469.92569962527</v>
      </c>
      <c r="AT9" s="329">
        <v>121476.89383228621</v>
      </c>
      <c r="AU9" s="329">
        <v>130360.92188263574</v>
      </c>
      <c r="AV9" s="329">
        <v>161978.31749282623</v>
      </c>
      <c r="AW9" s="329">
        <v>170847.27500767555</v>
      </c>
      <c r="AX9" s="329">
        <v>173610.50978241843</v>
      </c>
      <c r="AY9" s="329">
        <v>174417.55315488382</v>
      </c>
      <c r="AZ9" s="329">
        <v>161759.15425184619</v>
      </c>
      <c r="BA9" s="329">
        <v>164703.4582551436</v>
      </c>
      <c r="BB9" s="329"/>
      <c r="BC9" s="329"/>
      <c r="BD9" s="329"/>
      <c r="BE9" s="329"/>
      <c r="BF9" s="331"/>
      <c r="BG9" s="331"/>
    </row>
    <row r="10" spans="1:59" ht="18" customHeight="1" thickBot="1">
      <c r="V10" s="45"/>
      <c r="W10" s="47"/>
      <c r="Y10" s="870" t="s">
        <v>260</v>
      </c>
      <c r="Z10" s="336"/>
      <c r="AA10" s="336">
        <v>33058.185305220584</v>
      </c>
      <c r="AB10" s="336">
        <v>36158.56114531542</v>
      </c>
      <c r="AC10" s="336">
        <v>38350.615774524995</v>
      </c>
      <c r="AD10" s="336">
        <v>41364.338629897247</v>
      </c>
      <c r="AE10" s="336">
        <v>41857.554727233488</v>
      </c>
      <c r="AF10" s="336">
        <v>45216.959254703062</v>
      </c>
      <c r="AG10" s="336">
        <v>46423.866118797028</v>
      </c>
      <c r="AH10" s="336">
        <v>47601.972749331973</v>
      </c>
      <c r="AI10" s="336">
        <v>49084.113319044547</v>
      </c>
      <c r="AJ10" s="336">
        <v>52041.419491046632</v>
      </c>
      <c r="AK10" s="336">
        <v>53762.115304398758</v>
      </c>
      <c r="AL10" s="336">
        <v>54648.438017762535</v>
      </c>
      <c r="AM10" s="336">
        <v>59177.110002612484</v>
      </c>
      <c r="AN10" s="336">
        <v>61078.696448402094</v>
      </c>
      <c r="AO10" s="336">
        <v>64360.635007971403</v>
      </c>
      <c r="AP10" s="336">
        <v>69401.323750271607</v>
      </c>
      <c r="AQ10" s="336">
        <v>77012.16789150906</v>
      </c>
      <c r="AR10" s="336">
        <v>82226.688305115429</v>
      </c>
      <c r="AS10" s="336">
        <v>79404.646453417139</v>
      </c>
      <c r="AT10" s="336">
        <v>76097.591175102134</v>
      </c>
      <c r="AU10" s="336">
        <v>77256.220638719649</v>
      </c>
      <c r="AV10" s="336">
        <v>80184.679962436945</v>
      </c>
      <c r="AW10" s="336">
        <v>80063.822615552737</v>
      </c>
      <c r="AX10" s="336">
        <v>79411.801558247505</v>
      </c>
      <c r="AY10" s="336">
        <v>80803.276672373642</v>
      </c>
      <c r="AZ10" s="336">
        <v>80896.21410363981</v>
      </c>
      <c r="BA10" s="336">
        <v>82537.459486690117</v>
      </c>
      <c r="BB10" s="336"/>
      <c r="BC10" s="336"/>
      <c r="BD10" s="336"/>
      <c r="BE10" s="336"/>
      <c r="BF10" s="337"/>
      <c r="BG10" s="337"/>
    </row>
    <row r="11" spans="1:59" ht="18" customHeight="1" thickTop="1">
      <c r="V11" s="48" t="s">
        <v>14</v>
      </c>
      <c r="W11" s="54"/>
      <c r="Y11" s="871" t="s">
        <v>99</v>
      </c>
      <c r="Z11" s="334"/>
      <c r="AA11" s="334">
        <f>SUM(AA5:AA10)</f>
        <v>1064971.636270121</v>
      </c>
      <c r="AB11" s="334">
        <f t="shared" ref="AB11:AX11" si="1">SUM(AB5:AB10)</f>
        <v>1075447.4500246195</v>
      </c>
      <c r="AC11" s="334">
        <f t="shared" si="1"/>
        <v>1083640.7206132815</v>
      </c>
      <c r="AD11" s="334">
        <f t="shared" si="1"/>
        <v>1079139.6059061205</v>
      </c>
      <c r="AE11" s="334">
        <f t="shared" si="1"/>
        <v>1129139.2915545255</v>
      </c>
      <c r="AF11" s="334">
        <f t="shared" si="1"/>
        <v>1140655.604345757</v>
      </c>
      <c r="AG11" s="334">
        <f t="shared" si="1"/>
        <v>1151552.0038269004</v>
      </c>
      <c r="AH11" s="334">
        <f t="shared" si="1"/>
        <v>1145969.9857086656</v>
      </c>
      <c r="AI11" s="334">
        <f t="shared" si="1"/>
        <v>1112211.6694268335</v>
      </c>
      <c r="AJ11" s="334">
        <f t="shared" si="1"/>
        <v>1148101.0754032468</v>
      </c>
      <c r="AK11" s="334">
        <f t="shared" si="1"/>
        <v>1169048.2423853634</v>
      </c>
      <c r="AL11" s="334">
        <f t="shared" si="1"/>
        <v>1156082.0334652551</v>
      </c>
      <c r="AM11" s="334">
        <f t="shared" si="1"/>
        <v>1187687.5536781973</v>
      </c>
      <c r="AN11" s="334">
        <f t="shared" si="1"/>
        <v>1195912.1717828386</v>
      </c>
      <c r="AO11" s="334">
        <f t="shared" si="1"/>
        <v>1191462.6957316834</v>
      </c>
      <c r="AP11" s="334">
        <f t="shared" si="1"/>
        <v>1198185.5210114231</v>
      </c>
      <c r="AQ11" s="334">
        <f t="shared" si="1"/>
        <v>1175464.1281010332</v>
      </c>
      <c r="AR11" s="334">
        <f t="shared" si="1"/>
        <v>1212942.4727520091</v>
      </c>
      <c r="AS11" s="334">
        <f t="shared" si="1"/>
        <v>1145208.0608001035</v>
      </c>
      <c r="AT11" s="334">
        <f t="shared" si="1"/>
        <v>1085517.240095478</v>
      </c>
      <c r="AU11" s="334">
        <f t="shared" si="1"/>
        <v>1135325.3578239891</v>
      </c>
      <c r="AV11" s="334">
        <f t="shared" si="1"/>
        <v>1185953.3660952926</v>
      </c>
      <c r="AW11" s="334">
        <f t="shared" si="1"/>
        <v>1224679.7935449595</v>
      </c>
      <c r="AX11" s="334">
        <f t="shared" si="1"/>
        <v>1235357.4261284308</v>
      </c>
      <c r="AY11" s="334">
        <f>SUM(AY5:AY10)</f>
        <v>1186951.8148211194</v>
      </c>
      <c r="AZ11" s="334">
        <f>SUM(AZ5:AZ10)</f>
        <v>1147496.1643223506</v>
      </c>
      <c r="BA11" s="334">
        <f t="shared" ref="BA11" si="2">SUM(BA5:BA10)</f>
        <v>1127863.3657967062</v>
      </c>
      <c r="BB11" s="334"/>
      <c r="BC11" s="334"/>
      <c r="BD11" s="334"/>
      <c r="BE11" s="334"/>
      <c r="BF11" s="335"/>
      <c r="BG11" s="51"/>
    </row>
    <row r="12" spans="1:59">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row>
    <row r="13" spans="1:59">
      <c r="V13" s="1" t="s">
        <v>16</v>
      </c>
      <c r="Y13" s="1" t="s">
        <v>261</v>
      </c>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row>
    <row r="14" spans="1:59">
      <c r="V14" s="40" t="s">
        <v>0</v>
      </c>
      <c r="W14" s="41"/>
      <c r="Y14" s="40" t="s">
        <v>181</v>
      </c>
      <c r="Z14" s="228"/>
      <c r="AA14" s="10">
        <v>1990</v>
      </c>
      <c r="AB14" s="10">
        <f t="shared" ref="AB14:AX14" si="3">AA14+1</f>
        <v>1991</v>
      </c>
      <c r="AC14" s="10">
        <f t="shared" si="3"/>
        <v>1992</v>
      </c>
      <c r="AD14" s="10">
        <f t="shared" si="3"/>
        <v>1993</v>
      </c>
      <c r="AE14" s="10">
        <f t="shared" si="3"/>
        <v>1994</v>
      </c>
      <c r="AF14" s="10">
        <f t="shared" si="3"/>
        <v>1995</v>
      </c>
      <c r="AG14" s="10">
        <f t="shared" si="3"/>
        <v>1996</v>
      </c>
      <c r="AH14" s="10">
        <f t="shared" si="3"/>
        <v>1997</v>
      </c>
      <c r="AI14" s="10">
        <f t="shared" si="3"/>
        <v>1998</v>
      </c>
      <c r="AJ14" s="10">
        <f t="shared" si="3"/>
        <v>1999</v>
      </c>
      <c r="AK14" s="10">
        <f t="shared" si="3"/>
        <v>2000</v>
      </c>
      <c r="AL14" s="10">
        <f t="shared" si="3"/>
        <v>2001</v>
      </c>
      <c r="AM14" s="10">
        <f t="shared" si="3"/>
        <v>2002</v>
      </c>
      <c r="AN14" s="10">
        <f t="shared" si="3"/>
        <v>2003</v>
      </c>
      <c r="AO14" s="10">
        <f t="shared" si="3"/>
        <v>2004</v>
      </c>
      <c r="AP14" s="10">
        <f t="shared" si="3"/>
        <v>2005</v>
      </c>
      <c r="AQ14" s="10">
        <f t="shared" si="3"/>
        <v>2006</v>
      </c>
      <c r="AR14" s="10">
        <f t="shared" si="3"/>
        <v>2007</v>
      </c>
      <c r="AS14" s="10">
        <f t="shared" si="3"/>
        <v>2008</v>
      </c>
      <c r="AT14" s="10">
        <f t="shared" si="3"/>
        <v>2009</v>
      </c>
      <c r="AU14" s="10">
        <f t="shared" si="3"/>
        <v>2010</v>
      </c>
      <c r="AV14" s="10">
        <f t="shared" si="3"/>
        <v>2011</v>
      </c>
      <c r="AW14" s="10">
        <f t="shared" si="3"/>
        <v>2012</v>
      </c>
      <c r="AX14" s="10">
        <f t="shared" si="3"/>
        <v>2013</v>
      </c>
      <c r="AY14" s="10">
        <f>AX14+1</f>
        <v>2014</v>
      </c>
      <c r="AZ14" s="10">
        <f>AY14+1</f>
        <v>2015</v>
      </c>
      <c r="BA14" s="10">
        <f t="shared" ref="BA14" si="4">AZ14+1</f>
        <v>2016</v>
      </c>
      <c r="BB14" s="10"/>
      <c r="BC14" s="10"/>
      <c r="BD14" s="10"/>
      <c r="BE14" s="10"/>
      <c r="BF14" s="10" t="s">
        <v>34</v>
      </c>
      <c r="BG14" s="10" t="s">
        <v>3</v>
      </c>
    </row>
    <row r="15" spans="1:59" ht="18" customHeight="1">
      <c r="V15" s="42" t="s">
        <v>9</v>
      </c>
      <c r="W15" s="43"/>
      <c r="Y15" s="868" t="s">
        <v>255</v>
      </c>
      <c r="Z15" s="327"/>
      <c r="AA15" s="342">
        <f t="shared" ref="AA15:AA21" si="5">AA5/AA$11</f>
        <v>0.11563915984951194</v>
      </c>
      <c r="AB15" s="342">
        <f t="shared" ref="AB15:AX21" si="6">AB5/AB$11</f>
        <v>0.1222671467061648</v>
      </c>
      <c r="AC15" s="342">
        <f t="shared" si="6"/>
        <v>0.1264012792300151</v>
      </c>
      <c r="AD15" s="342">
        <f t="shared" si="6"/>
        <v>0.13405174178642149</v>
      </c>
      <c r="AE15" s="342">
        <f t="shared" si="6"/>
        <v>0.13888800227415188</v>
      </c>
      <c r="AF15" s="342">
        <f t="shared" si="6"/>
        <v>0.14766554784971833</v>
      </c>
      <c r="AG15" s="342">
        <f t="shared" si="6"/>
        <v>0.15349141282112769</v>
      </c>
      <c r="AH15" s="342">
        <f t="shared" si="6"/>
        <v>0.16151303376593346</v>
      </c>
      <c r="AI15" s="342">
        <f t="shared" si="6"/>
        <v>0.16326943848653896</v>
      </c>
      <c r="AJ15" s="342">
        <f t="shared" si="6"/>
        <v>0.16977187077342806</v>
      </c>
      <c r="AK15" s="342">
        <f t="shared" si="6"/>
        <v>0.18293493330651336</v>
      </c>
      <c r="AL15" s="342">
        <f t="shared" si="6"/>
        <v>0.19553012182325116</v>
      </c>
      <c r="AM15" s="342">
        <f t="shared" si="6"/>
        <v>0.20132715478949467</v>
      </c>
      <c r="AN15" s="342">
        <f t="shared" si="6"/>
        <v>0.21211165839458151</v>
      </c>
      <c r="AO15" s="342">
        <f t="shared" si="6"/>
        <v>0.22047232551242085</v>
      </c>
      <c r="AP15" s="342">
        <f t="shared" si="6"/>
        <v>0.22986524527013577</v>
      </c>
      <c r="AQ15" s="342">
        <f t="shared" si="6"/>
        <v>0.22843331136652675</v>
      </c>
      <c r="AR15" s="342">
        <f t="shared" si="6"/>
        <v>0.23318825991832531</v>
      </c>
      <c r="AS15" s="342">
        <f t="shared" si="6"/>
        <v>0.24256778116291502</v>
      </c>
      <c r="AT15" s="342">
        <f t="shared" si="6"/>
        <v>0.24853617310196546</v>
      </c>
      <c r="AU15" s="342">
        <f t="shared" si="6"/>
        <v>0.2538257393816048</v>
      </c>
      <c r="AV15" s="342">
        <f t="shared" si="6"/>
        <v>0.23976400427352937</v>
      </c>
      <c r="AW15" s="342">
        <f t="shared" si="6"/>
        <v>0.24760817524862155</v>
      </c>
      <c r="AX15" s="342">
        <f t="shared" si="6"/>
        <v>0.26734877509703114</v>
      </c>
      <c r="AY15" s="342">
        <f t="shared" ref="AY15:BA21" si="7">AY5/AY$11</f>
        <v>0.27131864794962446</v>
      </c>
      <c r="AZ15" s="342">
        <f t="shared" ref="AZ15:BA20" si="8">AZ5/AZ$11</f>
        <v>0.27939402843886119</v>
      </c>
      <c r="BA15" s="342">
        <f t="shared" si="8"/>
        <v>0.27788012666154915</v>
      </c>
      <c r="BB15" s="338"/>
      <c r="BC15" s="338"/>
      <c r="BD15" s="338"/>
      <c r="BE15" s="338"/>
      <c r="BF15" s="326"/>
      <c r="BG15" s="44"/>
    </row>
    <row r="16" spans="1:59" ht="18" customHeight="1">
      <c r="V16" s="45"/>
      <c r="W16" s="46" t="s">
        <v>6</v>
      </c>
      <c r="Y16" s="869" t="s">
        <v>256</v>
      </c>
      <c r="Z16" s="329"/>
      <c r="AA16" s="343">
        <f t="shared" si="5"/>
        <v>0.17300298783441592</v>
      </c>
      <c r="AB16" s="343">
        <f t="shared" ref="AB16:AP16" si="9">AB6/AB$11</f>
        <v>0.16377559473411823</v>
      </c>
      <c r="AC16" s="343">
        <f t="shared" si="9"/>
        <v>0.15282444293126909</v>
      </c>
      <c r="AD16" s="343">
        <f t="shared" si="9"/>
        <v>0.15186964927186811</v>
      </c>
      <c r="AE16" s="343">
        <f t="shared" si="9"/>
        <v>0.14132209185394026</v>
      </c>
      <c r="AF16" s="343">
        <f t="shared" si="9"/>
        <v>0.13841951217616535</v>
      </c>
      <c r="AG16" s="343">
        <f t="shared" si="9"/>
        <v>0.13765433652198744</v>
      </c>
      <c r="AH16" s="343">
        <f t="shared" si="9"/>
        <v>0.13599156527975179</v>
      </c>
      <c r="AI16" s="343">
        <f t="shared" si="9"/>
        <v>0.12383949237469155</v>
      </c>
      <c r="AJ16" s="343">
        <f t="shared" si="9"/>
        <v>0.12406301383448902</v>
      </c>
      <c r="AK16" s="343">
        <f t="shared" si="9"/>
        <v>0.12849701112344447</v>
      </c>
      <c r="AL16" s="343">
        <f t="shared" si="9"/>
        <v>0.12729058172739841</v>
      </c>
      <c r="AM16" s="343">
        <f t="shared" si="9"/>
        <v>0.12743686323850076</v>
      </c>
      <c r="AN16" s="343">
        <f t="shared" si="9"/>
        <v>0.12577955344526615</v>
      </c>
      <c r="AO16" s="343">
        <f t="shared" si="9"/>
        <v>0.1252548405043524</v>
      </c>
      <c r="AP16" s="343">
        <f t="shared" si="9"/>
        <v>0.12270741462112984</v>
      </c>
      <c r="AQ16" s="343">
        <f t="shared" si="6"/>
        <v>0.12842102224517557</v>
      </c>
      <c r="AR16" s="343">
        <f t="shared" si="6"/>
        <v>0.12693926796895821</v>
      </c>
      <c r="AS16" s="343">
        <f t="shared" si="6"/>
        <v>0.12312680224991203</v>
      </c>
      <c r="AT16" s="343">
        <f t="shared" si="6"/>
        <v>0.12418135015717559</v>
      </c>
      <c r="AU16" s="343">
        <f t="shared" si="6"/>
        <v>0.1325115852081474</v>
      </c>
      <c r="AV16" s="343">
        <f t="shared" si="6"/>
        <v>0.11711801271849248</v>
      </c>
      <c r="AW16" s="343">
        <f t="shared" si="6"/>
        <v>0.11393819515458616</v>
      </c>
      <c r="AX16" s="343">
        <f t="shared" si="6"/>
        <v>0.11603943572673557</v>
      </c>
      <c r="AY16" s="343">
        <f t="shared" si="7"/>
        <v>0.12172674975397176</v>
      </c>
      <c r="AZ16" s="343">
        <f t="shared" si="8"/>
        <v>0.1215734103951643</v>
      </c>
      <c r="BA16" s="343">
        <f t="shared" si="8"/>
        <v>0.12114631490984726</v>
      </c>
      <c r="BB16" s="339"/>
      <c r="BC16" s="339"/>
      <c r="BD16" s="339"/>
      <c r="BE16" s="339"/>
      <c r="BF16" s="328"/>
      <c r="BG16" s="328"/>
    </row>
    <row r="17" spans="22:59" ht="18" customHeight="1">
      <c r="V17" s="45"/>
      <c r="W17" s="47" t="s">
        <v>5</v>
      </c>
      <c r="Y17" s="869" t="s">
        <v>257</v>
      </c>
      <c r="Z17" s="329"/>
      <c r="AA17" s="343">
        <f t="shared" si="5"/>
        <v>5.7354443145540529E-2</v>
      </c>
      <c r="AB17" s="343">
        <f t="shared" si="6"/>
        <v>5.2437045693440223E-2</v>
      </c>
      <c r="AC17" s="343">
        <f t="shared" si="6"/>
        <v>5.2488770818902651E-2</v>
      </c>
      <c r="AD17" s="343">
        <f t="shared" si="6"/>
        <v>4.0842448060659065E-2</v>
      </c>
      <c r="AE17" s="343">
        <f t="shared" si="6"/>
        <v>5.2029318441273217E-2</v>
      </c>
      <c r="AF17" s="343">
        <f t="shared" si="6"/>
        <v>4.1166899184346892E-2</v>
      </c>
      <c r="AG17" s="343">
        <f t="shared" si="6"/>
        <v>4.0318487498241226E-2</v>
      </c>
      <c r="AH17" s="343">
        <f t="shared" si="6"/>
        <v>2.9591522625238637E-2</v>
      </c>
      <c r="AI17" s="343">
        <f t="shared" si="6"/>
        <v>2.4220234674767364E-2</v>
      </c>
      <c r="AJ17" s="343">
        <f t="shared" si="6"/>
        <v>2.2836420851675816E-2</v>
      </c>
      <c r="AK17" s="343">
        <f t="shared" si="6"/>
        <v>1.8212699085224958E-2</v>
      </c>
      <c r="AL17" s="343">
        <f t="shared" si="6"/>
        <v>1.1399143048179627E-2</v>
      </c>
      <c r="AM17" s="343">
        <f t="shared" si="6"/>
        <v>1.5720250211654928E-2</v>
      </c>
      <c r="AN17" s="343">
        <f t="shared" si="6"/>
        <v>1.3819494310522007E-2</v>
      </c>
      <c r="AO17" s="343">
        <f t="shared" si="6"/>
        <v>1.4285686047307096E-2</v>
      </c>
      <c r="AP17" s="343">
        <f t="shared" si="6"/>
        <v>1.8067295292932405E-2</v>
      </c>
      <c r="AQ17" s="343">
        <f t="shared" si="6"/>
        <v>1.451644839651552E-2</v>
      </c>
      <c r="AR17" s="343">
        <f t="shared" si="6"/>
        <v>2.6181333565598878E-2</v>
      </c>
      <c r="AS17" s="343">
        <f t="shared" si="6"/>
        <v>1.9395082518854721E-2</v>
      </c>
      <c r="AT17" s="343">
        <f t="shared" si="6"/>
        <v>9.4951890396995815E-3</v>
      </c>
      <c r="AU17" s="343">
        <f t="shared" si="6"/>
        <v>1.1756791718983165E-2</v>
      </c>
      <c r="AV17" s="343">
        <f t="shared" si="6"/>
        <v>2.6992714416038524E-2</v>
      </c>
      <c r="AW17" s="343">
        <f t="shared" si="6"/>
        <v>3.0344712992869186E-2</v>
      </c>
      <c r="AX17" s="343">
        <f t="shared" si="6"/>
        <v>2.597461185236867E-2</v>
      </c>
      <c r="AY17" s="343">
        <f t="shared" si="7"/>
        <v>1.5856152077569526E-2</v>
      </c>
      <c r="AZ17" s="343">
        <f t="shared" si="8"/>
        <v>1.3982778654594125E-2</v>
      </c>
      <c r="BA17" s="343">
        <f t="shared" si="8"/>
        <v>8.0770008854980993E-3</v>
      </c>
      <c r="BB17" s="340"/>
      <c r="BC17" s="340"/>
      <c r="BD17" s="340"/>
      <c r="BE17" s="340"/>
      <c r="BF17" s="330"/>
      <c r="BG17" s="330"/>
    </row>
    <row r="18" spans="22:59" ht="18" customHeight="1">
      <c r="V18" s="45"/>
      <c r="W18" s="47" t="s">
        <v>10</v>
      </c>
      <c r="Y18" s="869" t="s">
        <v>258</v>
      </c>
      <c r="Z18" s="329"/>
      <c r="AA18" s="343">
        <f t="shared" si="5"/>
        <v>0.54771899842454908</v>
      </c>
      <c r="AB18" s="343">
        <f t="shared" si="6"/>
        <v>0.54866556528197652</v>
      </c>
      <c r="AC18" s="343">
        <f t="shared" si="6"/>
        <v>0.55497165280232696</v>
      </c>
      <c r="AD18" s="343">
        <f t="shared" si="6"/>
        <v>0.5566242474336015</v>
      </c>
      <c r="AE18" s="343">
        <f t="shared" si="6"/>
        <v>0.55098726674704823</v>
      </c>
      <c r="AF18" s="343">
        <f t="shared" si="6"/>
        <v>0.55284090245086071</v>
      </c>
      <c r="AG18" s="343">
        <f t="shared" si="6"/>
        <v>0.54477367729159243</v>
      </c>
      <c r="AH18" s="343">
        <f t="shared" si="6"/>
        <v>0.54443805914411325</v>
      </c>
      <c r="AI18" s="343">
        <f t="shared" si="6"/>
        <v>0.55302477860401333</v>
      </c>
      <c r="AJ18" s="343">
        <f t="shared" si="6"/>
        <v>0.54410367957500605</v>
      </c>
      <c r="AK18" s="343">
        <f t="shared" si="6"/>
        <v>0.52946183412300796</v>
      </c>
      <c r="AL18" s="343">
        <f t="shared" si="6"/>
        <v>0.52392461022435566</v>
      </c>
      <c r="AM18" s="343">
        <f t="shared" si="6"/>
        <v>0.51411805615813744</v>
      </c>
      <c r="AN18" s="343">
        <f t="shared" si="6"/>
        <v>0.50338572423892258</v>
      </c>
      <c r="AO18" s="343">
        <f t="shared" si="6"/>
        <v>0.49587725914490532</v>
      </c>
      <c r="AP18" s="343">
        <f t="shared" si="6"/>
        <v>0.48737075425768861</v>
      </c>
      <c r="AQ18" s="343">
        <f t="shared" si="6"/>
        <v>0.46879267889551729</v>
      </c>
      <c r="AR18" s="343">
        <f t="shared" si="6"/>
        <v>0.44551128883477059</v>
      </c>
      <c r="AS18" s="343">
        <f t="shared" si="6"/>
        <v>0.44037910346084297</v>
      </c>
      <c r="AT18" s="343">
        <f t="shared" si="6"/>
        <v>0.43577775555406023</v>
      </c>
      <c r="AU18" s="343">
        <f t="shared" si="6"/>
        <v>0.41903571251911459</v>
      </c>
      <c r="AV18" s="343">
        <f t="shared" si="6"/>
        <v>0.41193258751496287</v>
      </c>
      <c r="AW18" s="343">
        <f t="shared" si="6"/>
        <v>0.40322997686332301</v>
      </c>
      <c r="AX18" s="343">
        <f t="shared" si="6"/>
        <v>0.38582008877190638</v>
      </c>
      <c r="AY18" s="343">
        <f t="shared" si="7"/>
        <v>0.37607638559886397</v>
      </c>
      <c r="AZ18" s="343">
        <f t="shared" si="8"/>
        <v>0.37358470236552621</v>
      </c>
      <c r="BA18" s="343">
        <f t="shared" si="8"/>
        <v>0.37368479374298735</v>
      </c>
      <c r="BB18" s="340"/>
      <c r="BC18" s="340"/>
      <c r="BD18" s="340"/>
      <c r="BE18" s="340"/>
      <c r="BF18" s="331"/>
      <c r="BG18" s="331"/>
    </row>
    <row r="19" spans="22:59" ht="18" customHeight="1">
      <c r="V19" s="45"/>
      <c r="W19" s="47" t="s">
        <v>11</v>
      </c>
      <c r="Y19" s="869" t="s">
        <v>259</v>
      </c>
      <c r="Z19" s="329"/>
      <c r="AA19" s="343">
        <f t="shared" si="5"/>
        <v>7.524303445074039E-2</v>
      </c>
      <c r="AB19" s="343">
        <f t="shared" si="6"/>
        <v>7.9232771271805669E-2</v>
      </c>
      <c r="AC19" s="343">
        <f t="shared" si="6"/>
        <v>7.7923327592738484E-2</v>
      </c>
      <c r="AD19" s="343">
        <f t="shared" si="6"/>
        <v>7.8281063200168838E-2</v>
      </c>
      <c r="AE19" s="343">
        <f t="shared" si="6"/>
        <v>7.9703000803382232E-2</v>
      </c>
      <c r="AF19" s="343">
        <f t="shared" si="6"/>
        <v>8.0265936312256786E-2</v>
      </c>
      <c r="AG19" s="343">
        <f t="shared" si="6"/>
        <v>8.3447913372436344E-2</v>
      </c>
      <c r="AH19" s="343">
        <f t="shared" si="6"/>
        <v>8.6927233233346626E-2</v>
      </c>
      <c r="AI19" s="343">
        <f t="shared" si="6"/>
        <v>9.1514066717724621E-2</v>
      </c>
      <c r="AJ19" s="343">
        <f t="shared" si="6"/>
        <v>9.3896758938144753E-2</v>
      </c>
      <c r="AK19" s="343">
        <f t="shared" si="6"/>
        <v>9.4905586744455372E-2</v>
      </c>
      <c r="AL19" s="343">
        <f t="shared" si="6"/>
        <v>9.4585162325070096E-2</v>
      </c>
      <c r="AM19" s="343">
        <f t="shared" si="6"/>
        <v>9.1572189244841076E-2</v>
      </c>
      <c r="AN19" s="343">
        <f t="shared" si="6"/>
        <v>9.3830674886886012E-2</v>
      </c>
      <c r="AO19" s="343">
        <f t="shared" si="6"/>
        <v>9.0091718319930278E-2</v>
      </c>
      <c r="AP19" s="343">
        <f t="shared" si="6"/>
        <v>8.4067272195140583E-2</v>
      </c>
      <c r="AQ19" s="343">
        <f t="shared" si="6"/>
        <v>9.4320147697811302E-2</v>
      </c>
      <c r="AR19" s="343">
        <f t="shared" si="6"/>
        <v>0.10038876303487779</v>
      </c>
      <c r="AS19" s="343">
        <f t="shared" si="6"/>
        <v>0.10519479370015833</v>
      </c>
      <c r="AT19" s="343">
        <f t="shared" si="6"/>
        <v>0.11190692265891747</v>
      </c>
      <c r="AU19" s="343">
        <f t="shared" si="6"/>
        <v>0.11482252288673513</v>
      </c>
      <c r="AV19" s="343">
        <f t="shared" si="6"/>
        <v>0.13658068025569489</v>
      </c>
      <c r="AW19" s="343">
        <f t="shared" si="6"/>
        <v>0.13950362854696968</v>
      </c>
      <c r="AX19" s="343">
        <f t="shared" si="6"/>
        <v>0.14053463889111673</v>
      </c>
      <c r="AY19" s="343">
        <f t="shared" si="7"/>
        <v>0.14694577402130646</v>
      </c>
      <c r="AZ19" s="343">
        <f t="shared" si="8"/>
        <v>0.14096705442790949</v>
      </c>
      <c r="BA19" s="343">
        <f t="shared" si="8"/>
        <v>0.14603139285298045</v>
      </c>
      <c r="BB19" s="340"/>
      <c r="BC19" s="340"/>
      <c r="BD19" s="340"/>
      <c r="BE19" s="340"/>
      <c r="BF19" s="330"/>
      <c r="BG19" s="330"/>
    </row>
    <row r="20" spans="22:59" ht="18" customHeight="1" thickBot="1">
      <c r="V20" s="48"/>
      <c r="W20" s="49" t="s">
        <v>12</v>
      </c>
      <c r="Y20" s="870" t="s">
        <v>260</v>
      </c>
      <c r="Z20" s="336"/>
      <c r="AA20" s="344">
        <f t="shared" si="5"/>
        <v>3.1041376295242156E-2</v>
      </c>
      <c r="AB20" s="344">
        <f t="shared" si="6"/>
        <v>3.3621876312494553E-2</v>
      </c>
      <c r="AC20" s="344">
        <f t="shared" si="6"/>
        <v>3.5390526624747586E-2</v>
      </c>
      <c r="AD20" s="344">
        <f t="shared" si="6"/>
        <v>3.8330850247280918E-2</v>
      </c>
      <c r="AE20" s="344">
        <f t="shared" si="6"/>
        <v>3.7070319880204268E-2</v>
      </c>
      <c r="AF20" s="344">
        <f t="shared" si="6"/>
        <v>3.964120202665207E-2</v>
      </c>
      <c r="AG20" s="344">
        <f t="shared" si="6"/>
        <v>4.0314172494614837E-2</v>
      </c>
      <c r="AH20" s="344">
        <f t="shared" si="6"/>
        <v>4.1538585951616358E-2</v>
      </c>
      <c r="AI20" s="344">
        <f t="shared" si="6"/>
        <v>4.413198914226419E-2</v>
      </c>
      <c r="AJ20" s="344">
        <f t="shared" si="6"/>
        <v>4.5328256027256278E-2</v>
      </c>
      <c r="AK20" s="344">
        <f t="shared" si="6"/>
        <v>4.5987935617353835E-2</v>
      </c>
      <c r="AL20" s="344">
        <f t="shared" si="6"/>
        <v>4.7270380851745106E-2</v>
      </c>
      <c r="AM20" s="344">
        <f t="shared" si="6"/>
        <v>4.9825486357371107E-2</v>
      </c>
      <c r="AN20" s="344">
        <f t="shared" si="6"/>
        <v>5.1072894723821871E-2</v>
      </c>
      <c r="AO20" s="344">
        <f t="shared" si="6"/>
        <v>5.4018170471084037E-2</v>
      </c>
      <c r="AP20" s="344">
        <f t="shared" si="6"/>
        <v>5.7922018362972658E-2</v>
      </c>
      <c r="AQ20" s="344">
        <f t="shared" si="6"/>
        <v>6.5516391398453402E-2</v>
      </c>
      <c r="AR20" s="344">
        <f t="shared" si="6"/>
        <v>6.7791086677469331E-2</v>
      </c>
      <c r="AS20" s="344">
        <f t="shared" si="6"/>
        <v>6.9336436907316931E-2</v>
      </c>
      <c r="AT20" s="344">
        <f t="shared" si="6"/>
        <v>7.0102609488181755E-2</v>
      </c>
      <c r="AU20" s="344">
        <f t="shared" si="6"/>
        <v>6.8047648285414916E-2</v>
      </c>
      <c r="AV20" s="344">
        <f t="shared" si="6"/>
        <v>6.7612000821281895E-2</v>
      </c>
      <c r="AW20" s="344">
        <f t="shared" si="6"/>
        <v>6.5375311193630381E-2</v>
      </c>
      <c r="AX20" s="344">
        <f t="shared" si="6"/>
        <v>6.4282449660841443E-2</v>
      </c>
      <c r="AY20" s="344">
        <f t="shared" si="7"/>
        <v>6.8076290598663575E-2</v>
      </c>
      <c r="AZ20" s="344">
        <f t="shared" si="8"/>
        <v>7.0498025717944557E-2</v>
      </c>
      <c r="BA20" s="344">
        <f t="shared" si="8"/>
        <v>7.3180370947137613E-2</v>
      </c>
      <c r="BB20" s="341"/>
      <c r="BC20" s="341"/>
      <c r="BD20" s="341"/>
      <c r="BE20" s="341"/>
      <c r="BF20" s="332"/>
      <c r="BG20" s="332"/>
    </row>
    <row r="21" spans="22:59" ht="18" customHeight="1" thickTop="1">
      <c r="V21" s="35" t="s">
        <v>13</v>
      </c>
      <c r="W21" s="50"/>
      <c r="Y21" s="871" t="s">
        <v>99</v>
      </c>
      <c r="Z21" s="334"/>
      <c r="AA21" s="345">
        <f t="shared" si="5"/>
        <v>1</v>
      </c>
      <c r="AB21" s="345">
        <f t="shared" si="6"/>
        <v>1</v>
      </c>
      <c r="AC21" s="345">
        <f t="shared" si="6"/>
        <v>1</v>
      </c>
      <c r="AD21" s="345">
        <f t="shared" si="6"/>
        <v>1</v>
      </c>
      <c r="AE21" s="345">
        <f t="shared" si="6"/>
        <v>1</v>
      </c>
      <c r="AF21" s="345">
        <f t="shared" si="6"/>
        <v>1</v>
      </c>
      <c r="AG21" s="345">
        <f t="shared" si="6"/>
        <v>1</v>
      </c>
      <c r="AH21" s="345">
        <f t="shared" si="6"/>
        <v>1</v>
      </c>
      <c r="AI21" s="345">
        <f t="shared" si="6"/>
        <v>1</v>
      </c>
      <c r="AJ21" s="345">
        <f t="shared" si="6"/>
        <v>1</v>
      </c>
      <c r="AK21" s="345">
        <f t="shared" si="6"/>
        <v>1</v>
      </c>
      <c r="AL21" s="345">
        <f t="shared" si="6"/>
        <v>1</v>
      </c>
      <c r="AM21" s="345">
        <f t="shared" si="6"/>
        <v>1</v>
      </c>
      <c r="AN21" s="345">
        <f t="shared" si="6"/>
        <v>1</v>
      </c>
      <c r="AO21" s="345">
        <f t="shared" si="6"/>
        <v>1</v>
      </c>
      <c r="AP21" s="345">
        <f t="shared" si="6"/>
        <v>1</v>
      </c>
      <c r="AQ21" s="345">
        <f t="shared" si="6"/>
        <v>1</v>
      </c>
      <c r="AR21" s="345">
        <f t="shared" si="6"/>
        <v>1</v>
      </c>
      <c r="AS21" s="345">
        <f t="shared" si="6"/>
        <v>1</v>
      </c>
      <c r="AT21" s="345">
        <f t="shared" si="6"/>
        <v>1</v>
      </c>
      <c r="AU21" s="345">
        <f t="shared" si="6"/>
        <v>1</v>
      </c>
      <c r="AV21" s="345">
        <f t="shared" si="6"/>
        <v>1</v>
      </c>
      <c r="AW21" s="345">
        <f t="shared" si="6"/>
        <v>1</v>
      </c>
      <c r="AX21" s="345">
        <f t="shared" si="6"/>
        <v>1</v>
      </c>
      <c r="AY21" s="345">
        <f t="shared" si="7"/>
        <v>1</v>
      </c>
      <c r="AZ21" s="345">
        <f t="shared" si="7"/>
        <v>1</v>
      </c>
      <c r="BA21" s="345">
        <f t="shared" si="7"/>
        <v>1</v>
      </c>
      <c r="BB21" s="338"/>
      <c r="BC21" s="338"/>
      <c r="BD21" s="338"/>
      <c r="BE21" s="338"/>
      <c r="BF21" s="333"/>
      <c r="BG21" s="52"/>
    </row>
  </sheetData>
  <phoneticPr fontId="9"/>
  <pageMargins left="0.78740157480314965" right="0.78740157480314965" top="0.98425196850393704" bottom="0.98425196850393704" header="0.51181102362204722" footer="0.51181102362204722"/>
  <pageSetup paperSize="9"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P55"/>
  <sheetViews>
    <sheetView zoomScale="85" zoomScaleNormal="85" workbookViewId="0">
      <pane xSplit="25" topLeftCell="AJ1" activePane="topRight" state="frozen"/>
      <selection activeCell="AZ17" sqref="AZ17"/>
      <selection pane="topRight"/>
    </sheetView>
  </sheetViews>
  <sheetFormatPr defaultColWidth="9.625" defaultRowHeight="14.25"/>
  <cols>
    <col min="1" max="1" width="1.625" style="236" customWidth="1"/>
    <col min="2" max="23" width="1.625" style="236" hidden="1" customWidth="1"/>
    <col min="24" max="24" width="1.625" style="236" customWidth="1"/>
    <col min="25" max="25" width="15.125" style="9" bestFit="1" customWidth="1"/>
    <col min="26" max="26" width="8.625" style="9" hidden="1" customWidth="1"/>
    <col min="27" max="53" width="7.5" style="9" customWidth="1"/>
    <col min="54" max="57" width="5.5" style="9" hidden="1" customWidth="1"/>
    <col min="58" max="58" width="9.375" style="9" customWidth="1"/>
    <col min="59" max="60" width="9.125" style="9" customWidth="1"/>
    <col min="61" max="66" width="9.625" style="9" customWidth="1"/>
    <col min="67" max="67" width="9.125" style="9" customWidth="1"/>
    <col min="68" max="68" width="9" style="9" customWidth="1"/>
    <col min="69" max="16384" width="9.625" style="9"/>
  </cols>
  <sheetData>
    <row r="1" spans="1:68" ht="23.25">
      <c r="A1" s="862" t="s">
        <v>240</v>
      </c>
    </row>
    <row r="3" spans="1:68" ht="18.75">
      <c r="Y3" s="236" t="s">
        <v>241</v>
      </c>
      <c r="BI3" s="96"/>
    </row>
    <row r="4" spans="1:68">
      <c r="Y4" s="10"/>
      <c r="Z4" s="228"/>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row>
    <row r="5" spans="1:68">
      <c r="Y5" s="863" t="s">
        <v>242</v>
      </c>
      <c r="Z5" s="11"/>
      <c r="AA5" s="11">
        <f>'10.CH4_detail'!AA17</f>
        <v>25479.576692380899</v>
      </c>
      <c r="AB5" s="11">
        <f>'10.CH4_detail'!AB17</f>
        <v>24907.141861517244</v>
      </c>
      <c r="AC5" s="11">
        <f>'10.CH4_detail'!AC17</f>
        <v>26258.128490388077</v>
      </c>
      <c r="AD5" s="11">
        <f>'10.CH4_detail'!AD17</f>
        <v>22984.912194411474</v>
      </c>
      <c r="AE5" s="11">
        <f>'10.CH4_detail'!AE17</f>
        <v>26968.327717776945</v>
      </c>
      <c r="AF5" s="11">
        <f>'10.CH4_detail'!AF17</f>
        <v>26015.360524529558</v>
      </c>
      <c r="AG5" s="11">
        <f>'10.CH4_detail'!AG17</f>
        <v>25407.190679620639</v>
      </c>
      <c r="AH5" s="11">
        <f>'10.CH4_detail'!AH17</f>
        <v>25168.57820363461</v>
      </c>
      <c r="AI5" s="11">
        <f>'10.CH4_detail'!AI17</f>
        <v>23926.808845263356</v>
      </c>
      <c r="AJ5" s="11">
        <f>'10.CH4_detail'!AJ17</f>
        <v>24154.340384360654</v>
      </c>
      <c r="AK5" s="11">
        <f>'10.CH4_detail'!AK17</f>
        <v>24563.089963211038</v>
      </c>
      <c r="AL5" s="11">
        <f>'10.CH4_detail'!AL17</f>
        <v>24339.03781390427</v>
      </c>
      <c r="AM5" s="11">
        <f>'10.CH4_detail'!AM17</f>
        <v>24484.986425424642</v>
      </c>
      <c r="AN5" s="11">
        <f>'10.CH4_detail'!AN17</f>
        <v>23369.576134662675</v>
      </c>
      <c r="AO5" s="11">
        <f>'10.CH4_detail'!AO17</f>
        <v>24658.273940909476</v>
      </c>
      <c r="AP5" s="11">
        <f>'10.CH4_detail'!AP17</f>
        <v>24704.199905846493</v>
      </c>
      <c r="AQ5" s="11">
        <f>'10.CH4_detail'!AQ17</f>
        <v>24486.448476368656</v>
      </c>
      <c r="AR5" s="11">
        <f>'10.CH4_detail'!AR17</f>
        <v>25079.084574032055</v>
      </c>
      <c r="AS5" s="11">
        <f>'10.CH4_detail'!AS17</f>
        <v>25184.047246540704</v>
      </c>
      <c r="AT5" s="11">
        <f>'10.CH4_detail'!AT17</f>
        <v>24742.492208344866</v>
      </c>
      <c r="AU5" s="11">
        <f>'10.CH4_detail'!AU17</f>
        <v>25591.572103039784</v>
      </c>
      <c r="AV5" s="11">
        <f>'10.CH4_detail'!AV17</f>
        <v>25190.72238120218</v>
      </c>
      <c r="AW5" s="11">
        <f>'10.CH4_detail'!AW17</f>
        <v>24593.384782885016</v>
      </c>
      <c r="AX5" s="11">
        <f>'10.CH4_detail'!AX17</f>
        <v>24564.595201483426</v>
      </c>
      <c r="AY5" s="11">
        <f>'10.CH4_detail'!AY17</f>
        <v>24198.741329008761</v>
      </c>
      <c r="AZ5" s="11">
        <f>'10.CH4_detail'!AZ17</f>
        <v>23648.691241516972</v>
      </c>
      <c r="BA5" s="11">
        <f>'10.CH4_detail'!BA17</f>
        <v>23549.178778344867</v>
      </c>
      <c r="BB5" s="11"/>
      <c r="BC5" s="11"/>
      <c r="BD5" s="11"/>
      <c r="BE5" s="11"/>
      <c r="BI5" s="105"/>
    </row>
    <row r="6" spans="1:68">
      <c r="Y6" s="863" t="s">
        <v>243</v>
      </c>
      <c r="Z6" s="11"/>
      <c r="AA6" s="11">
        <f>'10.CH4_detail'!AA22</f>
        <v>12483.968846551996</v>
      </c>
      <c r="AB6" s="11">
        <f>'10.CH4_detail'!AB22</f>
        <v>12344.007500671602</v>
      </c>
      <c r="AC6" s="11">
        <f>'10.CH4_detail'!AC22</f>
        <v>12311.907021383402</v>
      </c>
      <c r="AD6" s="11">
        <f>'10.CH4_detail'!AD22</f>
        <v>12116.678130806606</v>
      </c>
      <c r="AE6" s="11">
        <f>'10.CH4_detail'!AE22</f>
        <v>11951.011723263176</v>
      </c>
      <c r="AF6" s="11">
        <f>'10.CH4_detail'!AF22</f>
        <v>11669.80679892443</v>
      </c>
      <c r="AG6" s="11">
        <f>'10.CH4_detail'!AG22</f>
        <v>11398.563020074593</v>
      </c>
      <c r="AH6" s="11">
        <f>'10.CH4_detail'!AH22</f>
        <v>11087.825751909675</v>
      </c>
      <c r="AI6" s="11">
        <f>'10.CH4_detail'!AI22</f>
        <v>10713.311750151661</v>
      </c>
      <c r="AJ6" s="11">
        <f>'10.CH4_detail'!AJ22</f>
        <v>10380.831447907367</v>
      </c>
      <c r="AK6" s="11">
        <f>'10.CH4_detail'!AK22</f>
        <v>10074.285485057504</v>
      </c>
      <c r="AL6" s="11">
        <f>'10.CH4_detail'!AL22</f>
        <v>9547.5609273901136</v>
      </c>
      <c r="AM6" s="11">
        <f>'10.CH4_detail'!AM22</f>
        <v>9222.2721672629941</v>
      </c>
      <c r="AN6" s="11">
        <f>'10.CH4_detail'!AN22</f>
        <v>8914.0764598144142</v>
      </c>
      <c r="AO6" s="11">
        <f>'10.CH4_detail'!AO22</f>
        <v>8562.3391058184043</v>
      </c>
      <c r="AP6" s="11">
        <f>'10.CH4_detail'!AP22</f>
        <v>8217.3972924221835</v>
      </c>
      <c r="AQ6" s="11">
        <f>'10.CH4_detail'!AQ22</f>
        <v>7871.0101123934883</v>
      </c>
      <c r="AR6" s="11">
        <f>'10.CH4_detail'!AR22</f>
        <v>7529.323957782759</v>
      </c>
      <c r="AS6" s="11">
        <f>'10.CH4_detail'!AS22</f>
        <v>7182.1822895297801</v>
      </c>
      <c r="AT6" s="11">
        <f>'10.CH4_detail'!AT22</f>
        <v>6828.568502237953</v>
      </c>
      <c r="AU6" s="11">
        <f>'10.CH4_detail'!AU22</f>
        <v>6467.9846862628438</v>
      </c>
      <c r="AV6" s="11">
        <f>'10.CH4_detail'!AV22</f>
        <v>6203.0759338896096</v>
      </c>
      <c r="AW6" s="11">
        <f>'10.CH4_detail'!AW22</f>
        <v>5960.4015070250425</v>
      </c>
      <c r="AX6" s="11">
        <f>'10.CH4_detail'!AX22</f>
        <v>5740.6062101279331</v>
      </c>
      <c r="AY6" s="11">
        <f>'10.CH4_detail'!AY22</f>
        <v>5504.8946585718677</v>
      </c>
      <c r="AZ6" s="11">
        <f>'10.CH4_detail'!AZ22</f>
        <v>5275.3491847338591</v>
      </c>
      <c r="BA6" s="11">
        <f>'10.CH4_detail'!BA22</f>
        <v>5097.7666731885629</v>
      </c>
      <c r="BB6" s="11"/>
      <c r="BC6" s="11"/>
      <c r="BD6" s="11"/>
      <c r="BE6" s="11"/>
      <c r="BI6" s="105"/>
    </row>
    <row r="7" spans="1:68">
      <c r="Y7" s="863" t="s">
        <v>244</v>
      </c>
      <c r="Z7" s="11"/>
      <c r="AA7" s="11">
        <f>'10.CH4_detail'!AA5</f>
        <v>1340.2904733218243</v>
      </c>
      <c r="AB7" s="11">
        <f>'10.CH4_detail'!AB5</f>
        <v>1335.2211122001931</v>
      </c>
      <c r="AC7" s="11">
        <f>'10.CH4_detail'!AC5</f>
        <v>1325.7455989204509</v>
      </c>
      <c r="AD7" s="11">
        <f>'10.CH4_detail'!AD5</f>
        <v>1343.8943167586208</v>
      </c>
      <c r="AE7" s="11">
        <f>'10.CH4_detail'!AE5</f>
        <v>1338.4746029154876</v>
      </c>
      <c r="AF7" s="11">
        <f>'10.CH4_detail'!AF5</f>
        <v>1368.7910833137935</v>
      </c>
      <c r="AG7" s="11">
        <f>'10.CH4_detail'!AG5</f>
        <v>1374.644550994549</v>
      </c>
      <c r="AH7" s="11">
        <f>'10.CH4_detail'!AH5</f>
        <v>1297.7565766292412</v>
      </c>
      <c r="AI7" s="11">
        <f>'10.CH4_detail'!AI5</f>
        <v>1248.3553618880164</v>
      </c>
      <c r="AJ7" s="11">
        <f>'10.CH4_detail'!AJ5</f>
        <v>1254.6027428383172</v>
      </c>
      <c r="AK7" s="11">
        <f>'10.CH4_detail'!AK5</f>
        <v>1251.1859346920487</v>
      </c>
      <c r="AL7" s="11">
        <f>'10.CH4_detail'!AL5</f>
        <v>1202.8043069261705</v>
      </c>
      <c r="AM7" s="11">
        <f>'10.CH4_detail'!AM5</f>
        <v>1313.2457139173548</v>
      </c>
      <c r="AN7" s="11">
        <f>'10.CH4_detail'!AN5</f>
        <v>1326.3947273235297</v>
      </c>
      <c r="AO7" s="11">
        <f>'10.CH4_detail'!AO5</f>
        <v>1498.9415306213239</v>
      </c>
      <c r="AP7" s="11">
        <f>'10.CH4_detail'!AP5</f>
        <v>1599.3787038716873</v>
      </c>
      <c r="AQ7" s="11">
        <f>'10.CH4_detail'!AQ5</f>
        <v>1664.190431577631</v>
      </c>
      <c r="AR7" s="11">
        <f>'10.CH4_detail'!AR5</f>
        <v>1728.5994014135597</v>
      </c>
      <c r="AS7" s="11">
        <f>'10.CH4_detail'!AS5</f>
        <v>1671.9649341882323</v>
      </c>
      <c r="AT7" s="11">
        <f>'10.CH4_detail'!AT5</f>
        <v>1588.2027435465848</v>
      </c>
      <c r="AU7" s="11">
        <f>'10.CH4_detail'!AU5</f>
        <v>1736.9082168565219</v>
      </c>
      <c r="AV7" s="11">
        <f>'10.CH4_detail'!AV5</f>
        <v>1373.9096155064203</v>
      </c>
      <c r="AW7" s="11">
        <f>'10.CH4_detail'!AW5</f>
        <v>1399.4720339965691</v>
      </c>
      <c r="AX7" s="11">
        <f>'10.CH4_detail'!AX5</f>
        <v>1346.7771413868522</v>
      </c>
      <c r="AY7" s="11">
        <f>'10.CH4_detail'!AY5</f>
        <v>1326.5960857004497</v>
      </c>
      <c r="AZ7" s="11">
        <f>'10.CH4_detail'!AZ5</f>
        <v>1380.9633413377337</v>
      </c>
      <c r="BA7" s="11">
        <f>'10.CH4_detail'!BA5</f>
        <v>1309.5794141504534</v>
      </c>
      <c r="BB7" s="11"/>
      <c r="BC7" s="11"/>
      <c r="BD7" s="11"/>
      <c r="BE7" s="11"/>
      <c r="BI7" s="105"/>
    </row>
    <row r="8" spans="1:68">
      <c r="Y8" s="863" t="s">
        <v>245</v>
      </c>
      <c r="Z8" s="11"/>
      <c r="AA8" s="11">
        <f>'10.CH4_detail'!AA11</f>
        <v>4973.1554413475014</v>
      </c>
      <c r="AB8" s="11">
        <f>'10.CH4_detail'!AB11</f>
        <v>4469.1383713048381</v>
      </c>
      <c r="AC8" s="11">
        <f>'10.CH4_detail'!AC11</f>
        <v>4004.6718473634091</v>
      </c>
      <c r="AD8" s="11">
        <f>'10.CH4_detail'!AD11</f>
        <v>3365.4183093476786</v>
      </c>
      <c r="AE8" s="11">
        <f>'10.CH4_detail'!AE11</f>
        <v>2936.957422793821</v>
      </c>
      <c r="AF8" s="11">
        <f>'10.CH4_detail'!AF11</f>
        <v>2647.0529167297291</v>
      </c>
      <c r="AG8" s="11">
        <f>'10.CH4_detail'!AG11</f>
        <v>2313.4316835402283</v>
      </c>
      <c r="AH8" s="11">
        <f>'10.CH4_detail'!AH11</f>
        <v>2196.1781156648808</v>
      </c>
      <c r="AI8" s="11">
        <f>'10.CH4_detail'!AI11</f>
        <v>2007.8789741506102</v>
      </c>
      <c r="AJ8" s="11">
        <f>'10.CH4_detail'!AJ11</f>
        <v>1953.6058277560687</v>
      </c>
      <c r="AK8" s="11">
        <f>'10.CH4_detail'!AK11</f>
        <v>1835.7798583464601</v>
      </c>
      <c r="AL8" s="11">
        <f>'10.CH4_detail'!AL11</f>
        <v>1600.2733170455842</v>
      </c>
      <c r="AM8" s="11">
        <f>'10.CH4_detail'!AM11</f>
        <v>1057.9497834583499</v>
      </c>
      <c r="AN8" s="11">
        <f>'10.CH4_detail'!AN11</f>
        <v>1017.6279370560251</v>
      </c>
      <c r="AO8" s="11">
        <f>'10.CH4_detail'!AO11</f>
        <v>976.59735180134157</v>
      </c>
      <c r="AP8" s="11">
        <f>'10.CH4_detail'!AP11</f>
        <v>976.43524050312931</v>
      </c>
      <c r="AQ8" s="11">
        <f>'10.CH4_detail'!AQ11</f>
        <v>982.40040188222656</v>
      </c>
      <c r="AR8" s="11">
        <f>'10.CH4_detail'!AR11</f>
        <v>975.08173609407163</v>
      </c>
      <c r="AS8" s="11">
        <f>'10.CH4_detail'!AS11</f>
        <v>946.85008535724864</v>
      </c>
      <c r="AT8" s="11">
        <f>'10.CH4_detail'!AT11</f>
        <v>916.4375664455855</v>
      </c>
      <c r="AU8" s="11">
        <f>'10.CH4_detail'!AU11</f>
        <v>884.73617762780941</v>
      </c>
      <c r="AV8" s="11">
        <f>'10.CH4_detail'!AV11</f>
        <v>867.15454980722859</v>
      </c>
      <c r="AW8" s="11">
        <f>'10.CH4_detail'!AW11</f>
        <v>850.54542635013172</v>
      </c>
      <c r="AX8" s="11">
        <f>'10.CH4_detail'!AX11</f>
        <v>816.10384208147207</v>
      </c>
      <c r="AY8" s="11">
        <f>'10.CH4_detail'!AY11</f>
        <v>805.92822652540303</v>
      </c>
      <c r="AZ8" s="11">
        <f>'10.CH4_detail'!AZ11</f>
        <v>787.40159745321432</v>
      </c>
      <c r="BA8" s="11">
        <f>'10.CH4_detail'!BA11</f>
        <v>792.50143085056436</v>
      </c>
      <c r="BB8" s="11"/>
      <c r="BC8" s="11"/>
      <c r="BD8" s="11"/>
      <c r="BE8" s="11"/>
      <c r="BI8" s="105"/>
    </row>
    <row r="9" spans="1:68" ht="15" thickBot="1">
      <c r="Y9" s="864" t="s">
        <v>246</v>
      </c>
      <c r="Z9" s="12"/>
      <c r="AA9" s="12">
        <f>'10.CH4_detail'!AA14</f>
        <v>60.533688957800003</v>
      </c>
      <c r="AB9" s="12">
        <f>'10.CH4_detail'!AB14</f>
        <v>58.257360136800003</v>
      </c>
      <c r="AC9" s="12">
        <f>'10.CH4_detail'!AC14</f>
        <v>54.891544841200002</v>
      </c>
      <c r="AD9" s="12">
        <f>'10.CH4_detail'!AD14</f>
        <v>52.149962422400009</v>
      </c>
      <c r="AE9" s="12">
        <f>'10.CH4_detail'!AE14</f>
        <v>55.762489736599989</v>
      </c>
      <c r="AF9" s="12">
        <f>'10.CH4_detail'!AF14</f>
        <v>58.432232907199996</v>
      </c>
      <c r="AG9" s="12">
        <f>'10.CH4_detail'!AG14</f>
        <v>55.533115812799998</v>
      </c>
      <c r="AH9" s="12">
        <f>'10.CH4_detail'!AH14</f>
        <v>55.0172602986</v>
      </c>
      <c r="AI9" s="12">
        <f>'10.CH4_detail'!AI14</f>
        <v>52.613575124800001</v>
      </c>
      <c r="AJ9" s="12">
        <f>'10.CH4_detail'!AJ14</f>
        <v>51.980534407600004</v>
      </c>
      <c r="AK9" s="12">
        <f>'10.CH4_detail'!AK14</f>
        <v>54.18914351099999</v>
      </c>
      <c r="AL9" s="12">
        <f>'10.CH4_detail'!AL14</f>
        <v>51.790044354200006</v>
      </c>
      <c r="AM9" s="12">
        <f>'10.CH4_detail'!AM14</f>
        <v>52.8732531924</v>
      </c>
      <c r="AN9" s="12">
        <f>'10.CH4_detail'!AN14</f>
        <v>50.183866741199999</v>
      </c>
      <c r="AO9" s="12">
        <f>'10.CH4_detail'!AO14</f>
        <v>53.674694951199996</v>
      </c>
      <c r="AP9" s="12">
        <f>'10.CH4_detail'!AP14</f>
        <v>53.792058405600002</v>
      </c>
      <c r="AQ9" s="12">
        <f>'10.CH4_detail'!AQ14</f>
        <v>54.584801918800011</v>
      </c>
      <c r="AR9" s="12">
        <f>'10.CH4_detail'!AR14</f>
        <v>50.892792939000003</v>
      </c>
      <c r="AS9" s="12">
        <f>'10.CH4_detail'!AS14</f>
        <v>49.625457675</v>
      </c>
      <c r="AT9" s="12">
        <f>'10.CH4_detail'!AT14</f>
        <v>51.258287602199999</v>
      </c>
      <c r="AU9" s="12">
        <f>'10.CH4_detail'!AU14</f>
        <v>53.925703079999991</v>
      </c>
      <c r="AV9" s="12">
        <f>'10.CH4_detail'!AV14</f>
        <v>53.672004523999988</v>
      </c>
      <c r="AW9" s="12">
        <f>'10.CH4_detail'!AW14</f>
        <v>46.139193489999997</v>
      </c>
      <c r="AX9" s="12">
        <f>'10.CH4_detail'!AX14</f>
        <v>46.358037320000001</v>
      </c>
      <c r="AY9" s="12">
        <f>'10.CH4_detail'!AY14</f>
        <v>42.906234251400001</v>
      </c>
      <c r="AZ9" s="12">
        <f>'10.CH4_detail'!AZ14</f>
        <v>48.474278537000004</v>
      </c>
      <c r="BA9" s="12">
        <f>'10.CH4_detail'!BA14</f>
        <v>43.24872431</v>
      </c>
      <c r="BB9" s="12"/>
      <c r="BC9" s="12"/>
      <c r="BD9" s="12"/>
      <c r="BE9" s="12"/>
      <c r="BI9" s="105"/>
      <c r="BN9" s="2"/>
      <c r="BO9" s="2"/>
      <c r="BP9" s="2"/>
    </row>
    <row r="10" spans="1:68" ht="15" thickTop="1">
      <c r="Y10" s="865" t="s">
        <v>247</v>
      </c>
      <c r="Z10" s="13"/>
      <c r="AA10" s="13">
        <f t="shared" ref="AA10:AO10" si="1">SUM(AA5:AA9)</f>
        <v>44337.525142560022</v>
      </c>
      <c r="AB10" s="13">
        <f t="shared" si="1"/>
        <v>43113.766205830667</v>
      </c>
      <c r="AC10" s="13">
        <f t="shared" si="1"/>
        <v>43955.344502896543</v>
      </c>
      <c r="AD10" s="13">
        <f t="shared" si="1"/>
        <v>39863.052913746775</v>
      </c>
      <c r="AE10" s="13">
        <f t="shared" si="1"/>
        <v>43250.533956486026</v>
      </c>
      <c r="AF10" s="13">
        <f t="shared" si="1"/>
        <v>41759.443556404716</v>
      </c>
      <c r="AG10" s="13">
        <f t="shared" si="1"/>
        <v>40549.363050042812</v>
      </c>
      <c r="AH10" s="13">
        <f t="shared" si="1"/>
        <v>39805.355908137004</v>
      </c>
      <c r="AI10" s="13">
        <f t="shared" si="1"/>
        <v>37948.968506578451</v>
      </c>
      <c r="AJ10" s="13">
        <f t="shared" si="1"/>
        <v>37795.360937270008</v>
      </c>
      <c r="AK10" s="13">
        <f t="shared" si="1"/>
        <v>37778.530384818048</v>
      </c>
      <c r="AL10" s="13">
        <f t="shared" si="1"/>
        <v>36741.466409620334</v>
      </c>
      <c r="AM10" s="13">
        <f t="shared" si="1"/>
        <v>36131.327343255747</v>
      </c>
      <c r="AN10" s="13">
        <f t="shared" si="1"/>
        <v>34677.859125597846</v>
      </c>
      <c r="AO10" s="13">
        <f t="shared" si="1"/>
        <v>35749.826624101748</v>
      </c>
      <c r="AP10" s="13">
        <f t="shared" ref="AP10:AY10" si="2">SUM(AP5:AP9)</f>
        <v>35551.203201049088</v>
      </c>
      <c r="AQ10" s="13">
        <f t="shared" si="2"/>
        <v>35058.634224140798</v>
      </c>
      <c r="AR10" s="13">
        <f t="shared" si="2"/>
        <v>35362.98246226144</v>
      </c>
      <c r="AS10" s="13">
        <f t="shared" si="2"/>
        <v>35034.670013290968</v>
      </c>
      <c r="AT10" s="13">
        <f t="shared" si="2"/>
        <v>34126.959308177189</v>
      </c>
      <c r="AU10" s="13">
        <f t="shared" si="2"/>
        <v>34735.126886866965</v>
      </c>
      <c r="AV10" s="13">
        <f t="shared" si="2"/>
        <v>33688.534484929442</v>
      </c>
      <c r="AW10" s="13">
        <f t="shared" si="2"/>
        <v>32849.942943746762</v>
      </c>
      <c r="AX10" s="13">
        <f t="shared" si="2"/>
        <v>32514.440432399682</v>
      </c>
      <c r="AY10" s="13">
        <f t="shared" si="2"/>
        <v>31879.066534057885</v>
      </c>
      <c r="AZ10" s="13">
        <f>SUM(AZ5:AZ9)</f>
        <v>31140.879643578781</v>
      </c>
      <c r="BA10" s="13">
        <f t="shared" ref="BA10" si="3">SUM(BA5:BA9)</f>
        <v>30792.275020844445</v>
      </c>
      <c r="BB10" s="13"/>
      <c r="BC10" s="13"/>
      <c r="BD10" s="13"/>
      <c r="BE10" s="13"/>
      <c r="BN10" s="95"/>
      <c r="BO10" s="103"/>
      <c r="BP10" s="103"/>
    </row>
    <row r="11" spans="1:68">
      <c r="BN11" s="95"/>
      <c r="BO11" s="103"/>
      <c r="BP11" s="103"/>
    </row>
    <row r="12" spans="1:68">
      <c r="Y12" s="9" t="s">
        <v>248</v>
      </c>
      <c r="BN12" s="95"/>
      <c r="BO12" s="103"/>
      <c r="BP12" s="103"/>
    </row>
    <row r="13" spans="1:68">
      <c r="Y13" s="10"/>
      <c r="Z13" s="228"/>
      <c r="AA13" s="10">
        <v>1990</v>
      </c>
      <c r="AB13" s="10">
        <f t="shared" ref="AB13:AP13" si="4">AA13+1</f>
        <v>1991</v>
      </c>
      <c r="AC13" s="10">
        <f t="shared" si="4"/>
        <v>1992</v>
      </c>
      <c r="AD13" s="10">
        <f t="shared" si="4"/>
        <v>1993</v>
      </c>
      <c r="AE13" s="10">
        <f t="shared" si="4"/>
        <v>1994</v>
      </c>
      <c r="AF13" s="10">
        <f t="shared" si="4"/>
        <v>1995</v>
      </c>
      <c r="AG13" s="10">
        <f t="shared" si="4"/>
        <v>1996</v>
      </c>
      <c r="AH13" s="10">
        <f t="shared" si="4"/>
        <v>1997</v>
      </c>
      <c r="AI13" s="10">
        <f t="shared" si="4"/>
        <v>1998</v>
      </c>
      <c r="AJ13" s="10">
        <f t="shared" si="4"/>
        <v>1999</v>
      </c>
      <c r="AK13" s="10">
        <f t="shared" si="4"/>
        <v>2000</v>
      </c>
      <c r="AL13" s="10">
        <f t="shared" si="4"/>
        <v>2001</v>
      </c>
      <c r="AM13" s="10">
        <f t="shared" si="4"/>
        <v>2002</v>
      </c>
      <c r="AN13" s="10">
        <f t="shared" si="4"/>
        <v>2003</v>
      </c>
      <c r="AO13" s="10">
        <f t="shared" si="4"/>
        <v>2004</v>
      </c>
      <c r="AP13" s="10">
        <f t="shared" si="4"/>
        <v>2005</v>
      </c>
      <c r="AQ13" s="10">
        <f t="shared" ref="AQ13:AZ13" si="5">AP13+1</f>
        <v>2006</v>
      </c>
      <c r="AR13" s="10">
        <f t="shared" si="5"/>
        <v>2007</v>
      </c>
      <c r="AS13" s="10">
        <f t="shared" si="5"/>
        <v>2008</v>
      </c>
      <c r="AT13" s="10">
        <f t="shared" si="5"/>
        <v>2009</v>
      </c>
      <c r="AU13" s="10">
        <f t="shared" si="5"/>
        <v>2010</v>
      </c>
      <c r="AV13" s="10">
        <f t="shared" si="5"/>
        <v>2011</v>
      </c>
      <c r="AW13" s="10">
        <f t="shared" si="5"/>
        <v>2012</v>
      </c>
      <c r="AX13" s="10">
        <f t="shared" si="5"/>
        <v>2013</v>
      </c>
      <c r="AY13" s="10">
        <f t="shared" si="5"/>
        <v>2014</v>
      </c>
      <c r="AZ13" s="10">
        <f t="shared" si="5"/>
        <v>2015</v>
      </c>
      <c r="BA13" s="10">
        <f t="shared" ref="BA13" si="6">AZ13+1</f>
        <v>2016</v>
      </c>
      <c r="BB13" s="10">
        <f t="shared" ref="BB13" si="7">BA13+1</f>
        <v>2017</v>
      </c>
      <c r="BC13" s="10">
        <f t="shared" ref="BC13" si="8">BB13+1</f>
        <v>2018</v>
      </c>
      <c r="BD13" s="10">
        <f t="shared" ref="BD13" si="9">BC13+1</f>
        <v>2019</v>
      </c>
      <c r="BE13" s="10">
        <f t="shared" ref="BE13" si="10">BD13+1</f>
        <v>2020</v>
      </c>
      <c r="BN13" s="95"/>
      <c r="BO13" s="103"/>
      <c r="BP13" s="103"/>
    </row>
    <row r="14" spans="1:68">
      <c r="Y14" s="863" t="s">
        <v>242</v>
      </c>
      <c r="Z14" s="213"/>
      <c r="AA14" s="213">
        <f t="shared" ref="AA14:AO14" si="11">AA5/AA$10</f>
        <v>0.57467295728517798</v>
      </c>
      <c r="AB14" s="213">
        <f t="shared" si="11"/>
        <v>0.57770740191444525</v>
      </c>
      <c r="AC14" s="213">
        <f t="shared" si="11"/>
        <v>0.59738192903158194</v>
      </c>
      <c r="AD14" s="213">
        <f t="shared" si="11"/>
        <v>0.57659688644883311</v>
      </c>
      <c r="AE14" s="213">
        <f t="shared" si="11"/>
        <v>0.6235374514661377</v>
      </c>
      <c r="AF14" s="213">
        <f t="shared" si="11"/>
        <v>0.62298149374022338</v>
      </c>
      <c r="AG14" s="213">
        <f t="shared" si="11"/>
        <v>0.62657434713006699</v>
      </c>
      <c r="AH14" s="213">
        <f t="shared" si="11"/>
        <v>0.63229124898967815</v>
      </c>
      <c r="AI14" s="213">
        <f t="shared" si="11"/>
        <v>0.63049958370055947</v>
      </c>
      <c r="AJ14" s="213">
        <f t="shared" si="11"/>
        <v>0.63908214620440518</v>
      </c>
      <c r="AK14" s="213">
        <f t="shared" si="11"/>
        <v>0.65018648721926298</v>
      </c>
      <c r="AL14" s="213">
        <f t="shared" si="11"/>
        <v>0.66244056626796388</v>
      </c>
      <c r="AM14" s="213">
        <f t="shared" si="11"/>
        <v>0.67766639716309773</v>
      </c>
      <c r="AN14" s="213">
        <f t="shared" si="11"/>
        <v>0.67390481200185059</v>
      </c>
      <c r="AO14" s="213">
        <f t="shared" si="11"/>
        <v>0.68974527345778536</v>
      </c>
      <c r="AP14" s="213">
        <f t="shared" ref="AP14:AQ19" si="12">AP5/AP$10</f>
        <v>0.69489068390004571</v>
      </c>
      <c r="AQ14" s="213">
        <f t="shared" si="12"/>
        <v>0.69844273795205891</v>
      </c>
      <c r="AR14" s="213">
        <f t="shared" ref="AR14:AS19" si="13">AR5/AR$10</f>
        <v>0.70919031223669771</v>
      </c>
      <c r="AS14" s="213">
        <f t="shared" si="13"/>
        <v>0.71883215217916219</v>
      </c>
      <c r="AT14" s="213">
        <f t="shared" ref="AT14:AU19" si="14">AT5/AT$10</f>
        <v>0.7250130896489303</v>
      </c>
      <c r="AU14" s="213">
        <f t="shared" si="14"/>
        <v>0.73676345523055287</v>
      </c>
      <c r="AV14" s="213">
        <f t="shared" ref="AV14:AY19" si="15">AV5/AV$10</f>
        <v>0.74775358341786113</v>
      </c>
      <c r="AW14" s="213">
        <f t="shared" si="15"/>
        <v>0.7486583713402325</v>
      </c>
      <c r="AX14" s="213">
        <f t="shared" si="15"/>
        <v>0.75549801487604662</v>
      </c>
      <c r="AY14" s="213">
        <f t="shared" si="15"/>
        <v>0.75907935708080165</v>
      </c>
      <c r="AZ14" s="213">
        <f t="shared" ref="AZ14:BA19" si="16">AZ5/AZ$10</f>
        <v>0.75940986613694805</v>
      </c>
      <c r="BA14" s="213">
        <f t="shared" si="16"/>
        <v>0.76477554069660481</v>
      </c>
      <c r="BB14" s="213"/>
      <c r="BC14" s="213"/>
      <c r="BD14" s="213"/>
      <c r="BE14" s="213"/>
      <c r="BN14" s="95"/>
      <c r="BO14" s="103"/>
      <c r="BP14" s="103"/>
    </row>
    <row r="15" spans="1:68">
      <c r="Y15" s="863" t="s">
        <v>243</v>
      </c>
      <c r="Z15" s="213"/>
      <c r="AA15" s="213">
        <f t="shared" ref="AA15:AO15" si="17">AA6/AA$10</f>
        <v>0.28156665953753274</v>
      </c>
      <c r="AB15" s="213">
        <f t="shared" si="17"/>
        <v>0.28631243769657516</v>
      </c>
      <c r="AC15" s="213">
        <f t="shared" si="17"/>
        <v>0.28010034184971705</v>
      </c>
      <c r="AD15" s="213">
        <f t="shared" si="17"/>
        <v>0.30395760598225957</v>
      </c>
      <c r="AE15" s="213">
        <f t="shared" si="17"/>
        <v>0.27632055907765168</v>
      </c>
      <c r="AF15" s="213">
        <f t="shared" si="17"/>
        <v>0.2794531201825512</v>
      </c>
      <c r="AG15" s="213">
        <f t="shared" si="17"/>
        <v>0.2811033802431715</v>
      </c>
      <c r="AH15" s="213">
        <f t="shared" si="17"/>
        <v>0.27855110195467703</v>
      </c>
      <c r="AI15" s="213">
        <f t="shared" si="17"/>
        <v>0.28230837811295212</v>
      </c>
      <c r="AJ15" s="213">
        <f t="shared" si="17"/>
        <v>0.27465887850989745</v>
      </c>
      <c r="AK15" s="213">
        <f t="shared" si="17"/>
        <v>0.26666695031382237</v>
      </c>
      <c r="AL15" s="213">
        <f t="shared" si="17"/>
        <v>0.25985791696354815</v>
      </c>
      <c r="AM15" s="213">
        <f t="shared" si="17"/>
        <v>0.2552431046789212</v>
      </c>
      <c r="AN15" s="213">
        <f t="shared" si="17"/>
        <v>0.25705382871327226</v>
      </c>
      <c r="AO15" s="213">
        <f t="shared" si="17"/>
        <v>0.23950715050589541</v>
      </c>
      <c r="AP15" s="213">
        <f t="shared" si="12"/>
        <v>0.23114259300736395</v>
      </c>
      <c r="AQ15" s="213">
        <f t="shared" si="12"/>
        <v>0.22450988997665061</v>
      </c>
      <c r="AR15" s="213">
        <f t="shared" si="13"/>
        <v>0.21291541135756523</v>
      </c>
      <c r="AS15" s="213">
        <f t="shared" si="13"/>
        <v>0.20500213893280864</v>
      </c>
      <c r="AT15" s="213">
        <f t="shared" si="14"/>
        <v>0.20009308302488449</v>
      </c>
      <c r="AU15" s="213">
        <f t="shared" si="14"/>
        <v>0.18620875367259215</v>
      </c>
      <c r="AV15" s="213">
        <f t="shared" si="15"/>
        <v>0.1841301804524787</v>
      </c>
      <c r="AW15" s="213">
        <f t="shared" si="15"/>
        <v>0.18144328339418472</v>
      </c>
      <c r="AX15" s="213">
        <f t="shared" si="15"/>
        <v>0.17655558987899997</v>
      </c>
      <c r="AY15" s="213">
        <f t="shared" si="15"/>
        <v>0.17268054736454511</v>
      </c>
      <c r="AZ15" s="213">
        <f t="shared" si="16"/>
        <v>0.16940270297796906</v>
      </c>
      <c r="BA15" s="213">
        <f t="shared" si="16"/>
        <v>0.16555342759629463</v>
      </c>
      <c r="BB15" s="213"/>
      <c r="BC15" s="213"/>
      <c r="BD15" s="213"/>
      <c r="BE15" s="213"/>
      <c r="BN15" s="96"/>
      <c r="BO15" s="96"/>
      <c r="BP15" s="96"/>
    </row>
    <row r="16" spans="1:68">
      <c r="Y16" s="863" t="s">
        <v>244</v>
      </c>
      <c r="Z16" s="213"/>
      <c r="AA16" s="213">
        <f t="shared" ref="AA16:AO16" si="18">AA7/AA$10</f>
        <v>3.022925770016122E-2</v>
      </c>
      <c r="AB16" s="213">
        <f t="shared" si="18"/>
        <v>3.0969716396978073E-2</v>
      </c>
      <c r="AC16" s="213">
        <f t="shared" si="18"/>
        <v>3.0161192317195641E-2</v>
      </c>
      <c r="AD16" s="213">
        <f t="shared" si="18"/>
        <v>3.3712779592332195E-2</v>
      </c>
      <c r="AE16" s="213">
        <f t="shared" si="18"/>
        <v>3.0947007596764352E-2</v>
      </c>
      <c r="AF16" s="213">
        <f t="shared" si="18"/>
        <v>3.277800101586506E-2</v>
      </c>
      <c r="AG16" s="213">
        <f t="shared" si="18"/>
        <v>3.3900521428612128E-2</v>
      </c>
      <c r="AH16" s="213">
        <f t="shared" si="18"/>
        <v>3.260256181666131E-2</v>
      </c>
      <c r="AI16" s="213">
        <f t="shared" si="18"/>
        <v>3.2895633557776784E-2</v>
      </c>
      <c r="AJ16" s="213">
        <f t="shared" si="18"/>
        <v>3.3194622613093062E-2</v>
      </c>
      <c r="AK16" s="213">
        <f t="shared" si="18"/>
        <v>3.3118967888567184E-2</v>
      </c>
      <c r="AL16" s="213">
        <f t="shared" si="18"/>
        <v>3.2736970634662257E-2</v>
      </c>
      <c r="AM16" s="213">
        <f t="shared" si="18"/>
        <v>3.6346456398936709E-2</v>
      </c>
      <c r="AN16" s="213">
        <f t="shared" si="18"/>
        <v>3.8249037304163819E-2</v>
      </c>
      <c r="AO16" s="213">
        <f t="shared" si="18"/>
        <v>4.1928637763260376E-2</v>
      </c>
      <c r="AP16" s="213">
        <f t="shared" si="12"/>
        <v>4.498803303018703E-2</v>
      </c>
      <c r="AQ16" s="213">
        <f t="shared" si="12"/>
        <v>4.7468775336139503E-2</v>
      </c>
      <c r="AR16" s="213">
        <f t="shared" si="13"/>
        <v>4.8881606726985799E-2</v>
      </c>
      <c r="AS16" s="213">
        <f t="shared" si="13"/>
        <v>4.7723153480650607E-2</v>
      </c>
      <c r="AT16" s="213">
        <f t="shared" si="14"/>
        <v>4.6538067725419484E-2</v>
      </c>
      <c r="AU16" s="213">
        <f t="shared" si="14"/>
        <v>5.0004372303393864E-2</v>
      </c>
      <c r="AV16" s="213">
        <f t="shared" si="15"/>
        <v>4.0782706535395251E-2</v>
      </c>
      <c r="AW16" s="213">
        <f t="shared" si="15"/>
        <v>4.2601962395888093E-2</v>
      </c>
      <c r="AX16" s="213">
        <f t="shared" si="15"/>
        <v>4.1420892485814653E-2</v>
      </c>
      <c r="AY16" s="213">
        <f t="shared" si="15"/>
        <v>4.161339179373981E-2</v>
      </c>
      <c r="AZ16" s="213">
        <f t="shared" si="16"/>
        <v>4.4345675431891246E-2</v>
      </c>
      <c r="BA16" s="213">
        <f t="shared" si="16"/>
        <v>4.252947900939278E-2</v>
      </c>
      <c r="BB16" s="213"/>
      <c r="BC16" s="213"/>
      <c r="BD16" s="213"/>
      <c r="BE16" s="213"/>
    </row>
    <row r="17" spans="19:57">
      <c r="S17" s="295"/>
      <c r="Y17" s="866" t="s">
        <v>249</v>
      </c>
      <c r="Z17" s="213"/>
      <c r="AA17" s="213">
        <f t="shared" ref="AA17:AO17" si="19">AA8/AA$10</f>
        <v>0.11216583301294192</v>
      </c>
      <c r="AB17" s="213">
        <f t="shared" si="19"/>
        <v>0.10365919669296801</v>
      </c>
      <c r="AC17" s="213">
        <f t="shared" si="19"/>
        <v>9.1107734284724157E-2</v>
      </c>
      <c r="AD17" s="213">
        <f t="shared" si="19"/>
        <v>8.4424499965659025E-2</v>
      </c>
      <c r="AE17" s="213">
        <f t="shared" si="19"/>
        <v>6.7905691655706896E-2</v>
      </c>
      <c r="AF17" s="213">
        <f t="shared" si="19"/>
        <v>6.3388127122774987E-2</v>
      </c>
      <c r="AG17" s="213">
        <f t="shared" si="19"/>
        <v>5.7052232378722548E-2</v>
      </c>
      <c r="AH17" s="213">
        <f t="shared" si="19"/>
        <v>5.5172930013067376E-2</v>
      </c>
      <c r="AI17" s="213">
        <f t="shared" si="19"/>
        <v>5.2909974978701847E-2</v>
      </c>
      <c r="AJ17" s="213">
        <f t="shared" si="19"/>
        <v>5.1689037472046416E-2</v>
      </c>
      <c r="AK17" s="213">
        <f t="shared" si="19"/>
        <v>4.8593204649490539E-2</v>
      </c>
      <c r="AL17" s="213">
        <f t="shared" si="19"/>
        <v>4.3554965912481133E-2</v>
      </c>
      <c r="AM17" s="213">
        <f t="shared" si="19"/>
        <v>2.9280678603572703E-2</v>
      </c>
      <c r="AN17" s="213">
        <f t="shared" si="19"/>
        <v>2.9345177664236249E-2</v>
      </c>
      <c r="AO17" s="213">
        <f t="shared" si="19"/>
        <v>2.7317540923203838E-2</v>
      </c>
      <c r="AP17" s="213">
        <f t="shared" si="12"/>
        <v>2.7465603202828183E-2</v>
      </c>
      <c r="AQ17" s="213">
        <f t="shared" si="12"/>
        <v>2.802163928011097E-2</v>
      </c>
      <c r="AR17" s="213">
        <f t="shared" si="13"/>
        <v>2.757351524675998E-2</v>
      </c>
      <c r="AS17" s="213">
        <f t="shared" si="13"/>
        <v>2.7026088300476234E-2</v>
      </c>
      <c r="AT17" s="213">
        <f t="shared" si="14"/>
        <v>2.6853771476382227E-2</v>
      </c>
      <c r="AU17" s="213">
        <f t="shared" si="14"/>
        <v>2.5470935531901572E-2</v>
      </c>
      <c r="AV17" s="213">
        <f t="shared" si="15"/>
        <v>2.5740346472926865E-2</v>
      </c>
      <c r="AW17" s="213">
        <f t="shared" si="15"/>
        <v>2.5891838771428963E-2</v>
      </c>
      <c r="AX17" s="213">
        <f t="shared" si="15"/>
        <v>2.509973510933464E-2</v>
      </c>
      <c r="AY17" s="213">
        <f t="shared" si="15"/>
        <v>2.5280797531019063E-2</v>
      </c>
      <c r="AZ17" s="213">
        <f t="shared" si="16"/>
        <v>2.5285143080907662E-2</v>
      </c>
      <c r="BA17" s="213">
        <f t="shared" si="16"/>
        <v>2.5737021064994075E-2</v>
      </c>
      <c r="BB17" s="213"/>
      <c r="BC17" s="213"/>
      <c r="BD17" s="213"/>
      <c r="BE17" s="213"/>
    </row>
    <row r="18" spans="19:57" ht="15" thickBot="1">
      <c r="Y18" s="864" t="s">
        <v>246</v>
      </c>
      <c r="Z18" s="214"/>
      <c r="AA18" s="7">
        <f t="shared" ref="AA18:AO18" si="20">AA9/AA$10</f>
        <v>1.3652924641861239E-3</v>
      </c>
      <c r="AB18" s="7">
        <f t="shared" si="20"/>
        <v>1.3512472990337208E-3</v>
      </c>
      <c r="AC18" s="7">
        <f t="shared" si="20"/>
        <v>1.2488025167811572E-3</v>
      </c>
      <c r="AD18" s="7">
        <f t="shared" si="20"/>
        <v>1.308228010916246E-3</v>
      </c>
      <c r="AE18" s="7">
        <f t="shared" si="20"/>
        <v>1.289290203739499E-3</v>
      </c>
      <c r="AF18" s="7">
        <f t="shared" si="20"/>
        <v>1.3992579385852029E-3</v>
      </c>
      <c r="AG18" s="7">
        <f t="shared" si="20"/>
        <v>1.3695188194267176E-3</v>
      </c>
      <c r="AH18" s="7">
        <f t="shared" si="20"/>
        <v>1.3821572259162588E-3</v>
      </c>
      <c r="AI18" s="7">
        <f t="shared" si="20"/>
        <v>1.3864296500095765E-3</v>
      </c>
      <c r="AJ18" s="7">
        <f t="shared" si="20"/>
        <v>1.3753152005579075E-3</v>
      </c>
      <c r="AK18" s="7">
        <f t="shared" si="20"/>
        <v>1.4343899288569687E-3</v>
      </c>
      <c r="AL18" s="7">
        <f t="shared" si="20"/>
        <v>1.4095802213446595E-3</v>
      </c>
      <c r="AM18" s="7">
        <f t="shared" si="20"/>
        <v>1.4633631554714884E-3</v>
      </c>
      <c r="AN18" s="7">
        <f t="shared" si="20"/>
        <v>1.4471443164770291E-3</v>
      </c>
      <c r="AO18" s="7">
        <f t="shared" si="20"/>
        <v>1.5013973498549415E-3</v>
      </c>
      <c r="AP18" s="7">
        <f t="shared" si="12"/>
        <v>1.5130868595753361E-3</v>
      </c>
      <c r="AQ18" s="7">
        <f t="shared" si="12"/>
        <v>1.5569574550401001E-3</v>
      </c>
      <c r="AR18" s="7">
        <f t="shared" si="13"/>
        <v>1.4391544319914652E-3</v>
      </c>
      <c r="AS18" s="7">
        <f t="shared" si="13"/>
        <v>1.4164671069022137E-3</v>
      </c>
      <c r="AT18" s="7">
        <f t="shared" si="14"/>
        <v>1.5019881243834683E-3</v>
      </c>
      <c r="AU18" s="7">
        <f>AU9/AU$10</f>
        <v>1.5524832615593182E-3</v>
      </c>
      <c r="AV18" s="7">
        <f t="shared" si="15"/>
        <v>1.5931831213379184E-3</v>
      </c>
      <c r="AW18" s="7">
        <f t="shared" si="15"/>
        <v>1.4045440982655632E-3</v>
      </c>
      <c r="AX18" s="7">
        <f t="shared" si="15"/>
        <v>1.4257676498041646E-3</v>
      </c>
      <c r="AY18" s="7">
        <f t="shared" si="15"/>
        <v>1.3459062298941935E-3</v>
      </c>
      <c r="AZ18" s="7">
        <f t="shared" si="16"/>
        <v>1.5566123722839458E-3</v>
      </c>
      <c r="BA18" s="7">
        <f t="shared" si="16"/>
        <v>1.4045316327138322E-3</v>
      </c>
      <c r="BB18" s="7"/>
      <c r="BC18" s="7"/>
      <c r="BD18" s="7"/>
      <c r="BE18" s="7"/>
    </row>
    <row r="19" spans="19:57" ht="15" thickTop="1">
      <c r="Y19" s="865" t="s">
        <v>247</v>
      </c>
      <c r="Z19" s="215"/>
      <c r="AA19" s="215">
        <f t="shared" ref="AA19:AO19" si="21">AA10/AA$10</f>
        <v>1</v>
      </c>
      <c r="AB19" s="215">
        <f t="shared" si="21"/>
        <v>1</v>
      </c>
      <c r="AC19" s="215">
        <f t="shared" si="21"/>
        <v>1</v>
      </c>
      <c r="AD19" s="215">
        <f t="shared" si="21"/>
        <v>1</v>
      </c>
      <c r="AE19" s="215">
        <f t="shared" si="21"/>
        <v>1</v>
      </c>
      <c r="AF19" s="215">
        <f t="shared" si="21"/>
        <v>1</v>
      </c>
      <c r="AG19" s="215">
        <f t="shared" si="21"/>
        <v>1</v>
      </c>
      <c r="AH19" s="215">
        <f t="shared" si="21"/>
        <v>1</v>
      </c>
      <c r="AI19" s="215">
        <f t="shared" si="21"/>
        <v>1</v>
      </c>
      <c r="AJ19" s="215">
        <f t="shared" si="21"/>
        <v>1</v>
      </c>
      <c r="AK19" s="215">
        <f t="shared" si="21"/>
        <v>1</v>
      </c>
      <c r="AL19" s="215">
        <f t="shared" si="21"/>
        <v>1</v>
      </c>
      <c r="AM19" s="215">
        <f t="shared" si="21"/>
        <v>1</v>
      </c>
      <c r="AN19" s="215">
        <f t="shared" si="21"/>
        <v>1</v>
      </c>
      <c r="AO19" s="215">
        <f t="shared" si="21"/>
        <v>1</v>
      </c>
      <c r="AP19" s="215">
        <f t="shared" si="12"/>
        <v>1</v>
      </c>
      <c r="AQ19" s="215">
        <f t="shared" si="12"/>
        <v>1</v>
      </c>
      <c r="AR19" s="215">
        <f t="shared" si="13"/>
        <v>1</v>
      </c>
      <c r="AS19" s="215">
        <f t="shared" si="13"/>
        <v>1</v>
      </c>
      <c r="AT19" s="215">
        <f t="shared" si="14"/>
        <v>1</v>
      </c>
      <c r="AU19" s="215">
        <f t="shared" si="14"/>
        <v>1</v>
      </c>
      <c r="AV19" s="215">
        <f t="shared" si="15"/>
        <v>1</v>
      </c>
      <c r="AW19" s="215">
        <f t="shared" si="15"/>
        <v>1</v>
      </c>
      <c r="AX19" s="215">
        <f t="shared" si="15"/>
        <v>1</v>
      </c>
      <c r="AY19" s="215">
        <f t="shared" si="15"/>
        <v>1</v>
      </c>
      <c r="AZ19" s="215">
        <f t="shared" si="16"/>
        <v>1</v>
      </c>
      <c r="BA19" s="215">
        <f t="shared" si="16"/>
        <v>1</v>
      </c>
      <c r="BB19" s="215"/>
      <c r="BC19" s="215"/>
      <c r="BD19" s="215"/>
      <c r="BE19" s="215"/>
    </row>
    <row r="21" spans="19:57">
      <c r="Y21" s="9" t="s">
        <v>250</v>
      </c>
    </row>
    <row r="22" spans="19:57">
      <c r="Y22" s="10"/>
      <c r="Z22" s="228">
        <v>1990</v>
      </c>
      <c r="AA22" s="10">
        <v>1990</v>
      </c>
      <c r="AB22" s="10">
        <f t="shared" ref="AB22:AP22" si="22">AA22+1</f>
        <v>1991</v>
      </c>
      <c r="AC22" s="10">
        <f t="shared" si="22"/>
        <v>1992</v>
      </c>
      <c r="AD22" s="10">
        <f t="shared" si="22"/>
        <v>1993</v>
      </c>
      <c r="AE22" s="10">
        <f t="shared" si="22"/>
        <v>1994</v>
      </c>
      <c r="AF22" s="10">
        <f t="shared" si="22"/>
        <v>1995</v>
      </c>
      <c r="AG22" s="10">
        <f t="shared" si="22"/>
        <v>1996</v>
      </c>
      <c r="AH22" s="10">
        <f t="shared" si="22"/>
        <v>1997</v>
      </c>
      <c r="AI22" s="10">
        <f t="shared" si="22"/>
        <v>1998</v>
      </c>
      <c r="AJ22" s="10">
        <f t="shared" si="22"/>
        <v>1999</v>
      </c>
      <c r="AK22" s="10">
        <f t="shared" si="22"/>
        <v>2000</v>
      </c>
      <c r="AL22" s="10">
        <f t="shared" si="22"/>
        <v>2001</v>
      </c>
      <c r="AM22" s="10">
        <f t="shared" si="22"/>
        <v>2002</v>
      </c>
      <c r="AN22" s="10">
        <f t="shared" si="22"/>
        <v>2003</v>
      </c>
      <c r="AO22" s="10">
        <f t="shared" si="22"/>
        <v>2004</v>
      </c>
      <c r="AP22" s="10">
        <f t="shared" si="22"/>
        <v>2005</v>
      </c>
      <c r="AQ22" s="10">
        <f t="shared" ref="AQ22:AZ22" si="23">AP22+1</f>
        <v>2006</v>
      </c>
      <c r="AR22" s="10">
        <f t="shared" si="23"/>
        <v>2007</v>
      </c>
      <c r="AS22" s="10">
        <f t="shared" si="23"/>
        <v>2008</v>
      </c>
      <c r="AT22" s="10">
        <f t="shared" si="23"/>
        <v>2009</v>
      </c>
      <c r="AU22" s="10">
        <f t="shared" si="23"/>
        <v>2010</v>
      </c>
      <c r="AV22" s="10">
        <f t="shared" si="23"/>
        <v>2011</v>
      </c>
      <c r="AW22" s="10">
        <f t="shared" si="23"/>
        <v>2012</v>
      </c>
      <c r="AX22" s="10">
        <f t="shared" si="23"/>
        <v>2013</v>
      </c>
      <c r="AY22" s="10">
        <f t="shared" si="23"/>
        <v>2014</v>
      </c>
      <c r="AZ22" s="10">
        <f t="shared" si="23"/>
        <v>2015</v>
      </c>
      <c r="BA22" s="10">
        <f t="shared" ref="BA22" si="24">AZ22+1</f>
        <v>2016</v>
      </c>
      <c r="BB22" s="10">
        <f t="shared" ref="BB22" si="25">BA22+1</f>
        <v>2017</v>
      </c>
      <c r="BC22" s="10">
        <f t="shared" ref="BC22" si="26">BB22+1</f>
        <v>2018</v>
      </c>
      <c r="BD22" s="10">
        <f t="shared" ref="BD22" si="27">BC22+1</f>
        <v>2019</v>
      </c>
      <c r="BE22" s="10">
        <f t="shared" ref="BE22" si="28">BD22+1</f>
        <v>2020</v>
      </c>
    </row>
    <row r="23" spans="19:57">
      <c r="Y23" s="863" t="s">
        <v>242</v>
      </c>
      <c r="Z23" s="32">
        <f t="shared" ref="Z23:Z28" si="29">AA5</f>
        <v>25479.576692380899</v>
      </c>
      <c r="AA23" s="15">
        <f>AA5/$Z23-1</f>
        <v>0</v>
      </c>
      <c r="AB23" s="15">
        <f>AB5/$Z23-1</f>
        <v>-2.2466418409330502E-2</v>
      </c>
      <c r="AC23" s="15">
        <f t="shared" ref="AC23:AW23" si="30">AC5/$Z23-1</f>
        <v>3.055591572053018E-2</v>
      </c>
      <c r="AD23" s="15">
        <f t="shared" si="30"/>
        <v>-9.7908396520394292E-2</v>
      </c>
      <c r="AE23" s="15">
        <f t="shared" si="30"/>
        <v>5.8429189910412571E-2</v>
      </c>
      <c r="AF23" s="15">
        <f t="shared" si="30"/>
        <v>2.1027972270389883E-2</v>
      </c>
      <c r="AG23" s="15">
        <f t="shared" si="30"/>
        <v>-2.8409425177736702E-3</v>
      </c>
      <c r="AH23" s="15">
        <f t="shared" si="30"/>
        <v>-1.2205794958881189E-2</v>
      </c>
      <c r="AI23" s="15">
        <f t="shared" si="30"/>
        <v>-6.0941665784497223E-2</v>
      </c>
      <c r="AJ23" s="15">
        <f t="shared" si="30"/>
        <v>-5.2011708201436746E-2</v>
      </c>
      <c r="AK23" s="15">
        <f t="shared" si="30"/>
        <v>-3.5969464494436276E-2</v>
      </c>
      <c r="AL23" s="15">
        <f t="shared" si="30"/>
        <v>-4.4762866049406602E-2</v>
      </c>
      <c r="AM23" s="15">
        <f t="shared" si="30"/>
        <v>-3.903480340211718E-2</v>
      </c>
      <c r="AN23" s="15">
        <f t="shared" si="30"/>
        <v>-8.2811444757996067E-2</v>
      </c>
      <c r="AO23" s="15">
        <f t="shared" si="30"/>
        <v>-3.2233767514552758E-2</v>
      </c>
      <c r="AP23" s="15">
        <f t="shared" si="30"/>
        <v>-3.0431305664754826E-2</v>
      </c>
      <c r="AQ23" s="15">
        <f t="shared" si="30"/>
        <v>-3.8977422113500637E-2</v>
      </c>
      <c r="AR23" s="15">
        <f t="shared" si="30"/>
        <v>-1.5718162165096028E-2</v>
      </c>
      <c r="AS23" s="15">
        <f t="shared" si="30"/>
        <v>-1.1598679578086024E-2</v>
      </c>
      <c r="AT23" s="15">
        <f t="shared" si="30"/>
        <v>-2.8928443079528909E-2</v>
      </c>
      <c r="AU23" s="15">
        <f t="shared" si="30"/>
        <v>4.3954973040181144E-3</v>
      </c>
      <c r="AV23" s="15">
        <f t="shared" si="30"/>
        <v>-1.1336699768057512E-2</v>
      </c>
      <c r="AW23" s="15">
        <f t="shared" si="30"/>
        <v>-3.478048007606338E-2</v>
      </c>
      <c r="AX23" s="15">
        <f t="shared" ref="AX23:AY28" si="31">AX5/$Z23-1</f>
        <v>-3.5910388227567314E-2</v>
      </c>
      <c r="AY23" s="15">
        <f t="shared" si="31"/>
        <v>-5.0269099005680995E-2</v>
      </c>
      <c r="AZ23" s="15">
        <f t="shared" ref="AZ23:BA28" si="32">AZ5/$Z23-1</f>
        <v>-7.1856980709236518E-2</v>
      </c>
      <c r="BA23" s="15">
        <f t="shared" si="32"/>
        <v>-7.5762558277244652E-2</v>
      </c>
      <c r="BB23" s="15"/>
      <c r="BC23" s="15"/>
      <c r="BD23" s="15"/>
      <c r="BE23" s="15"/>
    </row>
    <row r="24" spans="19:57">
      <c r="Y24" s="863" t="s">
        <v>243</v>
      </c>
      <c r="Z24" s="32">
        <f t="shared" si="29"/>
        <v>12483.968846551996</v>
      </c>
      <c r="AA24" s="15">
        <f>AA6/$Z24-1</f>
        <v>0</v>
      </c>
      <c r="AB24" s="15">
        <f>AB6/$Z24-1</f>
        <v>-1.1211286058203429E-2</v>
      </c>
      <c r="AC24" s="15">
        <f t="shared" ref="AC24:AW24" si="33">AC6/$Z24-1</f>
        <v>-1.3782622119897114E-2</v>
      </c>
      <c r="AD24" s="15">
        <f t="shared" si="33"/>
        <v>-2.9420989451350188E-2</v>
      </c>
      <c r="AE24" s="15">
        <f t="shared" si="33"/>
        <v>-4.2691321152729333E-2</v>
      </c>
      <c r="AF24" s="15">
        <f t="shared" si="33"/>
        <v>-6.521660360057957E-2</v>
      </c>
      <c r="AG24" s="15">
        <f t="shared" si="33"/>
        <v>-8.6943971089545435E-2</v>
      </c>
      <c r="AH24" s="15">
        <f t="shared" si="33"/>
        <v>-0.11183487493465893</v>
      </c>
      <c r="AI24" s="15">
        <f t="shared" si="33"/>
        <v>-0.14183446932338195</v>
      </c>
      <c r="AJ24" s="15">
        <f t="shared" si="33"/>
        <v>-0.16846704958139203</v>
      </c>
      <c r="AK24" s="15">
        <f t="shared" si="33"/>
        <v>-0.19302221842375333</v>
      </c>
      <c r="AL24" s="15">
        <f t="shared" si="33"/>
        <v>-0.23521429404823468</v>
      </c>
      <c r="AM24" s="15">
        <f t="shared" si="33"/>
        <v>-0.26127081214159431</v>
      </c>
      <c r="AN24" s="15">
        <f t="shared" si="33"/>
        <v>-0.28595813003198634</v>
      </c>
      <c r="AO24" s="15">
        <f t="shared" si="33"/>
        <v>-0.31413325272889669</v>
      </c>
      <c r="AP24" s="15">
        <f t="shared" si="33"/>
        <v>-0.34176403406423239</v>
      </c>
      <c r="AQ24" s="15">
        <f t="shared" si="33"/>
        <v>-0.36951059321431912</v>
      </c>
      <c r="AR24" s="15">
        <f t="shared" si="33"/>
        <v>-0.39688058738929666</v>
      </c>
      <c r="AS24" s="15">
        <f t="shared" si="33"/>
        <v>-0.42468758310675703</v>
      </c>
      <c r="AT24" s="15">
        <f t="shared" si="33"/>
        <v>-0.45301301323545307</v>
      </c>
      <c r="AU24" s="15">
        <f t="shared" si="33"/>
        <v>-0.48189676169776197</v>
      </c>
      <c r="AV24" s="15">
        <f t="shared" si="33"/>
        <v>-0.50311667626414613</v>
      </c>
      <c r="AW24" s="15">
        <f t="shared" si="33"/>
        <v>-0.52255556063236464</v>
      </c>
      <c r="AX24" s="15">
        <f t="shared" si="31"/>
        <v>-0.54016176420422124</v>
      </c>
      <c r="AY24" s="15">
        <f t="shared" si="31"/>
        <v>-0.55904290324368366</v>
      </c>
      <c r="AZ24" s="15">
        <f t="shared" si="32"/>
        <v>-0.57743012261754545</v>
      </c>
      <c r="BA24" s="15">
        <f t="shared" si="32"/>
        <v>-0.59165496679395047</v>
      </c>
      <c r="BB24" s="15"/>
      <c r="BC24" s="15"/>
      <c r="BD24" s="15"/>
      <c r="BE24" s="15"/>
    </row>
    <row r="25" spans="19:57">
      <c r="Y25" s="863" t="s">
        <v>244</v>
      </c>
      <c r="Z25" s="32">
        <f t="shared" si="29"/>
        <v>1340.2904733218243</v>
      </c>
      <c r="AA25" s="15">
        <f t="shared" ref="AA25:AB28" si="34">AA7/$Z25-1</f>
        <v>0</v>
      </c>
      <c r="AB25" s="15">
        <f t="shared" si="34"/>
        <v>-3.7822854243431125E-3</v>
      </c>
      <c r="AC25" s="15">
        <f t="shared" ref="AC25:AW25" si="35">AC7/$Z25-1</f>
        <v>-1.0852031474434698E-2</v>
      </c>
      <c r="AD25" s="15">
        <f t="shared" si="35"/>
        <v>2.6888525349766379E-3</v>
      </c>
      <c r="AE25" s="15">
        <f t="shared" si="35"/>
        <v>-1.3548334801157802E-3</v>
      </c>
      <c r="AF25" s="15">
        <f t="shared" si="35"/>
        <v>2.1264502403969487E-2</v>
      </c>
      <c r="AG25" s="15">
        <f t="shared" si="35"/>
        <v>2.5631815159873783E-2</v>
      </c>
      <c r="AH25" s="15">
        <f t="shared" si="35"/>
        <v>-3.1734834753518459E-2</v>
      </c>
      <c r="AI25" s="15">
        <f t="shared" si="35"/>
        <v>-6.8593423040568591E-2</v>
      </c>
      <c r="AJ25" s="15">
        <f t="shared" si="35"/>
        <v>-6.3932208867481854E-2</v>
      </c>
      <c r="AK25" s="15">
        <f t="shared" si="35"/>
        <v>-6.648151307748662E-2</v>
      </c>
      <c r="AL25" s="15">
        <f t="shared" si="35"/>
        <v>-0.10257938046437287</v>
      </c>
      <c r="AM25" s="15">
        <f t="shared" si="35"/>
        <v>-2.017828220284279E-2</v>
      </c>
      <c r="AN25" s="15">
        <f t="shared" si="35"/>
        <v>-1.0367712279454544E-2</v>
      </c>
      <c r="AO25" s="15">
        <f t="shared" si="35"/>
        <v>0.11837065207685393</v>
      </c>
      <c r="AP25" s="15">
        <f t="shared" si="35"/>
        <v>0.19330752229233528</v>
      </c>
      <c r="AQ25" s="15">
        <f t="shared" si="35"/>
        <v>0.24166400097811747</v>
      </c>
      <c r="AR25" s="15">
        <f t="shared" si="35"/>
        <v>0.2897199792290821</v>
      </c>
      <c r="AS25" s="15">
        <f t="shared" si="35"/>
        <v>0.24746461119310514</v>
      </c>
      <c r="AT25" s="15">
        <f t="shared" si="35"/>
        <v>0.18496906093074417</v>
      </c>
      <c r="AU25" s="15">
        <f t="shared" si="35"/>
        <v>0.29591924394695268</v>
      </c>
      <c r="AV25" s="15">
        <f t="shared" si="35"/>
        <v>2.5083474704757913E-2</v>
      </c>
      <c r="AW25" s="15">
        <f t="shared" si="35"/>
        <v>4.4155772090259671E-2</v>
      </c>
      <c r="AX25" s="15">
        <f t="shared" si="31"/>
        <v>4.8397479457951142E-3</v>
      </c>
      <c r="AY25" s="15">
        <f t="shared" si="31"/>
        <v>-1.0217477400577102E-2</v>
      </c>
      <c r="AZ25" s="15">
        <f t="shared" si="32"/>
        <v>3.0346308375306386E-2</v>
      </c>
      <c r="BA25" s="15">
        <f t="shared" si="32"/>
        <v>-2.2913733838050399E-2</v>
      </c>
      <c r="BB25" s="15"/>
      <c r="BC25" s="15"/>
      <c r="BD25" s="15"/>
      <c r="BE25" s="15"/>
    </row>
    <row r="26" spans="19:57">
      <c r="Y26" s="863" t="s">
        <v>245</v>
      </c>
      <c r="Z26" s="32">
        <f t="shared" si="29"/>
        <v>4973.1554413475014</v>
      </c>
      <c r="AA26" s="15">
        <f t="shared" si="34"/>
        <v>0</v>
      </c>
      <c r="AB26" s="15">
        <f t="shared" si="34"/>
        <v>-0.10134754000492241</v>
      </c>
      <c r="AC26" s="15">
        <f t="shared" ref="AC26:AW26" si="36">AC8/$Z26-1</f>
        <v>-0.19474227287005463</v>
      </c>
      <c r="AD26" s="15">
        <f t="shared" si="36"/>
        <v>-0.323283104853887</v>
      </c>
      <c r="AE26" s="15">
        <f t="shared" si="36"/>
        <v>-0.40943783932922118</v>
      </c>
      <c r="AF26" s="15">
        <f t="shared" si="36"/>
        <v>-0.46773171521610502</v>
      </c>
      <c r="AG26" s="15">
        <f t="shared" si="36"/>
        <v>-0.53481613216710711</v>
      </c>
      <c r="AH26" s="15">
        <f t="shared" si="36"/>
        <v>-0.55839343017401943</v>
      </c>
      <c r="AI26" s="15">
        <f t="shared" si="36"/>
        <v>-0.59625654218309232</v>
      </c>
      <c r="AJ26" s="15">
        <f t="shared" si="36"/>
        <v>-0.60716976358439956</v>
      </c>
      <c r="AK26" s="15">
        <f t="shared" si="36"/>
        <v>-0.63086215985055838</v>
      </c>
      <c r="AL26" s="15">
        <f t="shared" si="36"/>
        <v>-0.67821771591117164</v>
      </c>
      <c r="AM26" s="15">
        <f t="shared" si="36"/>
        <v>-0.78726790345976139</v>
      </c>
      <c r="AN26" s="15">
        <f t="shared" si="36"/>
        <v>-0.79537580333899771</v>
      </c>
      <c r="AO26" s="15">
        <f t="shared" si="36"/>
        <v>-0.80362621612793839</v>
      </c>
      <c r="AP26" s="15">
        <f t="shared" si="36"/>
        <v>-0.80365881339945422</v>
      </c>
      <c r="AQ26" s="15">
        <f t="shared" si="36"/>
        <v>-0.80245934126361429</v>
      </c>
      <c r="AR26" s="15">
        <f t="shared" si="36"/>
        <v>-0.80393097549553605</v>
      </c>
      <c r="AS26" s="15">
        <f t="shared" si="36"/>
        <v>-0.80960778392627619</v>
      </c>
      <c r="AT26" s="15">
        <f t="shared" si="36"/>
        <v>-0.81572312041039441</v>
      </c>
      <c r="AU26" s="15">
        <f t="shared" si="36"/>
        <v>-0.82209762231198513</v>
      </c>
      <c r="AV26" s="15">
        <f t="shared" si="36"/>
        <v>-0.8256329286236288</v>
      </c>
      <c r="AW26" s="15">
        <f t="shared" si="36"/>
        <v>-0.82897268416776604</v>
      </c>
      <c r="AX26" s="15">
        <f t="shared" si="31"/>
        <v>-0.83589818341564959</v>
      </c>
      <c r="AY26" s="15">
        <f t="shared" si="31"/>
        <v>-0.83794429190272146</v>
      </c>
      <c r="AZ26" s="15">
        <f t="shared" si="32"/>
        <v>-0.84166961866772783</v>
      </c>
      <c r="BA26" s="15">
        <f t="shared" si="32"/>
        <v>-0.84064414631772855</v>
      </c>
      <c r="BB26" s="15"/>
      <c r="BC26" s="15"/>
      <c r="BD26" s="15"/>
      <c r="BE26" s="15"/>
    </row>
    <row r="27" spans="19:57" ht="15" thickBot="1">
      <c r="Y27" s="864" t="s">
        <v>246</v>
      </c>
      <c r="Z27" s="283">
        <f t="shared" si="29"/>
        <v>60.533688957800003</v>
      </c>
      <c r="AA27" s="16">
        <f t="shared" si="34"/>
        <v>0</v>
      </c>
      <c r="AB27" s="16">
        <f t="shared" si="34"/>
        <v>-3.7604330087778082E-2</v>
      </c>
      <c r="AC27" s="16">
        <f t="shared" ref="AC27:AW27" si="37">AC9/$Z27-1</f>
        <v>-9.3206679020228278E-2</v>
      </c>
      <c r="AD27" s="16">
        <f t="shared" si="37"/>
        <v>-0.13849687140733424</v>
      </c>
      <c r="AE27" s="16">
        <f t="shared" si="37"/>
        <v>-7.8818907344737732E-2</v>
      </c>
      <c r="AF27" s="16">
        <f t="shared" si="37"/>
        <v>-3.4715479706928121E-2</v>
      </c>
      <c r="AG27" s="16">
        <f t="shared" si="37"/>
        <v>-8.2608101886638141E-2</v>
      </c>
      <c r="AH27" s="16">
        <f t="shared" si="37"/>
        <v>-9.1129894017291546E-2</v>
      </c>
      <c r="AI27" s="16">
        <f t="shared" si="37"/>
        <v>-0.13083811625161934</v>
      </c>
      <c r="AJ27" s="16">
        <f t="shared" si="37"/>
        <v>-0.14129577591351949</v>
      </c>
      <c r="AK27" s="16">
        <f t="shared" si="37"/>
        <v>-0.10481015705523911</v>
      </c>
      <c r="AL27" s="16">
        <f t="shared" si="37"/>
        <v>-0.14444261954191284</v>
      </c>
      <c r="AM27" s="16">
        <f t="shared" si="37"/>
        <v>-0.12654830553512675</v>
      </c>
      <c r="AN27" s="16">
        <f t="shared" si="37"/>
        <v>-0.1709762348006777</v>
      </c>
      <c r="AO27" s="16">
        <f t="shared" si="37"/>
        <v>-0.11330870668367221</v>
      </c>
      <c r="AP27" s="16">
        <f t="shared" si="37"/>
        <v>-0.11136989448800672</v>
      </c>
      <c r="AQ27" s="16">
        <f t="shared" si="37"/>
        <v>-9.8273988276960211E-2</v>
      </c>
      <c r="AR27" s="16">
        <f t="shared" si="37"/>
        <v>-0.15926496773591614</v>
      </c>
      <c r="AS27" s="16">
        <f t="shared" si="37"/>
        <v>-0.18020099998208405</v>
      </c>
      <c r="AT27" s="16">
        <f t="shared" si="37"/>
        <v>-0.15322709577581151</v>
      </c>
      <c r="AU27" s="16">
        <f t="shared" si="37"/>
        <v>-0.10916212098698719</v>
      </c>
      <c r="AV27" s="16">
        <f t="shared" si="37"/>
        <v>-0.11335315180582362</v>
      </c>
      <c r="AW27" s="16">
        <f t="shared" si="37"/>
        <v>-0.23779313165326621</v>
      </c>
      <c r="AX27" s="16">
        <f t="shared" si="31"/>
        <v>-0.23417789138346268</v>
      </c>
      <c r="AY27" s="16">
        <f t="shared" si="31"/>
        <v>-0.29120073482864517</v>
      </c>
      <c r="AZ27" s="16">
        <f t="shared" si="32"/>
        <v>-0.19921816476783705</v>
      </c>
      <c r="BA27" s="16">
        <f t="shared" si="32"/>
        <v>-0.28554289265023836</v>
      </c>
      <c r="BB27" s="16"/>
      <c r="BC27" s="16"/>
      <c r="BD27" s="16"/>
      <c r="BE27" s="16"/>
    </row>
    <row r="28" spans="19:57" ht="15" thickTop="1">
      <c r="Y28" s="865" t="s">
        <v>247</v>
      </c>
      <c r="Z28" s="120">
        <f t="shared" si="29"/>
        <v>44337.525142560022</v>
      </c>
      <c r="AA28" s="17">
        <f t="shared" si="34"/>
        <v>0</v>
      </c>
      <c r="AB28" s="17">
        <f t="shared" si="34"/>
        <v>-2.7600975309166609E-2</v>
      </c>
      <c r="AC28" s="17">
        <f t="shared" ref="AC28:AW28" si="38">AC10/$Z28-1</f>
        <v>-8.6198009120860286E-3</v>
      </c>
      <c r="AD28" s="17">
        <f t="shared" si="38"/>
        <v>-0.10091840296512533</v>
      </c>
      <c r="AE28" s="17">
        <f t="shared" si="38"/>
        <v>-2.4516280116649636E-2</v>
      </c>
      <c r="AF28" s="17">
        <f t="shared" si="38"/>
        <v>-5.8146718335448488E-2</v>
      </c>
      <c r="AG28" s="17">
        <f t="shared" si="38"/>
        <v>-8.5439186791256394E-2</v>
      </c>
      <c r="AH28" s="17">
        <f t="shared" si="38"/>
        <v>-0.10221971614000946</v>
      </c>
      <c r="AI28" s="17">
        <f t="shared" si="38"/>
        <v>-0.14408915733208427</v>
      </c>
      <c r="AJ28" s="17">
        <f t="shared" si="38"/>
        <v>-0.14755366214633681</v>
      </c>
      <c r="AK28" s="17">
        <f t="shared" si="38"/>
        <v>-0.14793326277577745</v>
      </c>
      <c r="AL28" s="17">
        <f t="shared" si="38"/>
        <v>-0.17132347167587292</v>
      </c>
      <c r="AM28" s="17">
        <f t="shared" si="38"/>
        <v>-0.18508470585398251</v>
      </c>
      <c r="AN28" s="17">
        <f t="shared" si="38"/>
        <v>-0.21786660364788313</v>
      </c>
      <c r="AO28" s="17">
        <f t="shared" si="38"/>
        <v>-0.19368917166318911</v>
      </c>
      <c r="AP28" s="17">
        <f t="shared" si="38"/>
        <v>-0.19816897567602076</v>
      </c>
      <c r="AQ28" s="17">
        <f t="shared" si="38"/>
        <v>-0.20927850367345668</v>
      </c>
      <c r="AR28" s="17">
        <f t="shared" si="38"/>
        <v>-0.20241415485962322</v>
      </c>
      <c r="AS28" s="17">
        <f t="shared" si="38"/>
        <v>-0.2098189986779202</v>
      </c>
      <c r="AT28" s="17">
        <f t="shared" si="38"/>
        <v>-0.23029174049639523</v>
      </c>
      <c r="AU28" s="17">
        <f t="shared" si="38"/>
        <v>-0.21657497176078555</v>
      </c>
      <c r="AV28" s="17">
        <f t="shared" si="38"/>
        <v>-0.24018008725995643</v>
      </c>
      <c r="AW28" s="17">
        <f t="shared" si="38"/>
        <v>-0.25909389759299439</v>
      </c>
      <c r="AX28" s="17">
        <f t="shared" si="31"/>
        <v>-0.26666090793622677</v>
      </c>
      <c r="AY28" s="17">
        <f t="shared" si="31"/>
        <v>-0.28099129503606735</v>
      </c>
      <c r="AZ28" s="17">
        <f t="shared" si="32"/>
        <v>-0.29764055293004288</v>
      </c>
      <c r="BA28" s="17">
        <f t="shared" si="32"/>
        <v>-0.30550307167941948</v>
      </c>
      <c r="BB28" s="17"/>
      <c r="BC28" s="17"/>
      <c r="BD28" s="17"/>
      <c r="BE28" s="17"/>
    </row>
    <row r="29" spans="19:57">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row>
    <row r="30" spans="19:57">
      <c r="Y30" s="236" t="s">
        <v>251</v>
      </c>
    </row>
    <row r="31" spans="19:57">
      <c r="Y31" s="10"/>
      <c r="Z31" s="228">
        <v>2005</v>
      </c>
      <c r="AA31" s="10">
        <v>1990</v>
      </c>
      <c r="AB31" s="10">
        <f t="shared" ref="AB31:AZ31" si="39">AA31+1</f>
        <v>1991</v>
      </c>
      <c r="AC31" s="10">
        <f t="shared" si="39"/>
        <v>1992</v>
      </c>
      <c r="AD31" s="10">
        <f t="shared" si="39"/>
        <v>1993</v>
      </c>
      <c r="AE31" s="10">
        <f t="shared" si="39"/>
        <v>1994</v>
      </c>
      <c r="AF31" s="10">
        <f t="shared" si="39"/>
        <v>1995</v>
      </c>
      <c r="AG31" s="10">
        <f t="shared" si="39"/>
        <v>1996</v>
      </c>
      <c r="AH31" s="10">
        <f t="shared" si="39"/>
        <v>1997</v>
      </c>
      <c r="AI31" s="10">
        <f t="shared" si="39"/>
        <v>1998</v>
      </c>
      <c r="AJ31" s="10">
        <f t="shared" si="39"/>
        <v>1999</v>
      </c>
      <c r="AK31" s="10">
        <f t="shared" si="39"/>
        <v>2000</v>
      </c>
      <c r="AL31" s="10">
        <f t="shared" si="39"/>
        <v>2001</v>
      </c>
      <c r="AM31" s="10">
        <f t="shared" si="39"/>
        <v>2002</v>
      </c>
      <c r="AN31" s="10">
        <f t="shared" si="39"/>
        <v>2003</v>
      </c>
      <c r="AO31" s="10">
        <f t="shared" si="39"/>
        <v>2004</v>
      </c>
      <c r="AP31" s="10">
        <f t="shared" si="39"/>
        <v>2005</v>
      </c>
      <c r="AQ31" s="10">
        <f t="shared" si="39"/>
        <v>2006</v>
      </c>
      <c r="AR31" s="10">
        <f t="shared" si="39"/>
        <v>2007</v>
      </c>
      <c r="AS31" s="10">
        <f t="shared" si="39"/>
        <v>2008</v>
      </c>
      <c r="AT31" s="10">
        <f t="shared" si="39"/>
        <v>2009</v>
      </c>
      <c r="AU31" s="10">
        <f t="shared" si="39"/>
        <v>2010</v>
      </c>
      <c r="AV31" s="10">
        <f t="shared" si="39"/>
        <v>2011</v>
      </c>
      <c r="AW31" s="10">
        <f t="shared" si="39"/>
        <v>2012</v>
      </c>
      <c r="AX31" s="10">
        <f t="shared" si="39"/>
        <v>2013</v>
      </c>
      <c r="AY31" s="10">
        <f t="shared" si="39"/>
        <v>2014</v>
      </c>
      <c r="AZ31" s="10">
        <f t="shared" si="39"/>
        <v>2015</v>
      </c>
      <c r="BA31" s="10">
        <f t="shared" ref="BA31" si="40">AZ31+1</f>
        <v>2016</v>
      </c>
      <c r="BB31" s="10">
        <f t="shared" ref="BB31" si="41">BA31+1</f>
        <v>2017</v>
      </c>
      <c r="BC31" s="10">
        <f t="shared" ref="BC31" si="42">BB31+1</f>
        <v>2018</v>
      </c>
      <c r="BD31" s="10">
        <f t="shared" ref="BD31" si="43">BC31+1</f>
        <v>2019</v>
      </c>
      <c r="BE31" s="10">
        <f t="shared" ref="BE31" si="44">BD31+1</f>
        <v>2020</v>
      </c>
    </row>
    <row r="32" spans="19:57">
      <c r="Y32" s="863" t="s">
        <v>242</v>
      </c>
      <c r="Z32" s="284">
        <f t="shared" ref="Z32:Z37" si="45">AP5</f>
        <v>24704.199905846493</v>
      </c>
      <c r="AA32" s="280"/>
      <c r="AB32" s="280"/>
      <c r="AC32" s="280"/>
      <c r="AD32" s="280"/>
      <c r="AE32" s="280"/>
      <c r="AF32" s="280"/>
      <c r="AG32" s="280"/>
      <c r="AH32" s="280"/>
      <c r="AI32" s="280"/>
      <c r="AJ32" s="280"/>
      <c r="AK32" s="280"/>
      <c r="AL32" s="280"/>
      <c r="AM32" s="280"/>
      <c r="AN32" s="280"/>
      <c r="AO32" s="280"/>
      <c r="AP32" s="15">
        <f t="shared" ref="AP32:AW32" si="46">AP5/$Z32-1</f>
        <v>0</v>
      </c>
      <c r="AQ32" s="15">
        <f t="shared" si="46"/>
        <v>-8.8143485847644865E-3</v>
      </c>
      <c r="AR32" s="15">
        <f t="shared" si="46"/>
        <v>1.5174936634836822E-2</v>
      </c>
      <c r="AS32" s="15">
        <f t="shared" si="46"/>
        <v>1.9423715097959926E-2</v>
      </c>
      <c r="AT32" s="15">
        <f t="shared" si="46"/>
        <v>1.5500320854071603E-3</v>
      </c>
      <c r="AU32" s="15">
        <f t="shared" si="46"/>
        <v>3.5919892187372016E-2</v>
      </c>
      <c r="AV32" s="15">
        <f t="shared" si="46"/>
        <v>1.9693917520499982E-2</v>
      </c>
      <c r="AW32" s="15">
        <f t="shared" si="46"/>
        <v>-4.4856794951393386E-3</v>
      </c>
      <c r="AX32" s="15">
        <f t="shared" ref="AX32:AY37" si="47">AX5/$Z32-1</f>
        <v>-5.6510514364008779E-3</v>
      </c>
      <c r="AY32" s="15">
        <f t="shared" si="47"/>
        <v>-2.046043096980088E-2</v>
      </c>
      <c r="AZ32" s="15">
        <f t="shared" ref="AZ32:BA37" si="48">AZ5/$Z32-1</f>
        <v>-4.2725879338424755E-2</v>
      </c>
      <c r="BA32" s="15">
        <f t="shared" si="48"/>
        <v>-4.6754039066380759E-2</v>
      </c>
      <c r="BB32" s="15"/>
      <c r="BC32" s="15"/>
      <c r="BD32" s="15"/>
      <c r="BE32" s="15"/>
    </row>
    <row r="33" spans="25:57">
      <c r="Y33" s="863" t="s">
        <v>243</v>
      </c>
      <c r="Z33" s="284">
        <f t="shared" si="45"/>
        <v>8217.3972924221835</v>
      </c>
      <c r="AA33" s="280"/>
      <c r="AB33" s="280"/>
      <c r="AC33" s="280"/>
      <c r="AD33" s="280"/>
      <c r="AE33" s="280"/>
      <c r="AF33" s="280"/>
      <c r="AG33" s="280"/>
      <c r="AH33" s="280"/>
      <c r="AI33" s="280"/>
      <c r="AJ33" s="280"/>
      <c r="AK33" s="280"/>
      <c r="AL33" s="280"/>
      <c r="AM33" s="280"/>
      <c r="AN33" s="280"/>
      <c r="AO33" s="280"/>
      <c r="AP33" s="15">
        <f t="shared" ref="AP33:AW33" si="49">AP6/$Z33-1</f>
        <v>0</v>
      </c>
      <c r="AQ33" s="15">
        <f t="shared" si="49"/>
        <v>-4.2152906535031787E-2</v>
      </c>
      <c r="AR33" s="15">
        <f t="shared" si="49"/>
        <v>-8.3733731028672986E-2</v>
      </c>
      <c r="AS33" s="15">
        <f t="shared" si="49"/>
        <v>-0.12597845352409154</v>
      </c>
      <c r="AT33" s="15">
        <f t="shared" si="49"/>
        <v>-0.16901078781537837</v>
      </c>
      <c r="AU33" s="15">
        <f t="shared" si="49"/>
        <v>-0.21289132603733196</v>
      </c>
      <c r="AV33" s="15">
        <f t="shared" si="49"/>
        <v>-0.24512887558571805</v>
      </c>
      <c r="AW33" s="15">
        <f t="shared" si="49"/>
        <v>-0.27466066262592281</v>
      </c>
      <c r="AX33" s="15">
        <f t="shared" si="47"/>
        <v>-0.30140821894765468</v>
      </c>
      <c r="AY33" s="15">
        <f t="shared" si="47"/>
        <v>-0.33009267257306607</v>
      </c>
      <c r="AZ33" s="15">
        <f t="shared" si="48"/>
        <v>-0.35802675749916402</v>
      </c>
      <c r="BA33" s="15">
        <f t="shared" si="48"/>
        <v>-0.37963731193944372</v>
      </c>
      <c r="BB33" s="15"/>
      <c r="BC33" s="15"/>
      <c r="BD33" s="15"/>
      <c r="BE33" s="15"/>
    </row>
    <row r="34" spans="25:57">
      <c r="Y34" s="863" t="s">
        <v>244</v>
      </c>
      <c r="Z34" s="284">
        <f t="shared" si="45"/>
        <v>1599.3787038716873</v>
      </c>
      <c r="AA34" s="280"/>
      <c r="AB34" s="280"/>
      <c r="AC34" s="280"/>
      <c r="AD34" s="280"/>
      <c r="AE34" s="280"/>
      <c r="AF34" s="280"/>
      <c r="AG34" s="280"/>
      <c r="AH34" s="280"/>
      <c r="AI34" s="280"/>
      <c r="AJ34" s="280"/>
      <c r="AK34" s="280"/>
      <c r="AL34" s="280"/>
      <c r="AM34" s="280"/>
      <c r="AN34" s="280"/>
      <c r="AO34" s="280"/>
      <c r="AP34" s="15">
        <f t="shared" ref="AP34:AW34" si="50">AP7/$Z34-1</f>
        <v>0</v>
      </c>
      <c r="AQ34" s="15">
        <f t="shared" si="50"/>
        <v>4.0523065330963171E-2</v>
      </c>
      <c r="AR34" s="15">
        <f t="shared" si="50"/>
        <v>8.0794309208358284E-2</v>
      </c>
      <c r="AS34" s="15">
        <f t="shared" si="50"/>
        <v>4.5384017019128864E-2</v>
      </c>
      <c r="AT34" s="15">
        <f t="shared" si="50"/>
        <v>-6.9876885931070554E-3</v>
      </c>
      <c r="AU34" s="15">
        <f t="shared" si="50"/>
        <v>8.59893361415347E-2</v>
      </c>
      <c r="AV34" s="15">
        <f t="shared" si="50"/>
        <v>-0.14097292143471962</v>
      </c>
      <c r="AW34" s="15">
        <f t="shared" si="50"/>
        <v>-0.12499020362794333</v>
      </c>
      <c r="AX34" s="15">
        <f t="shared" si="47"/>
        <v>-0.15793730520067029</v>
      </c>
      <c r="AY34" s="15">
        <f t="shared" si="47"/>
        <v>-0.17055536472437738</v>
      </c>
      <c r="AZ34" s="15">
        <f t="shared" si="48"/>
        <v>-0.13656263022961712</v>
      </c>
      <c r="BA34" s="15">
        <f t="shared" si="48"/>
        <v>-0.18119491588809067</v>
      </c>
      <c r="BB34" s="15"/>
      <c r="BC34" s="15"/>
      <c r="BD34" s="15"/>
      <c r="BE34" s="15"/>
    </row>
    <row r="35" spans="25:57">
      <c r="Y35" s="863" t="s">
        <v>245</v>
      </c>
      <c r="Z35" s="284">
        <f t="shared" si="45"/>
        <v>976.43524050312931</v>
      </c>
      <c r="AA35" s="280"/>
      <c r="AB35" s="280"/>
      <c r="AC35" s="280"/>
      <c r="AD35" s="280"/>
      <c r="AE35" s="280"/>
      <c r="AF35" s="280"/>
      <c r="AG35" s="280"/>
      <c r="AH35" s="280"/>
      <c r="AI35" s="280"/>
      <c r="AJ35" s="280"/>
      <c r="AK35" s="280"/>
      <c r="AL35" s="280"/>
      <c r="AM35" s="280"/>
      <c r="AN35" s="280"/>
      <c r="AO35" s="280"/>
      <c r="AP35" s="15">
        <f t="shared" ref="AP35:AW35" si="51">AP8/$Z35-1</f>
        <v>0</v>
      </c>
      <c r="AQ35" s="15">
        <f t="shared" si="51"/>
        <v>6.1091213545545475E-3</v>
      </c>
      <c r="AR35" s="15">
        <f t="shared" si="51"/>
        <v>-1.3861691517403907E-3</v>
      </c>
      <c r="AS35" s="15">
        <f t="shared" si="51"/>
        <v>-3.0299147264119863E-2</v>
      </c>
      <c r="AT35" s="15">
        <f t="shared" si="51"/>
        <v>-6.1445625443248719E-2</v>
      </c>
      <c r="AU35" s="15">
        <f t="shared" si="51"/>
        <v>-9.3912078417069389E-2</v>
      </c>
      <c r="AV35" s="15">
        <f t="shared" si="51"/>
        <v>-0.11191801172558202</v>
      </c>
      <c r="AW35" s="15">
        <f t="shared" si="51"/>
        <v>-0.12892797077677176</v>
      </c>
      <c r="AX35" s="15">
        <f t="shared" si="47"/>
        <v>-0.16420074959507103</v>
      </c>
      <c r="AY35" s="15">
        <f t="shared" si="47"/>
        <v>-0.17462193794835679</v>
      </c>
      <c r="AZ35" s="15">
        <f t="shared" si="48"/>
        <v>-0.19359567865710303</v>
      </c>
      <c r="BA35" s="15">
        <f t="shared" si="48"/>
        <v>-0.18837276864135821</v>
      </c>
      <c r="BB35" s="15"/>
      <c r="BC35" s="15"/>
      <c r="BD35" s="15"/>
      <c r="BE35" s="15"/>
    </row>
    <row r="36" spans="25:57" ht="15" thickBot="1">
      <c r="Y36" s="864" t="s">
        <v>246</v>
      </c>
      <c r="Z36" s="286">
        <f t="shared" si="45"/>
        <v>53.792058405600002</v>
      </c>
      <c r="AA36" s="287"/>
      <c r="AB36" s="287"/>
      <c r="AC36" s="287"/>
      <c r="AD36" s="287"/>
      <c r="AE36" s="287"/>
      <c r="AF36" s="287"/>
      <c r="AG36" s="287"/>
      <c r="AH36" s="287"/>
      <c r="AI36" s="287"/>
      <c r="AJ36" s="287"/>
      <c r="AK36" s="287"/>
      <c r="AL36" s="287"/>
      <c r="AM36" s="287"/>
      <c r="AN36" s="287"/>
      <c r="AO36" s="287"/>
      <c r="AP36" s="16">
        <f t="shared" ref="AP36:AW36" si="52">AP9/$Z36-1</f>
        <v>0</v>
      </c>
      <c r="AQ36" s="16">
        <f t="shared" si="52"/>
        <v>1.4737184943223625E-2</v>
      </c>
      <c r="AR36" s="16">
        <f t="shared" si="52"/>
        <v>-5.3897648696376588E-2</v>
      </c>
      <c r="AS36" s="16">
        <f t="shared" si="52"/>
        <v>-7.745754399623872E-2</v>
      </c>
      <c r="AT36" s="16">
        <f t="shared" si="52"/>
        <v>-4.7103064625171998E-2</v>
      </c>
      <c r="AU36" s="16">
        <f t="shared" si="52"/>
        <v>2.484468495187242E-3</v>
      </c>
      <c r="AV36" s="16">
        <f t="shared" si="52"/>
        <v>-2.2318142335210345E-3</v>
      </c>
      <c r="AW36" s="16">
        <f t="shared" si="52"/>
        <v>-0.14226756035056853</v>
      </c>
      <c r="AX36" s="16">
        <f t="shared" si="47"/>
        <v>-0.13819923062892281</v>
      </c>
      <c r="AY36" s="16">
        <f t="shared" si="47"/>
        <v>-0.20236861121988103</v>
      </c>
      <c r="AZ36" s="16">
        <f t="shared" si="48"/>
        <v>-9.8858084747439068E-2</v>
      </c>
      <c r="BA36" s="16">
        <f t="shared" si="48"/>
        <v>-0.19600168515771821</v>
      </c>
      <c r="BB36" s="16"/>
      <c r="BC36" s="16"/>
      <c r="BD36" s="16"/>
      <c r="BE36" s="16"/>
    </row>
    <row r="37" spans="25:57" ht="15" thickTop="1">
      <c r="Y37" s="865" t="s">
        <v>247</v>
      </c>
      <c r="Z37" s="285">
        <f t="shared" si="45"/>
        <v>35551.203201049088</v>
      </c>
      <c r="AA37" s="288"/>
      <c r="AB37" s="288"/>
      <c r="AC37" s="288"/>
      <c r="AD37" s="288"/>
      <c r="AE37" s="288"/>
      <c r="AF37" s="288"/>
      <c r="AG37" s="288"/>
      <c r="AH37" s="288"/>
      <c r="AI37" s="288"/>
      <c r="AJ37" s="288"/>
      <c r="AK37" s="288"/>
      <c r="AL37" s="288"/>
      <c r="AM37" s="288"/>
      <c r="AN37" s="288"/>
      <c r="AO37" s="288"/>
      <c r="AP37" s="17">
        <f t="shared" ref="AP37:AW37" si="53">AP10/$Z37-1</f>
        <v>0</v>
      </c>
      <c r="AQ37" s="17">
        <f t="shared" si="53"/>
        <v>-1.3855198489983955E-2</v>
      </c>
      <c r="AR37" s="17">
        <f t="shared" si="53"/>
        <v>-5.2943563604084254E-3</v>
      </c>
      <c r="AS37" s="17">
        <f t="shared" si="53"/>
        <v>-1.4529274433751849E-2</v>
      </c>
      <c r="AT37" s="17">
        <f t="shared" si="53"/>
        <v>-4.0061763446303522E-2</v>
      </c>
      <c r="AU37" s="17">
        <f t="shared" si="53"/>
        <v>-2.2954956251889702E-2</v>
      </c>
      <c r="AV37" s="17">
        <f t="shared" si="53"/>
        <v>-5.2393971185331956E-2</v>
      </c>
      <c r="AW37" s="17">
        <f t="shared" si="53"/>
        <v>-7.5982245721084696E-2</v>
      </c>
      <c r="AX37" s="17">
        <f t="shared" si="47"/>
        <v>-8.5419409055606632E-2</v>
      </c>
      <c r="AY37" s="17">
        <f t="shared" si="47"/>
        <v>-0.10329148766708518</v>
      </c>
      <c r="AZ37" s="17">
        <f t="shared" si="48"/>
        <v>-0.12405553568831562</v>
      </c>
      <c r="BA37" s="17">
        <f t="shared" si="48"/>
        <v>-0.13386124101881902</v>
      </c>
      <c r="BB37" s="17"/>
      <c r="BC37" s="17"/>
      <c r="BD37" s="17"/>
      <c r="BE37" s="17"/>
    </row>
    <row r="38" spans="25:57">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row>
    <row r="39" spans="25:57">
      <c r="Y39" s="236" t="s">
        <v>252</v>
      </c>
    </row>
    <row r="40" spans="25:57">
      <c r="Y40" s="10"/>
      <c r="Z40" s="228">
        <v>2013</v>
      </c>
      <c r="AA40" s="10">
        <v>1990</v>
      </c>
      <c r="AB40" s="10">
        <f t="shared" ref="AB40:AZ40" si="54">AA40+1</f>
        <v>1991</v>
      </c>
      <c r="AC40" s="10">
        <f t="shared" si="54"/>
        <v>1992</v>
      </c>
      <c r="AD40" s="10">
        <f t="shared" si="54"/>
        <v>1993</v>
      </c>
      <c r="AE40" s="10">
        <f t="shared" si="54"/>
        <v>1994</v>
      </c>
      <c r="AF40" s="10">
        <f t="shared" si="54"/>
        <v>1995</v>
      </c>
      <c r="AG40" s="10">
        <f t="shared" si="54"/>
        <v>1996</v>
      </c>
      <c r="AH40" s="10">
        <f t="shared" si="54"/>
        <v>1997</v>
      </c>
      <c r="AI40" s="10">
        <f t="shared" si="54"/>
        <v>1998</v>
      </c>
      <c r="AJ40" s="10">
        <f t="shared" si="54"/>
        <v>1999</v>
      </c>
      <c r="AK40" s="10">
        <f t="shared" si="54"/>
        <v>2000</v>
      </c>
      <c r="AL40" s="10">
        <f t="shared" si="54"/>
        <v>2001</v>
      </c>
      <c r="AM40" s="10">
        <f t="shared" si="54"/>
        <v>2002</v>
      </c>
      <c r="AN40" s="10">
        <f t="shared" si="54"/>
        <v>2003</v>
      </c>
      <c r="AO40" s="10">
        <f t="shared" si="54"/>
        <v>2004</v>
      </c>
      <c r="AP40" s="10">
        <f t="shared" si="54"/>
        <v>2005</v>
      </c>
      <c r="AQ40" s="10">
        <f t="shared" si="54"/>
        <v>2006</v>
      </c>
      <c r="AR40" s="10">
        <f t="shared" si="54"/>
        <v>2007</v>
      </c>
      <c r="AS40" s="10">
        <f t="shared" si="54"/>
        <v>2008</v>
      </c>
      <c r="AT40" s="10">
        <f t="shared" si="54"/>
        <v>2009</v>
      </c>
      <c r="AU40" s="10">
        <f t="shared" si="54"/>
        <v>2010</v>
      </c>
      <c r="AV40" s="10">
        <f t="shared" si="54"/>
        <v>2011</v>
      </c>
      <c r="AW40" s="10">
        <f t="shared" si="54"/>
        <v>2012</v>
      </c>
      <c r="AX40" s="10">
        <f t="shared" si="54"/>
        <v>2013</v>
      </c>
      <c r="AY40" s="10">
        <f t="shared" si="54"/>
        <v>2014</v>
      </c>
      <c r="AZ40" s="10">
        <f t="shared" si="54"/>
        <v>2015</v>
      </c>
      <c r="BA40" s="10">
        <f t="shared" ref="BA40" si="55">AZ40+1</f>
        <v>2016</v>
      </c>
      <c r="BB40" s="10">
        <f t="shared" ref="BB40" si="56">BA40+1</f>
        <v>2017</v>
      </c>
      <c r="BC40" s="10">
        <f t="shared" ref="BC40" si="57">BB40+1</f>
        <v>2018</v>
      </c>
      <c r="BD40" s="10">
        <f t="shared" ref="BD40" si="58">BC40+1</f>
        <v>2019</v>
      </c>
      <c r="BE40" s="10">
        <f t="shared" ref="BE40" si="59">BD40+1</f>
        <v>2020</v>
      </c>
    </row>
    <row r="41" spans="25:57">
      <c r="Y41" s="863" t="s">
        <v>242</v>
      </c>
      <c r="Z41" s="284">
        <f t="shared" ref="Z41:Z46" si="60">AX5</f>
        <v>24564.595201483426</v>
      </c>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15">
        <f t="shared" ref="AX41:AX46" si="61">AX5/$Z41-1</f>
        <v>0</v>
      </c>
      <c r="AY41" s="15">
        <f t="shared" ref="AY41:BA46" si="62">AY5/$Z41-1</f>
        <v>-1.4893543715003732E-2</v>
      </c>
      <c r="AZ41" s="15">
        <f t="shared" si="62"/>
        <v>-3.7285530351875873E-2</v>
      </c>
      <c r="BA41" s="15">
        <f t="shared" si="62"/>
        <v>-4.1336582785505782E-2</v>
      </c>
      <c r="BB41" s="15"/>
      <c r="BC41" s="15"/>
      <c r="BD41" s="15"/>
      <c r="BE41" s="15"/>
    </row>
    <row r="42" spans="25:57">
      <c r="Y42" s="863" t="s">
        <v>243</v>
      </c>
      <c r="Z42" s="284">
        <f t="shared" si="60"/>
        <v>5740.6062101279331</v>
      </c>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15">
        <f t="shared" si="61"/>
        <v>0</v>
      </c>
      <c r="AY42" s="15">
        <f t="shared" si="62"/>
        <v>-4.1060393785626426E-2</v>
      </c>
      <c r="AZ42" s="15">
        <f t="shared" si="62"/>
        <v>-8.1046671442684737E-2</v>
      </c>
      <c r="BA42" s="15">
        <f t="shared" si="62"/>
        <v>-0.11198112418950334</v>
      </c>
      <c r="BB42" s="15"/>
      <c r="BC42" s="15"/>
      <c r="BD42" s="15"/>
      <c r="BE42" s="15"/>
    </row>
    <row r="43" spans="25:57">
      <c r="Y43" s="863" t="s">
        <v>244</v>
      </c>
      <c r="Z43" s="284">
        <f t="shared" si="60"/>
        <v>1346.7771413868522</v>
      </c>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15">
        <f t="shared" si="61"/>
        <v>0</v>
      </c>
      <c r="AY43" s="15">
        <f t="shared" si="62"/>
        <v>-1.4984703160034973E-2</v>
      </c>
      <c r="AZ43" s="15">
        <f t="shared" si="62"/>
        <v>2.538370967276582E-2</v>
      </c>
      <c r="BA43" s="15">
        <f t="shared" si="62"/>
        <v>-2.7619808870600671E-2</v>
      </c>
      <c r="BB43" s="15"/>
      <c r="BC43" s="15"/>
      <c r="BD43" s="15"/>
      <c r="BE43" s="15"/>
    </row>
    <row r="44" spans="25:57">
      <c r="Y44" s="863" t="s">
        <v>245</v>
      </c>
      <c r="Z44" s="284">
        <f t="shared" si="60"/>
        <v>816.10384208147207</v>
      </c>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15">
        <f t="shared" si="61"/>
        <v>0</v>
      </c>
      <c r="AY44" s="15">
        <f t="shared" si="62"/>
        <v>-1.2468530389608379E-2</v>
      </c>
      <c r="AZ44" s="15">
        <f t="shared" si="62"/>
        <v>-3.5169843772641318E-2</v>
      </c>
      <c r="BA44" s="15">
        <f t="shared" si="62"/>
        <v>-2.8920843174454092E-2</v>
      </c>
      <c r="BB44" s="15"/>
      <c r="BC44" s="15"/>
      <c r="BD44" s="15"/>
      <c r="BE44" s="15"/>
    </row>
    <row r="45" spans="25:57" ht="15" thickBot="1">
      <c r="Y45" s="864" t="s">
        <v>246</v>
      </c>
      <c r="Z45" s="286">
        <f t="shared" si="60"/>
        <v>46.358037320000001</v>
      </c>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16">
        <f t="shared" si="61"/>
        <v>0</v>
      </c>
      <c r="AY45" s="16">
        <f t="shared" si="62"/>
        <v>-7.4459646442167404E-2</v>
      </c>
      <c r="AZ45" s="16">
        <f t="shared" si="62"/>
        <v>4.56499312598595E-2</v>
      </c>
      <c r="BA45" s="16">
        <f t="shared" si="62"/>
        <v>-6.7071713768575902E-2</v>
      </c>
      <c r="BB45" s="16"/>
      <c r="BC45" s="16"/>
      <c r="BD45" s="16"/>
      <c r="BE45" s="16"/>
    </row>
    <row r="46" spans="25:57" ht="15" thickTop="1">
      <c r="Y46" s="865" t="s">
        <v>247</v>
      </c>
      <c r="Z46" s="285">
        <f t="shared" si="60"/>
        <v>32514.440432399682</v>
      </c>
      <c r="AA46" s="288"/>
      <c r="AB46" s="288"/>
      <c r="AC46" s="288"/>
      <c r="AD46" s="288"/>
      <c r="AE46" s="288"/>
      <c r="AF46" s="288"/>
      <c r="AG46" s="288"/>
      <c r="AH46" s="288"/>
      <c r="AI46" s="288"/>
      <c r="AJ46" s="288"/>
      <c r="AK46" s="288"/>
      <c r="AL46" s="288"/>
      <c r="AM46" s="288"/>
      <c r="AN46" s="288"/>
      <c r="AO46" s="288"/>
      <c r="AP46" s="288"/>
      <c r="AQ46" s="288"/>
      <c r="AR46" s="288"/>
      <c r="AS46" s="288"/>
      <c r="AT46" s="288"/>
      <c r="AU46" s="288"/>
      <c r="AV46" s="288"/>
      <c r="AW46" s="288"/>
      <c r="AX46" s="17">
        <f t="shared" si="61"/>
        <v>0</v>
      </c>
      <c r="AY46" s="17">
        <f t="shared" si="62"/>
        <v>-1.9541283500258744E-2</v>
      </c>
      <c r="AZ46" s="17">
        <f t="shared" si="62"/>
        <v>-4.2244638706812498E-2</v>
      </c>
      <c r="BA46" s="17">
        <f t="shared" si="62"/>
        <v>-5.2966170989033889E-2</v>
      </c>
      <c r="BB46" s="17"/>
      <c r="BC46" s="17"/>
      <c r="BD46" s="17"/>
      <c r="BE46" s="17"/>
    </row>
    <row r="47" spans="25:57">
      <c r="Z47" s="18"/>
      <c r="AA47" s="18"/>
      <c r="AB47" s="18"/>
      <c r="AC47" s="18"/>
      <c r="AD47" s="18"/>
      <c r="AE47" s="18"/>
      <c r="AF47" s="18"/>
      <c r="AG47" s="18"/>
      <c r="AH47" s="18"/>
      <c r="AI47" s="18"/>
      <c r="AJ47" s="18"/>
      <c r="AK47" s="18"/>
      <c r="AL47" s="18"/>
      <c r="AM47" s="18"/>
      <c r="AN47" s="18"/>
      <c r="AO47" s="18"/>
      <c r="AP47" s="18"/>
    </row>
    <row r="48" spans="25:57">
      <c r="Y48" s="236" t="s">
        <v>239</v>
      </c>
      <c r="Z48" s="18"/>
      <c r="AA48" s="18"/>
      <c r="AB48" s="18"/>
      <c r="AC48" s="18"/>
      <c r="AD48" s="18"/>
      <c r="AE48" s="18"/>
      <c r="AF48" s="18"/>
      <c r="AG48" s="18"/>
      <c r="AH48" s="18"/>
      <c r="AI48" s="18"/>
      <c r="AJ48" s="18"/>
      <c r="AK48" s="18"/>
      <c r="AL48" s="18"/>
      <c r="AM48" s="18"/>
      <c r="AN48" s="18"/>
      <c r="AO48" s="18"/>
      <c r="AP48" s="18"/>
    </row>
    <row r="49" spans="25:57">
      <c r="Y49" s="10"/>
      <c r="Z49" s="228"/>
      <c r="AA49" s="10">
        <v>1990</v>
      </c>
      <c r="AB49" s="10">
        <f t="shared" ref="AB49:AP49" si="63">AA49+1</f>
        <v>1991</v>
      </c>
      <c r="AC49" s="10">
        <f t="shared" si="63"/>
        <v>1992</v>
      </c>
      <c r="AD49" s="10">
        <f t="shared" si="63"/>
        <v>1993</v>
      </c>
      <c r="AE49" s="10">
        <f t="shared" si="63"/>
        <v>1994</v>
      </c>
      <c r="AF49" s="10">
        <f t="shared" si="63"/>
        <v>1995</v>
      </c>
      <c r="AG49" s="10">
        <f t="shared" si="63"/>
        <v>1996</v>
      </c>
      <c r="AH49" s="10">
        <f t="shared" si="63"/>
        <v>1997</v>
      </c>
      <c r="AI49" s="10">
        <f t="shared" si="63"/>
        <v>1998</v>
      </c>
      <c r="AJ49" s="10">
        <f t="shared" si="63"/>
        <v>1999</v>
      </c>
      <c r="AK49" s="10">
        <f t="shared" si="63"/>
        <v>2000</v>
      </c>
      <c r="AL49" s="10">
        <f t="shared" si="63"/>
        <v>2001</v>
      </c>
      <c r="AM49" s="10">
        <f t="shared" si="63"/>
        <v>2002</v>
      </c>
      <c r="AN49" s="10">
        <f t="shared" si="63"/>
        <v>2003</v>
      </c>
      <c r="AO49" s="10">
        <f t="shared" si="63"/>
        <v>2004</v>
      </c>
      <c r="AP49" s="10">
        <f t="shared" si="63"/>
        <v>2005</v>
      </c>
      <c r="AQ49" s="10">
        <f t="shared" ref="AQ49:AZ49" si="64">AP49+1</f>
        <v>2006</v>
      </c>
      <c r="AR49" s="10">
        <f t="shared" si="64"/>
        <v>2007</v>
      </c>
      <c r="AS49" s="10">
        <f t="shared" si="64"/>
        <v>2008</v>
      </c>
      <c r="AT49" s="10">
        <f t="shared" si="64"/>
        <v>2009</v>
      </c>
      <c r="AU49" s="10">
        <f t="shared" si="64"/>
        <v>2010</v>
      </c>
      <c r="AV49" s="10">
        <f t="shared" si="64"/>
        <v>2011</v>
      </c>
      <c r="AW49" s="10">
        <f t="shared" si="64"/>
        <v>2012</v>
      </c>
      <c r="AX49" s="10">
        <f t="shared" si="64"/>
        <v>2013</v>
      </c>
      <c r="AY49" s="10">
        <f t="shared" si="64"/>
        <v>2014</v>
      </c>
      <c r="AZ49" s="10">
        <f t="shared" si="64"/>
        <v>2015</v>
      </c>
      <c r="BA49" s="10">
        <f t="shared" ref="BA49" si="65">AZ49+1</f>
        <v>2016</v>
      </c>
      <c r="BB49" s="10">
        <f t="shared" ref="BB49" si="66">BA49+1</f>
        <v>2017</v>
      </c>
      <c r="BC49" s="10">
        <f t="shared" ref="BC49" si="67">BB49+1</f>
        <v>2018</v>
      </c>
      <c r="BD49" s="10">
        <f t="shared" ref="BD49" si="68">BC49+1</f>
        <v>2019</v>
      </c>
      <c r="BE49" s="10">
        <f t="shared" ref="BE49" si="69">BD49+1</f>
        <v>2020</v>
      </c>
    </row>
    <row r="50" spans="25:57">
      <c r="Y50" s="863" t="s">
        <v>242</v>
      </c>
      <c r="Z50" s="8"/>
      <c r="AA50" s="8"/>
      <c r="AB50" s="15">
        <f t="shared" ref="AB50:AU50" si="70">AB5/AA5-1</f>
        <v>-2.2466418409330502E-2</v>
      </c>
      <c r="AC50" s="15">
        <f t="shared" si="70"/>
        <v>5.4240933639928102E-2</v>
      </c>
      <c r="AD50" s="15">
        <f t="shared" si="70"/>
        <v>-0.12465535375740056</v>
      </c>
      <c r="AE50" s="15">
        <f t="shared" si="70"/>
        <v>0.17330566632897537</v>
      </c>
      <c r="AF50" s="15">
        <f t="shared" si="70"/>
        <v>-3.5336532662320397E-2</v>
      </c>
      <c r="AG50" s="15">
        <f t="shared" si="70"/>
        <v>-2.3377336798215187E-2</v>
      </c>
      <c r="AH50" s="15">
        <f t="shared" si="70"/>
        <v>-9.3915332472165325E-3</v>
      </c>
      <c r="AI50" s="15">
        <f t="shared" si="70"/>
        <v>-4.9338081329994621E-2</v>
      </c>
      <c r="AJ50" s="15">
        <f t="shared" si="70"/>
        <v>9.5094812086626845E-3</v>
      </c>
      <c r="AK50" s="15">
        <f t="shared" si="70"/>
        <v>1.6922407002057493E-2</v>
      </c>
      <c r="AL50" s="15">
        <f t="shared" si="70"/>
        <v>-9.1214969143678104E-3</v>
      </c>
      <c r="AM50" s="15">
        <f t="shared" si="70"/>
        <v>5.9964823850593429E-3</v>
      </c>
      <c r="AN50" s="15">
        <f t="shared" si="70"/>
        <v>-4.5554866618335188E-2</v>
      </c>
      <c r="AO50" s="15">
        <f t="shared" si="70"/>
        <v>5.5144252459733423E-2</v>
      </c>
      <c r="AP50" s="15">
        <f t="shared" si="70"/>
        <v>1.8624971499252574E-3</v>
      </c>
      <c r="AQ50" s="15">
        <f t="shared" si="70"/>
        <v>-8.8143485847644865E-3</v>
      </c>
      <c r="AR50" s="15">
        <f t="shared" si="70"/>
        <v>2.4202615509363756E-2</v>
      </c>
      <c r="AS50" s="15">
        <f t="shared" si="70"/>
        <v>4.1852672970899008E-3</v>
      </c>
      <c r="AT50" s="15">
        <f t="shared" si="70"/>
        <v>-1.7533124595630278E-2</v>
      </c>
      <c r="AU50" s="15">
        <f t="shared" si="70"/>
        <v>3.4316668165244479E-2</v>
      </c>
      <c r="AV50" s="15">
        <f t="shared" ref="AV50:AV55" si="71">AV5/AU5-1</f>
        <v>-1.5663348864370485E-2</v>
      </c>
      <c r="AW50" s="15">
        <f t="shared" ref="AW50:AZ55" si="72">AW5/AV5-1</f>
        <v>-2.3712602968579799E-2</v>
      </c>
      <c r="AX50" s="15">
        <f t="shared" si="72"/>
        <v>-1.1706229807628699E-3</v>
      </c>
      <c r="AY50" s="15">
        <f t="shared" si="72"/>
        <v>-1.4893543715003732E-2</v>
      </c>
      <c r="AZ50" s="15">
        <f t="shared" si="72"/>
        <v>-2.2730524700158905E-2</v>
      </c>
      <c r="BA50" s="15">
        <f t="shared" ref="BA50:BA55" si="73">BA5/AZ5-1</f>
        <v>-4.2079480067549468E-3</v>
      </c>
      <c r="BB50" s="15"/>
      <c r="BC50" s="15"/>
      <c r="BD50" s="15"/>
      <c r="BE50" s="15"/>
    </row>
    <row r="51" spans="25:57">
      <c r="Y51" s="863" t="s">
        <v>243</v>
      </c>
      <c r="Z51" s="8"/>
      <c r="AA51" s="8"/>
      <c r="AB51" s="15">
        <f t="shared" ref="AB51:AU51" si="74">AB6/AA6-1</f>
        <v>-1.1211286058203429E-2</v>
      </c>
      <c r="AC51" s="15">
        <f t="shared" si="74"/>
        <v>-2.6004909091681405E-3</v>
      </c>
      <c r="AD51" s="15">
        <f t="shared" si="74"/>
        <v>-1.5856917229615353E-2</v>
      </c>
      <c r="AE51" s="15">
        <f t="shared" si="74"/>
        <v>-1.3672592913252624E-2</v>
      </c>
      <c r="AF51" s="15">
        <f t="shared" si="74"/>
        <v>-2.3529800727361772E-2</v>
      </c>
      <c r="AG51" s="15">
        <f t="shared" si="74"/>
        <v>-2.3243210750912957E-2</v>
      </c>
      <c r="AH51" s="15">
        <f t="shared" si="74"/>
        <v>-2.7261091386489911E-2</v>
      </c>
      <c r="AI51" s="15">
        <f t="shared" si="74"/>
        <v>-3.3777046116864828E-2</v>
      </c>
      <c r="AJ51" s="15">
        <f t="shared" si="74"/>
        <v>-3.1034315998466733E-2</v>
      </c>
      <c r="AK51" s="15">
        <f t="shared" si="74"/>
        <v>-2.9530000981921156E-2</v>
      </c>
      <c r="AL51" s="15">
        <f t="shared" si="74"/>
        <v>-5.2284061082907063E-2</v>
      </c>
      <c r="AM51" s="15">
        <f t="shared" si="74"/>
        <v>-3.4070351852265035E-2</v>
      </c>
      <c r="AN51" s="15">
        <f t="shared" si="74"/>
        <v>-3.341863066485995E-2</v>
      </c>
      <c r="AO51" s="15">
        <f t="shared" si="74"/>
        <v>-3.9458642247649389E-2</v>
      </c>
      <c r="AP51" s="15">
        <f t="shared" si="74"/>
        <v>-4.0285932282432158E-2</v>
      </c>
      <c r="AQ51" s="15">
        <f t="shared" si="74"/>
        <v>-4.2152906535031787E-2</v>
      </c>
      <c r="AR51" s="15">
        <f t="shared" si="74"/>
        <v>-4.3410712187082479E-2</v>
      </c>
      <c r="AS51" s="15">
        <f t="shared" si="74"/>
        <v>-4.6105290488152373E-2</v>
      </c>
      <c r="AT51" s="15">
        <f t="shared" si="74"/>
        <v>-4.923486665150878E-2</v>
      </c>
      <c r="AU51" s="15">
        <f t="shared" si="74"/>
        <v>-5.2805183964535707E-2</v>
      </c>
      <c r="AV51" s="15">
        <f t="shared" si="71"/>
        <v>-4.0956923249349297E-2</v>
      </c>
      <c r="AW51" s="15">
        <f t="shared" si="72"/>
        <v>-3.9121627632953904E-2</v>
      </c>
      <c r="AX51" s="15">
        <f t="shared" si="72"/>
        <v>-3.687592130128392E-2</v>
      </c>
      <c r="AY51" s="15">
        <f t="shared" si="72"/>
        <v>-4.1060393785626426E-2</v>
      </c>
      <c r="AZ51" s="15">
        <f t="shared" si="72"/>
        <v>-4.1698431682171244E-2</v>
      </c>
      <c r="BA51" s="15">
        <f t="shared" si="73"/>
        <v>-3.3662702757041307E-2</v>
      </c>
      <c r="BB51" s="15"/>
      <c r="BC51" s="15"/>
      <c r="BD51" s="15"/>
      <c r="BE51" s="15"/>
    </row>
    <row r="52" spans="25:57">
      <c r="Y52" s="863" t="s">
        <v>244</v>
      </c>
      <c r="Z52" s="8"/>
      <c r="AA52" s="8"/>
      <c r="AB52" s="15">
        <f t="shared" ref="AB52:AU52" si="75">AB7/AA7-1</f>
        <v>-3.7822854243431125E-3</v>
      </c>
      <c r="AC52" s="15">
        <f t="shared" si="75"/>
        <v>-7.0965873690600478E-3</v>
      </c>
      <c r="AD52" s="15">
        <f t="shared" si="75"/>
        <v>1.3689442267768692E-2</v>
      </c>
      <c r="AE52" s="15">
        <f t="shared" si="75"/>
        <v>-4.0328422968594069E-3</v>
      </c>
      <c r="AF52" s="15">
        <f t="shared" si="75"/>
        <v>2.2650022893426547E-2</v>
      </c>
      <c r="AG52" s="15">
        <f t="shared" si="75"/>
        <v>4.2763777117722501E-3</v>
      </c>
      <c r="AH52" s="15">
        <f t="shared" si="75"/>
        <v>-5.593298595602747E-2</v>
      </c>
      <c r="AI52" s="15">
        <f t="shared" si="75"/>
        <v>-3.8066626385002134E-2</v>
      </c>
      <c r="AJ52" s="15">
        <f t="shared" si="75"/>
        <v>5.0044892192013801E-3</v>
      </c>
      <c r="AK52" s="15">
        <f t="shared" si="75"/>
        <v>-2.7234183615274521E-3</v>
      </c>
      <c r="AL52" s="15">
        <f t="shared" si="75"/>
        <v>-3.8668615450657362E-2</v>
      </c>
      <c r="AM52" s="15">
        <f t="shared" si="75"/>
        <v>9.1819929771803865E-2</v>
      </c>
      <c r="AN52" s="15">
        <f t="shared" si="75"/>
        <v>1.0012607135759799E-2</v>
      </c>
      <c r="AO52" s="15">
        <f t="shared" si="75"/>
        <v>0.13008706966588179</v>
      </c>
      <c r="AP52" s="15">
        <f t="shared" si="75"/>
        <v>6.7005397607958317E-2</v>
      </c>
      <c r="AQ52" s="15">
        <f t="shared" si="75"/>
        <v>4.0523065330963171E-2</v>
      </c>
      <c r="AR52" s="15">
        <f t="shared" si="75"/>
        <v>3.8702884365745316E-2</v>
      </c>
      <c r="AS52" s="15">
        <f t="shared" si="75"/>
        <v>-3.2763211174905327E-2</v>
      </c>
      <c r="AT52" s="15">
        <f t="shared" si="75"/>
        <v>-5.0098054647489065E-2</v>
      </c>
      <c r="AU52" s="15">
        <f t="shared" si="75"/>
        <v>9.3631291038992703E-2</v>
      </c>
      <c r="AV52" s="15">
        <f t="shared" si="71"/>
        <v>-0.2089912396217809</v>
      </c>
      <c r="AW52" s="15">
        <f t="shared" si="72"/>
        <v>1.8605604183595803E-2</v>
      </c>
      <c r="AX52" s="15">
        <f t="shared" si="72"/>
        <v>-3.7653408806771482E-2</v>
      </c>
      <c r="AY52" s="15">
        <f t="shared" si="72"/>
        <v>-1.4984703160034973E-2</v>
      </c>
      <c r="AZ52" s="15">
        <f t="shared" si="72"/>
        <v>4.0982523786490477E-2</v>
      </c>
      <c r="BA52" s="15">
        <f t="shared" si="73"/>
        <v>-5.1691399076626454E-2</v>
      </c>
      <c r="BB52" s="15"/>
      <c r="BC52" s="15"/>
      <c r="BD52" s="15"/>
      <c r="BE52" s="15"/>
    </row>
    <row r="53" spans="25:57">
      <c r="Y53" s="863" t="s">
        <v>245</v>
      </c>
      <c r="Z53" s="8"/>
      <c r="AA53" s="8"/>
      <c r="AB53" s="15">
        <f t="shared" ref="AB53:AU53" si="76">AB8/AA8-1</f>
        <v>-0.10134754000492241</v>
      </c>
      <c r="AC53" s="15">
        <f t="shared" si="76"/>
        <v>-0.10392753263663668</v>
      </c>
      <c r="AD53" s="15">
        <f t="shared" si="76"/>
        <v>-0.15962694632185692</v>
      </c>
      <c r="AE53" s="15">
        <f t="shared" si="76"/>
        <v>-0.12731281735877475</v>
      </c>
      <c r="AF53" s="15">
        <f t="shared" si="76"/>
        <v>-9.8709127961520204E-2</v>
      </c>
      <c r="AG53" s="15">
        <f t="shared" si="76"/>
        <v>-0.12603496933550895</v>
      </c>
      <c r="AH53" s="15">
        <f t="shared" si="76"/>
        <v>-5.068382555214046E-2</v>
      </c>
      <c r="AI53" s="15">
        <f t="shared" si="76"/>
        <v>-8.5739467200393271E-2</v>
      </c>
      <c r="AJ53" s="15">
        <f t="shared" si="76"/>
        <v>-2.7030088512929762E-2</v>
      </c>
      <c r="AK53" s="15">
        <f t="shared" si="76"/>
        <v>-6.0312048487767278E-2</v>
      </c>
      <c r="AL53" s="15">
        <f t="shared" si="76"/>
        <v>-0.1282869186248744</v>
      </c>
      <c r="AM53" s="15">
        <f t="shared" si="76"/>
        <v>-0.33889431749600696</v>
      </c>
      <c r="AN53" s="15">
        <f t="shared" si="76"/>
        <v>-3.8113195004885858E-2</v>
      </c>
      <c r="AO53" s="15">
        <f t="shared" si="76"/>
        <v>-4.031982983229021E-2</v>
      </c>
      <c r="AP53" s="15">
        <f t="shared" si="76"/>
        <v>-1.6599604526190692E-4</v>
      </c>
      <c r="AQ53" s="15">
        <f t="shared" si="76"/>
        <v>6.1091213545545475E-3</v>
      </c>
      <c r="AR53" s="15">
        <f t="shared" si="76"/>
        <v>-7.4497789029124295E-3</v>
      </c>
      <c r="AS53" s="15">
        <f t="shared" si="76"/>
        <v>-2.8953112023112793E-2</v>
      </c>
      <c r="AT53" s="15">
        <f t="shared" si="76"/>
        <v>-3.2119677002709901E-2</v>
      </c>
      <c r="AU53" s="15">
        <f t="shared" si="76"/>
        <v>-3.4591978743004126E-2</v>
      </c>
      <c r="AV53" s="15">
        <f t="shared" si="71"/>
        <v>-1.9872170105806441E-2</v>
      </c>
      <c r="AW53" s="15">
        <f t="shared" si="72"/>
        <v>-1.9153590857349578E-2</v>
      </c>
      <c r="AX53" s="15">
        <f t="shared" si="72"/>
        <v>-4.0493527096437054E-2</v>
      </c>
      <c r="AY53" s="15">
        <f t="shared" si="72"/>
        <v>-1.2468530389608379E-2</v>
      </c>
      <c r="AZ53" s="15">
        <f t="shared" si="72"/>
        <v>-2.2987939201562058E-2</v>
      </c>
      <c r="BA53" s="15">
        <f t="shared" si="73"/>
        <v>6.4767882283258693E-3</v>
      </c>
      <c r="BB53" s="15"/>
      <c r="BC53" s="15"/>
      <c r="BD53" s="15"/>
      <c r="BE53" s="15"/>
    </row>
    <row r="54" spans="25:57" ht="15" thickBot="1">
      <c r="Y54" s="864" t="s">
        <v>246</v>
      </c>
      <c r="Z54" s="19"/>
      <c r="AA54" s="19"/>
      <c r="AB54" s="16">
        <f t="shared" ref="AB54:AU54" si="77">AB9/AA9-1</f>
        <v>-3.7604330087778082E-2</v>
      </c>
      <c r="AC54" s="16">
        <f t="shared" si="77"/>
        <v>-5.7774936723812953E-2</v>
      </c>
      <c r="AD54" s="16">
        <f t="shared" si="77"/>
        <v>-4.9945441082617115E-2</v>
      </c>
      <c r="AE54" s="16">
        <f t="shared" si="77"/>
        <v>6.9271906371466407E-2</v>
      </c>
      <c r="AF54" s="16">
        <f t="shared" si="77"/>
        <v>4.7877043927034402E-2</v>
      </c>
      <c r="AG54" s="16">
        <f t="shared" si="77"/>
        <v>-4.9615031809656762E-2</v>
      </c>
      <c r="AH54" s="16">
        <f t="shared" si="77"/>
        <v>-9.289151286575148E-3</v>
      </c>
      <c r="AI54" s="16">
        <f t="shared" si="77"/>
        <v>-4.3689655950773787E-2</v>
      </c>
      <c r="AJ54" s="16">
        <f t="shared" si="77"/>
        <v>-1.2031889406838747E-2</v>
      </c>
      <c r="AK54" s="16">
        <f t="shared" si="77"/>
        <v>4.2489157308030157E-2</v>
      </c>
      <c r="AL54" s="16">
        <f t="shared" si="77"/>
        <v>-4.4272690088061339E-2</v>
      </c>
      <c r="AM54" s="16">
        <f t="shared" si="77"/>
        <v>2.0915387343400704E-2</v>
      </c>
      <c r="AN54" s="16">
        <f t="shared" si="77"/>
        <v>-5.0864781128817982E-2</v>
      </c>
      <c r="AO54" s="16">
        <f t="shared" si="77"/>
        <v>6.9560765972903615E-2</v>
      </c>
      <c r="AP54" s="16">
        <f t="shared" si="77"/>
        <v>2.1865695651686057E-3</v>
      </c>
      <c r="AQ54" s="16">
        <f t="shared" si="77"/>
        <v>1.4737184943223625E-2</v>
      </c>
      <c r="AR54" s="16">
        <f t="shared" si="77"/>
        <v>-6.7638039344581902E-2</v>
      </c>
      <c r="AS54" s="16">
        <f t="shared" si="77"/>
        <v>-2.4902057655177834E-2</v>
      </c>
      <c r="AT54" s="16">
        <f t="shared" si="77"/>
        <v>3.2903070393697886E-2</v>
      </c>
      <c r="AU54" s="16">
        <f t="shared" si="77"/>
        <v>5.2038716129204188E-2</v>
      </c>
      <c r="AV54" s="16">
        <f t="shared" si="71"/>
        <v>-4.7045943123567024E-3</v>
      </c>
      <c r="AW54" s="16">
        <f t="shared" si="72"/>
        <v>-0.14034897896596388</v>
      </c>
      <c r="AX54" s="16">
        <f t="shared" si="72"/>
        <v>4.7431221364420129E-3</v>
      </c>
      <c r="AY54" s="16">
        <f t="shared" si="72"/>
        <v>-7.4459646442167404E-2</v>
      </c>
      <c r="AZ54" s="16">
        <f t="shared" si="72"/>
        <v>0.12977238349502374</v>
      </c>
      <c r="BA54" s="16">
        <f t="shared" si="73"/>
        <v>-0.10780055701110403</v>
      </c>
      <c r="BB54" s="16"/>
      <c r="BC54" s="16"/>
      <c r="BD54" s="16"/>
      <c r="BE54" s="16"/>
    </row>
    <row r="55" spans="25:57" ht="15" thickTop="1">
      <c r="Y55" s="865" t="s">
        <v>247</v>
      </c>
      <c r="Z55" s="20"/>
      <c r="AA55" s="20"/>
      <c r="AB55" s="17">
        <f t="shared" ref="AB55:AU55" si="78">AB10/AA10-1</f>
        <v>-2.7600975309166609E-2</v>
      </c>
      <c r="AC55" s="17">
        <f t="shared" si="78"/>
        <v>1.9519943886323388E-2</v>
      </c>
      <c r="AD55" s="17">
        <f t="shared" si="78"/>
        <v>-9.3101115130154399E-2</v>
      </c>
      <c r="AE55" s="17">
        <f t="shared" si="78"/>
        <v>8.4977963179811544E-2</v>
      </c>
      <c r="AF55" s="17">
        <f t="shared" si="78"/>
        <v>-3.4475652984573113E-2</v>
      </c>
      <c r="AG55" s="17">
        <f t="shared" si="78"/>
        <v>-2.897740973793006E-2</v>
      </c>
      <c r="AH55" s="17">
        <f t="shared" si="78"/>
        <v>-1.8348183200500912E-2</v>
      </c>
      <c r="AI55" s="17">
        <f t="shared" si="78"/>
        <v>-4.6636623620266882E-2</v>
      </c>
      <c r="AJ55" s="17">
        <f t="shared" si="78"/>
        <v>-4.0477403037137982E-3</v>
      </c>
      <c r="AK55" s="17">
        <f t="shared" si="78"/>
        <v>-4.4530736139536398E-4</v>
      </c>
      <c r="AL55" s="17">
        <f t="shared" si="78"/>
        <v>-2.7451146580717123E-2</v>
      </c>
      <c r="AM55" s="17">
        <f t="shared" si="78"/>
        <v>-1.6606279661304679E-2</v>
      </c>
      <c r="AN55" s="17">
        <f t="shared" si="78"/>
        <v>-4.0227368450918677E-2</v>
      </c>
      <c r="AO55" s="17">
        <f t="shared" si="78"/>
        <v>3.0912159099020453E-2</v>
      </c>
      <c r="AP55" s="17">
        <f t="shared" si="78"/>
        <v>-5.5559268899713077E-3</v>
      </c>
      <c r="AQ55" s="17">
        <f t="shared" si="78"/>
        <v>-1.3855198489983955E-2</v>
      </c>
      <c r="AR55" s="17">
        <f t="shared" si="78"/>
        <v>8.6811207811132718E-3</v>
      </c>
      <c r="AS55" s="17">
        <f t="shared" si="78"/>
        <v>-9.2840712550430471E-3</v>
      </c>
      <c r="AT55" s="17">
        <f t="shared" si="78"/>
        <v>-2.5908926922086684E-2</v>
      </c>
      <c r="AU55" s="17">
        <f t="shared" si="78"/>
        <v>1.7820737358925864E-2</v>
      </c>
      <c r="AV55" s="17">
        <f t="shared" si="71"/>
        <v>-3.013066298408229E-2</v>
      </c>
      <c r="AW55" s="17">
        <f t="shared" si="72"/>
        <v>-2.4892490991492155E-2</v>
      </c>
      <c r="AX55" s="17">
        <f t="shared" si="72"/>
        <v>-1.0213183990048447E-2</v>
      </c>
      <c r="AY55" s="17">
        <f t="shared" si="72"/>
        <v>-1.9541283500258744E-2</v>
      </c>
      <c r="AZ55" s="17">
        <f t="shared" si="72"/>
        <v>-2.3155850240798803E-2</v>
      </c>
      <c r="BA55" s="17">
        <f t="shared" si="73"/>
        <v>-1.1194437238905008E-2</v>
      </c>
      <c r="BB55" s="17"/>
      <c r="BC55" s="17"/>
      <c r="BD55" s="17"/>
      <c r="BE55" s="17"/>
    </row>
  </sheetData>
  <phoneticPr fontId="9"/>
  <pageMargins left="0.43307086614173229" right="0.51181102362204722" top="0.55118110236220474" bottom="0.59055118110236227" header="0.51181102362204722" footer="0.51181102362204722"/>
  <pageSetup paperSize="9" scale="37"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J108"/>
  <sheetViews>
    <sheetView zoomScale="85" zoomScaleNormal="85" workbookViewId="0">
      <pane xSplit="25" ySplit="4" topLeftCell="AP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2" customWidth="1"/>
    <col min="2" max="22" width="1.625" style="232" hidden="1" customWidth="1"/>
    <col min="23" max="23" width="1.75" style="232" hidden="1" customWidth="1"/>
    <col min="24" max="24" width="1.625" style="232" customWidth="1"/>
    <col min="25" max="25" width="27.625" style="1" customWidth="1"/>
    <col min="26" max="26" width="10.625" style="1" hidden="1" customWidth="1"/>
    <col min="27" max="53" width="10.625" style="1" customWidth="1"/>
    <col min="54" max="57" width="10.625" style="1" hidden="1" customWidth="1"/>
    <col min="58" max="58" width="25.875" style="1" hidden="1" customWidth="1"/>
    <col min="59" max="59" width="5.625" style="1" hidden="1" customWidth="1"/>
    <col min="60" max="16384" width="9" style="1"/>
  </cols>
  <sheetData>
    <row r="1" spans="1:62" ht="23.25">
      <c r="A1" s="872" t="s">
        <v>449</v>
      </c>
      <c r="Z1" s="1090"/>
      <c r="AA1" s="1090"/>
    </row>
    <row r="2" spans="1:62" ht="15" customHeight="1">
      <c r="A2" s="872"/>
      <c r="Z2" s="1090"/>
      <c r="AA2" s="1090"/>
    </row>
    <row r="3" spans="1:62" ht="19.5" thickBot="1">
      <c r="X3" s="236" t="s">
        <v>450</v>
      </c>
    </row>
    <row r="4" spans="1:62" ht="15" thickBot="1">
      <c r="X4" s="1091" t="s">
        <v>181</v>
      </c>
      <c r="Y4" s="894"/>
      <c r="Z4" s="239"/>
      <c r="AA4" s="21">
        <v>1990</v>
      </c>
      <c r="AB4" s="22">
        <f t="shared" ref="AB4:AU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94">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ref="AV4:BE4" si="1">AU4+1</f>
        <v>2011</v>
      </c>
      <c r="AW4" s="22">
        <f t="shared" si="1"/>
        <v>2012</v>
      </c>
      <c r="AX4" s="22">
        <f t="shared" si="1"/>
        <v>2013</v>
      </c>
      <c r="AY4" s="22">
        <f t="shared" si="1"/>
        <v>2014</v>
      </c>
      <c r="AZ4" s="22">
        <f t="shared" si="1"/>
        <v>2015</v>
      </c>
      <c r="BA4" s="23">
        <f t="shared" si="1"/>
        <v>2016</v>
      </c>
      <c r="BB4" s="21">
        <f t="shared" si="1"/>
        <v>2017</v>
      </c>
      <c r="BC4" s="22">
        <f t="shared" si="1"/>
        <v>2018</v>
      </c>
      <c r="BD4" s="22">
        <f t="shared" si="1"/>
        <v>2019</v>
      </c>
      <c r="BE4" s="22">
        <f t="shared" si="1"/>
        <v>2020</v>
      </c>
      <c r="BF4" s="22" t="s">
        <v>34</v>
      </c>
      <c r="BG4" s="23" t="s">
        <v>3</v>
      </c>
    </row>
    <row r="5" spans="1:62" ht="15" customHeight="1">
      <c r="X5" s="1092" t="s">
        <v>451</v>
      </c>
      <c r="Y5" s="1093"/>
      <c r="Z5" s="56"/>
      <c r="AA5" s="56">
        <f>SUM(AA6:AA10)</f>
        <v>1340.2904733218243</v>
      </c>
      <c r="AB5" s="56">
        <f t="shared" ref="AB5:AX5" si="2">SUM(AB6:AB10)</f>
        <v>1335.2211122001931</v>
      </c>
      <c r="AC5" s="56">
        <f t="shared" si="2"/>
        <v>1325.7455989204509</v>
      </c>
      <c r="AD5" s="56">
        <f t="shared" si="2"/>
        <v>1343.8943167586208</v>
      </c>
      <c r="AE5" s="56">
        <f t="shared" si="2"/>
        <v>1338.4746029154876</v>
      </c>
      <c r="AF5" s="56">
        <f t="shared" si="2"/>
        <v>1368.7910833137935</v>
      </c>
      <c r="AG5" s="56">
        <f t="shared" si="2"/>
        <v>1374.644550994549</v>
      </c>
      <c r="AH5" s="56">
        <f t="shared" si="2"/>
        <v>1297.7565766292412</v>
      </c>
      <c r="AI5" s="56">
        <f t="shared" si="2"/>
        <v>1248.3553618880164</v>
      </c>
      <c r="AJ5" s="56">
        <f t="shared" si="2"/>
        <v>1254.6027428383172</v>
      </c>
      <c r="AK5" s="56">
        <f t="shared" si="2"/>
        <v>1251.1859346920487</v>
      </c>
      <c r="AL5" s="56">
        <f t="shared" si="2"/>
        <v>1202.8043069261705</v>
      </c>
      <c r="AM5" s="56">
        <f t="shared" si="2"/>
        <v>1313.2457139173548</v>
      </c>
      <c r="AN5" s="56">
        <f t="shared" si="2"/>
        <v>1326.3947273235297</v>
      </c>
      <c r="AO5" s="56">
        <f t="shared" si="2"/>
        <v>1498.9415306213239</v>
      </c>
      <c r="AP5" s="56">
        <f t="shared" si="2"/>
        <v>1599.3787038716873</v>
      </c>
      <c r="AQ5" s="56">
        <f t="shared" si="2"/>
        <v>1664.190431577631</v>
      </c>
      <c r="AR5" s="56">
        <f t="shared" si="2"/>
        <v>1728.5994014135597</v>
      </c>
      <c r="AS5" s="56">
        <f t="shared" si="2"/>
        <v>1671.9649341882323</v>
      </c>
      <c r="AT5" s="56">
        <f t="shared" si="2"/>
        <v>1588.2027435465848</v>
      </c>
      <c r="AU5" s="56">
        <f t="shared" si="2"/>
        <v>1736.9082168565219</v>
      </c>
      <c r="AV5" s="56">
        <f t="shared" si="2"/>
        <v>1373.9096155064203</v>
      </c>
      <c r="AW5" s="56">
        <f t="shared" si="2"/>
        <v>1399.4720339965691</v>
      </c>
      <c r="AX5" s="56">
        <f t="shared" si="2"/>
        <v>1346.7771413868522</v>
      </c>
      <c r="AY5" s="56">
        <f>SUM(AY6:AY10)</f>
        <v>1326.5960857004497</v>
      </c>
      <c r="AZ5" s="56">
        <f>SUM(AZ6:AZ10)</f>
        <v>1380.9633413377337</v>
      </c>
      <c r="BA5" s="820">
        <f t="shared" ref="BA5" si="3">SUM(BA6:BA10)</f>
        <v>1309.5794141504534</v>
      </c>
      <c r="BB5" s="812"/>
      <c r="BC5" s="56"/>
      <c r="BD5" s="56"/>
      <c r="BE5" s="56"/>
      <c r="BF5" s="57"/>
      <c r="BG5" s="58"/>
      <c r="BI5" s="26"/>
      <c r="BJ5" s="26"/>
    </row>
    <row r="6" spans="1:62" ht="15" customHeight="1">
      <c r="X6" s="1094"/>
      <c r="Y6" s="1095" t="s">
        <v>452</v>
      </c>
      <c r="Z6" s="59"/>
      <c r="AA6" s="59">
        <v>458.9663627353205</v>
      </c>
      <c r="AB6" s="59">
        <v>445.23718743802777</v>
      </c>
      <c r="AC6" s="59">
        <v>413.55881365191209</v>
      </c>
      <c r="AD6" s="59">
        <v>411.73634809532695</v>
      </c>
      <c r="AE6" s="59">
        <v>402.41054424177946</v>
      </c>
      <c r="AF6" s="59">
        <v>400.06172049860044</v>
      </c>
      <c r="AG6" s="59">
        <v>392.7304123220668</v>
      </c>
      <c r="AH6" s="59">
        <v>329.93258131856959</v>
      </c>
      <c r="AI6" s="59">
        <v>309.07117521383515</v>
      </c>
      <c r="AJ6" s="59">
        <v>306.00023837537123</v>
      </c>
      <c r="AK6" s="59">
        <v>262.96088105405818</v>
      </c>
      <c r="AL6" s="59">
        <v>208.51590473491396</v>
      </c>
      <c r="AM6" s="59">
        <v>204.80849256062177</v>
      </c>
      <c r="AN6" s="59">
        <v>204.85883384278503</v>
      </c>
      <c r="AO6" s="59">
        <v>230.96922687322473</v>
      </c>
      <c r="AP6" s="59">
        <v>247.31823344108088</v>
      </c>
      <c r="AQ6" s="59">
        <v>262.53331132574374</v>
      </c>
      <c r="AR6" s="59">
        <v>267.25783940311203</v>
      </c>
      <c r="AS6" s="59">
        <v>270.54217910712276</v>
      </c>
      <c r="AT6" s="59">
        <v>257.7063817496981</v>
      </c>
      <c r="AU6" s="59">
        <v>270.06369895850651</v>
      </c>
      <c r="AV6" s="59">
        <v>285.4133151349007</v>
      </c>
      <c r="AW6" s="59">
        <v>294.46516860638508</v>
      </c>
      <c r="AX6" s="59">
        <v>234.43174306133946</v>
      </c>
      <c r="AY6" s="59">
        <v>221.36485675416429</v>
      </c>
      <c r="AZ6" s="59">
        <v>210.87378623904604</v>
      </c>
      <c r="BA6" s="821">
        <v>252.82834783880875</v>
      </c>
      <c r="BB6" s="813"/>
      <c r="BC6" s="59"/>
      <c r="BD6" s="59"/>
      <c r="BE6" s="59"/>
      <c r="BF6" s="60"/>
      <c r="BG6" s="61"/>
      <c r="BI6" s="26"/>
      <c r="BJ6" s="26"/>
    </row>
    <row r="7" spans="1:62" ht="15" customHeight="1">
      <c r="X7" s="1094"/>
      <c r="Y7" s="1096" t="s">
        <v>453</v>
      </c>
      <c r="Z7" s="62"/>
      <c r="AA7" s="62">
        <v>314.28447510928316</v>
      </c>
      <c r="AB7" s="62">
        <v>311.50550403057207</v>
      </c>
      <c r="AC7" s="62">
        <v>308.97132367427741</v>
      </c>
      <c r="AD7" s="62">
        <v>312.97663403171714</v>
      </c>
      <c r="AE7" s="62">
        <v>321.73191709023166</v>
      </c>
      <c r="AF7" s="62">
        <v>330.73445264727371</v>
      </c>
      <c r="AG7" s="62">
        <v>348.02383184553059</v>
      </c>
      <c r="AH7" s="62">
        <v>330.85626653344247</v>
      </c>
      <c r="AI7" s="62">
        <v>298.05001252342964</v>
      </c>
      <c r="AJ7" s="62">
        <v>284.64051970990249</v>
      </c>
      <c r="AK7" s="62">
        <v>310.15174659408382</v>
      </c>
      <c r="AL7" s="62">
        <v>315.38395799768591</v>
      </c>
      <c r="AM7" s="62">
        <v>342.42633268278792</v>
      </c>
      <c r="AN7" s="62">
        <v>356.19775192097052</v>
      </c>
      <c r="AO7" s="62">
        <v>377.40799784435501</v>
      </c>
      <c r="AP7" s="62">
        <v>381.84422304800319</v>
      </c>
      <c r="AQ7" s="62">
        <v>408.8154305389059</v>
      </c>
      <c r="AR7" s="62">
        <v>445.48956390313884</v>
      </c>
      <c r="AS7" s="62">
        <v>425.74124833259373</v>
      </c>
      <c r="AT7" s="62">
        <v>414.29317185724085</v>
      </c>
      <c r="AU7" s="62">
        <v>455.26152454983969</v>
      </c>
      <c r="AV7" s="62">
        <v>352.21108791880164</v>
      </c>
      <c r="AW7" s="62">
        <v>376.94503476991997</v>
      </c>
      <c r="AX7" s="62">
        <v>405.74939340127162</v>
      </c>
      <c r="AY7" s="62">
        <v>422.27615760206464</v>
      </c>
      <c r="AZ7" s="62">
        <v>409.17020137147597</v>
      </c>
      <c r="BA7" s="822">
        <v>406.39035094561854</v>
      </c>
      <c r="BB7" s="814"/>
      <c r="BC7" s="62"/>
      <c r="BD7" s="62"/>
      <c r="BE7" s="62"/>
      <c r="BF7" s="63"/>
      <c r="BG7" s="64"/>
      <c r="BI7" s="26"/>
      <c r="BJ7" s="26"/>
    </row>
    <row r="8" spans="1:62" ht="15" customHeight="1">
      <c r="X8" s="1094"/>
      <c r="Y8" s="1096" t="s">
        <v>454</v>
      </c>
      <c r="Z8" s="62"/>
      <c r="AA8" s="62">
        <v>291.29469574270234</v>
      </c>
      <c r="AB8" s="62">
        <v>298.552737411679</v>
      </c>
      <c r="AC8" s="62">
        <v>302.2737386480137</v>
      </c>
      <c r="AD8" s="62">
        <v>298.62753035271407</v>
      </c>
      <c r="AE8" s="62">
        <v>302.09363718846919</v>
      </c>
      <c r="AF8" s="62">
        <v>308.90229793933503</v>
      </c>
      <c r="AG8" s="62">
        <v>315.69273642950515</v>
      </c>
      <c r="AH8" s="62">
        <v>318.67185663778679</v>
      </c>
      <c r="AI8" s="62">
        <v>313.82593966492783</v>
      </c>
      <c r="AJ8" s="62">
        <v>313.68653112872147</v>
      </c>
      <c r="AK8" s="62">
        <v>311.9411233809036</v>
      </c>
      <c r="AL8" s="62">
        <v>306.22594567672894</v>
      </c>
      <c r="AM8" s="62">
        <v>296.51900711124534</v>
      </c>
      <c r="AN8" s="62">
        <v>281.75489214626157</v>
      </c>
      <c r="AO8" s="62">
        <v>263.63611523537725</v>
      </c>
      <c r="AP8" s="62">
        <v>247.38316182568175</v>
      </c>
      <c r="AQ8" s="62">
        <v>232.30662476795209</v>
      </c>
      <c r="AR8" s="62">
        <v>218.82766679038929</v>
      </c>
      <c r="AS8" s="62">
        <v>199.52448932094785</v>
      </c>
      <c r="AT8" s="62">
        <v>186.08338495869822</v>
      </c>
      <c r="AU8" s="62">
        <v>177.35111091930418</v>
      </c>
      <c r="AV8" s="62">
        <v>169.2073280317889</v>
      </c>
      <c r="AW8" s="62">
        <v>163.21983894611702</v>
      </c>
      <c r="AX8" s="62">
        <v>154.80866368414692</v>
      </c>
      <c r="AY8" s="62">
        <v>147.00632382272815</v>
      </c>
      <c r="AZ8" s="62">
        <v>141.51720167298274</v>
      </c>
      <c r="BA8" s="822">
        <v>137.10846677346103</v>
      </c>
      <c r="BB8" s="814"/>
      <c r="BC8" s="62"/>
      <c r="BD8" s="62"/>
      <c r="BE8" s="62"/>
      <c r="BF8" s="63"/>
      <c r="BG8" s="64"/>
      <c r="BI8" s="26"/>
      <c r="BJ8" s="26"/>
    </row>
    <row r="9" spans="1:62" ht="15" customHeight="1">
      <c r="X9" s="1094"/>
      <c r="Y9" s="1096" t="s">
        <v>455</v>
      </c>
      <c r="Z9" s="112"/>
      <c r="AA9" s="112">
        <v>275.7449397345182</v>
      </c>
      <c r="AB9" s="112">
        <v>279.92568331991413</v>
      </c>
      <c r="AC9" s="112">
        <v>300.94172294624752</v>
      </c>
      <c r="AD9" s="112">
        <v>320.55380427886246</v>
      </c>
      <c r="AE9" s="112">
        <v>312.238504395007</v>
      </c>
      <c r="AF9" s="112">
        <v>329.09261222858424</v>
      </c>
      <c r="AG9" s="112">
        <v>318.19757039744644</v>
      </c>
      <c r="AH9" s="112">
        <v>318.29587213944228</v>
      </c>
      <c r="AI9" s="112">
        <v>327.40823448582393</v>
      </c>
      <c r="AJ9" s="112">
        <v>350.27545362432193</v>
      </c>
      <c r="AK9" s="112">
        <v>366.13218366300316</v>
      </c>
      <c r="AL9" s="112">
        <v>372.67849851684167</v>
      </c>
      <c r="AM9" s="112">
        <v>469.49188156269975</v>
      </c>
      <c r="AN9" s="112">
        <v>483.58324941351265</v>
      </c>
      <c r="AO9" s="112">
        <v>626.92819066836682</v>
      </c>
      <c r="AP9" s="112">
        <v>722.83308555692133</v>
      </c>
      <c r="AQ9" s="112">
        <v>760.53506494502938</v>
      </c>
      <c r="AR9" s="112">
        <v>797.02433131691964</v>
      </c>
      <c r="AS9" s="112">
        <v>776.15701742756789</v>
      </c>
      <c r="AT9" s="112">
        <v>730.11980498094783</v>
      </c>
      <c r="AU9" s="112">
        <v>834.23188242887147</v>
      </c>
      <c r="AV9" s="112">
        <v>567.07788442092919</v>
      </c>
      <c r="AW9" s="112">
        <v>564.84199167414704</v>
      </c>
      <c r="AX9" s="112">
        <v>551.78734124009429</v>
      </c>
      <c r="AY9" s="112">
        <v>535.94874752149281</v>
      </c>
      <c r="AZ9" s="112">
        <v>619.40215205422908</v>
      </c>
      <c r="BA9" s="823">
        <v>513.25224859256502</v>
      </c>
      <c r="BB9" s="815"/>
      <c r="BC9" s="112"/>
      <c r="BD9" s="112"/>
      <c r="BE9" s="112"/>
      <c r="BF9" s="113"/>
      <c r="BG9" s="114"/>
      <c r="BI9" s="26"/>
      <c r="BJ9" s="26"/>
    </row>
    <row r="10" spans="1:62" ht="15" customHeight="1" thickBot="1">
      <c r="X10" s="1097"/>
      <c r="Y10" s="1098" t="s">
        <v>456</v>
      </c>
      <c r="Z10" s="65"/>
      <c r="AA10" s="65" t="s">
        <v>778</v>
      </c>
      <c r="AB10" s="65" t="s">
        <v>778</v>
      </c>
      <c r="AC10" s="65" t="s">
        <v>778</v>
      </c>
      <c r="AD10" s="65" t="s">
        <v>778</v>
      </c>
      <c r="AE10" s="65" t="s">
        <v>778</v>
      </c>
      <c r="AF10" s="65" t="s">
        <v>778</v>
      </c>
      <c r="AG10" s="65" t="s">
        <v>778</v>
      </c>
      <c r="AH10" s="65" t="s">
        <v>778</v>
      </c>
      <c r="AI10" s="65" t="s">
        <v>778</v>
      </c>
      <c r="AJ10" s="65" t="s">
        <v>778</v>
      </c>
      <c r="AK10" s="65" t="s">
        <v>778</v>
      </c>
      <c r="AL10" s="65" t="s">
        <v>778</v>
      </c>
      <c r="AM10" s="65" t="s">
        <v>778</v>
      </c>
      <c r="AN10" s="65" t="s">
        <v>778</v>
      </c>
      <c r="AO10" s="65" t="s">
        <v>778</v>
      </c>
      <c r="AP10" s="65" t="s">
        <v>778</v>
      </c>
      <c r="AQ10" s="65" t="s">
        <v>778</v>
      </c>
      <c r="AR10" s="65" t="s">
        <v>778</v>
      </c>
      <c r="AS10" s="65" t="s">
        <v>778</v>
      </c>
      <c r="AT10" s="65" t="s">
        <v>778</v>
      </c>
      <c r="AU10" s="65" t="s">
        <v>778</v>
      </c>
      <c r="AV10" s="65" t="s">
        <v>778</v>
      </c>
      <c r="AW10" s="65" t="s">
        <v>778</v>
      </c>
      <c r="AX10" s="65" t="s">
        <v>778</v>
      </c>
      <c r="AY10" s="65" t="s">
        <v>778</v>
      </c>
      <c r="AZ10" s="65" t="s">
        <v>778</v>
      </c>
      <c r="BA10" s="824" t="s">
        <v>778</v>
      </c>
      <c r="BB10" s="816"/>
      <c r="BC10" s="65"/>
      <c r="BD10" s="65"/>
      <c r="BE10" s="65"/>
      <c r="BF10" s="66"/>
      <c r="BG10" s="67"/>
      <c r="BI10" s="26"/>
      <c r="BJ10" s="26"/>
    </row>
    <row r="11" spans="1:62" ht="15" customHeight="1">
      <c r="X11" s="1092" t="s">
        <v>457</v>
      </c>
      <c r="Y11" s="1093"/>
      <c r="Z11" s="56"/>
      <c r="AA11" s="56">
        <f>SUM(AA12:AA13)</f>
        <v>4973.1554413475014</v>
      </c>
      <c r="AB11" s="56">
        <f t="shared" ref="AB11:AX11" si="4">SUM(AB12:AB13)</f>
        <v>4469.1383713048381</v>
      </c>
      <c r="AC11" s="56">
        <f t="shared" si="4"/>
        <v>4004.6718473634091</v>
      </c>
      <c r="AD11" s="56">
        <f t="shared" si="4"/>
        <v>3365.4183093476786</v>
      </c>
      <c r="AE11" s="56">
        <f t="shared" si="4"/>
        <v>2936.957422793821</v>
      </c>
      <c r="AF11" s="56">
        <f t="shared" si="4"/>
        <v>2647.0529167297291</v>
      </c>
      <c r="AG11" s="56">
        <f t="shared" si="4"/>
        <v>2313.4316835402283</v>
      </c>
      <c r="AH11" s="56">
        <f t="shared" si="4"/>
        <v>2196.1781156648808</v>
      </c>
      <c r="AI11" s="56">
        <f t="shared" si="4"/>
        <v>2007.8789741506102</v>
      </c>
      <c r="AJ11" s="56">
        <f t="shared" si="4"/>
        <v>1953.6058277560687</v>
      </c>
      <c r="AK11" s="56">
        <f t="shared" si="4"/>
        <v>1835.7798583464601</v>
      </c>
      <c r="AL11" s="56">
        <f t="shared" si="4"/>
        <v>1600.2733170455842</v>
      </c>
      <c r="AM11" s="56">
        <f t="shared" si="4"/>
        <v>1057.9497834583499</v>
      </c>
      <c r="AN11" s="56">
        <f t="shared" si="4"/>
        <v>1017.6279370560251</v>
      </c>
      <c r="AO11" s="56">
        <f t="shared" si="4"/>
        <v>976.59735180134157</v>
      </c>
      <c r="AP11" s="56">
        <f t="shared" si="4"/>
        <v>976.43524050312931</v>
      </c>
      <c r="AQ11" s="56">
        <f t="shared" si="4"/>
        <v>982.40040188222656</v>
      </c>
      <c r="AR11" s="56">
        <f t="shared" si="4"/>
        <v>975.08173609407163</v>
      </c>
      <c r="AS11" s="56">
        <f t="shared" si="4"/>
        <v>946.85008535724864</v>
      </c>
      <c r="AT11" s="56">
        <f t="shared" si="4"/>
        <v>916.4375664455855</v>
      </c>
      <c r="AU11" s="56">
        <f t="shared" si="4"/>
        <v>884.73617762780941</v>
      </c>
      <c r="AV11" s="56">
        <f t="shared" si="4"/>
        <v>867.15454980722859</v>
      </c>
      <c r="AW11" s="56">
        <f t="shared" si="4"/>
        <v>850.54542635013172</v>
      </c>
      <c r="AX11" s="56">
        <f t="shared" si="4"/>
        <v>816.10384208147207</v>
      </c>
      <c r="AY11" s="56">
        <f>SUM(AY12:AY13)</f>
        <v>805.92822652540303</v>
      </c>
      <c r="AZ11" s="56">
        <f>SUM(AZ12:AZ13)</f>
        <v>787.40159745321432</v>
      </c>
      <c r="BA11" s="820">
        <f t="shared" ref="BA11" si="5">SUM(BA12:BA13)</f>
        <v>792.50143085056436</v>
      </c>
      <c r="BB11" s="812"/>
      <c r="BC11" s="56"/>
      <c r="BD11" s="56"/>
      <c r="BE11" s="56"/>
      <c r="BF11" s="68"/>
      <c r="BG11" s="69"/>
      <c r="BH11" s="26"/>
      <c r="BI11" s="26"/>
      <c r="BJ11" s="26"/>
    </row>
    <row r="12" spans="1:62" ht="15" customHeight="1">
      <c r="X12" s="1094"/>
      <c r="Y12" s="1095" t="s">
        <v>458</v>
      </c>
      <c r="Z12" s="59"/>
      <c r="AA12" s="59">
        <v>4760.3760754791956</v>
      </c>
      <c r="AB12" s="59">
        <v>4242.7385553228814</v>
      </c>
      <c r="AC12" s="59">
        <v>3777.9904630555848</v>
      </c>
      <c r="AD12" s="59">
        <v>3131.2382538384632</v>
      </c>
      <c r="AE12" s="59">
        <v>2698.8636537678849</v>
      </c>
      <c r="AF12" s="59">
        <v>2394.101866210463</v>
      </c>
      <c r="AG12" s="59">
        <v>2059.8807582613108</v>
      </c>
      <c r="AH12" s="59">
        <v>1932.935877729793</v>
      </c>
      <c r="AI12" s="59">
        <v>1749.6470557037178</v>
      </c>
      <c r="AJ12" s="59">
        <v>1692.9931341363463</v>
      </c>
      <c r="AK12" s="59">
        <v>1562.9118419432491</v>
      </c>
      <c r="AL12" s="59">
        <v>1329.6607119077805</v>
      </c>
      <c r="AM12" s="59">
        <v>768.3639460477458</v>
      </c>
      <c r="AN12" s="59">
        <v>721.2153057843808</v>
      </c>
      <c r="AO12" s="59">
        <v>671.67518059929068</v>
      </c>
      <c r="AP12" s="59">
        <v>654.55413903998215</v>
      </c>
      <c r="AQ12" s="59">
        <v>643.81028993412042</v>
      </c>
      <c r="AR12" s="59">
        <v>609.359896898805</v>
      </c>
      <c r="AS12" s="59">
        <v>589.84578818320483</v>
      </c>
      <c r="AT12" s="59">
        <v>577.14478835775162</v>
      </c>
      <c r="AU12" s="59">
        <v>564.23549190941287</v>
      </c>
      <c r="AV12" s="59">
        <v>552.29972849751596</v>
      </c>
      <c r="AW12" s="59">
        <v>545.18866202420941</v>
      </c>
      <c r="AX12" s="59">
        <v>533.11762770033079</v>
      </c>
      <c r="AY12" s="59">
        <v>537.8990359028403</v>
      </c>
      <c r="AZ12" s="59">
        <v>520.81157413273775</v>
      </c>
      <c r="BA12" s="821">
        <v>510.07802219525644</v>
      </c>
      <c r="BB12" s="813"/>
      <c r="BC12" s="59"/>
      <c r="BD12" s="59"/>
      <c r="BE12" s="59"/>
      <c r="BF12" s="70"/>
      <c r="BG12" s="71"/>
      <c r="BH12" s="26"/>
      <c r="BI12" s="26"/>
      <c r="BJ12" s="26"/>
    </row>
    <row r="13" spans="1:62" ht="15" customHeight="1" thickBot="1">
      <c r="X13" s="1097"/>
      <c r="Y13" s="1098" t="s">
        <v>459</v>
      </c>
      <c r="Z13" s="65"/>
      <c r="AA13" s="65">
        <v>212.77936586830606</v>
      </c>
      <c r="AB13" s="65">
        <v>226.39981598195661</v>
      </c>
      <c r="AC13" s="65">
        <v>226.68138430782426</v>
      </c>
      <c r="AD13" s="65">
        <v>234.18005550921558</v>
      </c>
      <c r="AE13" s="65">
        <v>238.0937690259359</v>
      </c>
      <c r="AF13" s="65">
        <v>252.95105051926606</v>
      </c>
      <c r="AG13" s="65">
        <v>253.55092527891762</v>
      </c>
      <c r="AH13" s="65">
        <v>263.24223793508787</v>
      </c>
      <c r="AI13" s="65">
        <v>258.23191844689256</v>
      </c>
      <c r="AJ13" s="65">
        <v>260.61269361972251</v>
      </c>
      <c r="AK13" s="65">
        <v>272.86801640321107</v>
      </c>
      <c r="AL13" s="65">
        <v>270.61260513780365</v>
      </c>
      <c r="AM13" s="65">
        <v>289.58583741060397</v>
      </c>
      <c r="AN13" s="65">
        <v>296.41263127164427</v>
      </c>
      <c r="AO13" s="65">
        <v>304.92217120205095</v>
      </c>
      <c r="AP13" s="65">
        <v>321.8811014631471</v>
      </c>
      <c r="AQ13" s="65">
        <v>338.5901119481062</v>
      </c>
      <c r="AR13" s="65">
        <v>365.72183919526668</v>
      </c>
      <c r="AS13" s="65">
        <v>357.00429717404376</v>
      </c>
      <c r="AT13" s="65">
        <v>339.29277808783388</v>
      </c>
      <c r="AU13" s="65">
        <v>320.50068571839654</v>
      </c>
      <c r="AV13" s="65">
        <v>314.85482130971263</v>
      </c>
      <c r="AW13" s="65">
        <v>305.35676432592231</v>
      </c>
      <c r="AX13" s="65">
        <v>282.98621438114122</v>
      </c>
      <c r="AY13" s="65">
        <v>268.02919062256274</v>
      </c>
      <c r="AZ13" s="65">
        <v>266.59002332047658</v>
      </c>
      <c r="BA13" s="824">
        <v>282.42340865530792</v>
      </c>
      <c r="BB13" s="816"/>
      <c r="BC13" s="65"/>
      <c r="BD13" s="65"/>
      <c r="BE13" s="65"/>
      <c r="BF13" s="66"/>
      <c r="BG13" s="67"/>
      <c r="BH13" s="26"/>
      <c r="BI13" s="26"/>
      <c r="BJ13" s="26"/>
    </row>
    <row r="14" spans="1:62" ht="15" customHeight="1">
      <c r="X14" s="1092" t="s">
        <v>460</v>
      </c>
      <c r="Y14" s="1093"/>
      <c r="Z14" s="56"/>
      <c r="AA14" s="56">
        <f>SUM(AA15:AA16)</f>
        <v>60.533688957800003</v>
      </c>
      <c r="AB14" s="56">
        <f t="shared" ref="AB14:AX14" si="6">SUM(AB15:AB16)</f>
        <v>58.257360136800003</v>
      </c>
      <c r="AC14" s="56">
        <f t="shared" si="6"/>
        <v>54.891544841200002</v>
      </c>
      <c r="AD14" s="56">
        <f t="shared" si="6"/>
        <v>52.149962422400009</v>
      </c>
      <c r="AE14" s="56">
        <f t="shared" si="6"/>
        <v>55.762489736599989</v>
      </c>
      <c r="AF14" s="56">
        <f t="shared" si="6"/>
        <v>58.432232907199996</v>
      </c>
      <c r="AG14" s="56">
        <f t="shared" si="6"/>
        <v>55.533115812799998</v>
      </c>
      <c r="AH14" s="56">
        <f t="shared" si="6"/>
        <v>55.0172602986</v>
      </c>
      <c r="AI14" s="56">
        <f t="shared" si="6"/>
        <v>52.613575124800001</v>
      </c>
      <c r="AJ14" s="56">
        <f t="shared" si="6"/>
        <v>51.980534407600004</v>
      </c>
      <c r="AK14" s="56">
        <f t="shared" si="6"/>
        <v>54.18914351099999</v>
      </c>
      <c r="AL14" s="56">
        <f t="shared" si="6"/>
        <v>51.790044354200006</v>
      </c>
      <c r="AM14" s="56">
        <f t="shared" si="6"/>
        <v>52.8732531924</v>
      </c>
      <c r="AN14" s="56">
        <f t="shared" si="6"/>
        <v>50.183866741199999</v>
      </c>
      <c r="AO14" s="56">
        <f t="shared" si="6"/>
        <v>53.674694951199996</v>
      </c>
      <c r="AP14" s="56">
        <f t="shared" si="6"/>
        <v>53.792058405600002</v>
      </c>
      <c r="AQ14" s="56">
        <f t="shared" si="6"/>
        <v>54.584801918800011</v>
      </c>
      <c r="AR14" s="56">
        <f t="shared" si="6"/>
        <v>50.892792939000003</v>
      </c>
      <c r="AS14" s="56">
        <f t="shared" si="6"/>
        <v>49.625457675</v>
      </c>
      <c r="AT14" s="56">
        <f t="shared" si="6"/>
        <v>51.258287602199999</v>
      </c>
      <c r="AU14" s="56">
        <f t="shared" si="6"/>
        <v>53.925703079999991</v>
      </c>
      <c r="AV14" s="56">
        <f t="shared" si="6"/>
        <v>53.672004523999988</v>
      </c>
      <c r="AW14" s="56">
        <f t="shared" si="6"/>
        <v>46.139193489999997</v>
      </c>
      <c r="AX14" s="56">
        <f t="shared" si="6"/>
        <v>46.358037320000001</v>
      </c>
      <c r="AY14" s="56">
        <f>SUM(AY15:AY16)</f>
        <v>42.906234251400001</v>
      </c>
      <c r="AZ14" s="56">
        <f>SUM(AZ15:AZ16)</f>
        <v>48.474278537000004</v>
      </c>
      <c r="BA14" s="820">
        <f t="shared" ref="BA14" si="7">SUM(BA15:BA16)</f>
        <v>43.24872431</v>
      </c>
      <c r="BB14" s="812"/>
      <c r="BC14" s="56"/>
      <c r="BD14" s="56"/>
      <c r="BE14" s="56"/>
      <c r="BF14" s="68"/>
      <c r="BG14" s="69"/>
      <c r="BH14" s="26"/>
      <c r="BI14" s="26"/>
      <c r="BJ14" s="26"/>
    </row>
    <row r="15" spans="1:62" ht="15" customHeight="1">
      <c r="X15" s="1094"/>
      <c r="Y15" s="1095" t="s">
        <v>461</v>
      </c>
      <c r="Z15" s="59"/>
      <c r="AA15" s="59">
        <v>37.487365629800003</v>
      </c>
      <c r="AB15" s="59">
        <v>36.4247218008</v>
      </c>
      <c r="AC15" s="59">
        <v>33.744252041200006</v>
      </c>
      <c r="AD15" s="59">
        <v>32.267633590400003</v>
      </c>
      <c r="AE15" s="59">
        <v>34.986145544599992</v>
      </c>
      <c r="AF15" s="59">
        <v>37.092999627199994</v>
      </c>
      <c r="AG15" s="59">
        <v>33.845173284799998</v>
      </c>
      <c r="AH15" s="59">
        <v>33.200734986599997</v>
      </c>
      <c r="AI15" s="59">
        <v>33.391106132799997</v>
      </c>
      <c r="AJ15" s="59">
        <v>32.832905095600005</v>
      </c>
      <c r="AK15" s="59">
        <v>34.145019734999991</v>
      </c>
      <c r="AL15" s="59">
        <v>32.928843714199999</v>
      </c>
      <c r="AM15" s="59">
        <v>33.064761800399999</v>
      </c>
      <c r="AN15" s="59">
        <v>30.538354549199997</v>
      </c>
      <c r="AO15" s="59">
        <v>33.427745447199996</v>
      </c>
      <c r="AP15" s="59">
        <v>33.690013221600005</v>
      </c>
      <c r="AQ15" s="59">
        <v>34.157904254800002</v>
      </c>
      <c r="AR15" s="59">
        <v>30.296770155000001</v>
      </c>
      <c r="AS15" s="59">
        <v>31.739337482999996</v>
      </c>
      <c r="AT15" s="59">
        <v>35.830739314200002</v>
      </c>
      <c r="AU15" s="59">
        <v>36.228593831999994</v>
      </c>
      <c r="AV15" s="59">
        <v>35.712523819999994</v>
      </c>
      <c r="AW15" s="59">
        <v>28.144619410000001</v>
      </c>
      <c r="AX15" s="59">
        <v>28.200713288000003</v>
      </c>
      <c r="AY15" s="59">
        <v>25.223696651400001</v>
      </c>
      <c r="AZ15" s="59">
        <v>31.787401865000003</v>
      </c>
      <c r="BA15" s="821">
        <v>26.774085206000002</v>
      </c>
      <c r="BB15" s="813"/>
      <c r="BC15" s="59"/>
      <c r="BD15" s="59"/>
      <c r="BE15" s="59"/>
      <c r="BF15" s="70"/>
      <c r="BG15" s="71"/>
      <c r="BH15" s="26"/>
      <c r="BI15" s="26"/>
      <c r="BJ15" s="26"/>
    </row>
    <row r="16" spans="1:62" ht="15" customHeight="1" thickBot="1">
      <c r="X16" s="1097"/>
      <c r="Y16" s="1098" t="s">
        <v>462</v>
      </c>
      <c r="Z16" s="65"/>
      <c r="AA16" s="65">
        <v>23.046323328</v>
      </c>
      <c r="AB16" s="65">
        <v>21.832638336000002</v>
      </c>
      <c r="AC16" s="65">
        <v>21.147292799999999</v>
      </c>
      <c r="AD16" s="65">
        <v>19.882328832000002</v>
      </c>
      <c r="AE16" s="65">
        <v>20.776344192</v>
      </c>
      <c r="AF16" s="65">
        <v>21.339233280000002</v>
      </c>
      <c r="AG16" s="65">
        <v>21.687942528000001</v>
      </c>
      <c r="AH16" s="65">
        <v>21.816525312000003</v>
      </c>
      <c r="AI16" s="65">
        <v>19.222468992000003</v>
      </c>
      <c r="AJ16" s="65">
        <v>19.147629311999999</v>
      </c>
      <c r="AK16" s="65">
        <v>20.044123775999999</v>
      </c>
      <c r="AL16" s="65">
        <v>18.861200640000003</v>
      </c>
      <c r="AM16" s="65">
        <v>19.808491392000001</v>
      </c>
      <c r="AN16" s="65">
        <v>19.645512192000002</v>
      </c>
      <c r="AO16" s="65">
        <v>20.246949504000003</v>
      </c>
      <c r="AP16" s="65">
        <v>20.102045184000001</v>
      </c>
      <c r="AQ16" s="65">
        <v>20.426897664000006</v>
      </c>
      <c r="AR16" s="65">
        <v>20.596022784000002</v>
      </c>
      <c r="AS16" s="65">
        <v>17.886120192000003</v>
      </c>
      <c r="AT16" s="65">
        <v>15.427548288000001</v>
      </c>
      <c r="AU16" s="65">
        <v>17.697109248</v>
      </c>
      <c r="AV16" s="65">
        <v>17.959480703999997</v>
      </c>
      <c r="AW16" s="65">
        <v>17.99457408</v>
      </c>
      <c r="AX16" s="65">
        <v>18.157324031999998</v>
      </c>
      <c r="AY16" s="65">
        <v>17.6825376</v>
      </c>
      <c r="AZ16" s="65">
        <v>16.686876672</v>
      </c>
      <c r="BA16" s="824">
        <v>16.474639104000001</v>
      </c>
      <c r="BB16" s="816"/>
      <c r="BC16" s="65"/>
      <c r="BD16" s="65"/>
      <c r="BE16" s="65"/>
      <c r="BF16" s="66"/>
      <c r="BG16" s="67"/>
      <c r="BH16" s="26"/>
      <c r="BI16" s="26"/>
      <c r="BJ16" s="26"/>
    </row>
    <row r="17" spans="3:62" ht="15" customHeight="1">
      <c r="X17" s="1092" t="s">
        <v>463</v>
      </c>
      <c r="Y17" s="1093"/>
      <c r="Z17" s="56"/>
      <c r="AA17" s="56">
        <f>SUM(AA18:AA21)</f>
        <v>25479.576692380899</v>
      </c>
      <c r="AB17" s="56">
        <f t="shared" ref="AB17:AX17" si="8">SUM(AB18:AB21)</f>
        <v>24907.141861517244</v>
      </c>
      <c r="AC17" s="56">
        <f t="shared" si="8"/>
        <v>26258.128490388077</v>
      </c>
      <c r="AD17" s="56">
        <f t="shared" si="8"/>
        <v>22984.912194411474</v>
      </c>
      <c r="AE17" s="56">
        <f t="shared" si="8"/>
        <v>26968.327717776945</v>
      </c>
      <c r="AF17" s="56">
        <f t="shared" si="8"/>
        <v>26015.360524529558</v>
      </c>
      <c r="AG17" s="56">
        <f t="shared" si="8"/>
        <v>25407.190679620639</v>
      </c>
      <c r="AH17" s="56">
        <f t="shared" si="8"/>
        <v>25168.57820363461</v>
      </c>
      <c r="AI17" s="56">
        <f t="shared" si="8"/>
        <v>23926.808845263356</v>
      </c>
      <c r="AJ17" s="56">
        <f t="shared" si="8"/>
        <v>24154.340384360654</v>
      </c>
      <c r="AK17" s="56">
        <f t="shared" si="8"/>
        <v>24563.089963211038</v>
      </c>
      <c r="AL17" s="56">
        <f t="shared" si="8"/>
        <v>24339.03781390427</v>
      </c>
      <c r="AM17" s="56">
        <f t="shared" si="8"/>
        <v>24484.986425424642</v>
      </c>
      <c r="AN17" s="56">
        <f t="shared" si="8"/>
        <v>23369.576134662675</v>
      </c>
      <c r="AO17" s="56">
        <f t="shared" si="8"/>
        <v>24658.273940909476</v>
      </c>
      <c r="AP17" s="56">
        <f t="shared" si="8"/>
        <v>24704.199905846493</v>
      </c>
      <c r="AQ17" s="56">
        <f t="shared" si="8"/>
        <v>24486.448476368656</v>
      </c>
      <c r="AR17" s="56">
        <f t="shared" si="8"/>
        <v>25079.084574032055</v>
      </c>
      <c r="AS17" s="56">
        <f t="shared" si="8"/>
        <v>25184.047246540704</v>
      </c>
      <c r="AT17" s="56">
        <f t="shared" si="8"/>
        <v>24742.492208344866</v>
      </c>
      <c r="AU17" s="56">
        <f t="shared" si="8"/>
        <v>25591.572103039784</v>
      </c>
      <c r="AV17" s="56">
        <f t="shared" si="8"/>
        <v>25190.72238120218</v>
      </c>
      <c r="AW17" s="56">
        <f t="shared" si="8"/>
        <v>24593.384782885016</v>
      </c>
      <c r="AX17" s="56">
        <f t="shared" si="8"/>
        <v>24564.595201483426</v>
      </c>
      <c r="AY17" s="56">
        <f>SUM(AY18:AY21)</f>
        <v>24198.741329008761</v>
      </c>
      <c r="AZ17" s="56">
        <f>SUM(AZ18:AZ21)</f>
        <v>23648.691241516972</v>
      </c>
      <c r="BA17" s="820">
        <f t="shared" ref="BA17" si="9">SUM(BA18:BA21)</f>
        <v>23549.178778344867</v>
      </c>
      <c r="BB17" s="812"/>
      <c r="BC17" s="56"/>
      <c r="BD17" s="56"/>
      <c r="BE17" s="56"/>
      <c r="BF17" s="68"/>
      <c r="BG17" s="69"/>
      <c r="BI17" s="26"/>
      <c r="BJ17" s="26"/>
    </row>
    <row r="18" spans="3:62" ht="15" customHeight="1">
      <c r="X18" s="1094"/>
      <c r="Y18" s="1095" t="s">
        <v>464</v>
      </c>
      <c r="Z18" s="59"/>
      <c r="AA18" s="59">
        <v>9227.9912637403104</v>
      </c>
      <c r="AB18" s="59">
        <v>9410.8785631960054</v>
      </c>
      <c r="AC18" s="59">
        <v>9480.8150627269861</v>
      </c>
      <c r="AD18" s="59">
        <v>9384.7305276184143</v>
      </c>
      <c r="AE18" s="59">
        <v>9241.9561269234837</v>
      </c>
      <c r="AF18" s="59">
        <v>9153.8740315418108</v>
      </c>
      <c r="AG18" s="59">
        <v>9072.3837008816881</v>
      </c>
      <c r="AH18" s="59">
        <v>9044.6789219226503</v>
      </c>
      <c r="AI18" s="59">
        <v>8999.1033239751468</v>
      </c>
      <c r="AJ18" s="59">
        <v>8938.5109659588779</v>
      </c>
      <c r="AK18" s="59">
        <v>8839.1358586508322</v>
      </c>
      <c r="AL18" s="59">
        <v>8868.2679045743444</v>
      </c>
      <c r="AM18" s="59">
        <v>8787.8715945975091</v>
      </c>
      <c r="AN18" s="59">
        <v>8671.4258985591878</v>
      </c>
      <c r="AO18" s="59">
        <v>8475.1762397139355</v>
      </c>
      <c r="AP18" s="59">
        <v>8440.8661289234533</v>
      </c>
      <c r="AQ18" s="59">
        <v>8460.7353250945798</v>
      </c>
      <c r="AR18" s="59">
        <v>8474.32165313521</v>
      </c>
      <c r="AS18" s="59">
        <v>8352.7588346260472</v>
      </c>
      <c r="AT18" s="59">
        <v>8239.5531893016177</v>
      </c>
      <c r="AU18" s="59">
        <v>7966.4278112011743</v>
      </c>
      <c r="AV18" s="59">
        <v>7926.2093317239651</v>
      </c>
      <c r="AW18" s="59">
        <v>7735.6096025852576</v>
      </c>
      <c r="AX18" s="59">
        <v>7527.7438190037828</v>
      </c>
      <c r="AY18" s="59">
        <v>7342.8668978383957</v>
      </c>
      <c r="AZ18" s="59">
        <v>7335.3521987177428</v>
      </c>
      <c r="BA18" s="821">
        <v>7280.5627437464582</v>
      </c>
      <c r="BB18" s="813"/>
      <c r="BC18" s="59"/>
      <c r="BD18" s="59"/>
      <c r="BE18" s="59"/>
      <c r="BF18" s="70"/>
      <c r="BG18" s="71"/>
      <c r="BI18" s="26"/>
      <c r="BJ18" s="26"/>
    </row>
    <row r="19" spans="3:62" ht="15" customHeight="1">
      <c r="X19" s="1094"/>
      <c r="Y19" s="1096" t="s">
        <v>465</v>
      </c>
      <c r="Z19" s="62"/>
      <c r="AA19" s="62">
        <v>3353.564829557442</v>
      </c>
      <c r="AB19" s="62">
        <v>3365.6464855588401</v>
      </c>
      <c r="AC19" s="62">
        <v>3341.9492638720044</v>
      </c>
      <c r="AD19" s="62">
        <v>3262.8435808132681</v>
      </c>
      <c r="AE19" s="62">
        <v>3171.5137301658665</v>
      </c>
      <c r="AF19" s="62">
        <v>3145.9829424547816</v>
      </c>
      <c r="AG19" s="62">
        <v>3102.1499566160437</v>
      </c>
      <c r="AH19" s="62">
        <v>3058.3323688160967</v>
      </c>
      <c r="AI19" s="62">
        <v>3003.1536447073099</v>
      </c>
      <c r="AJ19" s="62">
        <v>2945.5780320363237</v>
      </c>
      <c r="AK19" s="62">
        <v>2879.2484720858793</v>
      </c>
      <c r="AL19" s="62">
        <v>2873.5660067790727</v>
      </c>
      <c r="AM19" s="62">
        <v>2865.9224834609145</v>
      </c>
      <c r="AN19" s="62">
        <v>2821.8287352244238</v>
      </c>
      <c r="AO19" s="62">
        <v>2755.1265794113115</v>
      </c>
      <c r="AP19" s="62">
        <v>2733.1369919515873</v>
      </c>
      <c r="AQ19" s="62">
        <v>2676.1713513636946</v>
      </c>
      <c r="AR19" s="62">
        <v>2634.369034904008</v>
      </c>
      <c r="AS19" s="62">
        <v>2596.6755852198658</v>
      </c>
      <c r="AT19" s="62">
        <v>2564.6122181905935</v>
      </c>
      <c r="AU19" s="62">
        <v>2511.0354065538231</v>
      </c>
      <c r="AV19" s="62">
        <v>2511.8332280665504</v>
      </c>
      <c r="AW19" s="62">
        <v>2461.6581545336985</v>
      </c>
      <c r="AX19" s="62">
        <v>2399.3295306472819</v>
      </c>
      <c r="AY19" s="62">
        <v>2348.3873784556945</v>
      </c>
      <c r="AZ19" s="62">
        <v>2335.3956209734069</v>
      </c>
      <c r="BA19" s="822">
        <v>2291.9594010300493</v>
      </c>
      <c r="BB19" s="814"/>
      <c r="BC19" s="62"/>
      <c r="BD19" s="62"/>
      <c r="BE19" s="62"/>
      <c r="BF19" s="63"/>
      <c r="BG19" s="64"/>
      <c r="BI19" s="26"/>
      <c r="BJ19" s="26"/>
    </row>
    <row r="20" spans="3:62" ht="15" customHeight="1">
      <c r="X20" s="1094"/>
      <c r="Y20" s="1096" t="s">
        <v>466</v>
      </c>
      <c r="Z20" s="62"/>
      <c r="AA20" s="62">
        <v>12770.994522515803</v>
      </c>
      <c r="AB20" s="62">
        <v>12013.328481008613</v>
      </c>
      <c r="AC20" s="62">
        <v>13313.978770736812</v>
      </c>
      <c r="AD20" s="62">
        <v>10227.052307269531</v>
      </c>
      <c r="AE20" s="62">
        <v>14439.200069535591</v>
      </c>
      <c r="AF20" s="62">
        <v>13604.557775115765</v>
      </c>
      <c r="AG20" s="62">
        <v>13124.401777394804</v>
      </c>
      <c r="AH20" s="62">
        <v>12960.423305166409</v>
      </c>
      <c r="AI20" s="62">
        <v>11824.135428285743</v>
      </c>
      <c r="AJ20" s="62">
        <v>12171.672566967885</v>
      </c>
      <c r="AK20" s="62">
        <v>12748.795722042383</v>
      </c>
      <c r="AL20" s="62">
        <v>12502.024116637198</v>
      </c>
      <c r="AM20" s="62">
        <v>12738.858822469327</v>
      </c>
      <c r="AN20" s="62">
        <v>11788.472788524277</v>
      </c>
      <c r="AO20" s="62">
        <v>13343.595704906602</v>
      </c>
      <c r="AP20" s="62">
        <v>13444.517436179432</v>
      </c>
      <c r="AQ20" s="62">
        <v>13266.423309255248</v>
      </c>
      <c r="AR20" s="62">
        <v>13889.595326446977</v>
      </c>
      <c r="AS20" s="62">
        <v>14156.765959574852</v>
      </c>
      <c r="AT20" s="62">
        <v>13862.764252315195</v>
      </c>
      <c r="AU20" s="62">
        <v>15040.58836186083</v>
      </c>
      <c r="AV20" s="62">
        <v>14679.929010844349</v>
      </c>
      <c r="AW20" s="62">
        <v>14325.283582237054</v>
      </c>
      <c r="AX20" s="62">
        <v>14565.41208039487</v>
      </c>
      <c r="AY20" s="62">
        <v>14437.40920264647</v>
      </c>
      <c r="AZ20" s="62">
        <v>13907.775259086531</v>
      </c>
      <c r="BA20" s="822">
        <v>13906.65472185721</v>
      </c>
      <c r="BB20" s="814"/>
      <c r="BC20" s="62"/>
      <c r="BD20" s="62"/>
      <c r="BE20" s="62"/>
      <c r="BF20" s="63"/>
      <c r="BG20" s="64"/>
      <c r="BI20" s="26"/>
      <c r="BJ20" s="26"/>
    </row>
    <row r="21" spans="3:62" ht="15" customHeight="1" thickBot="1">
      <c r="X21" s="1097"/>
      <c r="Y21" s="1098" t="s">
        <v>467</v>
      </c>
      <c r="Z21" s="65"/>
      <c r="AA21" s="65">
        <v>127.02607656734506</v>
      </c>
      <c r="AB21" s="65">
        <v>117.2883317537857</v>
      </c>
      <c r="AC21" s="65">
        <v>121.38539305227576</v>
      </c>
      <c r="AD21" s="65">
        <v>110.28577871026144</v>
      </c>
      <c r="AE21" s="65">
        <v>115.65779115200267</v>
      </c>
      <c r="AF21" s="65">
        <v>110.94577541719921</v>
      </c>
      <c r="AG21" s="65">
        <v>108.25524472810369</v>
      </c>
      <c r="AH21" s="65">
        <v>105.14360772945236</v>
      </c>
      <c r="AI21" s="65">
        <v>100.41644829515634</v>
      </c>
      <c r="AJ21" s="65">
        <v>98.578819397569134</v>
      </c>
      <c r="AK21" s="65">
        <v>95.909910431942279</v>
      </c>
      <c r="AL21" s="65">
        <v>95.179785913654655</v>
      </c>
      <c r="AM21" s="65">
        <v>92.333524896895611</v>
      </c>
      <c r="AN21" s="65">
        <v>87.848712354784169</v>
      </c>
      <c r="AO21" s="65">
        <v>84.375416877626478</v>
      </c>
      <c r="AP21" s="65">
        <v>85.679348792023248</v>
      </c>
      <c r="AQ21" s="65">
        <v>83.118490655135631</v>
      </c>
      <c r="AR21" s="65">
        <v>80.798559545860741</v>
      </c>
      <c r="AS21" s="65">
        <v>77.846867119940242</v>
      </c>
      <c r="AT21" s="65">
        <v>75.562548537459591</v>
      </c>
      <c r="AU21" s="65">
        <v>73.520523423953904</v>
      </c>
      <c r="AV21" s="65">
        <v>72.750810567316293</v>
      </c>
      <c r="AW21" s="65">
        <v>70.833443529005351</v>
      </c>
      <c r="AX21" s="65">
        <v>72.10977143749335</v>
      </c>
      <c r="AY21" s="65">
        <v>70.077850068201755</v>
      </c>
      <c r="AZ21" s="65">
        <v>70.168162739291347</v>
      </c>
      <c r="BA21" s="824">
        <v>70.001911711150271</v>
      </c>
      <c r="BB21" s="816"/>
      <c r="BC21" s="65"/>
      <c r="BD21" s="65"/>
      <c r="BE21" s="65"/>
      <c r="BF21" s="66"/>
      <c r="BG21" s="67"/>
      <c r="BI21" s="26"/>
      <c r="BJ21" s="26"/>
    </row>
    <row r="22" spans="3:62" ht="15" customHeight="1">
      <c r="X22" s="1099" t="s">
        <v>468</v>
      </c>
      <c r="Y22" s="54"/>
      <c r="Z22" s="13"/>
      <c r="AA22" s="13">
        <f>SUM(AA23:AA27)</f>
        <v>12483.968846551996</v>
      </c>
      <c r="AB22" s="13">
        <f t="shared" ref="AB22:AX22" si="10">SUM(AB23:AB27)</f>
        <v>12344.007500671602</v>
      </c>
      <c r="AC22" s="13">
        <f t="shared" si="10"/>
        <v>12311.907021383402</v>
      </c>
      <c r="AD22" s="13">
        <f t="shared" si="10"/>
        <v>12116.678130806606</v>
      </c>
      <c r="AE22" s="13">
        <f t="shared" si="10"/>
        <v>11951.011723263176</v>
      </c>
      <c r="AF22" s="13">
        <f t="shared" si="10"/>
        <v>11669.80679892443</v>
      </c>
      <c r="AG22" s="13">
        <f t="shared" si="10"/>
        <v>11398.563020074593</v>
      </c>
      <c r="AH22" s="13">
        <f t="shared" si="10"/>
        <v>11087.825751909675</v>
      </c>
      <c r="AI22" s="13">
        <f t="shared" si="10"/>
        <v>10713.311750151661</v>
      </c>
      <c r="AJ22" s="13">
        <f t="shared" si="10"/>
        <v>10380.831447907367</v>
      </c>
      <c r="AK22" s="13">
        <f t="shared" si="10"/>
        <v>10074.285485057504</v>
      </c>
      <c r="AL22" s="13">
        <f t="shared" si="10"/>
        <v>9547.5609273901136</v>
      </c>
      <c r="AM22" s="13">
        <f t="shared" si="10"/>
        <v>9222.2721672629941</v>
      </c>
      <c r="AN22" s="13">
        <f t="shared" si="10"/>
        <v>8914.0764598144142</v>
      </c>
      <c r="AO22" s="13">
        <f t="shared" si="10"/>
        <v>8562.3391058184043</v>
      </c>
      <c r="AP22" s="13">
        <f t="shared" si="10"/>
        <v>8217.3972924221835</v>
      </c>
      <c r="AQ22" s="13">
        <f t="shared" si="10"/>
        <v>7871.0101123934883</v>
      </c>
      <c r="AR22" s="13">
        <f t="shared" si="10"/>
        <v>7529.323957782759</v>
      </c>
      <c r="AS22" s="13">
        <f t="shared" si="10"/>
        <v>7182.1822895297801</v>
      </c>
      <c r="AT22" s="13">
        <f t="shared" si="10"/>
        <v>6828.568502237953</v>
      </c>
      <c r="AU22" s="13">
        <f t="shared" si="10"/>
        <v>6467.9846862628438</v>
      </c>
      <c r="AV22" s="13">
        <f t="shared" si="10"/>
        <v>6203.0759338896096</v>
      </c>
      <c r="AW22" s="13">
        <f t="shared" si="10"/>
        <v>5960.4015070250425</v>
      </c>
      <c r="AX22" s="13">
        <f t="shared" si="10"/>
        <v>5740.6062101279331</v>
      </c>
      <c r="AY22" s="13">
        <f>SUM(AY23:AY27)</f>
        <v>5504.8946585718677</v>
      </c>
      <c r="AZ22" s="13">
        <f>SUM(AZ23:AZ27)</f>
        <v>5275.3491847338591</v>
      </c>
      <c r="BA22" s="825">
        <f t="shared" ref="BA22" si="11">SUM(BA23:BA27)</f>
        <v>5097.7666731885629</v>
      </c>
      <c r="BB22" s="817"/>
      <c r="BC22" s="13"/>
      <c r="BD22" s="13"/>
      <c r="BE22" s="13"/>
      <c r="BF22" s="55"/>
      <c r="BG22" s="74"/>
      <c r="BI22" s="26"/>
      <c r="BJ22" s="26"/>
    </row>
    <row r="23" spans="3:62" ht="15" customHeight="1">
      <c r="X23" s="1094"/>
      <c r="Y23" s="1095" t="s">
        <v>469</v>
      </c>
      <c r="Z23" s="59"/>
      <c r="AA23" s="59">
        <v>9570.5426282044828</v>
      </c>
      <c r="AB23" s="59">
        <v>9502.0721503211753</v>
      </c>
      <c r="AC23" s="59">
        <v>9490.5845197299805</v>
      </c>
      <c r="AD23" s="59">
        <v>9341.5979647959139</v>
      </c>
      <c r="AE23" s="59">
        <v>9227.5568032036699</v>
      </c>
      <c r="AF23" s="59">
        <v>8984.708030440097</v>
      </c>
      <c r="AG23" s="59">
        <v>8749.7473077975519</v>
      </c>
      <c r="AH23" s="59">
        <v>8475.8826568287695</v>
      </c>
      <c r="AI23" s="59">
        <v>8157.5919460048681</v>
      </c>
      <c r="AJ23" s="59">
        <v>7854.0070387509895</v>
      </c>
      <c r="AK23" s="59">
        <v>7571.009455212813</v>
      </c>
      <c r="AL23" s="59">
        <v>7292.6845385127735</v>
      </c>
      <c r="AM23" s="59">
        <v>7007.4567538927822</v>
      </c>
      <c r="AN23" s="59">
        <v>6712.3051516708501</v>
      </c>
      <c r="AO23" s="59">
        <v>6395.265573360185</v>
      </c>
      <c r="AP23" s="59">
        <v>6091.070939230126</v>
      </c>
      <c r="AQ23" s="59">
        <v>5776.9741940546037</v>
      </c>
      <c r="AR23" s="59">
        <v>5483.1565575506884</v>
      </c>
      <c r="AS23" s="59">
        <v>5130.2435115698099</v>
      </c>
      <c r="AT23" s="59">
        <v>4827.0792356699685</v>
      </c>
      <c r="AU23" s="59">
        <v>4514.7425071080534</v>
      </c>
      <c r="AV23" s="59">
        <v>4267.1169455891832</v>
      </c>
      <c r="AW23" s="59">
        <v>4054.7661017561777</v>
      </c>
      <c r="AX23" s="59">
        <v>3852.3453411016285</v>
      </c>
      <c r="AY23" s="59">
        <v>3632.6833855353434</v>
      </c>
      <c r="AZ23" s="59">
        <v>3438.4752603181346</v>
      </c>
      <c r="BA23" s="821">
        <v>3253.0008721823115</v>
      </c>
      <c r="BB23" s="813"/>
      <c r="BC23" s="59"/>
      <c r="BD23" s="59"/>
      <c r="BE23" s="59"/>
      <c r="BF23" s="1100"/>
      <c r="BG23" s="71"/>
      <c r="BI23" s="26"/>
      <c r="BJ23" s="26"/>
    </row>
    <row r="24" spans="3:62" ht="15" customHeight="1">
      <c r="X24" s="1094"/>
      <c r="Y24" s="1096" t="s">
        <v>470</v>
      </c>
      <c r="Z24" s="62"/>
      <c r="AA24" s="62">
        <v>53.992371516383855</v>
      </c>
      <c r="AB24" s="62">
        <v>53.382070969523696</v>
      </c>
      <c r="AC24" s="62">
        <v>53.497660306526903</v>
      </c>
      <c r="AD24" s="62">
        <v>53.627538794303021</v>
      </c>
      <c r="AE24" s="62">
        <v>53.353492667977896</v>
      </c>
      <c r="AF24" s="62">
        <v>53.474962814193574</v>
      </c>
      <c r="AG24" s="62">
        <v>53.609067248571442</v>
      </c>
      <c r="AH24" s="62">
        <v>53.863034648571443</v>
      </c>
      <c r="AI24" s="62">
        <v>53.587421147571433</v>
      </c>
      <c r="AJ24" s="62">
        <v>53.798324339571437</v>
      </c>
      <c r="AK24" s="62">
        <v>54.07587766757144</v>
      </c>
      <c r="AL24" s="62">
        <v>54.569825993571428</v>
      </c>
      <c r="AM24" s="62">
        <v>69.223799540142863</v>
      </c>
      <c r="AN24" s="62">
        <v>81.381470233000002</v>
      </c>
      <c r="AO24" s="62">
        <v>84.019971568571421</v>
      </c>
      <c r="AP24" s="62">
        <v>95.431523479028556</v>
      </c>
      <c r="AQ24" s="62">
        <v>98.516890267862863</v>
      </c>
      <c r="AR24" s="62">
        <v>95.160403156011441</v>
      </c>
      <c r="AS24" s="62">
        <v>106.95070229662286</v>
      </c>
      <c r="AT24" s="62">
        <v>106.0598991570473</v>
      </c>
      <c r="AU24" s="62">
        <v>92.632009691413586</v>
      </c>
      <c r="AV24" s="62">
        <v>102.33876290744008</v>
      </c>
      <c r="AW24" s="62">
        <v>101.29903328799999</v>
      </c>
      <c r="AX24" s="62">
        <v>100.21113991977144</v>
      </c>
      <c r="AY24" s="62">
        <v>99.890578236701728</v>
      </c>
      <c r="AZ24" s="62">
        <v>101.75870194057141</v>
      </c>
      <c r="BA24" s="822">
        <v>102.51298765485713</v>
      </c>
      <c r="BB24" s="814"/>
      <c r="BC24" s="62"/>
      <c r="BD24" s="62"/>
      <c r="BE24" s="62"/>
      <c r="BF24" s="63"/>
      <c r="BG24" s="64"/>
      <c r="BI24" s="26"/>
      <c r="BJ24" s="26"/>
    </row>
    <row r="25" spans="3:62" ht="15" customHeight="1" thickBot="1">
      <c r="X25" s="1094"/>
      <c r="Y25" s="1047" t="s">
        <v>471</v>
      </c>
      <c r="Z25" s="62"/>
      <c r="AA25" s="62">
        <v>16.04889076863212</v>
      </c>
      <c r="AB25" s="62">
        <v>15.573652491198054</v>
      </c>
      <c r="AC25" s="62">
        <v>15.991037202251752</v>
      </c>
      <c r="AD25" s="62">
        <v>15.901517059917419</v>
      </c>
      <c r="AE25" s="62">
        <v>17.249403502172701</v>
      </c>
      <c r="AF25" s="62">
        <v>17.700227162832061</v>
      </c>
      <c r="AG25" s="62">
        <v>18.141670387974337</v>
      </c>
      <c r="AH25" s="62">
        <v>17.512962822937457</v>
      </c>
      <c r="AI25" s="62">
        <v>17.29928643013427</v>
      </c>
      <c r="AJ25" s="62">
        <v>16.709620864692145</v>
      </c>
      <c r="AK25" s="62">
        <v>15.872709715302118</v>
      </c>
      <c r="AL25" s="62">
        <v>15.006826420581943</v>
      </c>
      <c r="AM25" s="62">
        <v>23.229532280904419</v>
      </c>
      <c r="AN25" s="62">
        <v>19.993754172302932</v>
      </c>
      <c r="AO25" s="62">
        <v>18.31210001674831</v>
      </c>
      <c r="AP25" s="62">
        <v>16.984463468141495</v>
      </c>
      <c r="AQ25" s="62">
        <v>15.819375570359522</v>
      </c>
      <c r="AR25" s="62">
        <v>14.468454106927295</v>
      </c>
      <c r="AS25" s="62">
        <v>14.031299396428718</v>
      </c>
      <c r="AT25" s="62">
        <v>12.477140116356498</v>
      </c>
      <c r="AU25" s="62">
        <v>11.5155680213933</v>
      </c>
      <c r="AV25" s="62">
        <v>11.4412385926267</v>
      </c>
      <c r="AW25" s="62">
        <v>11.926109119554983</v>
      </c>
      <c r="AX25" s="62">
        <v>12.088212839245491</v>
      </c>
      <c r="AY25" s="62">
        <v>10.67835567497886</v>
      </c>
      <c r="AZ25" s="62">
        <v>10.570560665414025</v>
      </c>
      <c r="BA25" s="822">
        <v>10.900208493622209</v>
      </c>
      <c r="BB25" s="814"/>
      <c r="BC25" s="62"/>
      <c r="BD25" s="62"/>
      <c r="BE25" s="62"/>
      <c r="BF25" s="1100"/>
      <c r="BG25" s="75"/>
      <c r="BI25" s="26"/>
      <c r="BJ25" s="26"/>
    </row>
    <row r="26" spans="3:62" ht="15" customHeight="1" thickTop="1">
      <c r="X26" s="1094"/>
      <c r="Y26" s="1002" t="s">
        <v>472</v>
      </c>
      <c r="Z26" s="169"/>
      <c r="AA26" s="62">
        <v>2784.758021977902</v>
      </c>
      <c r="AB26" s="62">
        <v>2713.8170986019509</v>
      </c>
      <c r="AC26" s="62">
        <v>2692.6779207268878</v>
      </c>
      <c r="AD26" s="62">
        <v>2646.2920832531995</v>
      </c>
      <c r="AE26" s="62">
        <v>2593.4343365550762</v>
      </c>
      <c r="AF26" s="62">
        <v>2553.9700007559522</v>
      </c>
      <c r="AG26" s="62">
        <v>2517.0469771540506</v>
      </c>
      <c r="AH26" s="62">
        <v>2480.2859851642916</v>
      </c>
      <c r="AI26" s="62">
        <v>2427.9195215677241</v>
      </c>
      <c r="AJ26" s="62">
        <v>2395.5156917743984</v>
      </c>
      <c r="AK26" s="62">
        <v>2358.9598038198615</v>
      </c>
      <c r="AL26" s="62">
        <v>2126.8712636386799</v>
      </c>
      <c r="AM26" s="62">
        <v>2071.9028563770657</v>
      </c>
      <c r="AN26" s="62">
        <v>2027.8372436612208</v>
      </c>
      <c r="AO26" s="62">
        <v>1988.002149968509</v>
      </c>
      <c r="AP26" s="62">
        <v>1932.4457454980934</v>
      </c>
      <c r="AQ26" s="62">
        <v>1893.5377273377985</v>
      </c>
      <c r="AR26" s="62">
        <v>1844.4943691313722</v>
      </c>
      <c r="AS26" s="62">
        <v>1820.5812205836355</v>
      </c>
      <c r="AT26" s="62">
        <v>1767.7548713244537</v>
      </c>
      <c r="AU26" s="62">
        <v>1734.7931554552829</v>
      </c>
      <c r="AV26" s="62">
        <v>1703.4636990856775</v>
      </c>
      <c r="AW26" s="62">
        <v>1671.2036711682445</v>
      </c>
      <c r="AX26" s="62">
        <v>1647.1524159656492</v>
      </c>
      <c r="AY26" s="62">
        <v>1620.1522511855255</v>
      </c>
      <c r="AZ26" s="62">
        <v>1590.0597163139873</v>
      </c>
      <c r="BA26" s="822">
        <v>1591.1588974979873</v>
      </c>
      <c r="BB26" s="814"/>
      <c r="BC26" s="62"/>
      <c r="BD26" s="62"/>
      <c r="BE26" s="62"/>
      <c r="BF26" s="63"/>
      <c r="BG26" s="109"/>
      <c r="BI26" s="26"/>
      <c r="BJ26" s="26"/>
    </row>
    <row r="27" spans="3:62" ht="15" customHeight="1" thickBot="1">
      <c r="X27" s="1101"/>
      <c r="Y27" s="1102" t="s">
        <v>473</v>
      </c>
      <c r="Z27" s="237"/>
      <c r="AA27" s="167">
        <v>58.626934084596428</v>
      </c>
      <c r="AB27" s="167">
        <v>59.162528287756629</v>
      </c>
      <c r="AC27" s="167">
        <v>59.155883417755859</v>
      </c>
      <c r="AD27" s="167">
        <v>59.259026903271071</v>
      </c>
      <c r="AE27" s="167">
        <v>59.41768733427967</v>
      </c>
      <c r="AF27" s="167">
        <v>59.953577751354949</v>
      </c>
      <c r="AG27" s="167">
        <v>60.017997486444173</v>
      </c>
      <c r="AH27" s="167">
        <v>60.281112445105464</v>
      </c>
      <c r="AI27" s="167">
        <v>56.91357500136376</v>
      </c>
      <c r="AJ27" s="167">
        <v>60.800772177715089</v>
      </c>
      <c r="AK27" s="167">
        <v>74.367638641955253</v>
      </c>
      <c r="AL27" s="167">
        <v>58.428472824508134</v>
      </c>
      <c r="AM27" s="167">
        <v>50.45922517209894</v>
      </c>
      <c r="AN27" s="167">
        <v>72.558840077041296</v>
      </c>
      <c r="AO27" s="167">
        <v>76.73931090438893</v>
      </c>
      <c r="AP27" s="167">
        <v>81.464620746794367</v>
      </c>
      <c r="AQ27" s="167">
        <v>86.161925162864748</v>
      </c>
      <c r="AR27" s="167">
        <v>92.044173837759629</v>
      </c>
      <c r="AS27" s="167">
        <v>110.37555568328293</v>
      </c>
      <c r="AT27" s="167">
        <v>115.19735597012708</v>
      </c>
      <c r="AU27" s="167">
        <v>114.30144598670051</v>
      </c>
      <c r="AV27" s="167">
        <v>118.71528771468176</v>
      </c>
      <c r="AW27" s="167">
        <v>121.20659169306623</v>
      </c>
      <c r="AX27" s="167">
        <v>128.80910030163807</v>
      </c>
      <c r="AY27" s="167">
        <v>141.49008793931768</v>
      </c>
      <c r="AZ27" s="167">
        <v>134.48494549575111</v>
      </c>
      <c r="BA27" s="826">
        <v>140.19370735978447</v>
      </c>
      <c r="BB27" s="818"/>
      <c r="BC27" s="167"/>
      <c r="BD27" s="167"/>
      <c r="BE27" s="167"/>
      <c r="BF27" s="163"/>
      <c r="BG27" s="109"/>
      <c r="BI27" s="26"/>
      <c r="BJ27" s="26"/>
    </row>
    <row r="28" spans="3:62" ht="15" customHeight="1" thickTop="1" thickBot="1">
      <c r="C28" s="507"/>
      <c r="D28" s="507"/>
      <c r="E28" s="507"/>
      <c r="F28" s="507"/>
      <c r="G28" s="507"/>
      <c r="H28" s="507"/>
      <c r="I28" s="507"/>
      <c r="J28" s="507"/>
      <c r="K28" s="507"/>
      <c r="L28" s="507"/>
      <c r="X28" s="1103" t="s">
        <v>99</v>
      </c>
      <c r="Y28" s="1104"/>
      <c r="Z28" s="76"/>
      <c r="AA28" s="76">
        <f>SUM(AA5,AA11,AA14,AA17,AA22)</f>
        <v>44337.525142560022</v>
      </c>
      <c r="AB28" s="76">
        <f t="shared" ref="AB28:AX28" si="12">SUM(AB5,AB11,AB14,AB17,AB22)</f>
        <v>43113.766205830674</v>
      </c>
      <c r="AC28" s="76">
        <f t="shared" si="12"/>
        <v>43955.344502896536</v>
      </c>
      <c r="AD28" s="76">
        <f t="shared" si="12"/>
        <v>39863.052913746782</v>
      </c>
      <c r="AE28" s="76">
        <f t="shared" si="12"/>
        <v>43250.533956486033</v>
      </c>
      <c r="AF28" s="76">
        <f t="shared" si="12"/>
        <v>41759.443556404716</v>
      </c>
      <c r="AG28" s="76">
        <f t="shared" si="12"/>
        <v>40549.363050042812</v>
      </c>
      <c r="AH28" s="76">
        <f t="shared" si="12"/>
        <v>39805.355908137004</v>
      </c>
      <c r="AI28" s="76">
        <f t="shared" si="12"/>
        <v>37948.968506578443</v>
      </c>
      <c r="AJ28" s="76">
        <f t="shared" si="12"/>
        <v>37795.360937270008</v>
      </c>
      <c r="AK28" s="76">
        <f t="shared" si="12"/>
        <v>37778.530384818048</v>
      </c>
      <c r="AL28" s="76">
        <f t="shared" si="12"/>
        <v>36741.466409620334</v>
      </c>
      <c r="AM28" s="76">
        <f t="shared" si="12"/>
        <v>36131.32734325574</v>
      </c>
      <c r="AN28" s="76">
        <f t="shared" si="12"/>
        <v>34677.859125597846</v>
      </c>
      <c r="AO28" s="76">
        <f t="shared" si="12"/>
        <v>35749.826624101748</v>
      </c>
      <c r="AP28" s="76">
        <f t="shared" si="12"/>
        <v>35551.203201049095</v>
      </c>
      <c r="AQ28" s="76">
        <f t="shared" si="12"/>
        <v>35058.634224140806</v>
      </c>
      <c r="AR28" s="76">
        <f t="shared" si="12"/>
        <v>35362.98246226144</v>
      </c>
      <c r="AS28" s="76">
        <f t="shared" si="12"/>
        <v>35034.670013290961</v>
      </c>
      <c r="AT28" s="76">
        <f t="shared" si="12"/>
        <v>34126.959308177189</v>
      </c>
      <c r="AU28" s="76">
        <f t="shared" si="12"/>
        <v>34735.126886866958</v>
      </c>
      <c r="AV28" s="76">
        <f t="shared" si="12"/>
        <v>33688.534484929434</v>
      </c>
      <c r="AW28" s="76">
        <f t="shared" si="12"/>
        <v>32849.942943746762</v>
      </c>
      <c r="AX28" s="76">
        <f t="shared" si="12"/>
        <v>32514.440432399686</v>
      </c>
      <c r="AY28" s="76">
        <f>SUM(AY5,AY11,AY14,AY17,AY22)</f>
        <v>31879.066534057878</v>
      </c>
      <c r="AZ28" s="76">
        <f>SUM(AZ5,AZ11,AZ14,AZ17,AZ22)</f>
        <v>31140.879643578781</v>
      </c>
      <c r="BA28" s="827">
        <f t="shared" ref="BA28" si="13">SUM(BA5,BA11,BA14,BA17,BA22)</f>
        <v>30792.275020844449</v>
      </c>
      <c r="BB28" s="819"/>
      <c r="BC28" s="76"/>
      <c r="BD28" s="76"/>
      <c r="BE28" s="76"/>
      <c r="BF28" s="77"/>
      <c r="BG28" s="78"/>
    </row>
    <row r="29" spans="3:62">
      <c r="C29" s="507"/>
      <c r="D29" s="507"/>
      <c r="E29" s="507"/>
      <c r="F29" s="507"/>
      <c r="G29" s="507"/>
      <c r="H29" s="507"/>
      <c r="I29" s="507"/>
      <c r="J29" s="507"/>
      <c r="K29" s="507"/>
      <c r="L29" s="507"/>
      <c r="AJ29" s="24"/>
      <c r="AK29" s="24"/>
      <c r="AL29" s="24"/>
      <c r="AM29" s="24"/>
      <c r="AN29" s="24"/>
      <c r="AO29" s="24"/>
      <c r="AP29" s="24"/>
      <c r="AQ29" s="24"/>
      <c r="AR29" s="24"/>
      <c r="AS29" s="24"/>
      <c r="AT29" s="24"/>
      <c r="AU29" s="24"/>
      <c r="AV29" s="24"/>
      <c r="AW29" s="24"/>
      <c r="AX29" s="24"/>
      <c r="AY29" s="24"/>
      <c r="AZ29" s="24"/>
      <c r="BA29" s="24"/>
      <c r="BB29" s="24"/>
      <c r="BC29" s="24"/>
      <c r="BD29" s="24"/>
      <c r="BE29" s="24"/>
    </row>
    <row r="30" spans="3:62" ht="18.75">
      <c r="Y30" s="236" t="s">
        <v>450</v>
      </c>
      <c r="AJ30" s="24"/>
      <c r="AK30" s="24"/>
      <c r="AL30" s="24"/>
      <c r="AM30" s="24"/>
      <c r="AN30" s="24"/>
      <c r="AO30" s="24"/>
      <c r="AP30" s="24"/>
      <c r="AQ30" s="24"/>
      <c r="AR30" s="24"/>
      <c r="AS30" s="24"/>
      <c r="AT30" s="24"/>
      <c r="AU30" s="24"/>
      <c r="AV30" s="24"/>
      <c r="AW30" s="24"/>
      <c r="AX30" s="24"/>
      <c r="AY30" s="24"/>
      <c r="AZ30" s="24"/>
      <c r="BA30" s="24"/>
      <c r="BB30" s="24"/>
      <c r="BC30" s="24"/>
      <c r="BD30" s="24"/>
      <c r="BE30" s="24"/>
    </row>
    <row r="31" spans="3:62">
      <c r="Y31" s="10"/>
      <c r="Z31" s="228"/>
      <c r="AA31" s="10">
        <v>1990</v>
      </c>
      <c r="AB31" s="10">
        <f t="shared" ref="AB31:BA31" si="14">AA31+1</f>
        <v>1991</v>
      </c>
      <c r="AC31" s="10">
        <f t="shared" si="14"/>
        <v>1992</v>
      </c>
      <c r="AD31" s="10">
        <f t="shared" si="14"/>
        <v>1993</v>
      </c>
      <c r="AE31" s="10">
        <f t="shared" si="14"/>
        <v>1994</v>
      </c>
      <c r="AF31" s="10">
        <f t="shared" si="14"/>
        <v>1995</v>
      </c>
      <c r="AG31" s="10">
        <f t="shared" si="14"/>
        <v>1996</v>
      </c>
      <c r="AH31" s="10">
        <f t="shared" si="14"/>
        <v>1997</v>
      </c>
      <c r="AI31" s="10">
        <f t="shared" si="14"/>
        <v>1998</v>
      </c>
      <c r="AJ31" s="10">
        <f t="shared" si="14"/>
        <v>1999</v>
      </c>
      <c r="AK31" s="10">
        <f t="shared" si="14"/>
        <v>2000</v>
      </c>
      <c r="AL31" s="10">
        <f t="shared" si="14"/>
        <v>2001</v>
      </c>
      <c r="AM31" s="10">
        <f t="shared" si="14"/>
        <v>2002</v>
      </c>
      <c r="AN31" s="10">
        <f t="shared" si="14"/>
        <v>2003</v>
      </c>
      <c r="AO31" s="10">
        <f t="shared" si="14"/>
        <v>2004</v>
      </c>
      <c r="AP31" s="10">
        <f t="shared" si="14"/>
        <v>2005</v>
      </c>
      <c r="AQ31" s="10">
        <f t="shared" si="14"/>
        <v>2006</v>
      </c>
      <c r="AR31" s="10">
        <f t="shared" si="14"/>
        <v>2007</v>
      </c>
      <c r="AS31" s="10">
        <f t="shared" si="14"/>
        <v>2008</v>
      </c>
      <c r="AT31" s="10">
        <f t="shared" si="14"/>
        <v>2009</v>
      </c>
      <c r="AU31" s="10">
        <f t="shared" si="14"/>
        <v>2010</v>
      </c>
      <c r="AV31" s="10">
        <f t="shared" si="14"/>
        <v>2011</v>
      </c>
      <c r="AW31" s="10">
        <f t="shared" si="14"/>
        <v>2012</v>
      </c>
      <c r="AX31" s="10">
        <f t="shared" si="14"/>
        <v>2013</v>
      </c>
      <c r="AY31" s="10">
        <f t="shared" si="14"/>
        <v>2014</v>
      </c>
      <c r="AZ31" s="10">
        <f t="shared" si="14"/>
        <v>2015</v>
      </c>
      <c r="BA31" s="10">
        <f t="shared" si="14"/>
        <v>2016</v>
      </c>
      <c r="BB31" s="10"/>
      <c r="BC31" s="10"/>
      <c r="BD31" s="10"/>
      <c r="BE31" s="10"/>
      <c r="BF31" s="10" t="s">
        <v>34</v>
      </c>
      <c r="BG31" s="10" t="s">
        <v>3</v>
      </c>
    </row>
    <row r="32" spans="3:62" ht="15" customHeight="1">
      <c r="Y32" s="43" t="s">
        <v>474</v>
      </c>
      <c r="Z32" s="11"/>
      <c r="AA32" s="11">
        <f>SUM(AA6:AA7,AA9:AA10)</f>
        <v>1048.9957775791218</v>
      </c>
      <c r="AB32" s="11">
        <f t="shared" ref="AB32:AR32" si="15">SUM(AB6:AB7,AB9:AB10)</f>
        <v>1036.668374788514</v>
      </c>
      <c r="AC32" s="11">
        <f t="shared" si="15"/>
        <v>1023.4718602724371</v>
      </c>
      <c r="AD32" s="11">
        <f t="shared" si="15"/>
        <v>1045.2667864059067</v>
      </c>
      <c r="AE32" s="11">
        <f t="shared" si="15"/>
        <v>1036.3809657270181</v>
      </c>
      <c r="AF32" s="11">
        <f t="shared" si="15"/>
        <v>1059.8887853744584</v>
      </c>
      <c r="AG32" s="11">
        <f t="shared" si="15"/>
        <v>1058.9518145650438</v>
      </c>
      <c r="AH32" s="11">
        <f t="shared" si="15"/>
        <v>979.08471999145434</v>
      </c>
      <c r="AI32" s="11">
        <f t="shared" si="15"/>
        <v>934.52942222308866</v>
      </c>
      <c r="AJ32" s="11">
        <f t="shared" si="15"/>
        <v>940.9162117095957</v>
      </c>
      <c r="AK32" s="11">
        <f t="shared" si="15"/>
        <v>939.24481131114521</v>
      </c>
      <c r="AL32" s="11">
        <f t="shared" si="15"/>
        <v>896.57836124944151</v>
      </c>
      <c r="AM32" s="11">
        <f t="shared" si="15"/>
        <v>1016.7267068061094</v>
      </c>
      <c r="AN32" s="11">
        <f t="shared" si="15"/>
        <v>1044.6398351772682</v>
      </c>
      <c r="AO32" s="11">
        <f t="shared" si="15"/>
        <v>1235.3054153859466</v>
      </c>
      <c r="AP32" s="11">
        <f t="shared" si="15"/>
        <v>1351.9955420460055</v>
      </c>
      <c r="AQ32" s="11">
        <f t="shared" si="15"/>
        <v>1431.8838068096788</v>
      </c>
      <c r="AR32" s="11">
        <f t="shared" si="15"/>
        <v>1509.7717346231705</v>
      </c>
      <c r="AS32" s="11">
        <f t="shared" ref="AS32:AX32" si="16">SUM(AS6:AS7,AS9:AS10)</f>
        <v>1472.4404448672844</v>
      </c>
      <c r="AT32" s="11">
        <f t="shared" si="16"/>
        <v>1402.1193585878868</v>
      </c>
      <c r="AU32" s="11">
        <f t="shared" si="16"/>
        <v>1559.5571059372178</v>
      </c>
      <c r="AV32" s="11">
        <f t="shared" si="16"/>
        <v>1204.7022874746315</v>
      </c>
      <c r="AW32" s="11">
        <f t="shared" si="16"/>
        <v>1236.252195050452</v>
      </c>
      <c r="AX32" s="11">
        <f t="shared" si="16"/>
        <v>1191.9684777027055</v>
      </c>
      <c r="AY32" s="11">
        <f>SUM(AY6:AY7,AY9:AY10)</f>
        <v>1179.5897618777217</v>
      </c>
      <c r="AZ32" s="11">
        <f>SUM(AZ6:AZ7,AZ9:AZ10)</f>
        <v>1239.4461396647512</v>
      </c>
      <c r="BA32" s="11">
        <f t="shared" ref="BA32" si="17">SUM(BA6:BA7,BA9:BA10)</f>
        <v>1172.4709473769922</v>
      </c>
      <c r="BB32" s="11"/>
      <c r="BC32" s="11"/>
      <c r="BD32" s="11"/>
      <c r="BE32" s="11"/>
      <c r="BF32" s="44"/>
      <c r="BG32" s="44"/>
      <c r="BH32" s="26"/>
      <c r="BI32" s="26"/>
    </row>
    <row r="33" spans="25:61" ht="15" customHeight="1">
      <c r="Y33" s="43" t="s">
        <v>475</v>
      </c>
      <c r="Z33" s="11"/>
      <c r="AA33" s="11">
        <f>AA8</f>
        <v>291.29469574270234</v>
      </c>
      <c r="AB33" s="11">
        <f t="shared" ref="AB33:AR33" si="18">AB8</f>
        <v>298.552737411679</v>
      </c>
      <c r="AC33" s="11">
        <f t="shared" si="18"/>
        <v>302.2737386480137</v>
      </c>
      <c r="AD33" s="11">
        <f t="shared" si="18"/>
        <v>298.62753035271407</v>
      </c>
      <c r="AE33" s="11">
        <f t="shared" si="18"/>
        <v>302.09363718846919</v>
      </c>
      <c r="AF33" s="11">
        <f t="shared" si="18"/>
        <v>308.90229793933503</v>
      </c>
      <c r="AG33" s="11">
        <f t="shared" si="18"/>
        <v>315.69273642950515</v>
      </c>
      <c r="AH33" s="11">
        <f t="shared" si="18"/>
        <v>318.67185663778679</v>
      </c>
      <c r="AI33" s="11">
        <f t="shared" si="18"/>
        <v>313.82593966492783</v>
      </c>
      <c r="AJ33" s="11">
        <f t="shared" si="18"/>
        <v>313.68653112872147</v>
      </c>
      <c r="AK33" s="11">
        <f t="shared" si="18"/>
        <v>311.9411233809036</v>
      </c>
      <c r="AL33" s="11">
        <f t="shared" si="18"/>
        <v>306.22594567672894</v>
      </c>
      <c r="AM33" s="11">
        <f t="shared" si="18"/>
        <v>296.51900711124534</v>
      </c>
      <c r="AN33" s="11">
        <f t="shared" si="18"/>
        <v>281.75489214626157</v>
      </c>
      <c r="AO33" s="11">
        <f t="shared" si="18"/>
        <v>263.63611523537725</v>
      </c>
      <c r="AP33" s="11">
        <f t="shared" si="18"/>
        <v>247.38316182568175</v>
      </c>
      <c r="AQ33" s="11">
        <f t="shared" si="18"/>
        <v>232.30662476795209</v>
      </c>
      <c r="AR33" s="11">
        <f t="shared" si="18"/>
        <v>218.82766679038929</v>
      </c>
      <c r="AS33" s="11">
        <f t="shared" ref="AS33:AX33" si="19">AS8</f>
        <v>199.52448932094785</v>
      </c>
      <c r="AT33" s="11">
        <f t="shared" si="19"/>
        <v>186.08338495869822</v>
      </c>
      <c r="AU33" s="11">
        <f t="shared" si="19"/>
        <v>177.35111091930418</v>
      </c>
      <c r="AV33" s="11">
        <f t="shared" si="19"/>
        <v>169.2073280317889</v>
      </c>
      <c r="AW33" s="11">
        <f t="shared" si="19"/>
        <v>163.21983894611702</v>
      </c>
      <c r="AX33" s="11">
        <f t="shared" si="19"/>
        <v>154.80866368414692</v>
      </c>
      <c r="AY33" s="11">
        <f>AY8</f>
        <v>147.00632382272815</v>
      </c>
      <c r="AZ33" s="11">
        <f>AZ8</f>
        <v>141.51720167298274</v>
      </c>
      <c r="BA33" s="11">
        <f t="shared" ref="BA33" si="20">BA8</f>
        <v>137.10846677346103</v>
      </c>
      <c r="BB33" s="11"/>
      <c r="BC33" s="11"/>
      <c r="BD33" s="11"/>
      <c r="BE33" s="11"/>
      <c r="BF33" s="79"/>
      <c r="BG33" s="79"/>
      <c r="BH33" s="26"/>
      <c r="BI33" s="26"/>
    </row>
    <row r="34" spans="25:61" ht="15" customHeight="1">
      <c r="Y34" s="43" t="s">
        <v>476</v>
      </c>
      <c r="Z34" s="11"/>
      <c r="AA34" s="11">
        <f>AA11</f>
        <v>4973.1554413475014</v>
      </c>
      <c r="AB34" s="11">
        <f t="shared" ref="AB34:AR34" si="21">AB11</f>
        <v>4469.1383713048381</v>
      </c>
      <c r="AC34" s="11">
        <f t="shared" si="21"/>
        <v>4004.6718473634091</v>
      </c>
      <c r="AD34" s="11">
        <f t="shared" si="21"/>
        <v>3365.4183093476786</v>
      </c>
      <c r="AE34" s="11">
        <f t="shared" si="21"/>
        <v>2936.957422793821</v>
      </c>
      <c r="AF34" s="11">
        <f t="shared" si="21"/>
        <v>2647.0529167297291</v>
      </c>
      <c r="AG34" s="11">
        <f t="shared" si="21"/>
        <v>2313.4316835402283</v>
      </c>
      <c r="AH34" s="11">
        <f t="shared" si="21"/>
        <v>2196.1781156648808</v>
      </c>
      <c r="AI34" s="11">
        <f t="shared" si="21"/>
        <v>2007.8789741506102</v>
      </c>
      <c r="AJ34" s="11">
        <f t="shared" si="21"/>
        <v>1953.6058277560687</v>
      </c>
      <c r="AK34" s="11">
        <f t="shared" si="21"/>
        <v>1835.7798583464601</v>
      </c>
      <c r="AL34" s="11">
        <f t="shared" si="21"/>
        <v>1600.2733170455842</v>
      </c>
      <c r="AM34" s="11">
        <f t="shared" si="21"/>
        <v>1057.9497834583499</v>
      </c>
      <c r="AN34" s="11">
        <f t="shared" si="21"/>
        <v>1017.6279370560251</v>
      </c>
      <c r="AO34" s="11">
        <f t="shared" si="21"/>
        <v>976.59735180134157</v>
      </c>
      <c r="AP34" s="11">
        <f t="shared" si="21"/>
        <v>976.43524050312931</v>
      </c>
      <c r="AQ34" s="11">
        <f t="shared" si="21"/>
        <v>982.40040188222656</v>
      </c>
      <c r="AR34" s="11">
        <f t="shared" si="21"/>
        <v>975.08173609407163</v>
      </c>
      <c r="AS34" s="11">
        <f t="shared" ref="AS34:AX34" si="22">AS11</f>
        <v>946.85008535724864</v>
      </c>
      <c r="AT34" s="11">
        <f t="shared" si="22"/>
        <v>916.4375664455855</v>
      </c>
      <c r="AU34" s="11">
        <f t="shared" si="22"/>
        <v>884.73617762780941</v>
      </c>
      <c r="AV34" s="11">
        <f t="shared" si="22"/>
        <v>867.15454980722859</v>
      </c>
      <c r="AW34" s="11">
        <f t="shared" si="22"/>
        <v>850.54542635013172</v>
      </c>
      <c r="AX34" s="11">
        <f t="shared" si="22"/>
        <v>816.10384208147207</v>
      </c>
      <c r="AY34" s="11">
        <f>AY11</f>
        <v>805.92822652540303</v>
      </c>
      <c r="AZ34" s="11">
        <f>AZ11</f>
        <v>787.40159745321432</v>
      </c>
      <c r="BA34" s="11">
        <f t="shared" ref="BA34" si="23">BA11</f>
        <v>792.50143085056436</v>
      </c>
      <c r="BB34" s="11"/>
      <c r="BC34" s="11"/>
      <c r="BD34" s="11"/>
      <c r="BE34" s="11"/>
      <c r="BF34" s="51"/>
      <c r="BG34" s="51"/>
      <c r="BH34" s="26"/>
      <c r="BI34" s="26"/>
    </row>
    <row r="35" spans="25:61" ht="15" customHeight="1">
      <c r="Y35" s="43" t="s">
        <v>237</v>
      </c>
      <c r="Z35" s="11"/>
      <c r="AA35" s="11">
        <f>AA14</f>
        <v>60.533688957800003</v>
      </c>
      <c r="AB35" s="11">
        <f t="shared" ref="AB35:AR35" si="24">AB14</f>
        <v>58.257360136800003</v>
      </c>
      <c r="AC35" s="11">
        <f t="shared" si="24"/>
        <v>54.891544841200002</v>
      </c>
      <c r="AD35" s="11">
        <f t="shared" si="24"/>
        <v>52.149962422400009</v>
      </c>
      <c r="AE35" s="11">
        <f t="shared" si="24"/>
        <v>55.762489736599989</v>
      </c>
      <c r="AF35" s="11">
        <f t="shared" si="24"/>
        <v>58.432232907199996</v>
      </c>
      <c r="AG35" s="11">
        <f t="shared" si="24"/>
        <v>55.533115812799998</v>
      </c>
      <c r="AH35" s="11">
        <f t="shared" si="24"/>
        <v>55.0172602986</v>
      </c>
      <c r="AI35" s="11">
        <f t="shared" si="24"/>
        <v>52.613575124800001</v>
      </c>
      <c r="AJ35" s="11">
        <f t="shared" si="24"/>
        <v>51.980534407600004</v>
      </c>
      <c r="AK35" s="11">
        <f t="shared" si="24"/>
        <v>54.18914351099999</v>
      </c>
      <c r="AL35" s="11">
        <f t="shared" si="24"/>
        <v>51.790044354200006</v>
      </c>
      <c r="AM35" s="11">
        <f t="shared" si="24"/>
        <v>52.8732531924</v>
      </c>
      <c r="AN35" s="11">
        <f t="shared" si="24"/>
        <v>50.183866741199999</v>
      </c>
      <c r="AO35" s="11">
        <f t="shared" si="24"/>
        <v>53.674694951199996</v>
      </c>
      <c r="AP35" s="11">
        <f t="shared" si="24"/>
        <v>53.792058405600002</v>
      </c>
      <c r="AQ35" s="11">
        <f t="shared" si="24"/>
        <v>54.584801918800011</v>
      </c>
      <c r="AR35" s="11">
        <f t="shared" si="24"/>
        <v>50.892792939000003</v>
      </c>
      <c r="AS35" s="11">
        <f t="shared" ref="AS35:AX35" si="25">AS14</f>
        <v>49.625457675</v>
      </c>
      <c r="AT35" s="11">
        <f t="shared" si="25"/>
        <v>51.258287602199999</v>
      </c>
      <c r="AU35" s="11">
        <f t="shared" si="25"/>
        <v>53.925703079999991</v>
      </c>
      <c r="AV35" s="11">
        <f t="shared" si="25"/>
        <v>53.672004523999988</v>
      </c>
      <c r="AW35" s="11">
        <f t="shared" si="25"/>
        <v>46.139193489999997</v>
      </c>
      <c r="AX35" s="11">
        <f t="shared" si="25"/>
        <v>46.358037320000001</v>
      </c>
      <c r="AY35" s="11">
        <f>AY14</f>
        <v>42.906234251400001</v>
      </c>
      <c r="AZ35" s="11">
        <f>AZ14</f>
        <v>48.474278537000004</v>
      </c>
      <c r="BA35" s="11">
        <f t="shared" ref="BA35" si="26">BA14</f>
        <v>43.24872431</v>
      </c>
      <c r="BB35" s="11"/>
      <c r="BC35" s="11"/>
      <c r="BD35" s="11"/>
      <c r="BE35" s="11"/>
      <c r="BF35" s="51"/>
      <c r="BG35" s="51"/>
      <c r="BH35" s="26"/>
      <c r="BI35" s="26"/>
    </row>
    <row r="36" spans="25:61" ht="15" customHeight="1">
      <c r="Y36" s="43" t="s">
        <v>477</v>
      </c>
      <c r="Z36" s="11"/>
      <c r="AA36" s="11">
        <f>AA18</f>
        <v>9227.9912637403104</v>
      </c>
      <c r="AB36" s="11">
        <f t="shared" ref="AB36:AR36" si="27">AB18</f>
        <v>9410.8785631960054</v>
      </c>
      <c r="AC36" s="11">
        <f t="shared" si="27"/>
        <v>9480.8150627269861</v>
      </c>
      <c r="AD36" s="11">
        <f t="shared" si="27"/>
        <v>9384.7305276184143</v>
      </c>
      <c r="AE36" s="11">
        <f t="shared" si="27"/>
        <v>9241.9561269234837</v>
      </c>
      <c r="AF36" s="11">
        <f t="shared" si="27"/>
        <v>9153.8740315418108</v>
      </c>
      <c r="AG36" s="11">
        <f t="shared" si="27"/>
        <v>9072.3837008816881</v>
      </c>
      <c r="AH36" s="11">
        <f t="shared" si="27"/>
        <v>9044.6789219226503</v>
      </c>
      <c r="AI36" s="11">
        <f t="shared" si="27"/>
        <v>8999.1033239751468</v>
      </c>
      <c r="AJ36" s="11">
        <f t="shared" si="27"/>
        <v>8938.5109659588779</v>
      </c>
      <c r="AK36" s="11">
        <f t="shared" si="27"/>
        <v>8839.1358586508322</v>
      </c>
      <c r="AL36" s="11">
        <f t="shared" si="27"/>
        <v>8868.2679045743444</v>
      </c>
      <c r="AM36" s="11">
        <f t="shared" si="27"/>
        <v>8787.8715945975091</v>
      </c>
      <c r="AN36" s="11">
        <f t="shared" si="27"/>
        <v>8671.4258985591878</v>
      </c>
      <c r="AO36" s="11">
        <f t="shared" si="27"/>
        <v>8475.1762397139355</v>
      </c>
      <c r="AP36" s="11">
        <f t="shared" si="27"/>
        <v>8440.8661289234533</v>
      </c>
      <c r="AQ36" s="11">
        <f t="shared" si="27"/>
        <v>8460.7353250945798</v>
      </c>
      <c r="AR36" s="11">
        <f t="shared" si="27"/>
        <v>8474.32165313521</v>
      </c>
      <c r="AS36" s="11">
        <f t="shared" ref="AS36:AX36" si="28">AS18</f>
        <v>8352.7588346260472</v>
      </c>
      <c r="AT36" s="11">
        <f t="shared" si="28"/>
        <v>8239.5531893016177</v>
      </c>
      <c r="AU36" s="11">
        <f t="shared" si="28"/>
        <v>7966.4278112011743</v>
      </c>
      <c r="AV36" s="11">
        <f t="shared" si="28"/>
        <v>7926.2093317239651</v>
      </c>
      <c r="AW36" s="11">
        <f t="shared" si="28"/>
        <v>7735.6096025852576</v>
      </c>
      <c r="AX36" s="11">
        <f t="shared" si="28"/>
        <v>7527.7438190037828</v>
      </c>
      <c r="AY36" s="11">
        <f>AY18</f>
        <v>7342.8668978383957</v>
      </c>
      <c r="AZ36" s="11">
        <f>AZ18</f>
        <v>7335.3521987177428</v>
      </c>
      <c r="BA36" s="11">
        <f t="shared" ref="BA36" si="29">BA18</f>
        <v>7280.5627437464582</v>
      </c>
      <c r="BB36" s="11"/>
      <c r="BC36" s="11"/>
      <c r="BD36" s="11"/>
      <c r="BE36" s="11"/>
      <c r="BF36" s="51"/>
      <c r="BG36" s="51"/>
      <c r="BH36" s="26"/>
      <c r="BI36" s="26"/>
    </row>
    <row r="37" spans="25:61" ht="15" customHeight="1">
      <c r="Y37" s="43" t="s">
        <v>478</v>
      </c>
      <c r="Z37" s="11"/>
      <c r="AA37" s="11">
        <f>AA20</f>
        <v>12770.994522515803</v>
      </c>
      <c r="AB37" s="11">
        <f t="shared" ref="AB37:AR37" si="30">AB20</f>
        <v>12013.328481008613</v>
      </c>
      <c r="AC37" s="11">
        <f t="shared" si="30"/>
        <v>13313.978770736812</v>
      </c>
      <c r="AD37" s="11">
        <f t="shared" si="30"/>
        <v>10227.052307269531</v>
      </c>
      <c r="AE37" s="11">
        <f t="shared" si="30"/>
        <v>14439.200069535591</v>
      </c>
      <c r="AF37" s="11">
        <f t="shared" si="30"/>
        <v>13604.557775115765</v>
      </c>
      <c r="AG37" s="11">
        <f t="shared" si="30"/>
        <v>13124.401777394804</v>
      </c>
      <c r="AH37" s="11">
        <f t="shared" si="30"/>
        <v>12960.423305166409</v>
      </c>
      <c r="AI37" s="11">
        <f t="shared" si="30"/>
        <v>11824.135428285743</v>
      </c>
      <c r="AJ37" s="11">
        <f t="shared" si="30"/>
        <v>12171.672566967885</v>
      </c>
      <c r="AK37" s="11">
        <f t="shared" si="30"/>
        <v>12748.795722042383</v>
      </c>
      <c r="AL37" s="11">
        <f t="shared" si="30"/>
        <v>12502.024116637198</v>
      </c>
      <c r="AM37" s="11">
        <f t="shared" si="30"/>
        <v>12738.858822469327</v>
      </c>
      <c r="AN37" s="11">
        <f t="shared" si="30"/>
        <v>11788.472788524277</v>
      </c>
      <c r="AO37" s="11">
        <f t="shared" si="30"/>
        <v>13343.595704906602</v>
      </c>
      <c r="AP37" s="11">
        <f t="shared" si="30"/>
        <v>13444.517436179432</v>
      </c>
      <c r="AQ37" s="11">
        <f t="shared" si="30"/>
        <v>13266.423309255248</v>
      </c>
      <c r="AR37" s="11">
        <f t="shared" si="30"/>
        <v>13889.595326446977</v>
      </c>
      <c r="AS37" s="11">
        <f t="shared" ref="AS37:AX37" si="31">AS20</f>
        <v>14156.765959574852</v>
      </c>
      <c r="AT37" s="11">
        <f t="shared" si="31"/>
        <v>13862.764252315195</v>
      </c>
      <c r="AU37" s="11">
        <f t="shared" si="31"/>
        <v>15040.58836186083</v>
      </c>
      <c r="AV37" s="11">
        <f t="shared" si="31"/>
        <v>14679.929010844349</v>
      </c>
      <c r="AW37" s="11">
        <f t="shared" si="31"/>
        <v>14325.283582237054</v>
      </c>
      <c r="AX37" s="11">
        <f t="shared" si="31"/>
        <v>14565.41208039487</v>
      </c>
      <c r="AY37" s="11">
        <f>AY20</f>
        <v>14437.40920264647</v>
      </c>
      <c r="AZ37" s="11">
        <f>AZ20</f>
        <v>13907.775259086531</v>
      </c>
      <c r="BA37" s="11">
        <f t="shared" ref="BA37" si="32">BA20</f>
        <v>13906.65472185721</v>
      </c>
      <c r="BB37" s="11"/>
      <c r="BC37" s="11"/>
      <c r="BD37" s="11"/>
      <c r="BE37" s="11"/>
      <c r="BF37" s="51"/>
      <c r="BG37" s="51"/>
      <c r="BH37" s="26"/>
      <c r="BI37" s="26"/>
    </row>
    <row r="38" spans="25:61" ht="15" customHeight="1">
      <c r="Y38" s="1105" t="s">
        <v>479</v>
      </c>
      <c r="Z38" s="14"/>
      <c r="AA38" s="14">
        <f>SUM(AA19,AA21)</f>
        <v>3480.5909061247871</v>
      </c>
      <c r="AB38" s="14">
        <f t="shared" ref="AB38:BG38" si="33">SUM(AB19,AB21)</f>
        <v>3482.9348173126259</v>
      </c>
      <c r="AC38" s="14">
        <f t="shared" si="33"/>
        <v>3463.3346569242804</v>
      </c>
      <c r="AD38" s="14">
        <f t="shared" si="33"/>
        <v>3373.1293595235297</v>
      </c>
      <c r="AE38" s="14">
        <f t="shared" si="33"/>
        <v>3287.1715213178691</v>
      </c>
      <c r="AF38" s="14">
        <f t="shared" si="33"/>
        <v>3256.9287178719806</v>
      </c>
      <c r="AG38" s="14">
        <f t="shared" si="33"/>
        <v>3210.4052013441474</v>
      </c>
      <c r="AH38" s="14">
        <f t="shared" si="33"/>
        <v>3163.4759765455492</v>
      </c>
      <c r="AI38" s="14">
        <f t="shared" si="33"/>
        <v>3103.5700930024664</v>
      </c>
      <c r="AJ38" s="14">
        <f t="shared" si="33"/>
        <v>3044.1568514338928</v>
      </c>
      <c r="AK38" s="14">
        <f t="shared" si="33"/>
        <v>2975.1583825178213</v>
      </c>
      <c r="AL38" s="14">
        <f t="shared" si="33"/>
        <v>2968.7457926927273</v>
      </c>
      <c r="AM38" s="14">
        <f t="shared" si="33"/>
        <v>2958.2560083578101</v>
      </c>
      <c r="AN38" s="14">
        <f t="shared" si="33"/>
        <v>2909.6774475792081</v>
      </c>
      <c r="AO38" s="14">
        <f t="shared" si="33"/>
        <v>2839.5019962889378</v>
      </c>
      <c r="AP38" s="14">
        <f t="shared" si="33"/>
        <v>2818.8163407436105</v>
      </c>
      <c r="AQ38" s="14">
        <f t="shared" si="33"/>
        <v>2759.2898420188303</v>
      </c>
      <c r="AR38" s="14">
        <f t="shared" si="33"/>
        <v>2715.1675944498688</v>
      </c>
      <c r="AS38" s="14">
        <f t="shared" si="33"/>
        <v>2674.522452339806</v>
      </c>
      <c r="AT38" s="14">
        <f t="shared" si="33"/>
        <v>2640.1747667280529</v>
      </c>
      <c r="AU38" s="14">
        <f t="shared" si="33"/>
        <v>2584.5559299777769</v>
      </c>
      <c r="AV38" s="14">
        <f t="shared" si="33"/>
        <v>2584.5840386338668</v>
      </c>
      <c r="AW38" s="14">
        <f t="shared" si="33"/>
        <v>2532.4915980627038</v>
      </c>
      <c r="AX38" s="14">
        <f t="shared" si="33"/>
        <v>2471.4393020847751</v>
      </c>
      <c r="AY38" s="14">
        <f t="shared" si="33"/>
        <v>2418.4652285238963</v>
      </c>
      <c r="AZ38" s="14">
        <f t="shared" si="33"/>
        <v>2405.5637837126983</v>
      </c>
      <c r="BA38" s="14">
        <f t="shared" si="33"/>
        <v>2361.9613127411994</v>
      </c>
      <c r="BB38" s="14">
        <f t="shared" si="33"/>
        <v>0</v>
      </c>
      <c r="BC38" s="14">
        <f t="shared" si="33"/>
        <v>0</v>
      </c>
      <c r="BD38" s="14">
        <f t="shared" si="33"/>
        <v>0</v>
      </c>
      <c r="BE38" s="14">
        <f t="shared" si="33"/>
        <v>0</v>
      </c>
      <c r="BF38" s="14">
        <f t="shared" si="33"/>
        <v>0</v>
      </c>
      <c r="BG38" s="14">
        <f t="shared" si="33"/>
        <v>0</v>
      </c>
      <c r="BH38" s="26"/>
      <c r="BI38" s="26"/>
    </row>
    <row r="39" spans="25:61" ht="15" customHeight="1">
      <c r="Y39" s="1105" t="s">
        <v>480</v>
      </c>
      <c r="Z39" s="11"/>
      <c r="AA39" s="11">
        <f>AA23</f>
        <v>9570.5426282044828</v>
      </c>
      <c r="AB39" s="11">
        <f t="shared" ref="AB39:AR39" si="34">AB23</f>
        <v>9502.0721503211753</v>
      </c>
      <c r="AC39" s="11">
        <f t="shared" si="34"/>
        <v>9490.5845197299805</v>
      </c>
      <c r="AD39" s="11">
        <f t="shared" si="34"/>
        <v>9341.5979647959139</v>
      </c>
      <c r="AE39" s="11">
        <f t="shared" si="34"/>
        <v>9227.5568032036699</v>
      </c>
      <c r="AF39" s="11">
        <f t="shared" si="34"/>
        <v>8984.708030440097</v>
      </c>
      <c r="AG39" s="11">
        <f t="shared" si="34"/>
        <v>8749.7473077975519</v>
      </c>
      <c r="AH39" s="11">
        <f t="shared" si="34"/>
        <v>8475.8826568287695</v>
      </c>
      <c r="AI39" s="11">
        <f t="shared" si="34"/>
        <v>8157.5919460048681</v>
      </c>
      <c r="AJ39" s="11">
        <f t="shared" si="34"/>
        <v>7854.0070387509895</v>
      </c>
      <c r="AK39" s="11">
        <f t="shared" si="34"/>
        <v>7571.009455212813</v>
      </c>
      <c r="AL39" s="11">
        <f t="shared" si="34"/>
        <v>7292.6845385127735</v>
      </c>
      <c r="AM39" s="11">
        <f t="shared" si="34"/>
        <v>7007.4567538927822</v>
      </c>
      <c r="AN39" s="11">
        <f t="shared" si="34"/>
        <v>6712.3051516708501</v>
      </c>
      <c r="AO39" s="11">
        <f t="shared" si="34"/>
        <v>6395.265573360185</v>
      </c>
      <c r="AP39" s="11">
        <f t="shared" si="34"/>
        <v>6091.070939230126</v>
      </c>
      <c r="AQ39" s="11">
        <f t="shared" si="34"/>
        <v>5776.9741940546037</v>
      </c>
      <c r="AR39" s="11">
        <f t="shared" si="34"/>
        <v>5483.1565575506884</v>
      </c>
      <c r="AS39" s="11">
        <f t="shared" ref="AS39:AT43" si="35">AS23</f>
        <v>5130.2435115698099</v>
      </c>
      <c r="AT39" s="11">
        <f t="shared" si="35"/>
        <v>4827.0792356699685</v>
      </c>
      <c r="AU39" s="11">
        <f t="shared" ref="AU39:AY43" si="36">AU23</f>
        <v>4514.7425071080534</v>
      </c>
      <c r="AV39" s="11">
        <f t="shared" si="36"/>
        <v>4267.1169455891832</v>
      </c>
      <c r="AW39" s="11">
        <f t="shared" si="36"/>
        <v>4054.7661017561777</v>
      </c>
      <c r="AX39" s="11">
        <f t="shared" si="36"/>
        <v>3852.3453411016285</v>
      </c>
      <c r="AY39" s="11">
        <f t="shared" si="36"/>
        <v>3632.6833855353434</v>
      </c>
      <c r="AZ39" s="11">
        <f>AZ23</f>
        <v>3438.4752603181346</v>
      </c>
      <c r="BA39" s="11">
        <f t="shared" ref="BA39" si="37">BA23</f>
        <v>3253.0008721823115</v>
      </c>
      <c r="BB39" s="11"/>
      <c r="BC39" s="11"/>
      <c r="BD39" s="11"/>
      <c r="BE39" s="11"/>
      <c r="BF39" s="1106"/>
      <c r="BG39" s="51"/>
      <c r="BH39" s="26"/>
      <c r="BI39" s="26"/>
    </row>
    <row r="40" spans="25:61" ht="15" customHeight="1">
      <c r="Y40" s="1105" t="s">
        <v>481</v>
      </c>
      <c r="Z40" s="14"/>
      <c r="AA40" s="14">
        <f>AA24</f>
        <v>53.992371516383855</v>
      </c>
      <c r="AB40" s="14">
        <f t="shared" ref="AB40:AR40" si="38">AB24</f>
        <v>53.382070969523696</v>
      </c>
      <c r="AC40" s="14">
        <f t="shared" si="38"/>
        <v>53.497660306526903</v>
      </c>
      <c r="AD40" s="14">
        <f t="shared" si="38"/>
        <v>53.627538794303021</v>
      </c>
      <c r="AE40" s="14">
        <f t="shared" si="38"/>
        <v>53.353492667977896</v>
      </c>
      <c r="AF40" s="14">
        <f t="shared" si="38"/>
        <v>53.474962814193574</v>
      </c>
      <c r="AG40" s="14">
        <f t="shared" si="38"/>
        <v>53.609067248571442</v>
      </c>
      <c r="AH40" s="14">
        <f t="shared" si="38"/>
        <v>53.863034648571443</v>
      </c>
      <c r="AI40" s="14">
        <f t="shared" si="38"/>
        <v>53.587421147571433</v>
      </c>
      <c r="AJ40" s="14">
        <f t="shared" si="38"/>
        <v>53.798324339571437</v>
      </c>
      <c r="AK40" s="14">
        <f t="shared" si="38"/>
        <v>54.07587766757144</v>
      </c>
      <c r="AL40" s="14">
        <f t="shared" si="38"/>
        <v>54.569825993571428</v>
      </c>
      <c r="AM40" s="14">
        <f t="shared" si="38"/>
        <v>69.223799540142863</v>
      </c>
      <c r="AN40" s="14">
        <f t="shared" si="38"/>
        <v>81.381470233000002</v>
      </c>
      <c r="AO40" s="14">
        <f t="shared" si="38"/>
        <v>84.019971568571421</v>
      </c>
      <c r="AP40" s="14">
        <f t="shared" si="38"/>
        <v>95.431523479028556</v>
      </c>
      <c r="AQ40" s="14">
        <f t="shared" si="38"/>
        <v>98.516890267862863</v>
      </c>
      <c r="AR40" s="14">
        <f t="shared" si="38"/>
        <v>95.160403156011441</v>
      </c>
      <c r="AS40" s="14">
        <f t="shared" si="35"/>
        <v>106.95070229662286</v>
      </c>
      <c r="AT40" s="14">
        <f t="shared" si="35"/>
        <v>106.0598991570473</v>
      </c>
      <c r="AU40" s="14">
        <f t="shared" si="36"/>
        <v>92.632009691413586</v>
      </c>
      <c r="AV40" s="14">
        <f t="shared" si="36"/>
        <v>102.33876290744008</v>
      </c>
      <c r="AW40" s="14">
        <f t="shared" si="36"/>
        <v>101.29903328799999</v>
      </c>
      <c r="AX40" s="14">
        <f t="shared" si="36"/>
        <v>100.21113991977144</v>
      </c>
      <c r="AY40" s="14">
        <f t="shared" si="36"/>
        <v>99.890578236701728</v>
      </c>
      <c r="AZ40" s="14">
        <f>AZ24</f>
        <v>101.75870194057141</v>
      </c>
      <c r="BA40" s="14">
        <f t="shared" ref="BA40" si="39">BA24</f>
        <v>102.51298765485713</v>
      </c>
      <c r="BB40" s="14"/>
      <c r="BC40" s="14"/>
      <c r="BD40" s="14"/>
      <c r="BE40" s="14"/>
      <c r="BF40" s="51"/>
      <c r="BG40" s="81"/>
      <c r="BH40" s="26"/>
      <c r="BI40" s="26"/>
    </row>
    <row r="41" spans="25:61" ht="15" customHeight="1" thickBot="1">
      <c r="Y41" s="43" t="s">
        <v>482</v>
      </c>
      <c r="Z41" s="11"/>
      <c r="AA41" s="11">
        <f>AA25</f>
        <v>16.04889076863212</v>
      </c>
      <c r="AB41" s="11">
        <f t="shared" ref="AB41:AR41" si="40">AB25</f>
        <v>15.573652491198054</v>
      </c>
      <c r="AC41" s="11">
        <f t="shared" si="40"/>
        <v>15.991037202251752</v>
      </c>
      <c r="AD41" s="11">
        <f t="shared" si="40"/>
        <v>15.901517059917419</v>
      </c>
      <c r="AE41" s="11">
        <f t="shared" si="40"/>
        <v>17.249403502172701</v>
      </c>
      <c r="AF41" s="11">
        <f t="shared" si="40"/>
        <v>17.700227162832061</v>
      </c>
      <c r="AG41" s="11">
        <f t="shared" si="40"/>
        <v>18.141670387974337</v>
      </c>
      <c r="AH41" s="11">
        <f t="shared" si="40"/>
        <v>17.512962822937457</v>
      </c>
      <c r="AI41" s="11">
        <f t="shared" si="40"/>
        <v>17.29928643013427</v>
      </c>
      <c r="AJ41" s="11">
        <f t="shared" si="40"/>
        <v>16.709620864692145</v>
      </c>
      <c r="AK41" s="11">
        <f t="shared" si="40"/>
        <v>15.872709715302118</v>
      </c>
      <c r="AL41" s="11">
        <f t="shared" si="40"/>
        <v>15.006826420581943</v>
      </c>
      <c r="AM41" s="11">
        <f t="shared" si="40"/>
        <v>23.229532280904419</v>
      </c>
      <c r="AN41" s="11">
        <f t="shared" si="40"/>
        <v>19.993754172302932</v>
      </c>
      <c r="AO41" s="11">
        <f t="shared" si="40"/>
        <v>18.31210001674831</v>
      </c>
      <c r="AP41" s="11">
        <f t="shared" si="40"/>
        <v>16.984463468141495</v>
      </c>
      <c r="AQ41" s="11">
        <f t="shared" si="40"/>
        <v>15.819375570359522</v>
      </c>
      <c r="AR41" s="11">
        <f t="shared" si="40"/>
        <v>14.468454106927295</v>
      </c>
      <c r="AS41" s="11">
        <f t="shared" si="35"/>
        <v>14.031299396428718</v>
      </c>
      <c r="AT41" s="11">
        <f t="shared" si="35"/>
        <v>12.477140116356498</v>
      </c>
      <c r="AU41" s="11">
        <f t="shared" si="36"/>
        <v>11.5155680213933</v>
      </c>
      <c r="AV41" s="11">
        <f t="shared" si="36"/>
        <v>11.4412385926267</v>
      </c>
      <c r="AW41" s="11">
        <f t="shared" si="36"/>
        <v>11.926109119554983</v>
      </c>
      <c r="AX41" s="11">
        <f t="shared" si="36"/>
        <v>12.088212839245491</v>
      </c>
      <c r="AY41" s="11">
        <f t="shared" si="36"/>
        <v>10.67835567497886</v>
      </c>
      <c r="AZ41" s="11">
        <f>AZ25</f>
        <v>10.570560665414025</v>
      </c>
      <c r="BA41" s="11">
        <f t="shared" ref="BA41" si="41">BA25</f>
        <v>10.900208493622209</v>
      </c>
      <c r="BB41" s="11"/>
      <c r="BC41" s="11"/>
      <c r="BD41" s="11"/>
      <c r="BE41" s="11"/>
      <c r="BF41" s="1106"/>
      <c r="BG41" s="53"/>
      <c r="BH41" s="26"/>
      <c r="BI41" s="26"/>
    </row>
    <row r="42" spans="25:61" ht="15" customHeight="1" thickTop="1">
      <c r="Y42" s="43" t="s">
        <v>483</v>
      </c>
      <c r="Z42" s="11"/>
      <c r="AA42" s="11">
        <f>AA26</f>
        <v>2784.758021977902</v>
      </c>
      <c r="AB42" s="11">
        <f t="shared" ref="AB42:AR42" si="42">AB26</f>
        <v>2713.8170986019509</v>
      </c>
      <c r="AC42" s="11">
        <f t="shared" si="42"/>
        <v>2692.6779207268878</v>
      </c>
      <c r="AD42" s="11">
        <f t="shared" si="42"/>
        <v>2646.2920832531995</v>
      </c>
      <c r="AE42" s="11">
        <f t="shared" si="42"/>
        <v>2593.4343365550762</v>
      </c>
      <c r="AF42" s="11">
        <f t="shared" si="42"/>
        <v>2553.9700007559522</v>
      </c>
      <c r="AG42" s="11">
        <f t="shared" si="42"/>
        <v>2517.0469771540506</v>
      </c>
      <c r="AH42" s="11">
        <f t="shared" si="42"/>
        <v>2480.2859851642916</v>
      </c>
      <c r="AI42" s="11">
        <f t="shared" si="42"/>
        <v>2427.9195215677241</v>
      </c>
      <c r="AJ42" s="11">
        <f t="shared" si="42"/>
        <v>2395.5156917743984</v>
      </c>
      <c r="AK42" s="11">
        <f t="shared" si="42"/>
        <v>2358.9598038198615</v>
      </c>
      <c r="AL42" s="11">
        <f t="shared" si="42"/>
        <v>2126.8712636386799</v>
      </c>
      <c r="AM42" s="11">
        <f t="shared" si="42"/>
        <v>2071.9028563770657</v>
      </c>
      <c r="AN42" s="11">
        <f t="shared" si="42"/>
        <v>2027.8372436612208</v>
      </c>
      <c r="AO42" s="11">
        <f t="shared" si="42"/>
        <v>1988.002149968509</v>
      </c>
      <c r="AP42" s="11">
        <f t="shared" si="42"/>
        <v>1932.4457454980934</v>
      </c>
      <c r="AQ42" s="11">
        <f t="shared" si="42"/>
        <v>1893.5377273377985</v>
      </c>
      <c r="AR42" s="11">
        <f t="shared" si="42"/>
        <v>1844.4943691313722</v>
      </c>
      <c r="AS42" s="11">
        <f t="shared" si="35"/>
        <v>1820.5812205836355</v>
      </c>
      <c r="AT42" s="11">
        <f t="shared" si="35"/>
        <v>1767.7548713244537</v>
      </c>
      <c r="AU42" s="11">
        <f t="shared" si="36"/>
        <v>1734.7931554552829</v>
      </c>
      <c r="AV42" s="11">
        <f t="shared" si="36"/>
        <v>1703.4636990856775</v>
      </c>
      <c r="AW42" s="11">
        <f t="shared" si="36"/>
        <v>1671.2036711682445</v>
      </c>
      <c r="AX42" s="11">
        <f t="shared" si="36"/>
        <v>1647.1524159656492</v>
      </c>
      <c r="AY42" s="11">
        <f t="shared" si="36"/>
        <v>1620.1522511855255</v>
      </c>
      <c r="AZ42" s="11">
        <f>AZ26</f>
        <v>1590.0597163139873</v>
      </c>
      <c r="BA42" s="11">
        <f t="shared" ref="BA42" si="43">BA26</f>
        <v>1591.1588974979873</v>
      </c>
      <c r="BB42" s="11"/>
      <c r="BC42" s="11"/>
      <c r="BD42" s="11"/>
      <c r="BE42" s="11"/>
      <c r="BF42" s="51"/>
      <c r="BG42" s="81"/>
      <c r="BH42" s="26"/>
      <c r="BI42" s="26"/>
    </row>
    <row r="43" spans="25:61" ht="15" customHeight="1" thickBot="1">
      <c r="Y43" s="1107" t="s">
        <v>473</v>
      </c>
      <c r="Z43" s="167"/>
      <c r="AA43" s="167">
        <f>AA27</f>
        <v>58.626934084596428</v>
      </c>
      <c r="AB43" s="167">
        <f t="shared" ref="AB43:AR43" si="44">AB27</f>
        <v>59.162528287756629</v>
      </c>
      <c r="AC43" s="167">
        <f t="shared" si="44"/>
        <v>59.155883417755859</v>
      </c>
      <c r="AD43" s="167">
        <f t="shared" si="44"/>
        <v>59.259026903271071</v>
      </c>
      <c r="AE43" s="167">
        <f t="shared" si="44"/>
        <v>59.41768733427967</v>
      </c>
      <c r="AF43" s="167">
        <f t="shared" si="44"/>
        <v>59.953577751354949</v>
      </c>
      <c r="AG43" s="167">
        <f t="shared" si="44"/>
        <v>60.017997486444173</v>
      </c>
      <c r="AH43" s="167">
        <f t="shared" si="44"/>
        <v>60.281112445105464</v>
      </c>
      <c r="AI43" s="167">
        <f t="shared" si="44"/>
        <v>56.91357500136376</v>
      </c>
      <c r="AJ43" s="167">
        <f t="shared" si="44"/>
        <v>60.800772177715089</v>
      </c>
      <c r="AK43" s="167">
        <f t="shared" si="44"/>
        <v>74.367638641955253</v>
      </c>
      <c r="AL43" s="167">
        <f t="shared" si="44"/>
        <v>58.428472824508134</v>
      </c>
      <c r="AM43" s="167">
        <f t="shared" si="44"/>
        <v>50.45922517209894</v>
      </c>
      <c r="AN43" s="167">
        <f t="shared" si="44"/>
        <v>72.558840077041296</v>
      </c>
      <c r="AO43" s="167">
        <f t="shared" si="44"/>
        <v>76.73931090438893</v>
      </c>
      <c r="AP43" s="167">
        <f t="shared" si="44"/>
        <v>81.464620746794367</v>
      </c>
      <c r="AQ43" s="167">
        <f t="shared" si="44"/>
        <v>86.161925162864748</v>
      </c>
      <c r="AR43" s="167">
        <f t="shared" si="44"/>
        <v>92.044173837759629</v>
      </c>
      <c r="AS43" s="167">
        <f t="shared" si="35"/>
        <v>110.37555568328293</v>
      </c>
      <c r="AT43" s="167">
        <f t="shared" si="35"/>
        <v>115.19735597012708</v>
      </c>
      <c r="AU43" s="167">
        <f t="shared" si="36"/>
        <v>114.30144598670051</v>
      </c>
      <c r="AV43" s="167">
        <f t="shared" si="36"/>
        <v>118.71528771468176</v>
      </c>
      <c r="AW43" s="167">
        <f t="shared" si="36"/>
        <v>121.20659169306623</v>
      </c>
      <c r="AX43" s="167">
        <f t="shared" si="36"/>
        <v>128.80910030163807</v>
      </c>
      <c r="AY43" s="167">
        <f t="shared" si="36"/>
        <v>141.49008793931768</v>
      </c>
      <c r="AZ43" s="167">
        <f>AZ27</f>
        <v>134.48494549575111</v>
      </c>
      <c r="BA43" s="167">
        <f t="shared" ref="BA43" si="45">BA27</f>
        <v>140.19370735978447</v>
      </c>
      <c r="BB43" s="167"/>
      <c r="BC43" s="167"/>
      <c r="BD43" s="167"/>
      <c r="BE43" s="167"/>
      <c r="BF43" s="163"/>
      <c r="BG43" s="81"/>
      <c r="BH43" s="26"/>
      <c r="BI43" s="26"/>
    </row>
    <row r="44" spans="25:61" ht="15" customHeight="1" thickTop="1">
      <c r="Y44" s="1108" t="s">
        <v>99</v>
      </c>
      <c r="Z44" s="13"/>
      <c r="AA44" s="13">
        <f>SUM(AA32:AA43)</f>
        <v>44337.525142560022</v>
      </c>
      <c r="AB44" s="13">
        <f t="shared" ref="AB44:AR44" si="46">SUM(AB32:AB43)</f>
        <v>43113.766205830681</v>
      </c>
      <c r="AC44" s="13">
        <f t="shared" si="46"/>
        <v>43955.344502896536</v>
      </c>
      <c r="AD44" s="13">
        <f t="shared" si="46"/>
        <v>39863.052913746775</v>
      </c>
      <c r="AE44" s="13">
        <f t="shared" si="46"/>
        <v>43250.533956486026</v>
      </c>
      <c r="AF44" s="13">
        <f t="shared" si="46"/>
        <v>41759.443556404702</v>
      </c>
      <c r="AG44" s="13">
        <f t="shared" si="46"/>
        <v>40549.363050042812</v>
      </c>
      <c r="AH44" s="13">
        <f t="shared" si="46"/>
        <v>39805.355908137011</v>
      </c>
      <c r="AI44" s="13">
        <f t="shared" si="46"/>
        <v>37948.968506578451</v>
      </c>
      <c r="AJ44" s="13">
        <f t="shared" si="46"/>
        <v>37795.360937270008</v>
      </c>
      <c r="AK44" s="13">
        <f t="shared" si="46"/>
        <v>37778.530384818041</v>
      </c>
      <c r="AL44" s="13">
        <f t="shared" si="46"/>
        <v>36741.466409620341</v>
      </c>
      <c r="AM44" s="13">
        <f t="shared" si="46"/>
        <v>36131.327343255747</v>
      </c>
      <c r="AN44" s="13">
        <f t="shared" si="46"/>
        <v>34677.859125597839</v>
      </c>
      <c r="AO44" s="13">
        <f t="shared" si="46"/>
        <v>35749.826624101748</v>
      </c>
      <c r="AP44" s="13">
        <f t="shared" si="46"/>
        <v>35551.203201049102</v>
      </c>
      <c r="AQ44" s="13">
        <f t="shared" si="46"/>
        <v>35058.634224140798</v>
      </c>
      <c r="AR44" s="13">
        <f t="shared" si="46"/>
        <v>35362.982462261454</v>
      </c>
      <c r="AS44" s="13">
        <f t="shared" ref="AS44:AX44" si="47">SUM(AS32:AS43)</f>
        <v>35034.670013290961</v>
      </c>
      <c r="AT44" s="13">
        <f t="shared" si="47"/>
        <v>34126.959308177189</v>
      </c>
      <c r="AU44" s="13">
        <f t="shared" si="47"/>
        <v>34735.126886866958</v>
      </c>
      <c r="AV44" s="13">
        <f t="shared" si="47"/>
        <v>33688.534484929434</v>
      </c>
      <c r="AW44" s="13">
        <f t="shared" si="47"/>
        <v>32849.942943746762</v>
      </c>
      <c r="AX44" s="13">
        <f t="shared" si="47"/>
        <v>32514.440432399679</v>
      </c>
      <c r="AY44" s="13">
        <f>SUM(AY32:AY43)</f>
        <v>31879.066534057882</v>
      </c>
      <c r="AZ44" s="13">
        <f>SUM(AZ32:AZ43)</f>
        <v>31140.879643578781</v>
      </c>
      <c r="BA44" s="13">
        <f t="shared" ref="BA44" si="48">SUM(BA32:BA43)</f>
        <v>30792.275020844445</v>
      </c>
      <c r="BB44" s="13"/>
      <c r="BC44" s="13"/>
      <c r="BD44" s="13"/>
      <c r="BE44" s="13"/>
      <c r="BF44" s="55"/>
      <c r="BG44" s="51"/>
      <c r="BH44" s="26"/>
      <c r="BI44" s="26"/>
    </row>
    <row r="45" spans="25:61">
      <c r="Z45" s="26"/>
    </row>
    <row r="46" spans="25:61">
      <c r="Y46" s="236" t="s">
        <v>438</v>
      </c>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row>
    <row r="47" spans="25:61">
      <c r="Y47" s="10"/>
      <c r="Z47" s="228">
        <v>1990</v>
      </c>
      <c r="AA47" s="10">
        <v>1990</v>
      </c>
      <c r="AB47" s="10">
        <f t="shared" ref="AB47:BA47" si="49">AA47+1</f>
        <v>1991</v>
      </c>
      <c r="AC47" s="10">
        <f t="shared" si="49"/>
        <v>1992</v>
      </c>
      <c r="AD47" s="10">
        <f t="shared" si="49"/>
        <v>1993</v>
      </c>
      <c r="AE47" s="10">
        <f t="shared" si="49"/>
        <v>1994</v>
      </c>
      <c r="AF47" s="10">
        <f t="shared" si="49"/>
        <v>1995</v>
      </c>
      <c r="AG47" s="10">
        <f t="shared" si="49"/>
        <v>1996</v>
      </c>
      <c r="AH47" s="10">
        <f t="shared" si="49"/>
        <v>1997</v>
      </c>
      <c r="AI47" s="10">
        <f t="shared" si="49"/>
        <v>1998</v>
      </c>
      <c r="AJ47" s="10">
        <f t="shared" si="49"/>
        <v>1999</v>
      </c>
      <c r="AK47" s="10">
        <f t="shared" si="49"/>
        <v>2000</v>
      </c>
      <c r="AL47" s="10">
        <f t="shared" si="49"/>
        <v>2001</v>
      </c>
      <c r="AM47" s="10">
        <f t="shared" si="49"/>
        <v>2002</v>
      </c>
      <c r="AN47" s="10">
        <f t="shared" si="49"/>
        <v>2003</v>
      </c>
      <c r="AO47" s="10">
        <f t="shared" si="49"/>
        <v>2004</v>
      </c>
      <c r="AP47" s="10">
        <f t="shared" si="49"/>
        <v>2005</v>
      </c>
      <c r="AQ47" s="10">
        <f t="shared" si="49"/>
        <v>2006</v>
      </c>
      <c r="AR47" s="10">
        <f t="shared" si="49"/>
        <v>2007</v>
      </c>
      <c r="AS47" s="10">
        <f t="shared" si="49"/>
        <v>2008</v>
      </c>
      <c r="AT47" s="10">
        <f t="shared" si="49"/>
        <v>2009</v>
      </c>
      <c r="AU47" s="10">
        <f t="shared" si="49"/>
        <v>2010</v>
      </c>
      <c r="AV47" s="10">
        <f t="shared" si="49"/>
        <v>2011</v>
      </c>
      <c r="AW47" s="10">
        <f t="shared" si="49"/>
        <v>2012</v>
      </c>
      <c r="AX47" s="10">
        <f t="shared" si="49"/>
        <v>2013</v>
      </c>
      <c r="AY47" s="10">
        <f t="shared" si="49"/>
        <v>2014</v>
      </c>
      <c r="AZ47" s="10">
        <f t="shared" si="49"/>
        <v>2015</v>
      </c>
      <c r="BA47" s="10">
        <f t="shared" si="49"/>
        <v>2016</v>
      </c>
      <c r="BB47" s="10"/>
      <c r="BC47" s="10"/>
      <c r="BD47" s="10"/>
      <c r="BE47" s="10"/>
      <c r="BF47" s="10" t="s">
        <v>34</v>
      </c>
      <c r="BG47" s="10" t="s">
        <v>3</v>
      </c>
    </row>
    <row r="48" spans="25:61" ht="15" customHeight="1">
      <c r="Y48" s="1109" t="s">
        <v>474</v>
      </c>
      <c r="Z48" s="346">
        <f>AA32</f>
        <v>1048.9957775791218</v>
      </c>
      <c r="AA48" s="347">
        <f>IF(ISTEXT(AA32),AA32,AA32/$AA32-1)</f>
        <v>0</v>
      </c>
      <c r="AB48" s="347">
        <f t="shared" ref="AB48:BE56" si="50">IF(ISTEXT(AB32),AB32,AB32/$Z48-1)</f>
        <v>-1.1751622889328517E-2</v>
      </c>
      <c r="AC48" s="347">
        <f t="shared" si="50"/>
        <v>-2.4331763627865932E-2</v>
      </c>
      <c r="AD48" s="347">
        <f t="shared" si="50"/>
        <v>-3.5548200030135479E-3</v>
      </c>
      <c r="AE48" s="347">
        <f t="shared" si="50"/>
        <v>-1.2025607844882047E-2</v>
      </c>
      <c r="AF48" s="347">
        <f t="shared" si="50"/>
        <v>1.0384224634798489E-2</v>
      </c>
      <c r="AG48" s="347">
        <f t="shared" si="50"/>
        <v>9.4910172173416907E-3</v>
      </c>
      <c r="AH48" s="347">
        <f t="shared" si="50"/>
        <v>-6.6645699708161366E-2</v>
      </c>
      <c r="AI48" s="347">
        <f t="shared" si="50"/>
        <v>-0.10911993909088857</v>
      </c>
      <c r="AJ48" s="347">
        <f t="shared" si="50"/>
        <v>-0.1030314594010594</v>
      </c>
      <c r="AK48" s="347">
        <f t="shared" si="50"/>
        <v>-0.10462479317243811</v>
      </c>
      <c r="AL48" s="347">
        <f t="shared" si="50"/>
        <v>-0.14529840785577797</v>
      </c>
      <c r="AM48" s="347">
        <f t="shared" si="50"/>
        <v>-3.0761869077760351E-2</v>
      </c>
      <c r="AN48" s="347">
        <f t="shared" si="50"/>
        <v>-4.1524880223123839E-3</v>
      </c>
      <c r="AO48" s="347">
        <f t="shared" si="50"/>
        <v>0.17760761462433261</v>
      </c>
      <c r="AP48" s="347">
        <f t="shared" si="50"/>
        <v>0.28884745862957462</v>
      </c>
      <c r="AQ48" s="347">
        <f t="shared" si="50"/>
        <v>0.36500435694239708</v>
      </c>
      <c r="AR48" s="347">
        <f t="shared" si="50"/>
        <v>0.43925434867567348</v>
      </c>
      <c r="AS48" s="347">
        <f t="shared" si="50"/>
        <v>0.40366670327824439</v>
      </c>
      <c r="AT48" s="347">
        <f t="shared" si="50"/>
        <v>0.33663012621814903</v>
      </c>
      <c r="AU48" s="347">
        <f t="shared" si="50"/>
        <v>0.48671437890471991</v>
      </c>
      <c r="AV48" s="347">
        <f t="shared" si="50"/>
        <v>0.14843387668809305</v>
      </c>
      <c r="AW48" s="347">
        <f t="shared" si="50"/>
        <v>0.17851017275158299</v>
      </c>
      <c r="AX48" s="347">
        <f t="shared" si="50"/>
        <v>0.13629482899686884</v>
      </c>
      <c r="AY48" s="15">
        <f t="shared" si="50"/>
        <v>0.12449428976729093</v>
      </c>
      <c r="AZ48" s="15">
        <f>IF(ISTEXT(AZ32),AZ32,AZ32/$Z48-1)</f>
        <v>0.18155493678454238</v>
      </c>
      <c r="BA48" s="347">
        <f t="shared" ref="BA48" si="51">IF(ISTEXT(BA32),BA32,BA32/$Z48-1)</f>
        <v>0.11770797598711713</v>
      </c>
      <c r="BB48" s="15">
        <f t="shared" si="50"/>
        <v>-1</v>
      </c>
      <c r="BC48" s="15">
        <f t="shared" si="50"/>
        <v>-1</v>
      </c>
      <c r="BD48" s="15">
        <f t="shared" si="50"/>
        <v>-1</v>
      </c>
      <c r="BE48" s="15">
        <f t="shared" si="50"/>
        <v>-1</v>
      </c>
      <c r="BF48" s="1517"/>
      <c r="BG48" s="44"/>
    </row>
    <row r="49" spans="25:61" ht="15" customHeight="1">
      <c r="Y49" s="1109" t="s">
        <v>475</v>
      </c>
      <c r="Z49" s="346">
        <f t="shared" ref="Z49:Z59" si="52">AA33</f>
        <v>291.29469574270234</v>
      </c>
      <c r="AA49" s="347">
        <f t="shared" ref="AA49:AP49" si="53">IF(ISTEXT(AA33),AA33,AA33/$Z49-1)</f>
        <v>0</v>
      </c>
      <c r="AB49" s="347">
        <f t="shared" si="53"/>
        <v>2.4916491014266962E-2</v>
      </c>
      <c r="AC49" s="347">
        <f t="shared" si="53"/>
        <v>3.7690500602211463E-2</v>
      </c>
      <c r="AD49" s="347">
        <f t="shared" si="53"/>
        <v>2.5173251408905584E-2</v>
      </c>
      <c r="AE49" s="347">
        <f t="shared" si="53"/>
        <v>3.7072221374416792E-2</v>
      </c>
      <c r="AF49" s="347">
        <f t="shared" si="53"/>
        <v>6.0446010359849867E-2</v>
      </c>
      <c r="AG49" s="347">
        <f t="shared" si="53"/>
        <v>8.3757243243293811E-2</v>
      </c>
      <c r="AH49" s="347">
        <f t="shared" si="53"/>
        <v>9.3984412676248796E-2</v>
      </c>
      <c r="AI49" s="347">
        <f t="shared" si="53"/>
        <v>7.7348624096221563E-2</v>
      </c>
      <c r="AJ49" s="347">
        <f t="shared" si="53"/>
        <v>7.6870041622033591E-2</v>
      </c>
      <c r="AK49" s="347">
        <f t="shared" si="53"/>
        <v>7.0878144847642766E-2</v>
      </c>
      <c r="AL49" s="347">
        <f t="shared" si="53"/>
        <v>5.1258228015299112E-2</v>
      </c>
      <c r="AM49" s="347">
        <f t="shared" si="53"/>
        <v>1.7934797457340501E-2</v>
      </c>
      <c r="AN49" s="347">
        <f t="shared" si="53"/>
        <v>-3.2749664638134002E-2</v>
      </c>
      <c r="AO49" s="347">
        <f t="shared" si="53"/>
        <v>-9.4950512012603405E-2</v>
      </c>
      <c r="AP49" s="347">
        <f t="shared" si="53"/>
        <v>-0.15074608140412971</v>
      </c>
      <c r="AQ49" s="347">
        <f t="shared" si="50"/>
        <v>-0.20250307278802571</v>
      </c>
      <c r="AR49" s="347">
        <f t="shared" si="50"/>
        <v>-0.24877565575832683</v>
      </c>
      <c r="AS49" s="347">
        <f t="shared" si="50"/>
        <v>-0.31504249051899724</v>
      </c>
      <c r="AT49" s="347">
        <f t="shared" si="50"/>
        <v>-0.36118512393695013</v>
      </c>
      <c r="AU49" s="347">
        <f t="shared" si="50"/>
        <v>-0.39116258033082552</v>
      </c>
      <c r="AV49" s="347">
        <f t="shared" si="50"/>
        <v>-0.41911977627890618</v>
      </c>
      <c r="AW49" s="347">
        <f t="shared" si="50"/>
        <v>-0.43967452435080567</v>
      </c>
      <c r="AX49" s="347">
        <f t="shared" si="50"/>
        <v>-0.46854966483533966</v>
      </c>
      <c r="AY49" s="347">
        <f t="shared" ref="AY49:BA56" si="54">IF(ISTEXT(AY33),AY33,AY33/$Z49-1)</f>
        <v>-0.49533470409438096</v>
      </c>
      <c r="AZ49" s="347">
        <f t="shared" si="54"/>
        <v>-0.51417858360873336</v>
      </c>
      <c r="BA49" s="347">
        <f t="shared" si="54"/>
        <v>-0.52931354817882592</v>
      </c>
      <c r="BB49" s="15">
        <f t="shared" si="50"/>
        <v>-1</v>
      </c>
      <c r="BC49" s="15">
        <f t="shared" si="50"/>
        <v>-1</v>
      </c>
      <c r="BD49" s="15">
        <f t="shared" si="50"/>
        <v>-1</v>
      </c>
      <c r="BE49" s="15">
        <f t="shared" si="50"/>
        <v>-1</v>
      </c>
      <c r="BF49" s="1518"/>
      <c r="BG49" s="79"/>
    </row>
    <row r="50" spans="25:61" ht="15" customHeight="1">
      <c r="Y50" s="1109" t="s">
        <v>476</v>
      </c>
      <c r="Z50" s="346">
        <f t="shared" si="52"/>
        <v>4973.1554413475014</v>
      </c>
      <c r="AA50" s="347">
        <f t="shared" ref="AA50:AA60" si="55">IF(ISTEXT(AA34),AA34,AA34/$Z50-1)</f>
        <v>0</v>
      </c>
      <c r="AB50" s="347">
        <f t="shared" si="50"/>
        <v>-0.10134754000492241</v>
      </c>
      <c r="AC50" s="347">
        <f t="shared" si="50"/>
        <v>-0.19474227287005463</v>
      </c>
      <c r="AD50" s="347">
        <f t="shared" si="50"/>
        <v>-0.323283104853887</v>
      </c>
      <c r="AE50" s="347">
        <f t="shared" si="50"/>
        <v>-0.40943783932922118</v>
      </c>
      <c r="AF50" s="347">
        <f t="shared" si="50"/>
        <v>-0.46773171521610502</v>
      </c>
      <c r="AG50" s="347">
        <f t="shared" si="50"/>
        <v>-0.53481613216710711</v>
      </c>
      <c r="AH50" s="347">
        <f t="shared" si="50"/>
        <v>-0.55839343017401943</v>
      </c>
      <c r="AI50" s="347">
        <f t="shared" si="50"/>
        <v>-0.59625654218309232</v>
      </c>
      <c r="AJ50" s="347">
        <f t="shared" si="50"/>
        <v>-0.60716976358439956</v>
      </c>
      <c r="AK50" s="347">
        <f t="shared" si="50"/>
        <v>-0.63086215985055838</v>
      </c>
      <c r="AL50" s="347">
        <f t="shared" si="50"/>
        <v>-0.67821771591117164</v>
      </c>
      <c r="AM50" s="347">
        <f t="shared" si="50"/>
        <v>-0.78726790345976139</v>
      </c>
      <c r="AN50" s="347">
        <f t="shared" si="50"/>
        <v>-0.79537580333899771</v>
      </c>
      <c r="AO50" s="347">
        <f t="shared" si="50"/>
        <v>-0.80362621612793839</v>
      </c>
      <c r="AP50" s="347">
        <f t="shared" si="50"/>
        <v>-0.80365881339945422</v>
      </c>
      <c r="AQ50" s="347">
        <f t="shared" si="50"/>
        <v>-0.80245934126361429</v>
      </c>
      <c r="AR50" s="347">
        <f t="shared" si="50"/>
        <v>-0.80393097549553605</v>
      </c>
      <c r="AS50" s="347">
        <f t="shared" si="50"/>
        <v>-0.80960778392627619</v>
      </c>
      <c r="AT50" s="347">
        <f t="shared" si="50"/>
        <v>-0.81572312041039441</v>
      </c>
      <c r="AU50" s="347">
        <f t="shared" si="50"/>
        <v>-0.82209762231198513</v>
      </c>
      <c r="AV50" s="347">
        <f t="shared" si="50"/>
        <v>-0.8256329286236288</v>
      </c>
      <c r="AW50" s="347">
        <f t="shared" si="50"/>
        <v>-0.82897268416776604</v>
      </c>
      <c r="AX50" s="347">
        <f t="shared" si="50"/>
        <v>-0.83589818341564959</v>
      </c>
      <c r="AY50" s="347">
        <f t="shared" si="54"/>
        <v>-0.83794429190272146</v>
      </c>
      <c r="AZ50" s="347">
        <f t="shared" si="54"/>
        <v>-0.84166961866772783</v>
      </c>
      <c r="BA50" s="347">
        <f t="shared" si="54"/>
        <v>-0.84064414631772855</v>
      </c>
      <c r="BB50" s="15">
        <f t="shared" si="50"/>
        <v>-1</v>
      </c>
      <c r="BC50" s="15">
        <f t="shared" si="50"/>
        <v>-1</v>
      </c>
      <c r="BD50" s="15">
        <f t="shared" si="50"/>
        <v>-1</v>
      </c>
      <c r="BE50" s="15">
        <f t="shared" si="50"/>
        <v>-1</v>
      </c>
      <c r="BF50" s="1518"/>
      <c r="BG50" s="51"/>
    </row>
    <row r="51" spans="25:61" ht="15" customHeight="1">
      <c r="Y51" s="1109" t="s">
        <v>237</v>
      </c>
      <c r="Z51" s="346">
        <f t="shared" si="52"/>
        <v>60.533688957800003</v>
      </c>
      <c r="AA51" s="347">
        <f t="shared" si="55"/>
        <v>0</v>
      </c>
      <c r="AB51" s="347">
        <f t="shared" si="50"/>
        <v>-3.7604330087778082E-2</v>
      </c>
      <c r="AC51" s="347">
        <f t="shared" si="50"/>
        <v>-9.3206679020228278E-2</v>
      </c>
      <c r="AD51" s="347">
        <f t="shared" si="50"/>
        <v>-0.13849687140733424</v>
      </c>
      <c r="AE51" s="347">
        <f t="shared" si="50"/>
        <v>-7.8818907344737732E-2</v>
      </c>
      <c r="AF51" s="347">
        <f t="shared" si="50"/>
        <v>-3.4715479706928121E-2</v>
      </c>
      <c r="AG51" s="347">
        <f t="shared" si="50"/>
        <v>-8.2608101886638141E-2</v>
      </c>
      <c r="AH51" s="347">
        <f t="shared" si="50"/>
        <v>-9.1129894017291546E-2</v>
      </c>
      <c r="AI51" s="347">
        <f t="shared" si="50"/>
        <v>-0.13083811625161934</v>
      </c>
      <c r="AJ51" s="347">
        <f t="shared" si="50"/>
        <v>-0.14129577591351949</v>
      </c>
      <c r="AK51" s="347">
        <f t="shared" si="50"/>
        <v>-0.10481015705523911</v>
      </c>
      <c r="AL51" s="347">
        <f t="shared" si="50"/>
        <v>-0.14444261954191284</v>
      </c>
      <c r="AM51" s="347">
        <f t="shared" si="50"/>
        <v>-0.12654830553512675</v>
      </c>
      <c r="AN51" s="347">
        <f t="shared" si="50"/>
        <v>-0.1709762348006777</v>
      </c>
      <c r="AO51" s="347">
        <f t="shared" si="50"/>
        <v>-0.11330870668367221</v>
      </c>
      <c r="AP51" s="347">
        <f t="shared" si="50"/>
        <v>-0.11136989448800672</v>
      </c>
      <c r="AQ51" s="347">
        <f t="shared" si="50"/>
        <v>-9.8273988276960211E-2</v>
      </c>
      <c r="AR51" s="347">
        <f t="shared" si="50"/>
        <v>-0.15926496773591614</v>
      </c>
      <c r="AS51" s="347">
        <f t="shared" si="50"/>
        <v>-0.18020099998208405</v>
      </c>
      <c r="AT51" s="347">
        <f t="shared" si="50"/>
        <v>-0.15322709577581151</v>
      </c>
      <c r="AU51" s="347">
        <f t="shared" si="50"/>
        <v>-0.10916212098698719</v>
      </c>
      <c r="AV51" s="347">
        <f t="shared" si="50"/>
        <v>-0.11335315180582362</v>
      </c>
      <c r="AW51" s="347">
        <f t="shared" si="50"/>
        <v>-0.23779313165326621</v>
      </c>
      <c r="AX51" s="347">
        <f t="shared" si="50"/>
        <v>-0.23417789138346268</v>
      </c>
      <c r="AY51" s="347">
        <f t="shared" si="54"/>
        <v>-0.29120073482864517</v>
      </c>
      <c r="AZ51" s="347">
        <f t="shared" si="54"/>
        <v>-0.19921816476783705</v>
      </c>
      <c r="BA51" s="347">
        <f t="shared" si="54"/>
        <v>-0.28554289265023836</v>
      </c>
      <c r="BB51" s="15">
        <f t="shared" si="50"/>
        <v>-1</v>
      </c>
      <c r="BC51" s="15">
        <f t="shared" si="50"/>
        <v>-1</v>
      </c>
      <c r="BD51" s="15">
        <f t="shared" si="50"/>
        <v>-1</v>
      </c>
      <c r="BE51" s="15">
        <f t="shared" si="50"/>
        <v>-1</v>
      </c>
      <c r="BF51" s="1518"/>
      <c r="BG51" s="51"/>
    </row>
    <row r="52" spans="25:61" ht="15" customHeight="1">
      <c r="Y52" s="1109" t="s">
        <v>477</v>
      </c>
      <c r="Z52" s="346">
        <f t="shared" si="52"/>
        <v>9227.9912637403104</v>
      </c>
      <c r="AA52" s="347">
        <f t="shared" si="55"/>
        <v>0</v>
      </c>
      <c r="AB52" s="347">
        <f t="shared" si="50"/>
        <v>1.9818755157941848E-2</v>
      </c>
      <c r="AC52" s="347">
        <f t="shared" si="50"/>
        <v>2.7397490066998653E-2</v>
      </c>
      <c r="AD52" s="347">
        <f t="shared" si="50"/>
        <v>1.6985198554964276E-2</v>
      </c>
      <c r="AE52" s="347">
        <f t="shared" si="50"/>
        <v>1.5133156051030383E-3</v>
      </c>
      <c r="AF52" s="347">
        <f t="shared" si="50"/>
        <v>-8.0317839581979245E-3</v>
      </c>
      <c r="AG52" s="347">
        <f t="shared" si="50"/>
        <v>-1.6862560703763685E-2</v>
      </c>
      <c r="AH52" s="347">
        <f t="shared" si="50"/>
        <v>-1.9864815275449144E-2</v>
      </c>
      <c r="AI52" s="347">
        <f t="shared" si="50"/>
        <v>-2.480365804685325E-2</v>
      </c>
      <c r="AJ52" s="347">
        <f t="shared" si="50"/>
        <v>-3.1369806224122887E-2</v>
      </c>
      <c r="AK52" s="347">
        <f t="shared" si="50"/>
        <v>-4.2138683704373903E-2</v>
      </c>
      <c r="AL52" s="347">
        <f t="shared" si="50"/>
        <v>-3.8981761998348685E-2</v>
      </c>
      <c r="AM52" s="347">
        <f t="shared" si="50"/>
        <v>-4.7693984157979208E-2</v>
      </c>
      <c r="AN52" s="347">
        <f t="shared" si="50"/>
        <v>-6.0312732129260249E-2</v>
      </c>
      <c r="AO52" s="347">
        <f t="shared" si="50"/>
        <v>-8.1579511998935539E-2</v>
      </c>
      <c r="AP52" s="347">
        <f t="shared" si="50"/>
        <v>-8.5297559601049899E-2</v>
      </c>
      <c r="AQ52" s="347">
        <f t="shared" si="50"/>
        <v>-8.3144415368111679E-2</v>
      </c>
      <c r="AR52" s="347">
        <f t="shared" si="50"/>
        <v>-8.1672120081702548E-2</v>
      </c>
      <c r="AS52" s="347">
        <f t="shared" si="50"/>
        <v>-9.4845389868684404E-2</v>
      </c>
      <c r="AT52" s="347">
        <f t="shared" si="50"/>
        <v>-0.10711302668031097</v>
      </c>
      <c r="AU52" s="347">
        <f t="shared" si="50"/>
        <v>-0.13671051656672206</v>
      </c>
      <c r="AV52" s="347">
        <f t="shared" si="50"/>
        <v>-0.14106883012898563</v>
      </c>
      <c r="AW52" s="347">
        <f t="shared" si="50"/>
        <v>-0.1617233500229992</v>
      </c>
      <c r="AX52" s="347">
        <f t="shared" si="50"/>
        <v>-0.18424892223482436</v>
      </c>
      <c r="AY52" s="347">
        <f t="shared" si="54"/>
        <v>-0.20428328463087775</v>
      </c>
      <c r="AZ52" s="347">
        <f t="shared" si="54"/>
        <v>-0.20509762210756999</v>
      </c>
      <c r="BA52" s="347">
        <f t="shared" si="54"/>
        <v>-0.21103493320869449</v>
      </c>
      <c r="BB52" s="15">
        <f t="shared" si="50"/>
        <v>-1</v>
      </c>
      <c r="BC52" s="15">
        <f t="shared" si="50"/>
        <v>-1</v>
      </c>
      <c r="BD52" s="15">
        <f t="shared" si="50"/>
        <v>-1</v>
      </c>
      <c r="BE52" s="15">
        <f t="shared" si="50"/>
        <v>-1</v>
      </c>
      <c r="BF52" s="1518"/>
      <c r="BG52" s="51"/>
    </row>
    <row r="53" spans="25:61" ht="15" customHeight="1">
      <c r="Y53" s="1109" t="s">
        <v>478</v>
      </c>
      <c r="Z53" s="346">
        <f t="shared" si="52"/>
        <v>12770.994522515803</v>
      </c>
      <c r="AA53" s="347">
        <f t="shared" si="55"/>
        <v>0</v>
      </c>
      <c r="AB53" s="347">
        <f t="shared" si="50"/>
        <v>-5.9327097836538223E-2</v>
      </c>
      <c r="AC53" s="347">
        <f t="shared" si="50"/>
        <v>4.251699014228727E-2</v>
      </c>
      <c r="AD53" s="347">
        <f t="shared" si="50"/>
        <v>-0.19919687623083659</v>
      </c>
      <c r="AE53" s="347">
        <f t="shared" si="50"/>
        <v>0.1306245605288352</v>
      </c>
      <c r="AF53" s="347">
        <f t="shared" si="50"/>
        <v>6.5270034462105109E-2</v>
      </c>
      <c r="AG53" s="347">
        <f t="shared" si="50"/>
        <v>2.7672649475804612E-2</v>
      </c>
      <c r="AH53" s="347">
        <f t="shared" si="50"/>
        <v>1.483273540808705E-2</v>
      </c>
      <c r="AI53" s="347">
        <f t="shared" si="50"/>
        <v>-7.4141375016699484E-2</v>
      </c>
      <c r="AJ53" s="347">
        <f t="shared" si="50"/>
        <v>-4.6928369947327742E-2</v>
      </c>
      <c r="AK53" s="347">
        <f t="shared" si="50"/>
        <v>-1.7382201859285074E-3</v>
      </c>
      <c r="AL53" s="347">
        <f t="shared" si="50"/>
        <v>-2.1061038386979036E-2</v>
      </c>
      <c r="AM53" s="347">
        <f t="shared" si="50"/>
        <v>-2.5163036433708541E-3</v>
      </c>
      <c r="AN53" s="347">
        <f t="shared" si="50"/>
        <v>-7.693384663655578E-2</v>
      </c>
      <c r="AO53" s="347">
        <f t="shared" si="50"/>
        <v>4.4836068278103047E-2</v>
      </c>
      <c r="AP53" s="347">
        <f t="shared" si="50"/>
        <v>5.2738485830228887E-2</v>
      </c>
      <c r="AQ53" s="347">
        <f t="shared" si="50"/>
        <v>3.8793281593378026E-2</v>
      </c>
      <c r="AR53" s="347">
        <f t="shared" si="50"/>
        <v>8.7589169501171904E-2</v>
      </c>
      <c r="AS53" s="347">
        <f t="shared" si="50"/>
        <v>0.10850928129488091</v>
      </c>
      <c r="AT53" s="347">
        <f t="shared" si="50"/>
        <v>8.548823099677616E-2</v>
      </c>
      <c r="AU53" s="347">
        <f t="shared" si="50"/>
        <v>0.17771472968245638</v>
      </c>
      <c r="AV53" s="347">
        <f t="shared" si="50"/>
        <v>0.14947422340233674</v>
      </c>
      <c r="AW53" s="347">
        <f t="shared" si="50"/>
        <v>0.12170462190559816</v>
      </c>
      <c r="AX53" s="347">
        <f t="shared" si="50"/>
        <v>0.14050726861682028</v>
      </c>
      <c r="AY53" s="347">
        <f t="shared" si="54"/>
        <v>0.13048433128623671</v>
      </c>
      <c r="AZ53" s="347">
        <f t="shared" si="54"/>
        <v>8.9012702539848165E-2</v>
      </c>
      <c r="BA53" s="347">
        <f t="shared" si="54"/>
        <v>8.8924961743519049E-2</v>
      </c>
      <c r="BB53" s="15">
        <f t="shared" si="50"/>
        <v>-1</v>
      </c>
      <c r="BC53" s="15">
        <f t="shared" si="50"/>
        <v>-1</v>
      </c>
      <c r="BD53" s="15">
        <f t="shared" si="50"/>
        <v>-1</v>
      </c>
      <c r="BE53" s="15">
        <f t="shared" si="50"/>
        <v>-1</v>
      </c>
      <c r="BF53" s="1518"/>
      <c r="BG53" s="51"/>
    </row>
    <row r="54" spans="25:61" ht="15" customHeight="1">
      <c r="Y54" s="1110" t="s">
        <v>479</v>
      </c>
      <c r="Z54" s="346">
        <f t="shared" si="52"/>
        <v>3480.5909061247871</v>
      </c>
      <c r="AA54" s="347">
        <f t="shared" si="55"/>
        <v>0</v>
      </c>
      <c r="AB54" s="347">
        <f t="shared" si="50"/>
        <v>6.734233499587905E-4</v>
      </c>
      <c r="AC54" s="347">
        <f t="shared" si="50"/>
        <v>-4.9578504529621537E-3</v>
      </c>
      <c r="AD54" s="347">
        <f t="shared" si="50"/>
        <v>-3.0874512259443487E-2</v>
      </c>
      <c r="AE54" s="347">
        <f t="shared" si="50"/>
        <v>-5.5570847026738646E-2</v>
      </c>
      <c r="AF54" s="347">
        <f t="shared" si="50"/>
        <v>-6.4259832392031146E-2</v>
      </c>
      <c r="AG54" s="347">
        <f t="shared" si="50"/>
        <v>-7.7626389330959444E-2</v>
      </c>
      <c r="AH54" s="347">
        <f t="shared" si="50"/>
        <v>-9.1109509313838544E-2</v>
      </c>
      <c r="AI54" s="347">
        <f t="shared" si="50"/>
        <v>-0.10832092115705938</v>
      </c>
      <c r="AJ54" s="347">
        <f t="shared" si="50"/>
        <v>-0.12539079324803792</v>
      </c>
      <c r="AK54" s="347">
        <f t="shared" si="50"/>
        <v>-0.14521457339831501</v>
      </c>
      <c r="AL54" s="347">
        <f t="shared" si="50"/>
        <v>-0.14705695878575309</v>
      </c>
      <c r="AM54" s="347">
        <f t="shared" si="50"/>
        <v>-0.1500707528850419</v>
      </c>
      <c r="AN54" s="347">
        <f t="shared" si="50"/>
        <v>-0.16402773952576388</v>
      </c>
      <c r="AO54" s="347">
        <f t="shared" si="50"/>
        <v>-0.18418967558288069</v>
      </c>
      <c r="AP54" s="347">
        <f t="shared" si="50"/>
        <v>-0.19013282032561007</v>
      </c>
      <c r="AQ54" s="347">
        <f t="shared" si="50"/>
        <v>-0.20723523205116845</v>
      </c>
      <c r="AR54" s="347">
        <f t="shared" si="50"/>
        <v>-0.21991188632022363</v>
      </c>
      <c r="AS54" s="347">
        <f t="shared" si="50"/>
        <v>-0.23158954198453618</v>
      </c>
      <c r="AT54" s="347">
        <f t="shared" si="50"/>
        <v>-0.24145789093393766</v>
      </c>
      <c r="AU54" s="347">
        <f t="shared" si="50"/>
        <v>-0.25743760192278264</v>
      </c>
      <c r="AV54" s="347">
        <f t="shared" si="50"/>
        <v>-0.25742952609403746</v>
      </c>
      <c r="AW54" s="347">
        <f t="shared" si="50"/>
        <v>-0.27239607688272571</v>
      </c>
      <c r="AX54" s="347">
        <f t="shared" si="50"/>
        <v>-0.28993686165880928</v>
      </c>
      <c r="AY54" s="347">
        <f t="shared" si="54"/>
        <v>-0.30515671225017305</v>
      </c>
      <c r="AZ54" s="347">
        <f t="shared" si="54"/>
        <v>-0.30886339458060597</v>
      </c>
      <c r="BA54" s="347">
        <f t="shared" si="54"/>
        <v>-0.32139071311573508</v>
      </c>
      <c r="BB54" s="15">
        <f t="shared" si="50"/>
        <v>-1</v>
      </c>
      <c r="BC54" s="15">
        <f t="shared" si="50"/>
        <v>-1</v>
      </c>
      <c r="BD54" s="15">
        <f t="shared" si="50"/>
        <v>-1</v>
      </c>
      <c r="BE54" s="15">
        <f t="shared" si="50"/>
        <v>-1</v>
      </c>
      <c r="BF54" s="1518"/>
      <c r="BG54" s="51"/>
    </row>
    <row r="55" spans="25:61" ht="15" customHeight="1">
      <c r="Y55" s="1110" t="s">
        <v>480</v>
      </c>
      <c r="Z55" s="346">
        <f t="shared" si="52"/>
        <v>9570.5426282044828</v>
      </c>
      <c r="AA55" s="347">
        <f t="shared" si="55"/>
        <v>0</v>
      </c>
      <c r="AB55" s="347">
        <f t="shared" si="50"/>
        <v>-7.1542942279494426E-3</v>
      </c>
      <c r="AC55" s="347">
        <f t="shared" si="50"/>
        <v>-8.3546055412642151E-3</v>
      </c>
      <c r="AD55" s="347">
        <f t="shared" si="50"/>
        <v>-2.3921805931240159E-2</v>
      </c>
      <c r="AE55" s="347">
        <f t="shared" si="50"/>
        <v>-3.5837657103164666E-2</v>
      </c>
      <c r="AF55" s="347">
        <f t="shared" si="50"/>
        <v>-6.1212265649172815E-2</v>
      </c>
      <c r="AG55" s="347">
        <f t="shared" si="50"/>
        <v>-8.5762673266617018E-2</v>
      </c>
      <c r="AH55" s="347">
        <f t="shared" si="50"/>
        <v>-0.11437804666892548</v>
      </c>
      <c r="AI55" s="347">
        <f t="shared" si="50"/>
        <v>-0.14763537837819507</v>
      </c>
      <c r="AJ55" s="347">
        <f t="shared" si="50"/>
        <v>-0.1793561406220423</v>
      </c>
      <c r="AK55" s="347">
        <f t="shared" si="50"/>
        <v>-0.2089257893381119</v>
      </c>
      <c r="AL55" s="347">
        <f t="shared" si="50"/>
        <v>-0.2380072037899752</v>
      </c>
      <c r="AM55" s="347">
        <f t="shared" si="50"/>
        <v>-0.26780988015854623</v>
      </c>
      <c r="AN55" s="347">
        <f t="shared" si="50"/>
        <v>-0.29864946926942038</v>
      </c>
      <c r="AO55" s="347">
        <f t="shared" si="50"/>
        <v>-0.33177607354119354</v>
      </c>
      <c r="AP55" s="347">
        <f t="shared" si="50"/>
        <v>-0.36356054448995601</v>
      </c>
      <c r="AQ55" s="347">
        <f t="shared" si="50"/>
        <v>-0.39637966012190318</v>
      </c>
      <c r="AR55" s="347">
        <f t="shared" si="50"/>
        <v>-0.42707986677873699</v>
      </c>
      <c r="AS55" s="347">
        <f t="shared" si="50"/>
        <v>-0.46395479223393954</v>
      </c>
      <c r="AT55" s="347">
        <f t="shared" si="50"/>
        <v>-0.49563160385028548</v>
      </c>
      <c r="AU55" s="347">
        <f t="shared" si="50"/>
        <v>-0.5282668201275168</v>
      </c>
      <c r="AV55" s="347">
        <f t="shared" si="50"/>
        <v>-0.55414054235399912</v>
      </c>
      <c r="AW55" s="347">
        <f t="shared" si="50"/>
        <v>-0.57632850515635936</v>
      </c>
      <c r="AX55" s="347">
        <f t="shared" si="50"/>
        <v>-0.59747890054334762</v>
      </c>
      <c r="AY55" s="347">
        <f t="shared" si="54"/>
        <v>-0.62043078154944009</v>
      </c>
      <c r="AZ55" s="347">
        <f t="shared" si="54"/>
        <v>-0.64072306096992726</v>
      </c>
      <c r="BA55" s="347">
        <f t="shared" si="54"/>
        <v>-0.66010277592874556</v>
      </c>
      <c r="BB55" s="15">
        <f t="shared" si="50"/>
        <v>-1</v>
      </c>
      <c r="BC55" s="15">
        <f t="shared" si="50"/>
        <v>-1</v>
      </c>
      <c r="BD55" s="15">
        <f t="shared" si="50"/>
        <v>-1</v>
      </c>
      <c r="BE55" s="15">
        <f t="shared" si="50"/>
        <v>-1</v>
      </c>
      <c r="BF55" s="1518"/>
      <c r="BG55" s="81"/>
    </row>
    <row r="56" spans="25:61" ht="15" customHeight="1">
      <c r="Y56" s="1105" t="s">
        <v>481</v>
      </c>
      <c r="Z56" s="352">
        <f t="shared" si="52"/>
        <v>53.992371516383855</v>
      </c>
      <c r="AA56" s="347">
        <f t="shared" si="55"/>
        <v>0</v>
      </c>
      <c r="AB56" s="347">
        <f t="shared" si="50"/>
        <v>-1.1303458798340937E-2</v>
      </c>
      <c r="AC56" s="347">
        <f t="shared" si="50"/>
        <v>-9.1626130870512412E-3</v>
      </c>
      <c r="AD56" s="347">
        <f t="shared" si="50"/>
        <v>-6.7571160857441415E-3</v>
      </c>
      <c r="AE56" s="347">
        <f t="shared" si="50"/>
        <v>-1.1832761378375301E-2</v>
      </c>
      <c r="AF56" s="347">
        <f t="shared" si="50"/>
        <v>-9.5829964059510608E-3</v>
      </c>
      <c r="AG56" s="347">
        <f t="shared" si="50"/>
        <v>-7.0992300772730887E-3</v>
      </c>
      <c r="AH56" s="347">
        <f t="shared" si="50"/>
        <v>-2.3954655848589246E-3</v>
      </c>
      <c r="AI56" s="347">
        <f t="shared" si="50"/>
        <v>-7.50014043538616E-3</v>
      </c>
      <c r="AJ56" s="347">
        <f t="shared" si="50"/>
        <v>-3.593973951552254E-3</v>
      </c>
      <c r="AK56" s="347">
        <f t="shared" si="50"/>
        <v>1.5466286966530074E-3</v>
      </c>
      <c r="AL56" s="347">
        <f t="shared" si="50"/>
        <v>1.0695112308825694E-2</v>
      </c>
      <c r="AM56" s="347">
        <f t="shared" si="50"/>
        <v>0.2821033341559569</v>
      </c>
      <c r="AN56" s="347">
        <f t="shared" si="50"/>
        <v>0.50727719393294279</v>
      </c>
      <c r="AO56" s="347">
        <f t="shared" si="50"/>
        <v>0.55614523327755228</v>
      </c>
      <c r="AP56" s="347">
        <f t="shared" si="50"/>
        <v>0.76750012638489284</v>
      </c>
      <c r="AQ56" s="347">
        <f t="shared" si="50"/>
        <v>0.82464462110111514</v>
      </c>
      <c r="AR56" s="347">
        <f t="shared" si="50"/>
        <v>0.76247867029021399</v>
      </c>
      <c r="AS56" s="347">
        <f t="shared" si="50"/>
        <v>0.98084839196531548</v>
      </c>
      <c r="AT56" s="347">
        <f t="shared" si="50"/>
        <v>0.9643497067889244</v>
      </c>
      <c r="AU56" s="347">
        <f t="shared" si="50"/>
        <v>0.71564995368474649</v>
      </c>
      <c r="AV56" s="347">
        <f t="shared" si="50"/>
        <v>0.89543004008234073</v>
      </c>
      <c r="AW56" s="347">
        <f t="shared" si="50"/>
        <v>0.87617306747233803</v>
      </c>
      <c r="AX56" s="347">
        <f t="shared" si="50"/>
        <v>0.85602404757054629</v>
      </c>
      <c r="AY56" s="347">
        <f t="shared" si="54"/>
        <v>0.85008688137342103</v>
      </c>
      <c r="AZ56" s="347">
        <f t="shared" si="54"/>
        <v>0.88468665262634327</v>
      </c>
      <c r="BA56" s="347">
        <f t="shared" si="54"/>
        <v>0.89865688014370337</v>
      </c>
      <c r="BB56" s="15">
        <f t="shared" si="50"/>
        <v>-1</v>
      </c>
      <c r="BC56" s="15">
        <f t="shared" si="50"/>
        <v>-1</v>
      </c>
      <c r="BD56" s="15">
        <f t="shared" si="50"/>
        <v>-1</v>
      </c>
      <c r="BE56" s="15">
        <f t="shared" si="50"/>
        <v>-1</v>
      </c>
      <c r="BF56" s="1518"/>
      <c r="BG56" s="81"/>
    </row>
    <row r="57" spans="25:61" ht="15" customHeight="1" thickBot="1">
      <c r="Y57" s="43" t="s">
        <v>482</v>
      </c>
      <c r="Z57" s="346">
        <f t="shared" si="52"/>
        <v>16.04889076863212</v>
      </c>
      <c r="AA57" s="347">
        <f t="shared" si="55"/>
        <v>0</v>
      </c>
      <c r="AB57" s="347">
        <f t="shared" ref="AB57:BE59" si="56">IF(ISTEXT(AB41),AB41,AB41/$Z57-1)</f>
        <v>-2.9611908030611644E-2</v>
      </c>
      <c r="AC57" s="347">
        <f t="shared" si="56"/>
        <v>-3.6048327086531939E-3</v>
      </c>
      <c r="AD57" s="347">
        <f t="shared" si="56"/>
        <v>-9.1827971689324439E-3</v>
      </c>
      <c r="AE57" s="347">
        <f t="shared" si="56"/>
        <v>7.4803470897004676E-2</v>
      </c>
      <c r="AF57" s="347">
        <f t="shared" si="56"/>
        <v>0.10289411386782632</v>
      </c>
      <c r="AG57" s="347">
        <f t="shared" si="56"/>
        <v>0.13040026563284957</v>
      </c>
      <c r="AH57" s="347">
        <f t="shared" si="56"/>
        <v>9.1225747337435603E-2</v>
      </c>
      <c r="AI57" s="347">
        <f t="shared" si="56"/>
        <v>7.7911656296276499E-2</v>
      </c>
      <c r="AJ57" s="347">
        <f t="shared" si="56"/>
        <v>4.1169829465811825E-2</v>
      </c>
      <c r="AK57" s="347">
        <f t="shared" si="56"/>
        <v>-1.0977771353167354E-2</v>
      </c>
      <c r="AL57" s="347">
        <f t="shared" si="56"/>
        <v>-6.4930615023370497E-2</v>
      </c>
      <c r="AM57" s="347">
        <f t="shared" si="56"/>
        <v>0.44742291637419629</v>
      </c>
      <c r="AN57" s="347">
        <f t="shared" si="56"/>
        <v>0.24580286952797548</v>
      </c>
      <c r="AO57" s="347">
        <f t="shared" si="56"/>
        <v>0.14101966800968446</v>
      </c>
      <c r="AP57" s="347">
        <f t="shared" si="56"/>
        <v>5.8295162762149966E-2</v>
      </c>
      <c r="AQ57" s="347">
        <f t="shared" si="56"/>
        <v>-1.4301000709730616E-2</v>
      </c>
      <c r="AR57" s="347">
        <f t="shared" si="56"/>
        <v>-9.8476379737957975E-2</v>
      </c>
      <c r="AS57" s="347">
        <f t="shared" si="56"/>
        <v>-0.12571531586138185</v>
      </c>
      <c r="AT57" s="347">
        <f t="shared" si="56"/>
        <v>-0.22255436240220916</v>
      </c>
      <c r="AU57" s="347">
        <f t="shared" si="56"/>
        <v>-0.28246953715326484</v>
      </c>
      <c r="AV57" s="347">
        <f t="shared" si="56"/>
        <v>-0.28710097429357351</v>
      </c>
      <c r="AW57" s="347">
        <f t="shared" si="56"/>
        <v>-0.25688888462841286</v>
      </c>
      <c r="AX57" s="347">
        <f t="shared" si="56"/>
        <v>-0.24678826633475837</v>
      </c>
      <c r="AY57" s="347">
        <f t="shared" ref="AY57:BA60" si="57">IF(ISTEXT(AY41),AY41,AY41/$Z57-1)</f>
        <v>-0.33463590543902755</v>
      </c>
      <c r="AZ57" s="347">
        <f t="shared" si="57"/>
        <v>-0.34135256960721561</v>
      </c>
      <c r="BA57" s="347">
        <f t="shared" si="57"/>
        <v>-0.32081234455611807</v>
      </c>
      <c r="BB57" s="15">
        <f t="shared" si="56"/>
        <v>-1</v>
      </c>
      <c r="BC57" s="15">
        <f t="shared" si="56"/>
        <v>-1</v>
      </c>
      <c r="BD57" s="15">
        <f t="shared" si="56"/>
        <v>-1</v>
      </c>
      <c r="BE57" s="15">
        <f t="shared" si="56"/>
        <v>-1</v>
      </c>
      <c r="BF57" s="1518"/>
      <c r="BG57" s="53"/>
    </row>
    <row r="58" spans="25:61" ht="15" customHeight="1" thickTop="1">
      <c r="Y58" s="43" t="s">
        <v>483</v>
      </c>
      <c r="Z58" s="346">
        <f t="shared" si="52"/>
        <v>2784.758021977902</v>
      </c>
      <c r="AA58" s="347">
        <f t="shared" si="55"/>
        <v>0</v>
      </c>
      <c r="AB58" s="347">
        <f t="shared" si="56"/>
        <v>-2.5474717306161021E-2</v>
      </c>
      <c r="AC58" s="347">
        <f t="shared" si="56"/>
        <v>-3.3065745937096991E-2</v>
      </c>
      <c r="AD58" s="347">
        <f t="shared" si="56"/>
        <v>-4.9722790142590401E-2</v>
      </c>
      <c r="AE58" s="347">
        <f t="shared" si="56"/>
        <v>-6.8703881598637495E-2</v>
      </c>
      <c r="AF58" s="347">
        <f t="shared" si="56"/>
        <v>-8.2875430971208863E-2</v>
      </c>
      <c r="AG58" s="347">
        <f t="shared" si="56"/>
        <v>-9.6134401161974914E-2</v>
      </c>
      <c r="AH58" s="347">
        <f t="shared" si="56"/>
        <v>-0.1093351861851739</v>
      </c>
      <c r="AI58" s="347">
        <f t="shared" si="56"/>
        <v>-0.12813985904481917</v>
      </c>
      <c r="AJ58" s="347">
        <f t="shared" si="56"/>
        <v>-0.13977599745885294</v>
      </c>
      <c r="AK58" s="347">
        <f t="shared" si="56"/>
        <v>-0.15290313010952861</v>
      </c>
      <c r="AL58" s="347">
        <f t="shared" si="56"/>
        <v>-0.23624557435405158</v>
      </c>
      <c r="AM58" s="347">
        <f t="shared" si="56"/>
        <v>-0.25598459901177473</v>
      </c>
      <c r="AN58" s="347">
        <f t="shared" si="56"/>
        <v>-0.27180845601050485</v>
      </c>
      <c r="AO58" s="347">
        <f t="shared" si="56"/>
        <v>-0.28611314366319307</v>
      </c>
      <c r="AP58" s="347">
        <f t="shared" si="56"/>
        <v>-0.30606331672381548</v>
      </c>
      <c r="AQ58" s="347">
        <f t="shared" si="56"/>
        <v>-0.32003509375191797</v>
      </c>
      <c r="AR58" s="347">
        <f t="shared" si="56"/>
        <v>-0.33764644734866345</v>
      </c>
      <c r="AS58" s="347">
        <f t="shared" si="56"/>
        <v>-0.34623360226805289</v>
      </c>
      <c r="AT58" s="347">
        <f t="shared" si="56"/>
        <v>-0.36520341897825348</v>
      </c>
      <c r="AU58" s="347">
        <f t="shared" si="56"/>
        <v>-0.37703989295876816</v>
      </c>
      <c r="AV58" s="347">
        <f t="shared" si="56"/>
        <v>-0.38829022642485267</v>
      </c>
      <c r="AW58" s="347">
        <f t="shared" si="56"/>
        <v>-0.39987472592636419</v>
      </c>
      <c r="AX58" s="347">
        <f t="shared" si="56"/>
        <v>-0.40851147461791204</v>
      </c>
      <c r="AY58" s="347">
        <f t="shared" si="57"/>
        <v>-0.41820716974367622</v>
      </c>
      <c r="AZ58" s="347">
        <f t="shared" si="57"/>
        <v>-0.42901332763389199</v>
      </c>
      <c r="BA58" s="347">
        <f t="shared" si="57"/>
        <v>-0.42861861427807257</v>
      </c>
      <c r="BB58" s="15">
        <f t="shared" si="56"/>
        <v>-1</v>
      </c>
      <c r="BC58" s="15">
        <f t="shared" si="56"/>
        <v>-1</v>
      </c>
      <c r="BD58" s="15">
        <f t="shared" si="56"/>
        <v>-1</v>
      </c>
      <c r="BE58" s="15">
        <f t="shared" si="56"/>
        <v>-1</v>
      </c>
      <c r="BF58" s="1518"/>
      <c r="BG58" s="81"/>
      <c r="BH58" s="26"/>
      <c r="BI58" s="26"/>
    </row>
    <row r="59" spans="25:61" ht="15" customHeight="1" thickBot="1">
      <c r="Y59" s="1111" t="s">
        <v>473</v>
      </c>
      <c r="Z59" s="348">
        <f t="shared" si="52"/>
        <v>58.626934084596428</v>
      </c>
      <c r="AA59" s="349">
        <f t="shared" si="55"/>
        <v>0</v>
      </c>
      <c r="AB59" s="349">
        <f t="shared" si="56"/>
        <v>9.1356338434371853E-3</v>
      </c>
      <c r="AC59" s="349">
        <f t="shared" si="56"/>
        <v>9.0222922521614457E-3</v>
      </c>
      <c r="AD59" s="349">
        <f t="shared" si="56"/>
        <v>1.0781611362493448E-2</v>
      </c>
      <c r="AE59" s="349">
        <f t="shared" si="56"/>
        <v>1.3487883376985366E-2</v>
      </c>
      <c r="AF59" s="349">
        <f t="shared" si="56"/>
        <v>2.2628569743118776E-2</v>
      </c>
      <c r="AG59" s="349">
        <f t="shared" si="56"/>
        <v>2.3727377587927423E-2</v>
      </c>
      <c r="AH59" s="349">
        <f t="shared" si="56"/>
        <v>2.821533116710695E-2</v>
      </c>
      <c r="AI59" s="349">
        <f t="shared" si="56"/>
        <v>-2.9224777143562641E-2</v>
      </c>
      <c r="AJ59" s="349">
        <f t="shared" si="56"/>
        <v>3.7079170641635351E-2</v>
      </c>
      <c r="AK59" s="349">
        <f t="shared" si="56"/>
        <v>0.26848930108890889</v>
      </c>
      <c r="AL59" s="349">
        <f t="shared" si="56"/>
        <v>-3.3851550176906553E-3</v>
      </c>
      <c r="AM59" s="349">
        <f t="shared" si="56"/>
        <v>-0.1393166646018329</v>
      </c>
      <c r="AN59" s="349">
        <f t="shared" si="56"/>
        <v>0.23763661207904296</v>
      </c>
      <c r="AO59" s="349">
        <f t="shared" si="56"/>
        <v>0.30894293045679366</v>
      </c>
      <c r="AP59" s="349">
        <f t="shared" si="56"/>
        <v>0.38954257149527938</v>
      </c>
      <c r="AQ59" s="349">
        <f t="shared" si="56"/>
        <v>0.46966452379270551</v>
      </c>
      <c r="AR59" s="349">
        <f t="shared" si="56"/>
        <v>0.56999807810081626</v>
      </c>
      <c r="AS59" s="349">
        <f t="shared" si="56"/>
        <v>0.88267657872088634</v>
      </c>
      <c r="AT59" s="349">
        <f t="shared" si="56"/>
        <v>0.96492205790433605</v>
      </c>
      <c r="AU59" s="349">
        <f t="shared" si="56"/>
        <v>0.94964051542875993</v>
      </c>
      <c r="AV59" s="349">
        <f t="shared" si="56"/>
        <v>1.0249274427924226</v>
      </c>
      <c r="AW59" s="349">
        <f t="shared" si="56"/>
        <v>1.0674216311255464</v>
      </c>
      <c r="AX59" s="349">
        <f t="shared" si="56"/>
        <v>1.1970976704286027</v>
      </c>
      <c r="AY59" s="349">
        <f t="shared" si="57"/>
        <v>1.4133973599088923</v>
      </c>
      <c r="AZ59" s="349">
        <f t="shared" si="57"/>
        <v>1.2939105992084534</v>
      </c>
      <c r="BA59" s="349">
        <f t="shared" si="57"/>
        <v>1.3912849878434765</v>
      </c>
      <c r="BB59" s="15">
        <f t="shared" si="56"/>
        <v>-1</v>
      </c>
      <c r="BC59" s="15">
        <f t="shared" si="56"/>
        <v>-1</v>
      </c>
      <c r="BD59" s="15">
        <f t="shared" si="56"/>
        <v>-1</v>
      </c>
      <c r="BE59" s="15">
        <f t="shared" si="56"/>
        <v>-1</v>
      </c>
      <c r="BF59" s="1519"/>
      <c r="BG59" s="81"/>
      <c r="BH59" s="26"/>
      <c r="BI59" s="26"/>
    </row>
    <row r="60" spans="25:61" ht="15" customHeight="1" thickTop="1">
      <c r="Y60" s="1112" t="s">
        <v>99</v>
      </c>
      <c r="Z60" s="350">
        <f>AA44</f>
        <v>44337.525142560022</v>
      </c>
      <c r="AA60" s="351">
        <f t="shared" si="55"/>
        <v>0</v>
      </c>
      <c r="AB60" s="351">
        <f t="shared" ref="AB60:BE60" si="58">IF(ISTEXT(AB44),AB44,AB44/$Z60-1)</f>
        <v>-2.7600975309166276E-2</v>
      </c>
      <c r="AC60" s="351">
        <f t="shared" si="58"/>
        <v>-8.6198009120862507E-3</v>
      </c>
      <c r="AD60" s="351">
        <f t="shared" si="58"/>
        <v>-0.10091840296512533</v>
      </c>
      <c r="AE60" s="351">
        <f t="shared" si="58"/>
        <v>-2.4516280116649636E-2</v>
      </c>
      <c r="AF60" s="351">
        <f t="shared" si="58"/>
        <v>-5.8146718335448822E-2</v>
      </c>
      <c r="AG60" s="351">
        <f t="shared" si="58"/>
        <v>-8.5439186791256394E-2</v>
      </c>
      <c r="AH60" s="351">
        <f t="shared" si="58"/>
        <v>-0.10221971614000924</v>
      </c>
      <c r="AI60" s="351">
        <f t="shared" si="58"/>
        <v>-0.14408915733208427</v>
      </c>
      <c r="AJ60" s="351">
        <f t="shared" si="58"/>
        <v>-0.14755366214633681</v>
      </c>
      <c r="AK60" s="351">
        <f t="shared" si="58"/>
        <v>-0.14793326277577767</v>
      </c>
      <c r="AL60" s="351">
        <f t="shared" si="58"/>
        <v>-0.17132347167587281</v>
      </c>
      <c r="AM60" s="351">
        <f t="shared" si="58"/>
        <v>-0.18508470585398251</v>
      </c>
      <c r="AN60" s="351">
        <f t="shared" si="58"/>
        <v>-0.21786660364788324</v>
      </c>
      <c r="AO60" s="351">
        <f t="shared" si="58"/>
        <v>-0.19368917166318911</v>
      </c>
      <c r="AP60" s="351">
        <f t="shared" si="58"/>
        <v>-0.19816897567602043</v>
      </c>
      <c r="AQ60" s="351">
        <f t="shared" si="58"/>
        <v>-0.20927850367345668</v>
      </c>
      <c r="AR60" s="351">
        <f t="shared" si="58"/>
        <v>-0.20241415485962289</v>
      </c>
      <c r="AS60" s="351">
        <f t="shared" si="58"/>
        <v>-0.20981899867792031</v>
      </c>
      <c r="AT60" s="351">
        <f t="shared" si="58"/>
        <v>-0.23029174049639523</v>
      </c>
      <c r="AU60" s="351">
        <f t="shared" si="58"/>
        <v>-0.21657497176078577</v>
      </c>
      <c r="AV60" s="351">
        <f t="shared" si="58"/>
        <v>-0.24018008725995665</v>
      </c>
      <c r="AW60" s="351">
        <f t="shared" si="58"/>
        <v>-0.25909389759299439</v>
      </c>
      <c r="AX60" s="351">
        <f t="shared" si="58"/>
        <v>-0.26666090793622688</v>
      </c>
      <c r="AY60" s="351">
        <f t="shared" si="57"/>
        <v>-0.28099129503606746</v>
      </c>
      <c r="AZ60" s="351">
        <f t="shared" si="57"/>
        <v>-0.29764055293004288</v>
      </c>
      <c r="BA60" s="351">
        <f t="shared" si="57"/>
        <v>-0.30550307167941948</v>
      </c>
      <c r="BB60" s="15">
        <f t="shared" si="58"/>
        <v>-1</v>
      </c>
      <c r="BC60" s="15">
        <f t="shared" si="58"/>
        <v>-1</v>
      </c>
      <c r="BD60" s="15">
        <f t="shared" si="58"/>
        <v>-1</v>
      </c>
      <c r="BE60" s="15">
        <f t="shared" si="58"/>
        <v>-1</v>
      </c>
      <c r="BF60" s="55"/>
      <c r="BG60" s="51"/>
    </row>
    <row r="62" spans="25:61">
      <c r="Y62" s="236" t="s">
        <v>439</v>
      </c>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row>
    <row r="63" spans="25:61">
      <c r="Y63" s="10"/>
      <c r="Z63" s="228">
        <v>2005</v>
      </c>
      <c r="AA63" s="10">
        <v>1990</v>
      </c>
      <c r="AB63" s="10">
        <f t="shared" ref="AB63:BA63" si="59">AA63+1</f>
        <v>1991</v>
      </c>
      <c r="AC63" s="10">
        <f t="shared" si="59"/>
        <v>1992</v>
      </c>
      <c r="AD63" s="10">
        <f t="shared" si="59"/>
        <v>1993</v>
      </c>
      <c r="AE63" s="10">
        <f t="shared" si="59"/>
        <v>1994</v>
      </c>
      <c r="AF63" s="10">
        <f t="shared" si="59"/>
        <v>1995</v>
      </c>
      <c r="AG63" s="10">
        <f t="shared" si="59"/>
        <v>1996</v>
      </c>
      <c r="AH63" s="10">
        <f t="shared" si="59"/>
        <v>1997</v>
      </c>
      <c r="AI63" s="10">
        <f t="shared" si="59"/>
        <v>1998</v>
      </c>
      <c r="AJ63" s="10">
        <f t="shared" si="59"/>
        <v>1999</v>
      </c>
      <c r="AK63" s="10">
        <f t="shared" si="59"/>
        <v>2000</v>
      </c>
      <c r="AL63" s="10">
        <f t="shared" si="59"/>
        <v>2001</v>
      </c>
      <c r="AM63" s="10">
        <f t="shared" si="59"/>
        <v>2002</v>
      </c>
      <c r="AN63" s="10">
        <f t="shared" si="59"/>
        <v>2003</v>
      </c>
      <c r="AO63" s="10">
        <f t="shared" si="59"/>
        <v>2004</v>
      </c>
      <c r="AP63" s="10">
        <f t="shared" si="59"/>
        <v>2005</v>
      </c>
      <c r="AQ63" s="10">
        <f t="shared" si="59"/>
        <v>2006</v>
      </c>
      <c r="AR63" s="10">
        <f t="shared" si="59"/>
        <v>2007</v>
      </c>
      <c r="AS63" s="10">
        <f t="shared" si="59"/>
        <v>2008</v>
      </c>
      <c r="AT63" s="10">
        <f t="shared" si="59"/>
        <v>2009</v>
      </c>
      <c r="AU63" s="10">
        <f t="shared" si="59"/>
        <v>2010</v>
      </c>
      <c r="AV63" s="10">
        <f t="shared" si="59"/>
        <v>2011</v>
      </c>
      <c r="AW63" s="10">
        <f t="shared" si="59"/>
        <v>2012</v>
      </c>
      <c r="AX63" s="10">
        <f t="shared" si="59"/>
        <v>2013</v>
      </c>
      <c r="AY63" s="10">
        <f t="shared" si="59"/>
        <v>2014</v>
      </c>
      <c r="AZ63" s="10">
        <f t="shared" si="59"/>
        <v>2015</v>
      </c>
      <c r="BA63" s="10">
        <f t="shared" si="59"/>
        <v>2016</v>
      </c>
      <c r="BB63" s="10"/>
      <c r="BC63" s="10"/>
      <c r="BD63" s="10"/>
      <c r="BE63" s="10"/>
      <c r="BF63" s="10" t="s">
        <v>34</v>
      </c>
      <c r="BG63" s="10" t="s">
        <v>3</v>
      </c>
    </row>
    <row r="64" spans="25:61" ht="15" customHeight="1">
      <c r="Y64" s="1109" t="s">
        <v>474</v>
      </c>
      <c r="Z64" s="346">
        <f>AP32</f>
        <v>1351.9955420460055</v>
      </c>
      <c r="AA64" s="280"/>
      <c r="AB64" s="280"/>
      <c r="AC64" s="280"/>
      <c r="AD64" s="280"/>
      <c r="AE64" s="280"/>
      <c r="AF64" s="280"/>
      <c r="AG64" s="280"/>
      <c r="AH64" s="280"/>
      <c r="AI64" s="280"/>
      <c r="AJ64" s="280"/>
      <c r="AK64" s="280"/>
      <c r="AL64" s="280"/>
      <c r="AM64" s="280"/>
      <c r="AN64" s="280"/>
      <c r="AO64" s="280"/>
      <c r="AP64" s="347">
        <f>IF(ISTEXT(AP32),AP32,AP32/$Z64-1)</f>
        <v>0</v>
      </c>
      <c r="AQ64" s="347">
        <f t="shared" ref="AQ64:AX64" si="60">IF(ISTEXT(AQ32),AQ32,AQ32/$Z64-1)</f>
        <v>5.9089148062408947E-2</v>
      </c>
      <c r="AR64" s="347">
        <f t="shared" si="60"/>
        <v>0.11669875208197711</v>
      </c>
      <c r="AS64" s="347">
        <f t="shared" si="60"/>
        <v>8.9086760329850634E-2</v>
      </c>
      <c r="AT64" s="347">
        <f t="shared" si="60"/>
        <v>3.7073951047225995E-2</v>
      </c>
      <c r="AU64" s="347">
        <f t="shared" si="60"/>
        <v>0.15352237299326044</v>
      </c>
      <c r="AV64" s="347">
        <f t="shared" si="60"/>
        <v>-0.10894507414460242</v>
      </c>
      <c r="AW64" s="347">
        <f t="shared" si="60"/>
        <v>-8.5609266743880363E-2</v>
      </c>
      <c r="AX64" s="347">
        <f t="shared" si="60"/>
        <v>-0.1183636035523663</v>
      </c>
      <c r="AY64" s="347">
        <f t="shared" ref="AY64:BA76" si="61">IF(ISTEXT(AY32),AY32,AY32/$Z64-1)</f>
        <v>-0.12751948864223195</v>
      </c>
      <c r="AZ64" s="347">
        <f t="shared" si="61"/>
        <v>-8.324687388460672E-2</v>
      </c>
      <c r="BA64" s="347">
        <f t="shared" si="61"/>
        <v>-0.13278490134467069</v>
      </c>
      <c r="BB64" s="15">
        <f t="shared" ref="BB64:BE72" si="62">IF(ISTEXT(BB48),BB48,BB48/$Z64-1)</f>
        <v>-1.000739647409256</v>
      </c>
      <c r="BC64" s="15">
        <f t="shared" si="62"/>
        <v>-1.000739647409256</v>
      </c>
      <c r="BD64" s="15">
        <f t="shared" si="62"/>
        <v>-1.000739647409256</v>
      </c>
      <c r="BE64" s="15">
        <f t="shared" si="62"/>
        <v>-1.000739647409256</v>
      </c>
      <c r="BF64" s="1517"/>
      <c r="BG64" s="44"/>
    </row>
    <row r="65" spans="25:61" ht="15" customHeight="1">
      <c r="Y65" s="1109" t="s">
        <v>475</v>
      </c>
      <c r="Z65" s="346">
        <f t="shared" ref="Z65:Z76" si="63">AP33</f>
        <v>247.38316182568175</v>
      </c>
      <c r="AA65" s="280"/>
      <c r="AB65" s="280"/>
      <c r="AC65" s="280"/>
      <c r="AD65" s="280"/>
      <c r="AE65" s="280"/>
      <c r="AF65" s="280"/>
      <c r="AG65" s="280"/>
      <c r="AH65" s="280"/>
      <c r="AI65" s="280"/>
      <c r="AJ65" s="280"/>
      <c r="AK65" s="280"/>
      <c r="AL65" s="280"/>
      <c r="AM65" s="280"/>
      <c r="AN65" s="280"/>
      <c r="AO65" s="280"/>
      <c r="AP65" s="347">
        <f t="shared" ref="AP65:AX65" si="64">IF(ISTEXT(AP33),AP33,AP33/$Z65-1)</f>
        <v>0</v>
      </c>
      <c r="AQ65" s="347">
        <f t="shared" si="64"/>
        <v>-6.0944071320235382E-2</v>
      </c>
      <c r="AR65" s="347">
        <f t="shared" si="64"/>
        <v>-0.1154302290606749</v>
      </c>
      <c r="AS65" s="347">
        <f t="shared" si="64"/>
        <v>-0.19345970094139819</v>
      </c>
      <c r="AT65" s="347">
        <f t="shared" si="64"/>
        <v>-0.24779284254673062</v>
      </c>
      <c r="AU65" s="347">
        <f t="shared" si="64"/>
        <v>-0.28309142137865295</v>
      </c>
      <c r="AV65" s="347">
        <f t="shared" si="64"/>
        <v>-0.31601113518380586</v>
      </c>
      <c r="AW65" s="347">
        <f t="shared" si="64"/>
        <v>-0.34021443601270773</v>
      </c>
      <c r="AX65" s="347">
        <f t="shared" si="64"/>
        <v>-0.37421503330435779</v>
      </c>
      <c r="AY65" s="347">
        <f t="shared" si="61"/>
        <v>-0.40575452776241905</v>
      </c>
      <c r="AZ65" s="347">
        <f t="shared" si="61"/>
        <v>-0.42794327379200259</v>
      </c>
      <c r="BA65" s="347">
        <f t="shared" si="61"/>
        <v>-0.44576475714190145</v>
      </c>
      <c r="BB65" s="15">
        <f t="shared" si="62"/>
        <v>-1.004042312308647</v>
      </c>
      <c r="BC65" s="15">
        <f t="shared" si="62"/>
        <v>-1.004042312308647</v>
      </c>
      <c r="BD65" s="15">
        <f t="shared" si="62"/>
        <v>-1.004042312308647</v>
      </c>
      <c r="BE65" s="15">
        <f t="shared" si="62"/>
        <v>-1.004042312308647</v>
      </c>
      <c r="BF65" s="1518"/>
      <c r="BG65" s="79"/>
    </row>
    <row r="66" spans="25:61" ht="15" customHeight="1">
      <c r="Y66" s="1109" t="s">
        <v>476</v>
      </c>
      <c r="Z66" s="346">
        <f t="shared" si="63"/>
        <v>976.43524050312931</v>
      </c>
      <c r="AA66" s="280"/>
      <c r="AB66" s="280"/>
      <c r="AC66" s="280"/>
      <c r="AD66" s="280"/>
      <c r="AE66" s="280"/>
      <c r="AF66" s="280"/>
      <c r="AG66" s="280"/>
      <c r="AH66" s="280"/>
      <c r="AI66" s="280"/>
      <c r="AJ66" s="280"/>
      <c r="AK66" s="280"/>
      <c r="AL66" s="280"/>
      <c r="AM66" s="280"/>
      <c r="AN66" s="280"/>
      <c r="AO66" s="280"/>
      <c r="AP66" s="347">
        <f t="shared" ref="AP66:AX66" si="65">IF(ISTEXT(AP34),AP34,AP34/$Z66-1)</f>
        <v>0</v>
      </c>
      <c r="AQ66" s="347">
        <f t="shared" si="65"/>
        <v>6.1091213545545475E-3</v>
      </c>
      <c r="AR66" s="347">
        <f t="shared" si="65"/>
        <v>-1.3861691517403907E-3</v>
      </c>
      <c r="AS66" s="347">
        <f t="shared" si="65"/>
        <v>-3.0299147264119863E-2</v>
      </c>
      <c r="AT66" s="347">
        <f t="shared" si="65"/>
        <v>-6.1445625443248719E-2</v>
      </c>
      <c r="AU66" s="347">
        <f t="shared" si="65"/>
        <v>-9.3912078417069389E-2</v>
      </c>
      <c r="AV66" s="347">
        <f t="shared" si="65"/>
        <v>-0.11191801172558202</v>
      </c>
      <c r="AW66" s="347">
        <f t="shared" si="65"/>
        <v>-0.12892797077677176</v>
      </c>
      <c r="AX66" s="347">
        <f t="shared" si="65"/>
        <v>-0.16420074959507103</v>
      </c>
      <c r="AY66" s="347">
        <f t="shared" si="61"/>
        <v>-0.17462193794835679</v>
      </c>
      <c r="AZ66" s="347">
        <f t="shared" si="61"/>
        <v>-0.19359567865710303</v>
      </c>
      <c r="BA66" s="347">
        <f t="shared" si="61"/>
        <v>-0.18837276864135821</v>
      </c>
      <c r="BB66" s="15">
        <f t="shared" si="62"/>
        <v>-1.0010241334586456</v>
      </c>
      <c r="BC66" s="15">
        <f t="shared" si="62"/>
        <v>-1.0010241334586456</v>
      </c>
      <c r="BD66" s="15">
        <f t="shared" si="62"/>
        <v>-1.0010241334586456</v>
      </c>
      <c r="BE66" s="15">
        <f t="shared" si="62"/>
        <v>-1.0010241334586456</v>
      </c>
      <c r="BF66" s="1518"/>
      <c r="BG66" s="51"/>
    </row>
    <row r="67" spans="25:61" ht="15" customHeight="1">
      <c r="Y67" s="1109" t="s">
        <v>237</v>
      </c>
      <c r="Z67" s="346">
        <f t="shared" si="63"/>
        <v>53.792058405600002</v>
      </c>
      <c r="AA67" s="280"/>
      <c r="AB67" s="280"/>
      <c r="AC67" s="280"/>
      <c r="AD67" s="280"/>
      <c r="AE67" s="280"/>
      <c r="AF67" s="280"/>
      <c r="AG67" s="280"/>
      <c r="AH67" s="280"/>
      <c r="AI67" s="280"/>
      <c r="AJ67" s="280"/>
      <c r="AK67" s="280"/>
      <c r="AL67" s="280"/>
      <c r="AM67" s="280"/>
      <c r="AN67" s="280"/>
      <c r="AO67" s="280"/>
      <c r="AP67" s="347">
        <f t="shared" ref="AP67:AX67" si="66">IF(ISTEXT(AP35),AP35,AP35/$Z67-1)</f>
        <v>0</v>
      </c>
      <c r="AQ67" s="347">
        <f t="shared" si="66"/>
        <v>1.4737184943223625E-2</v>
      </c>
      <c r="AR67" s="347">
        <f t="shared" si="66"/>
        <v>-5.3897648696376588E-2</v>
      </c>
      <c r="AS67" s="347">
        <f t="shared" si="66"/>
        <v>-7.745754399623872E-2</v>
      </c>
      <c r="AT67" s="347">
        <f t="shared" si="66"/>
        <v>-4.7103064625171998E-2</v>
      </c>
      <c r="AU67" s="347">
        <f t="shared" si="66"/>
        <v>2.484468495187242E-3</v>
      </c>
      <c r="AV67" s="347">
        <f t="shared" si="66"/>
        <v>-2.2318142335210345E-3</v>
      </c>
      <c r="AW67" s="347">
        <f t="shared" si="66"/>
        <v>-0.14226756035056853</v>
      </c>
      <c r="AX67" s="347">
        <f t="shared" si="66"/>
        <v>-0.13819923062892281</v>
      </c>
      <c r="AY67" s="347">
        <f t="shared" si="61"/>
        <v>-0.20236861121988103</v>
      </c>
      <c r="AZ67" s="347">
        <f t="shared" si="61"/>
        <v>-9.8858084747439068E-2</v>
      </c>
      <c r="BA67" s="347">
        <f t="shared" si="61"/>
        <v>-0.19600168515771821</v>
      </c>
      <c r="BB67" s="15">
        <f t="shared" si="62"/>
        <v>-1.0185901047411099</v>
      </c>
      <c r="BC67" s="15">
        <f t="shared" si="62"/>
        <v>-1.0185901047411099</v>
      </c>
      <c r="BD67" s="15">
        <f t="shared" si="62"/>
        <v>-1.0185901047411099</v>
      </c>
      <c r="BE67" s="15">
        <f t="shared" si="62"/>
        <v>-1.0185901047411099</v>
      </c>
      <c r="BF67" s="1518"/>
      <c r="BG67" s="51"/>
    </row>
    <row r="68" spans="25:61" ht="15" customHeight="1">
      <c r="Y68" s="1109" t="s">
        <v>477</v>
      </c>
      <c r="Z68" s="346">
        <f t="shared" si="63"/>
        <v>8440.8661289234533</v>
      </c>
      <c r="AA68" s="280"/>
      <c r="AB68" s="280"/>
      <c r="AC68" s="280"/>
      <c r="AD68" s="280"/>
      <c r="AE68" s="280"/>
      <c r="AF68" s="280"/>
      <c r="AG68" s="280"/>
      <c r="AH68" s="280"/>
      <c r="AI68" s="280"/>
      <c r="AJ68" s="280"/>
      <c r="AK68" s="280"/>
      <c r="AL68" s="280"/>
      <c r="AM68" s="280"/>
      <c r="AN68" s="280"/>
      <c r="AO68" s="280"/>
      <c r="AP68" s="347">
        <f t="shared" ref="AP68:AX68" si="67">IF(ISTEXT(AP36),AP36,AP36/$Z68-1)</f>
        <v>0</v>
      </c>
      <c r="AQ68" s="347">
        <f t="shared" si="67"/>
        <v>2.3539285978062541E-3</v>
      </c>
      <c r="AR68" s="347">
        <f t="shared" si="67"/>
        <v>3.9635179258581399E-3</v>
      </c>
      <c r="AS68" s="347">
        <f t="shared" si="67"/>
        <v>-1.0438181692693616E-2</v>
      </c>
      <c r="AT68" s="347">
        <f t="shared" si="67"/>
        <v>-2.3849796519342603E-2</v>
      </c>
      <c r="AU68" s="347">
        <f t="shared" si="67"/>
        <v>-5.6207302719393892E-2</v>
      </c>
      <c r="AV68" s="347">
        <f t="shared" si="67"/>
        <v>-6.0972036440190225E-2</v>
      </c>
      <c r="AW68" s="347">
        <f t="shared" si="67"/>
        <v>-8.355262547306197E-2</v>
      </c>
      <c r="AX68" s="347">
        <f t="shared" si="67"/>
        <v>-0.10817874563734253</v>
      </c>
      <c r="AY68" s="347">
        <f t="shared" si="61"/>
        <v>-0.13008134642991853</v>
      </c>
      <c r="AZ68" s="347">
        <f t="shared" si="61"/>
        <v>-0.13097162226250203</v>
      </c>
      <c r="BA68" s="347">
        <f t="shared" si="61"/>
        <v>-0.13746259773047487</v>
      </c>
      <c r="BB68" s="15">
        <f t="shared" si="62"/>
        <v>-1.0001184712545759</v>
      </c>
      <c r="BC68" s="15">
        <f t="shared" si="62"/>
        <v>-1.0001184712545759</v>
      </c>
      <c r="BD68" s="15">
        <f t="shared" si="62"/>
        <v>-1.0001184712545759</v>
      </c>
      <c r="BE68" s="15">
        <f t="shared" si="62"/>
        <v>-1.0001184712545759</v>
      </c>
      <c r="BF68" s="1518"/>
      <c r="BG68" s="51"/>
    </row>
    <row r="69" spans="25:61" ht="15" customHeight="1">
      <c r="Y69" s="1109" t="s">
        <v>478</v>
      </c>
      <c r="Z69" s="346">
        <f t="shared" si="63"/>
        <v>13444.517436179432</v>
      </c>
      <c r="AA69" s="280"/>
      <c r="AB69" s="280"/>
      <c r="AC69" s="280"/>
      <c r="AD69" s="280"/>
      <c r="AE69" s="280"/>
      <c r="AF69" s="280"/>
      <c r="AG69" s="280"/>
      <c r="AH69" s="280"/>
      <c r="AI69" s="280"/>
      <c r="AJ69" s="280"/>
      <c r="AK69" s="280"/>
      <c r="AL69" s="280"/>
      <c r="AM69" s="280"/>
      <c r="AN69" s="280"/>
      <c r="AO69" s="280"/>
      <c r="AP69" s="347">
        <f t="shared" ref="AP69:AX69" si="68">IF(ISTEXT(AP37),AP37,AP37/$Z69-1)</f>
        <v>0</v>
      </c>
      <c r="AQ69" s="347">
        <f t="shared" si="68"/>
        <v>-1.3246598680063504E-2</v>
      </c>
      <c r="AR69" s="347">
        <f t="shared" si="68"/>
        <v>3.3104787314257367E-2</v>
      </c>
      <c r="AS69" s="347">
        <f t="shared" si="68"/>
        <v>5.2976875278449631E-2</v>
      </c>
      <c r="AT69" s="347">
        <f t="shared" si="68"/>
        <v>3.1109098420316172E-2</v>
      </c>
      <c r="AU69" s="347">
        <f t="shared" si="68"/>
        <v>0.1187153747434877</v>
      </c>
      <c r="AV69" s="347">
        <f t="shared" si="68"/>
        <v>9.1889618242481763E-2</v>
      </c>
      <c r="AW69" s="347">
        <f t="shared" si="68"/>
        <v>6.5511175855777815E-2</v>
      </c>
      <c r="AX69" s="347">
        <f t="shared" si="68"/>
        <v>8.337187627122189E-2</v>
      </c>
      <c r="AY69" s="347">
        <f t="shared" si="61"/>
        <v>7.3851052756653601E-2</v>
      </c>
      <c r="AZ69" s="347">
        <f t="shared" si="61"/>
        <v>3.4457006367552001E-2</v>
      </c>
      <c r="BA69" s="347">
        <f t="shared" si="61"/>
        <v>3.4373661075715489E-2</v>
      </c>
      <c r="BB69" s="15">
        <f t="shared" si="62"/>
        <v>-1.0000743797614713</v>
      </c>
      <c r="BC69" s="15">
        <f t="shared" si="62"/>
        <v>-1.0000743797614713</v>
      </c>
      <c r="BD69" s="15">
        <f t="shared" si="62"/>
        <v>-1.0000743797614713</v>
      </c>
      <c r="BE69" s="15">
        <f t="shared" si="62"/>
        <v>-1.0000743797614713</v>
      </c>
      <c r="BF69" s="1518"/>
      <c r="BG69" s="51"/>
    </row>
    <row r="70" spans="25:61" ht="15" customHeight="1">
      <c r="Y70" s="1110" t="s">
        <v>479</v>
      </c>
      <c r="Z70" s="346">
        <f t="shared" si="63"/>
        <v>2818.8163407436105</v>
      </c>
      <c r="AA70" s="280"/>
      <c r="AB70" s="280"/>
      <c r="AC70" s="280"/>
      <c r="AD70" s="280"/>
      <c r="AE70" s="280"/>
      <c r="AF70" s="280"/>
      <c r="AG70" s="280"/>
      <c r="AH70" s="280"/>
      <c r="AI70" s="280"/>
      <c r="AJ70" s="280"/>
      <c r="AK70" s="280"/>
      <c r="AL70" s="280"/>
      <c r="AM70" s="280"/>
      <c r="AN70" s="280"/>
      <c r="AO70" s="280"/>
      <c r="AP70" s="347">
        <f t="shared" ref="AP70:AX70" si="69">IF(ISTEXT(AP38),AP38,AP38/$Z70-1)</f>
        <v>0</v>
      </c>
      <c r="AQ70" s="347">
        <f t="shared" si="69"/>
        <v>-2.1117551315555705E-2</v>
      </c>
      <c r="AR70" s="347">
        <f t="shared" si="69"/>
        <v>-3.6770308443152766E-2</v>
      </c>
      <c r="AS70" s="347">
        <f t="shared" si="69"/>
        <v>-5.1189531690361667E-2</v>
      </c>
      <c r="AT70" s="347">
        <f t="shared" si="69"/>
        <v>-6.3374676609271874E-2</v>
      </c>
      <c r="AU70" s="347">
        <f t="shared" si="69"/>
        <v>-8.3105950316732957E-2</v>
      </c>
      <c r="AV70" s="347">
        <f t="shared" si="69"/>
        <v>-8.3095978522656266E-2</v>
      </c>
      <c r="AW70" s="347">
        <f t="shared" si="69"/>
        <v>-0.10157623203126942</v>
      </c>
      <c r="AX70" s="347">
        <f t="shared" si="69"/>
        <v>-0.12323507340219142</v>
      </c>
      <c r="AY70" s="347">
        <f t="shared" si="61"/>
        <v>-0.14202809400278293</v>
      </c>
      <c r="AZ70" s="347">
        <f t="shared" si="61"/>
        <v>-0.14660499552868889</v>
      </c>
      <c r="BA70" s="347">
        <f t="shared" si="61"/>
        <v>-0.16207335731631656</v>
      </c>
      <c r="BB70" s="15">
        <f t="shared" si="62"/>
        <v>-1.0003547588346022</v>
      </c>
      <c r="BC70" s="15">
        <f t="shared" si="62"/>
        <v>-1.0003547588346022</v>
      </c>
      <c r="BD70" s="15">
        <f t="shared" si="62"/>
        <v>-1.0003547588346022</v>
      </c>
      <c r="BE70" s="15">
        <f t="shared" si="62"/>
        <v>-1.0003547588346022</v>
      </c>
      <c r="BF70" s="1518"/>
      <c r="BG70" s="51"/>
    </row>
    <row r="71" spans="25:61" ht="15" customHeight="1">
      <c r="Y71" s="1110" t="s">
        <v>480</v>
      </c>
      <c r="Z71" s="346">
        <f t="shared" si="63"/>
        <v>6091.070939230126</v>
      </c>
      <c r="AA71" s="280"/>
      <c r="AB71" s="280"/>
      <c r="AC71" s="280"/>
      <c r="AD71" s="280"/>
      <c r="AE71" s="280"/>
      <c r="AF71" s="280"/>
      <c r="AG71" s="280"/>
      <c r="AH71" s="280"/>
      <c r="AI71" s="280"/>
      <c r="AJ71" s="280"/>
      <c r="AK71" s="280"/>
      <c r="AL71" s="280"/>
      <c r="AM71" s="280"/>
      <c r="AN71" s="280"/>
      <c r="AO71" s="280"/>
      <c r="AP71" s="347">
        <f t="shared" ref="AP71:AX71" si="70">IF(ISTEXT(AP39),AP39,AP39/$Z71-1)</f>
        <v>0</v>
      </c>
      <c r="AQ71" s="347">
        <f t="shared" si="70"/>
        <v>-5.1566752104716396E-2</v>
      </c>
      <c r="AR71" s="347">
        <f t="shared" si="70"/>
        <v>-9.9804186775121373E-2</v>
      </c>
      <c r="AS71" s="347">
        <f t="shared" si="70"/>
        <v>-0.1577435950502587</v>
      </c>
      <c r="AT71" s="347">
        <f t="shared" si="70"/>
        <v>-0.20751551183213079</v>
      </c>
      <c r="AU71" s="347">
        <f t="shared" si="70"/>
        <v>-0.25879331366337865</v>
      </c>
      <c r="AV71" s="347">
        <f t="shared" si="70"/>
        <v>-0.29944717634030371</v>
      </c>
      <c r="AW71" s="347">
        <f t="shared" si="70"/>
        <v>-0.33430982134174991</v>
      </c>
      <c r="AX71" s="347">
        <f t="shared" si="70"/>
        <v>-0.36754219749925598</v>
      </c>
      <c r="AY71" s="347">
        <f t="shared" si="61"/>
        <v>-0.40360514238330436</v>
      </c>
      <c r="AZ71" s="347">
        <f t="shared" si="61"/>
        <v>-0.43548921123668005</v>
      </c>
      <c r="BA71" s="347">
        <f t="shared" si="61"/>
        <v>-0.46593942105795427</v>
      </c>
      <c r="BB71" s="15">
        <f t="shared" si="62"/>
        <v>-1.0001641747420078</v>
      </c>
      <c r="BC71" s="15">
        <f t="shared" si="62"/>
        <v>-1.0001641747420078</v>
      </c>
      <c r="BD71" s="15">
        <f t="shared" si="62"/>
        <v>-1.0001641747420078</v>
      </c>
      <c r="BE71" s="15">
        <f t="shared" si="62"/>
        <v>-1.0001641747420078</v>
      </c>
      <c r="BF71" s="1518"/>
      <c r="BG71" s="81"/>
    </row>
    <row r="72" spans="25:61" ht="15" customHeight="1">
      <c r="Y72" s="1105" t="s">
        <v>481</v>
      </c>
      <c r="Z72" s="352">
        <f t="shared" si="63"/>
        <v>95.431523479028556</v>
      </c>
      <c r="AA72" s="280"/>
      <c r="AB72" s="280"/>
      <c r="AC72" s="280"/>
      <c r="AD72" s="280"/>
      <c r="AE72" s="280"/>
      <c r="AF72" s="280"/>
      <c r="AG72" s="280"/>
      <c r="AH72" s="280"/>
      <c r="AI72" s="280"/>
      <c r="AJ72" s="280"/>
      <c r="AK72" s="280"/>
      <c r="AL72" s="280"/>
      <c r="AM72" s="280"/>
      <c r="AN72" s="280"/>
      <c r="AO72" s="280"/>
      <c r="AP72" s="347">
        <f t="shared" ref="AP72:AX72" si="71">IF(ISTEXT(AP40),AP40,AP40/$Z72-1)</f>
        <v>0</v>
      </c>
      <c r="AQ72" s="347">
        <f t="shared" si="71"/>
        <v>3.2330687768097111E-2</v>
      </c>
      <c r="AR72" s="347">
        <f t="shared" si="71"/>
        <v>-2.8409933440567414E-3</v>
      </c>
      <c r="AS72" s="347">
        <f t="shared" si="71"/>
        <v>0.12070622366335471</v>
      </c>
      <c r="AT72" s="347">
        <f t="shared" si="71"/>
        <v>0.11137174898349356</v>
      </c>
      <c r="AU72" s="347">
        <f t="shared" si="71"/>
        <v>-2.9335314847301674E-2</v>
      </c>
      <c r="AV72" s="347">
        <f t="shared" si="71"/>
        <v>7.237901247515377E-2</v>
      </c>
      <c r="AW72" s="347">
        <f t="shared" si="71"/>
        <v>6.1483979245713805E-2</v>
      </c>
      <c r="AX72" s="347">
        <f t="shared" si="71"/>
        <v>5.0084251686427494E-2</v>
      </c>
      <c r="AY72" s="347">
        <f t="shared" si="61"/>
        <v>4.672517628467987E-2</v>
      </c>
      <c r="AZ72" s="347">
        <f t="shared" si="61"/>
        <v>6.6300717319401015E-2</v>
      </c>
      <c r="BA72" s="347">
        <f t="shared" si="61"/>
        <v>7.4204664430247202E-2</v>
      </c>
      <c r="BB72" s="15">
        <f t="shared" si="62"/>
        <v>-1.0104787177605914</v>
      </c>
      <c r="BC72" s="15">
        <f t="shared" si="62"/>
        <v>-1.0104787177605914</v>
      </c>
      <c r="BD72" s="15">
        <f t="shared" si="62"/>
        <v>-1.0104787177605914</v>
      </c>
      <c r="BE72" s="15">
        <f t="shared" si="62"/>
        <v>-1.0104787177605914</v>
      </c>
      <c r="BF72" s="1518"/>
      <c r="BG72" s="81"/>
    </row>
    <row r="73" spans="25:61" ht="15" customHeight="1" thickBot="1">
      <c r="Y73" s="43" t="s">
        <v>482</v>
      </c>
      <c r="Z73" s="346">
        <f t="shared" si="63"/>
        <v>16.984463468141495</v>
      </c>
      <c r="AA73" s="280"/>
      <c r="AB73" s="280"/>
      <c r="AC73" s="280"/>
      <c r="AD73" s="280"/>
      <c r="AE73" s="280"/>
      <c r="AF73" s="280"/>
      <c r="AG73" s="280"/>
      <c r="AH73" s="280"/>
      <c r="AI73" s="280"/>
      <c r="AJ73" s="280"/>
      <c r="AK73" s="280"/>
      <c r="AL73" s="280"/>
      <c r="AM73" s="280"/>
      <c r="AN73" s="280"/>
      <c r="AO73" s="280"/>
      <c r="AP73" s="347">
        <f t="shared" ref="AP73:AX73" si="72">IF(ISTEXT(AP41),AP41,AP41/$Z73-1)</f>
        <v>0</v>
      </c>
      <c r="AQ73" s="347">
        <f t="shared" si="72"/>
        <v>-6.8597274206946834E-2</v>
      </c>
      <c r="AR73" s="347">
        <f t="shared" si="72"/>
        <v>-0.14813593411022896</v>
      </c>
      <c r="AS73" s="347">
        <f t="shared" si="72"/>
        <v>-0.17387443985217177</v>
      </c>
      <c r="AT73" s="347">
        <f t="shared" si="72"/>
        <v>-0.26537920142367655</v>
      </c>
      <c r="AU73" s="347">
        <f t="shared" si="72"/>
        <v>-0.32199400687613378</v>
      </c>
      <c r="AV73" s="347">
        <f t="shared" si="72"/>
        <v>-0.32637032579289105</v>
      </c>
      <c r="AW73" s="347">
        <f t="shared" si="72"/>
        <v>-0.29782243978885115</v>
      </c>
      <c r="AX73" s="347">
        <f t="shared" si="72"/>
        <v>-0.28827820425885786</v>
      </c>
      <c r="AY73" s="347">
        <f t="shared" si="61"/>
        <v>-0.37128684135305645</v>
      </c>
      <c r="AZ73" s="347">
        <f t="shared" si="61"/>
        <v>-0.37763352458900512</v>
      </c>
      <c r="BA73" s="347">
        <f t="shared" si="61"/>
        <v>-0.35822473791602494</v>
      </c>
      <c r="BB73" s="15">
        <f t="shared" ref="BB73:BE76" si="73">IF(ISTEXT(BB57),BB57,BB57/$Z73-1)</f>
        <v>-1.0588773382141712</v>
      </c>
      <c r="BC73" s="15">
        <f t="shared" si="73"/>
        <v>-1.0588773382141712</v>
      </c>
      <c r="BD73" s="15">
        <f t="shared" si="73"/>
        <v>-1.0588773382141712</v>
      </c>
      <c r="BE73" s="15">
        <f t="shared" si="73"/>
        <v>-1.0588773382141712</v>
      </c>
      <c r="BF73" s="1518"/>
      <c r="BG73" s="53"/>
    </row>
    <row r="74" spans="25:61" ht="15" customHeight="1" thickTop="1">
      <c r="Y74" s="43" t="s">
        <v>483</v>
      </c>
      <c r="Z74" s="346">
        <f t="shared" si="63"/>
        <v>1932.4457454980934</v>
      </c>
      <c r="AA74" s="280"/>
      <c r="AB74" s="280"/>
      <c r="AC74" s="280"/>
      <c r="AD74" s="280"/>
      <c r="AE74" s="280"/>
      <c r="AF74" s="280"/>
      <c r="AG74" s="280"/>
      <c r="AH74" s="280"/>
      <c r="AI74" s="280"/>
      <c r="AJ74" s="280"/>
      <c r="AK74" s="280"/>
      <c r="AL74" s="280"/>
      <c r="AM74" s="280"/>
      <c r="AN74" s="280"/>
      <c r="AO74" s="280"/>
      <c r="AP74" s="347">
        <f t="shared" ref="AP74:AX74" si="74">IF(ISTEXT(AP42),AP42,AP42/$Z74-1)</f>
        <v>0</v>
      </c>
      <c r="AQ74" s="347">
        <f t="shared" si="74"/>
        <v>-2.0134080478552474E-2</v>
      </c>
      <c r="AR74" s="347">
        <f t="shared" si="74"/>
        <v>-4.5512986106655995E-2</v>
      </c>
      <c r="AS74" s="347">
        <f t="shared" si="74"/>
        <v>-5.7887537166340763E-2</v>
      </c>
      <c r="AT74" s="347">
        <f t="shared" si="74"/>
        <v>-8.5224061041460297E-2</v>
      </c>
      <c r="AU74" s="347">
        <f t="shared" si="74"/>
        <v>-0.10228105523959485</v>
      </c>
      <c r="AV74" s="347">
        <f t="shared" si="74"/>
        <v>-0.11849338950180732</v>
      </c>
      <c r="AW74" s="347">
        <f t="shared" si="74"/>
        <v>-0.13518727495374683</v>
      </c>
      <c r="AX74" s="347">
        <f t="shared" si="74"/>
        <v>-0.14763329330051078</v>
      </c>
      <c r="AY74" s="347">
        <f t="shared" si="61"/>
        <v>-0.16160531028625247</v>
      </c>
      <c r="AZ74" s="347">
        <f t="shared" si="61"/>
        <v>-0.17717756370741222</v>
      </c>
      <c r="BA74" s="347">
        <f t="shared" si="61"/>
        <v>-0.1766087605797898</v>
      </c>
      <c r="BB74" s="15">
        <f t="shared" si="73"/>
        <v>-1.0005174789524258</v>
      </c>
      <c r="BC74" s="15">
        <f t="shared" si="73"/>
        <v>-1.0005174789524258</v>
      </c>
      <c r="BD74" s="15">
        <f t="shared" si="73"/>
        <v>-1.0005174789524258</v>
      </c>
      <c r="BE74" s="15">
        <f t="shared" si="73"/>
        <v>-1.0005174789524258</v>
      </c>
      <c r="BF74" s="1518"/>
      <c r="BG74" s="81"/>
      <c r="BH74" s="26"/>
      <c r="BI74" s="26"/>
    </row>
    <row r="75" spans="25:61" ht="15" customHeight="1" thickBot="1">
      <c r="Y75" s="1111" t="s">
        <v>473</v>
      </c>
      <c r="Z75" s="348">
        <f t="shared" si="63"/>
        <v>81.464620746794367</v>
      </c>
      <c r="AA75" s="287"/>
      <c r="AB75" s="287"/>
      <c r="AC75" s="287"/>
      <c r="AD75" s="287"/>
      <c r="AE75" s="287"/>
      <c r="AF75" s="287"/>
      <c r="AG75" s="287"/>
      <c r="AH75" s="287"/>
      <c r="AI75" s="287"/>
      <c r="AJ75" s="287"/>
      <c r="AK75" s="287"/>
      <c r="AL75" s="287"/>
      <c r="AM75" s="287"/>
      <c r="AN75" s="287"/>
      <c r="AO75" s="287"/>
      <c r="AP75" s="349">
        <f t="shared" ref="AP75:AX75" si="75">IF(ISTEXT(AP43),AP43,AP43/$Z75-1)</f>
        <v>0</v>
      </c>
      <c r="AQ75" s="349">
        <f t="shared" si="75"/>
        <v>5.7660667575810454E-2</v>
      </c>
      <c r="AR75" s="349">
        <f t="shared" si="75"/>
        <v>0.12986684273469185</v>
      </c>
      <c r="AS75" s="349">
        <f t="shared" si="75"/>
        <v>0.35488945595596122</v>
      </c>
      <c r="AT75" s="349">
        <f t="shared" si="75"/>
        <v>0.41407834363066254</v>
      </c>
      <c r="AU75" s="349">
        <f t="shared" si="75"/>
        <v>0.40308080905413513</v>
      </c>
      <c r="AV75" s="349">
        <f t="shared" si="75"/>
        <v>0.45726189634723369</v>
      </c>
      <c r="AW75" s="349">
        <f t="shared" si="75"/>
        <v>0.48784331875546982</v>
      </c>
      <c r="AX75" s="349">
        <f t="shared" si="75"/>
        <v>0.58116614452792015</v>
      </c>
      <c r="AY75" s="349">
        <f t="shared" si="61"/>
        <v>0.73682865816183529</v>
      </c>
      <c r="AZ75" s="349">
        <f t="shared" si="61"/>
        <v>0.65083866177629135</v>
      </c>
      <c r="BA75" s="349">
        <f t="shared" si="61"/>
        <v>0.72091523994851592</v>
      </c>
      <c r="BB75" s="15">
        <f t="shared" si="73"/>
        <v>-1.012275267359412</v>
      </c>
      <c r="BC75" s="15">
        <f t="shared" si="73"/>
        <v>-1.012275267359412</v>
      </c>
      <c r="BD75" s="15">
        <f t="shared" si="73"/>
        <v>-1.012275267359412</v>
      </c>
      <c r="BE75" s="15">
        <f t="shared" si="73"/>
        <v>-1.012275267359412</v>
      </c>
      <c r="BF75" s="1519"/>
      <c r="BG75" s="81"/>
      <c r="BH75" s="26"/>
      <c r="BI75" s="26"/>
    </row>
    <row r="76" spans="25:61" ht="15" customHeight="1" thickTop="1">
      <c r="Y76" s="1112" t="s">
        <v>99</v>
      </c>
      <c r="Z76" s="350">
        <f t="shared" si="63"/>
        <v>35551.203201049102</v>
      </c>
      <c r="AA76" s="288"/>
      <c r="AB76" s="288"/>
      <c r="AC76" s="288"/>
      <c r="AD76" s="288"/>
      <c r="AE76" s="288"/>
      <c r="AF76" s="288"/>
      <c r="AG76" s="288"/>
      <c r="AH76" s="288"/>
      <c r="AI76" s="288"/>
      <c r="AJ76" s="288"/>
      <c r="AK76" s="288"/>
      <c r="AL76" s="288"/>
      <c r="AM76" s="288"/>
      <c r="AN76" s="288"/>
      <c r="AO76" s="288"/>
      <c r="AP76" s="351">
        <f t="shared" ref="AP76:AX76" si="76">IF(ISTEXT(AP44),AP44,AP44/$Z76-1)</f>
        <v>0</v>
      </c>
      <c r="AQ76" s="351">
        <f t="shared" si="76"/>
        <v>-1.3855198489984399E-2</v>
      </c>
      <c r="AR76" s="351">
        <f t="shared" si="76"/>
        <v>-5.2943563604084254E-3</v>
      </c>
      <c r="AS76" s="351">
        <f t="shared" si="76"/>
        <v>-1.4529274433752404E-2</v>
      </c>
      <c r="AT76" s="351">
        <f t="shared" si="76"/>
        <v>-4.0061763446303966E-2</v>
      </c>
      <c r="AU76" s="351">
        <f t="shared" si="76"/>
        <v>-2.2954956251890257E-2</v>
      </c>
      <c r="AV76" s="351">
        <f t="shared" si="76"/>
        <v>-5.2393971185332511E-2</v>
      </c>
      <c r="AW76" s="351">
        <f t="shared" si="76"/>
        <v>-7.598224572108514E-2</v>
      </c>
      <c r="AX76" s="351">
        <f t="shared" si="76"/>
        <v>-8.5419409055607187E-2</v>
      </c>
      <c r="AY76" s="351">
        <f t="shared" si="61"/>
        <v>-0.10329148766708574</v>
      </c>
      <c r="AZ76" s="351">
        <f t="shared" si="61"/>
        <v>-0.12405553568831595</v>
      </c>
      <c r="BA76" s="351">
        <f t="shared" si="61"/>
        <v>-0.13386124101881935</v>
      </c>
      <c r="BB76" s="15">
        <f t="shared" si="73"/>
        <v>-1.000028128443202</v>
      </c>
      <c r="BC76" s="15">
        <f t="shared" si="73"/>
        <v>-1.000028128443202</v>
      </c>
      <c r="BD76" s="15">
        <f t="shared" si="73"/>
        <v>-1.000028128443202</v>
      </c>
      <c r="BE76" s="15">
        <f t="shared" si="73"/>
        <v>-1.000028128443202</v>
      </c>
      <c r="BF76" s="55"/>
      <c r="BG76" s="51"/>
    </row>
    <row r="78" spans="25:61">
      <c r="Y78" s="236" t="s">
        <v>440</v>
      </c>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row>
    <row r="79" spans="25:61">
      <c r="Y79" s="10"/>
      <c r="Z79" s="228">
        <v>2013</v>
      </c>
      <c r="AA79" s="10">
        <v>1990</v>
      </c>
      <c r="AB79" s="10">
        <f t="shared" ref="AB79:BA79" si="77">AA79+1</f>
        <v>1991</v>
      </c>
      <c r="AC79" s="10">
        <f t="shared" si="77"/>
        <v>1992</v>
      </c>
      <c r="AD79" s="10">
        <f t="shared" si="77"/>
        <v>1993</v>
      </c>
      <c r="AE79" s="10">
        <f t="shared" si="77"/>
        <v>1994</v>
      </c>
      <c r="AF79" s="10">
        <f t="shared" si="77"/>
        <v>1995</v>
      </c>
      <c r="AG79" s="10">
        <f t="shared" si="77"/>
        <v>1996</v>
      </c>
      <c r="AH79" s="10">
        <f t="shared" si="77"/>
        <v>1997</v>
      </c>
      <c r="AI79" s="10">
        <f t="shared" si="77"/>
        <v>1998</v>
      </c>
      <c r="AJ79" s="10">
        <f t="shared" si="77"/>
        <v>1999</v>
      </c>
      <c r="AK79" s="10">
        <f t="shared" si="77"/>
        <v>2000</v>
      </c>
      <c r="AL79" s="10">
        <f t="shared" si="77"/>
        <v>2001</v>
      </c>
      <c r="AM79" s="10">
        <f t="shared" si="77"/>
        <v>2002</v>
      </c>
      <c r="AN79" s="10">
        <f t="shared" si="77"/>
        <v>2003</v>
      </c>
      <c r="AO79" s="10">
        <f t="shared" si="77"/>
        <v>2004</v>
      </c>
      <c r="AP79" s="10">
        <f t="shared" si="77"/>
        <v>2005</v>
      </c>
      <c r="AQ79" s="10">
        <f t="shared" si="77"/>
        <v>2006</v>
      </c>
      <c r="AR79" s="10">
        <f t="shared" si="77"/>
        <v>2007</v>
      </c>
      <c r="AS79" s="10">
        <f t="shared" si="77"/>
        <v>2008</v>
      </c>
      <c r="AT79" s="10">
        <f t="shared" si="77"/>
        <v>2009</v>
      </c>
      <c r="AU79" s="10">
        <f t="shared" si="77"/>
        <v>2010</v>
      </c>
      <c r="AV79" s="10">
        <f t="shared" si="77"/>
        <v>2011</v>
      </c>
      <c r="AW79" s="10">
        <f t="shared" si="77"/>
        <v>2012</v>
      </c>
      <c r="AX79" s="10">
        <f t="shared" si="77"/>
        <v>2013</v>
      </c>
      <c r="AY79" s="10">
        <f t="shared" si="77"/>
        <v>2014</v>
      </c>
      <c r="AZ79" s="10">
        <f t="shared" si="77"/>
        <v>2015</v>
      </c>
      <c r="BA79" s="10">
        <f t="shared" si="77"/>
        <v>2016</v>
      </c>
      <c r="BB79" s="10"/>
      <c r="BC79" s="10"/>
      <c r="BD79" s="10"/>
      <c r="BE79" s="10"/>
      <c r="BF79" s="10" t="s">
        <v>34</v>
      </c>
      <c r="BG79" s="10" t="s">
        <v>3</v>
      </c>
    </row>
    <row r="80" spans="25:61" ht="15" customHeight="1">
      <c r="Y80" s="1109" t="s">
        <v>474</v>
      </c>
      <c r="Z80" s="346">
        <f>AX32</f>
        <v>1191.9684777027055</v>
      </c>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347">
        <f t="shared" ref="AX80:AZ84" si="78">IF(ISTEXT(AX32),AX32,AX32/$Z80-1)</f>
        <v>0</v>
      </c>
      <c r="AY80" s="347">
        <f t="shared" si="78"/>
        <v>-1.0385103345049385E-2</v>
      </c>
      <c r="AZ80" s="347">
        <f t="shared" si="78"/>
        <v>3.9831306657999832E-2</v>
      </c>
      <c r="BA80" s="347">
        <f t="shared" ref="BA80" si="79">IF(ISTEXT(BA32),BA32,BA32/$Z80-1)</f>
        <v>-1.6357421098325609E-2</v>
      </c>
      <c r="BB80" s="15">
        <f t="shared" ref="BB80:BE92" si="80">IF(ISTEXT(BB64),BB64,BB64/$Z80-1)</f>
        <v>-1.0008395688863669</v>
      </c>
      <c r="BC80" s="15">
        <f t="shared" si="80"/>
        <v>-1.0008395688863669</v>
      </c>
      <c r="BD80" s="15">
        <f t="shared" si="80"/>
        <v>-1.0008395688863669</v>
      </c>
      <c r="BE80" s="15">
        <f t="shared" si="80"/>
        <v>-1.0008395688863669</v>
      </c>
      <c r="BF80" s="1517"/>
      <c r="BG80" s="44"/>
    </row>
    <row r="81" spans="25:61" ht="15" customHeight="1">
      <c r="Y81" s="1109" t="s">
        <v>475</v>
      </c>
      <c r="Z81" s="346">
        <f t="shared" ref="Z81:Z91" si="81">AX33</f>
        <v>154.80866368414692</v>
      </c>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347">
        <f t="shared" si="78"/>
        <v>0</v>
      </c>
      <c r="AY81" s="347">
        <f t="shared" si="78"/>
        <v>-5.0399891554762988E-2</v>
      </c>
      <c r="AZ81" s="347">
        <f t="shared" si="78"/>
        <v>-8.5857352520544272E-2</v>
      </c>
      <c r="BA81" s="347">
        <f t="shared" ref="BA81" si="82">IF(ISTEXT(BA33),BA33,BA33/$Z81-1)</f>
        <v>-0.11433595826910081</v>
      </c>
      <c r="BB81" s="15">
        <f t="shared" si="80"/>
        <v>-1.0064856984642485</v>
      </c>
      <c r="BC81" s="15">
        <f t="shared" si="80"/>
        <v>-1.0064856984642485</v>
      </c>
      <c r="BD81" s="15">
        <f t="shared" si="80"/>
        <v>-1.0064856984642485</v>
      </c>
      <c r="BE81" s="15">
        <f t="shared" si="80"/>
        <v>-1.0064856984642485</v>
      </c>
      <c r="BF81" s="1518"/>
      <c r="BG81" s="79"/>
    </row>
    <row r="82" spans="25:61" ht="15" customHeight="1">
      <c r="Y82" s="1109" t="s">
        <v>476</v>
      </c>
      <c r="Z82" s="346">
        <f t="shared" si="81"/>
        <v>816.10384208147207</v>
      </c>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347">
        <f t="shared" si="78"/>
        <v>0</v>
      </c>
      <c r="AY82" s="347">
        <f t="shared" si="78"/>
        <v>-1.2468530389608379E-2</v>
      </c>
      <c r="AZ82" s="347">
        <f t="shared" si="78"/>
        <v>-3.5169843772641318E-2</v>
      </c>
      <c r="BA82" s="347">
        <f t="shared" ref="BA82" si="83">IF(ISTEXT(BA34),BA34,BA34/$Z82-1)</f>
        <v>-2.8920843174454092E-2</v>
      </c>
      <c r="BB82" s="15">
        <f t="shared" si="80"/>
        <v>-1.0012265891689782</v>
      </c>
      <c r="BC82" s="15">
        <f t="shared" si="80"/>
        <v>-1.0012265891689782</v>
      </c>
      <c r="BD82" s="15">
        <f t="shared" si="80"/>
        <v>-1.0012265891689782</v>
      </c>
      <c r="BE82" s="15">
        <f t="shared" si="80"/>
        <v>-1.0012265891689782</v>
      </c>
      <c r="BF82" s="1518"/>
      <c r="BG82" s="51"/>
    </row>
    <row r="83" spans="25:61" ht="15" customHeight="1">
      <c r="Y83" s="1109" t="s">
        <v>237</v>
      </c>
      <c r="Z83" s="346">
        <f t="shared" si="81"/>
        <v>46.358037320000001</v>
      </c>
      <c r="AA83" s="280"/>
      <c r="AB83" s="280"/>
      <c r="AC83" s="280"/>
      <c r="AD83" s="280"/>
      <c r="AE83" s="280"/>
      <c r="AF83" s="280"/>
      <c r="AG83" s="280"/>
      <c r="AH83" s="280"/>
      <c r="AI83" s="280"/>
      <c r="AJ83" s="280"/>
      <c r="AK83" s="280"/>
      <c r="AL83" s="280"/>
      <c r="AM83" s="280"/>
      <c r="AN83" s="280"/>
      <c r="AO83" s="280"/>
      <c r="AP83" s="280"/>
      <c r="AQ83" s="280"/>
      <c r="AR83" s="280"/>
      <c r="AS83" s="280"/>
      <c r="AT83" s="280"/>
      <c r="AU83" s="280"/>
      <c r="AV83" s="280"/>
      <c r="AW83" s="280"/>
      <c r="AX83" s="347">
        <f t="shared" si="78"/>
        <v>0</v>
      </c>
      <c r="AY83" s="347">
        <f t="shared" si="78"/>
        <v>-7.4459646442167404E-2</v>
      </c>
      <c r="AZ83" s="347">
        <f t="shared" si="78"/>
        <v>4.56499312598595E-2</v>
      </c>
      <c r="BA83" s="347">
        <f t="shared" ref="BA83" si="84">IF(ISTEXT(BA35),BA35,BA35/$Z83-1)</f>
        <v>-6.7071713768575902E-2</v>
      </c>
      <c r="BB83" s="15">
        <f t="shared" si="80"/>
        <v>-1.0219722439435905</v>
      </c>
      <c r="BC83" s="15">
        <f t="shared" si="80"/>
        <v>-1.0219722439435905</v>
      </c>
      <c r="BD83" s="15">
        <f t="shared" si="80"/>
        <v>-1.0219722439435905</v>
      </c>
      <c r="BE83" s="15">
        <f t="shared" si="80"/>
        <v>-1.0219722439435905</v>
      </c>
      <c r="BF83" s="1518"/>
      <c r="BG83" s="51"/>
    </row>
    <row r="84" spans="25:61" ht="15" customHeight="1">
      <c r="Y84" s="1109" t="s">
        <v>477</v>
      </c>
      <c r="Z84" s="346">
        <f t="shared" si="81"/>
        <v>7527.7438190037828</v>
      </c>
      <c r="AA84" s="280"/>
      <c r="AB84" s="280"/>
      <c r="AC84" s="280"/>
      <c r="AD84" s="280"/>
      <c r="AE84" s="280"/>
      <c r="AF84" s="280"/>
      <c r="AG84" s="280"/>
      <c r="AH84" s="280"/>
      <c r="AI84" s="280"/>
      <c r="AJ84" s="280"/>
      <c r="AK84" s="280"/>
      <c r="AL84" s="280"/>
      <c r="AM84" s="280"/>
      <c r="AN84" s="280"/>
      <c r="AO84" s="280"/>
      <c r="AP84" s="280"/>
      <c r="AQ84" s="280"/>
      <c r="AR84" s="280"/>
      <c r="AS84" s="280"/>
      <c r="AT84" s="280"/>
      <c r="AU84" s="280"/>
      <c r="AV84" s="280"/>
      <c r="AW84" s="280"/>
      <c r="AX84" s="347">
        <f t="shared" si="78"/>
        <v>0</v>
      </c>
      <c r="AY84" s="347">
        <f t="shared" si="78"/>
        <v>-2.4559406591210697E-2</v>
      </c>
      <c r="AZ84" s="347">
        <f t="shared" si="78"/>
        <v>-2.5557673708335726E-2</v>
      </c>
      <c r="BA84" s="347">
        <f t="shared" ref="BA84" si="85">IF(ISTEXT(BA36),BA36,BA36/$Z84-1)</f>
        <v>-3.2836010523274783E-2</v>
      </c>
      <c r="BB84" s="15">
        <f t="shared" si="80"/>
        <v>-1.0001328576656301</v>
      </c>
      <c r="BC84" s="15">
        <f t="shared" si="80"/>
        <v>-1.0001328576656301</v>
      </c>
      <c r="BD84" s="15">
        <f t="shared" si="80"/>
        <v>-1.0001328576656301</v>
      </c>
      <c r="BE84" s="15">
        <f t="shared" si="80"/>
        <v>-1.0001328576656301</v>
      </c>
      <c r="BF84" s="1518"/>
      <c r="BG84" s="51"/>
    </row>
    <row r="85" spans="25:61" ht="15" customHeight="1">
      <c r="Y85" s="1109" t="s">
        <v>478</v>
      </c>
      <c r="Z85" s="346">
        <f t="shared" si="81"/>
        <v>14565.41208039487</v>
      </c>
      <c r="AA85" s="280"/>
      <c r="AB85" s="280"/>
      <c r="AC85" s="280"/>
      <c r="AD85" s="280"/>
      <c r="AE85" s="280"/>
      <c r="AF85" s="280"/>
      <c r="AG85" s="280"/>
      <c r="AH85" s="280"/>
      <c r="AI85" s="280"/>
      <c r="AJ85" s="280"/>
      <c r="AK85" s="280"/>
      <c r="AL85" s="280"/>
      <c r="AM85" s="280"/>
      <c r="AN85" s="280"/>
      <c r="AO85" s="280"/>
      <c r="AP85" s="280"/>
      <c r="AQ85" s="280"/>
      <c r="AR85" s="280"/>
      <c r="AS85" s="280"/>
      <c r="AT85" s="280"/>
      <c r="AU85" s="280"/>
      <c r="AV85" s="280"/>
      <c r="AW85" s="280"/>
      <c r="AX85" s="347">
        <f t="shared" ref="AX85:AZ91" si="86">IF(ISTEXT(AX37),AX37,AX37/$Z85-1)</f>
        <v>0</v>
      </c>
      <c r="AY85" s="347">
        <f t="shared" si="86"/>
        <v>-8.7881398096998353E-3</v>
      </c>
      <c r="AZ85" s="347">
        <f t="shared" si="86"/>
        <v>-4.5150581231650944E-2</v>
      </c>
      <c r="BA85" s="347">
        <f t="shared" ref="BA85" si="87">IF(ISTEXT(BA37),BA37,BA37/$Z85-1)</f>
        <v>-4.5227512610120479E-2</v>
      </c>
      <c r="BB85" s="15">
        <f t="shared" si="80"/>
        <v>-1.0000686609053175</v>
      </c>
      <c r="BC85" s="15">
        <f t="shared" si="80"/>
        <v>-1.0000686609053175</v>
      </c>
      <c r="BD85" s="15">
        <f t="shared" si="80"/>
        <v>-1.0000686609053175</v>
      </c>
      <c r="BE85" s="15">
        <f t="shared" si="80"/>
        <v>-1.0000686609053175</v>
      </c>
      <c r="BF85" s="1518"/>
      <c r="BG85" s="51"/>
    </row>
    <row r="86" spans="25:61" ht="15" customHeight="1">
      <c r="Y86" s="1110" t="s">
        <v>479</v>
      </c>
      <c r="Z86" s="346">
        <f t="shared" si="81"/>
        <v>2471.4393020847751</v>
      </c>
      <c r="AA86" s="280"/>
      <c r="AB86" s="280"/>
      <c r="AC86" s="280"/>
      <c r="AD86" s="280"/>
      <c r="AE86" s="280"/>
      <c r="AF86" s="280"/>
      <c r="AG86" s="280"/>
      <c r="AH86" s="280"/>
      <c r="AI86" s="280"/>
      <c r="AJ86" s="280"/>
      <c r="AK86" s="280"/>
      <c r="AL86" s="280"/>
      <c r="AM86" s="280"/>
      <c r="AN86" s="280"/>
      <c r="AO86" s="280"/>
      <c r="AP86" s="280"/>
      <c r="AQ86" s="280"/>
      <c r="AR86" s="280"/>
      <c r="AS86" s="280"/>
      <c r="AT86" s="280"/>
      <c r="AU86" s="280"/>
      <c r="AV86" s="280"/>
      <c r="AW86" s="280"/>
      <c r="AX86" s="347">
        <f t="shared" si="86"/>
        <v>0</v>
      </c>
      <c r="AY86" s="347">
        <f t="shared" si="86"/>
        <v>-2.1434503172379271E-2</v>
      </c>
      <c r="AZ86" s="347">
        <f t="shared" si="86"/>
        <v>-2.6654718291688417E-2</v>
      </c>
      <c r="BA86" s="347">
        <f t="shared" ref="BA86" si="88">IF(ISTEXT(BA38),BA38,BA38/$Z86-1)</f>
        <v>-4.4297260001985861E-2</v>
      </c>
      <c r="BB86" s="15">
        <f t="shared" si="80"/>
        <v>-1.0004047660640465</v>
      </c>
      <c r="BC86" s="15">
        <f t="shared" si="80"/>
        <v>-1.0004047660640465</v>
      </c>
      <c r="BD86" s="15">
        <f t="shared" si="80"/>
        <v>-1.0004047660640465</v>
      </c>
      <c r="BE86" s="15">
        <f t="shared" si="80"/>
        <v>-1.0004047660640465</v>
      </c>
      <c r="BF86" s="1518"/>
      <c r="BG86" s="51"/>
    </row>
    <row r="87" spans="25:61" ht="15" customHeight="1">
      <c r="Y87" s="1110" t="s">
        <v>480</v>
      </c>
      <c r="Z87" s="346">
        <f t="shared" si="81"/>
        <v>3852.3453411016285</v>
      </c>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347">
        <f t="shared" si="86"/>
        <v>0</v>
      </c>
      <c r="AY87" s="347">
        <f t="shared" si="86"/>
        <v>-5.7020317784767904E-2</v>
      </c>
      <c r="AZ87" s="347">
        <f t="shared" si="86"/>
        <v>-0.10743327613124698</v>
      </c>
      <c r="BA87" s="347">
        <f t="shared" ref="BA87" si="89">IF(ISTEXT(BA39),BA39,BA39/$Z87-1)</f>
        <v>-0.15557911242399847</v>
      </c>
      <c r="BB87" s="15">
        <f t="shared" si="80"/>
        <v>-1.0002596247444566</v>
      </c>
      <c r="BC87" s="15">
        <f t="shared" si="80"/>
        <v>-1.0002596247444566</v>
      </c>
      <c r="BD87" s="15">
        <f t="shared" si="80"/>
        <v>-1.0002596247444566</v>
      </c>
      <c r="BE87" s="15">
        <f t="shared" si="80"/>
        <v>-1.0002596247444566</v>
      </c>
      <c r="BF87" s="1518"/>
      <c r="BG87" s="81"/>
    </row>
    <row r="88" spans="25:61" ht="15" customHeight="1">
      <c r="Y88" s="1105" t="s">
        <v>481</v>
      </c>
      <c r="Z88" s="346">
        <f t="shared" si="81"/>
        <v>100.21113991977144</v>
      </c>
      <c r="AA88" s="280"/>
      <c r="AB88" s="280"/>
      <c r="AC88" s="280"/>
      <c r="AD88" s="280"/>
      <c r="AE88" s="280"/>
      <c r="AF88" s="280"/>
      <c r="AG88" s="280"/>
      <c r="AH88" s="280"/>
      <c r="AI88" s="280"/>
      <c r="AJ88" s="280"/>
      <c r="AK88" s="280"/>
      <c r="AL88" s="280"/>
      <c r="AM88" s="280"/>
      <c r="AN88" s="280"/>
      <c r="AO88" s="280"/>
      <c r="AP88" s="280"/>
      <c r="AQ88" s="280"/>
      <c r="AR88" s="280"/>
      <c r="AS88" s="280"/>
      <c r="AT88" s="280"/>
      <c r="AU88" s="280"/>
      <c r="AV88" s="280"/>
      <c r="AW88" s="280"/>
      <c r="AX88" s="347">
        <f t="shared" si="86"/>
        <v>0</v>
      </c>
      <c r="AY88" s="347">
        <f t="shared" si="86"/>
        <v>-3.1988627544438097E-3</v>
      </c>
      <c r="AZ88" s="347">
        <f t="shared" si="86"/>
        <v>1.544301384096558E-2</v>
      </c>
      <c r="BA88" s="347">
        <f t="shared" ref="BA88" si="90">IF(ISTEXT(BA40),BA40,BA40/$Z88-1)</f>
        <v>2.2969978556561133E-2</v>
      </c>
      <c r="BB88" s="15">
        <f t="shared" si="80"/>
        <v>-1.0100834968903614</v>
      </c>
      <c r="BC88" s="15">
        <f t="shared" si="80"/>
        <v>-1.0100834968903614</v>
      </c>
      <c r="BD88" s="15">
        <f t="shared" si="80"/>
        <v>-1.0100834968903614</v>
      </c>
      <c r="BE88" s="15">
        <f t="shared" si="80"/>
        <v>-1.0100834968903614</v>
      </c>
      <c r="BF88" s="1518"/>
      <c r="BG88" s="81"/>
    </row>
    <row r="89" spans="25:61" ht="15" customHeight="1" thickBot="1">
      <c r="Y89" s="43" t="s">
        <v>482</v>
      </c>
      <c r="Z89" s="346">
        <f t="shared" si="81"/>
        <v>12.088212839245491</v>
      </c>
      <c r="AA89" s="280"/>
      <c r="AB89" s="280"/>
      <c r="AC89" s="280"/>
      <c r="AD89" s="280"/>
      <c r="AE89" s="280"/>
      <c r="AF89" s="280"/>
      <c r="AG89" s="280"/>
      <c r="AH89" s="280"/>
      <c r="AI89" s="280"/>
      <c r="AJ89" s="280"/>
      <c r="AK89" s="280"/>
      <c r="AL89" s="280"/>
      <c r="AM89" s="280"/>
      <c r="AN89" s="280"/>
      <c r="AO89" s="280"/>
      <c r="AP89" s="280"/>
      <c r="AQ89" s="280"/>
      <c r="AR89" s="280"/>
      <c r="AS89" s="280"/>
      <c r="AT89" s="280"/>
      <c r="AU89" s="280"/>
      <c r="AV89" s="280"/>
      <c r="AW89" s="280"/>
      <c r="AX89" s="347">
        <f t="shared" si="86"/>
        <v>0</v>
      </c>
      <c r="AY89" s="347">
        <f t="shared" si="86"/>
        <v>-0.11663073632269283</v>
      </c>
      <c r="AZ89" s="347">
        <f t="shared" si="86"/>
        <v>-0.12554810161054331</v>
      </c>
      <c r="BA89" s="347">
        <f t="shared" ref="BA89" si="91">IF(ISTEXT(BA41),BA41,BA41/$Z89-1)</f>
        <v>-9.8277914313877557E-2</v>
      </c>
      <c r="BB89" s="15">
        <f t="shared" si="80"/>
        <v>-1.087595854928731</v>
      </c>
      <c r="BC89" s="15">
        <f t="shared" si="80"/>
        <v>-1.087595854928731</v>
      </c>
      <c r="BD89" s="15">
        <f t="shared" si="80"/>
        <v>-1.087595854928731</v>
      </c>
      <c r="BE89" s="15">
        <f t="shared" si="80"/>
        <v>-1.087595854928731</v>
      </c>
      <c r="BF89" s="1518"/>
      <c r="BG89" s="53"/>
    </row>
    <row r="90" spans="25:61" ht="15" customHeight="1" thickTop="1">
      <c r="Y90" s="43" t="s">
        <v>483</v>
      </c>
      <c r="Z90" s="346">
        <f t="shared" si="81"/>
        <v>1647.1524159656492</v>
      </c>
      <c r="AA90" s="280"/>
      <c r="AB90" s="280"/>
      <c r="AC90" s="280"/>
      <c r="AD90" s="280"/>
      <c r="AE90" s="280"/>
      <c r="AF90" s="280"/>
      <c r="AG90" s="280"/>
      <c r="AH90" s="280"/>
      <c r="AI90" s="280"/>
      <c r="AJ90" s="280"/>
      <c r="AK90" s="280"/>
      <c r="AL90" s="280"/>
      <c r="AM90" s="280"/>
      <c r="AN90" s="280"/>
      <c r="AO90" s="280"/>
      <c r="AP90" s="280"/>
      <c r="AQ90" s="280"/>
      <c r="AR90" s="280"/>
      <c r="AS90" s="280"/>
      <c r="AT90" s="280"/>
      <c r="AU90" s="280"/>
      <c r="AV90" s="280"/>
      <c r="AW90" s="280"/>
      <c r="AX90" s="347">
        <f t="shared" si="86"/>
        <v>0</v>
      </c>
      <c r="AY90" s="347">
        <f t="shared" si="86"/>
        <v>-1.6392025727804183E-2</v>
      </c>
      <c r="AZ90" s="347">
        <f t="shared" si="86"/>
        <v>-3.4661455186702383E-2</v>
      </c>
      <c r="BA90" s="347">
        <f t="shared" ref="BA90" si="92">IF(ISTEXT(BA42),BA42,BA42/$Z90-1)</f>
        <v>-3.3994133102027146E-2</v>
      </c>
      <c r="BB90" s="15">
        <f t="shared" si="80"/>
        <v>-1.0006074225246278</v>
      </c>
      <c r="BC90" s="15">
        <f t="shared" si="80"/>
        <v>-1.0006074225246278</v>
      </c>
      <c r="BD90" s="15">
        <f t="shared" si="80"/>
        <v>-1.0006074225246278</v>
      </c>
      <c r="BE90" s="15">
        <f t="shared" si="80"/>
        <v>-1.0006074225246278</v>
      </c>
      <c r="BF90" s="1518"/>
      <c r="BG90" s="81"/>
      <c r="BH90" s="26"/>
      <c r="BI90" s="26"/>
    </row>
    <row r="91" spans="25:61" ht="15" customHeight="1" thickBot="1">
      <c r="Y91" s="1111" t="s">
        <v>473</v>
      </c>
      <c r="Z91" s="348">
        <f t="shared" si="81"/>
        <v>128.80910030163807</v>
      </c>
      <c r="AA91" s="287"/>
      <c r="AB91" s="287"/>
      <c r="AC91" s="287"/>
      <c r="AD91" s="287"/>
      <c r="AE91" s="287"/>
      <c r="AF91" s="287"/>
      <c r="AG91" s="287"/>
      <c r="AH91" s="287"/>
      <c r="AI91" s="287"/>
      <c r="AJ91" s="287"/>
      <c r="AK91" s="287"/>
      <c r="AL91" s="287"/>
      <c r="AM91" s="287"/>
      <c r="AN91" s="287"/>
      <c r="AO91" s="287"/>
      <c r="AP91" s="287"/>
      <c r="AQ91" s="287"/>
      <c r="AR91" s="287"/>
      <c r="AS91" s="287"/>
      <c r="AT91" s="287"/>
      <c r="AU91" s="287"/>
      <c r="AV91" s="287"/>
      <c r="AW91" s="287"/>
      <c r="AX91" s="349">
        <f t="shared" si="86"/>
        <v>0</v>
      </c>
      <c r="AY91" s="349">
        <f t="shared" si="86"/>
        <v>9.8447917173429156E-2</v>
      </c>
      <c r="AZ91" s="349">
        <f t="shared" si="86"/>
        <v>4.4064007751173362E-2</v>
      </c>
      <c r="BA91" s="349">
        <f t="shared" ref="BA91" si="93">IF(ISTEXT(BA43),BA43,BA43/$Z91-1)</f>
        <v>8.8383561654312937E-2</v>
      </c>
      <c r="BB91" s="15">
        <f t="shared" si="80"/>
        <v>-1.0078587247716886</v>
      </c>
      <c r="BC91" s="15">
        <f t="shared" si="80"/>
        <v>-1.0078587247716886</v>
      </c>
      <c r="BD91" s="15">
        <f t="shared" si="80"/>
        <v>-1.0078587247716886</v>
      </c>
      <c r="BE91" s="15">
        <f t="shared" si="80"/>
        <v>-1.0078587247716886</v>
      </c>
      <c r="BF91" s="1519"/>
      <c r="BG91" s="81"/>
      <c r="BH91" s="26"/>
      <c r="BI91" s="26"/>
    </row>
    <row r="92" spans="25:61" ht="15" customHeight="1" thickTop="1">
      <c r="Y92" s="1112" t="s">
        <v>99</v>
      </c>
      <c r="Z92" s="350">
        <f>AX44</f>
        <v>32514.440432399679</v>
      </c>
      <c r="AA92" s="288"/>
      <c r="AB92" s="288"/>
      <c r="AC92" s="288"/>
      <c r="AD92" s="288"/>
      <c r="AE92" s="288"/>
      <c r="AF92" s="288"/>
      <c r="AG92" s="288"/>
      <c r="AH92" s="288"/>
      <c r="AI92" s="288"/>
      <c r="AJ92" s="288"/>
      <c r="AK92" s="288"/>
      <c r="AL92" s="288"/>
      <c r="AM92" s="288"/>
      <c r="AN92" s="288"/>
      <c r="AO92" s="288"/>
      <c r="AP92" s="288"/>
      <c r="AQ92" s="288"/>
      <c r="AR92" s="288"/>
      <c r="AS92" s="288"/>
      <c r="AT92" s="288"/>
      <c r="AU92" s="288"/>
      <c r="AV92" s="288"/>
      <c r="AW92" s="288"/>
      <c r="AX92" s="351">
        <f>IF(ISTEXT(AX44),AX44,AX44/$Z92-1)</f>
        <v>0</v>
      </c>
      <c r="AY92" s="351">
        <f>IF(ISTEXT(AY44),AY44,AY44/$Z92-1)</f>
        <v>-1.9541283500258744E-2</v>
      </c>
      <c r="AZ92" s="351">
        <f>IF(ISTEXT(AZ44),AZ44,AZ44/$Z92-1)</f>
        <v>-4.2244638706812387E-2</v>
      </c>
      <c r="BA92" s="351">
        <f>IF(ISTEXT(BA44),BA44,BA44/$Z92-1)</f>
        <v>-5.2966170989033778E-2</v>
      </c>
      <c r="BB92" s="15">
        <f t="shared" si="80"/>
        <v>-1.000030756430532</v>
      </c>
      <c r="BC92" s="15">
        <f t="shared" si="80"/>
        <v>-1.000030756430532</v>
      </c>
      <c r="BD92" s="15">
        <f t="shared" si="80"/>
        <v>-1.000030756430532</v>
      </c>
      <c r="BE92" s="15">
        <f t="shared" si="80"/>
        <v>-1.000030756430532</v>
      </c>
      <c r="BF92" s="55"/>
      <c r="BG92" s="51"/>
    </row>
    <row r="94" spans="25:61">
      <c r="Y94" s="236" t="s">
        <v>180</v>
      </c>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row>
    <row r="95" spans="25:61">
      <c r="Y95" s="10"/>
      <c r="Z95" s="228"/>
      <c r="AA95" s="10">
        <v>1990</v>
      </c>
      <c r="AB95" s="10">
        <f t="shared" ref="AB95:BA95" si="94">AA95+1</f>
        <v>1991</v>
      </c>
      <c r="AC95" s="10">
        <f t="shared" si="94"/>
        <v>1992</v>
      </c>
      <c r="AD95" s="10">
        <f t="shared" si="94"/>
        <v>1993</v>
      </c>
      <c r="AE95" s="10">
        <f t="shared" si="94"/>
        <v>1994</v>
      </c>
      <c r="AF95" s="10">
        <f t="shared" si="94"/>
        <v>1995</v>
      </c>
      <c r="AG95" s="10">
        <f t="shared" si="94"/>
        <v>1996</v>
      </c>
      <c r="AH95" s="10">
        <f t="shared" si="94"/>
        <v>1997</v>
      </c>
      <c r="AI95" s="10">
        <f t="shared" si="94"/>
        <v>1998</v>
      </c>
      <c r="AJ95" s="10">
        <f t="shared" si="94"/>
        <v>1999</v>
      </c>
      <c r="AK95" s="10">
        <f t="shared" si="94"/>
        <v>2000</v>
      </c>
      <c r="AL95" s="10">
        <f t="shared" si="94"/>
        <v>2001</v>
      </c>
      <c r="AM95" s="10">
        <f t="shared" si="94"/>
        <v>2002</v>
      </c>
      <c r="AN95" s="10">
        <f t="shared" si="94"/>
        <v>2003</v>
      </c>
      <c r="AO95" s="10">
        <f t="shared" si="94"/>
        <v>2004</v>
      </c>
      <c r="AP95" s="10">
        <f t="shared" si="94"/>
        <v>2005</v>
      </c>
      <c r="AQ95" s="10">
        <f t="shared" si="94"/>
        <v>2006</v>
      </c>
      <c r="AR95" s="10">
        <f t="shared" si="94"/>
        <v>2007</v>
      </c>
      <c r="AS95" s="10">
        <f t="shared" si="94"/>
        <v>2008</v>
      </c>
      <c r="AT95" s="10">
        <f t="shared" si="94"/>
        <v>2009</v>
      </c>
      <c r="AU95" s="10">
        <f t="shared" si="94"/>
        <v>2010</v>
      </c>
      <c r="AV95" s="10">
        <f t="shared" si="94"/>
        <v>2011</v>
      </c>
      <c r="AW95" s="10">
        <f t="shared" si="94"/>
        <v>2012</v>
      </c>
      <c r="AX95" s="10">
        <f t="shared" si="94"/>
        <v>2013</v>
      </c>
      <c r="AY95" s="10">
        <f t="shared" si="94"/>
        <v>2014</v>
      </c>
      <c r="AZ95" s="10">
        <f t="shared" si="94"/>
        <v>2015</v>
      </c>
      <c r="BA95" s="10">
        <f t="shared" si="94"/>
        <v>2016</v>
      </c>
      <c r="BB95" s="10"/>
      <c r="BC95" s="10"/>
      <c r="BD95" s="10"/>
      <c r="BE95" s="10"/>
      <c r="BF95" s="10" t="s">
        <v>34</v>
      </c>
      <c r="BG95" s="10" t="s">
        <v>3</v>
      </c>
    </row>
    <row r="96" spans="25:61" ht="15" customHeight="1">
      <c r="Y96" s="1113" t="s">
        <v>474</v>
      </c>
      <c r="Z96" s="8"/>
      <c r="AA96" s="8"/>
      <c r="AB96" s="15">
        <f>AB32/AA32-1</f>
        <v>-1.1751622889328517E-2</v>
      </c>
      <c r="AC96" s="15">
        <f t="shared" ref="AC96:BA96" si="95">AC32/AB32-1</f>
        <v>-1.2729735793058361E-2</v>
      </c>
      <c r="AD96" s="15">
        <f t="shared" si="95"/>
        <v>2.1295090739151368E-2</v>
      </c>
      <c r="AE96" s="15">
        <f t="shared" si="95"/>
        <v>-8.5010073929948637E-3</v>
      </c>
      <c r="AF96" s="15">
        <f t="shared" si="95"/>
        <v>2.2682604587348498E-2</v>
      </c>
      <c r="AG96" s="15">
        <f t="shared" si="95"/>
        <v>-8.8402747754667832E-4</v>
      </c>
      <c r="AH96" s="15">
        <f t="shared" si="95"/>
        <v>-7.5420895903931418E-2</v>
      </c>
      <c r="AI96" s="15">
        <f t="shared" si="95"/>
        <v>-4.5507091325819649E-2</v>
      </c>
      <c r="AJ96" s="15">
        <f t="shared" si="95"/>
        <v>6.8342305064230668E-3</v>
      </c>
      <c r="AK96" s="15">
        <f t="shared" si="95"/>
        <v>-1.7763541297833862E-3</v>
      </c>
      <c r="AL96" s="15">
        <f t="shared" si="95"/>
        <v>-4.5426335655922578E-2</v>
      </c>
      <c r="AM96" s="15">
        <f t="shared" si="95"/>
        <v>0.13400763474732225</v>
      </c>
      <c r="AN96" s="15">
        <f t="shared" si="95"/>
        <v>2.7453914787822997E-2</v>
      </c>
      <c r="AO96" s="15">
        <f t="shared" si="95"/>
        <v>0.18251800648241967</v>
      </c>
      <c r="AP96" s="15">
        <f t="shared" si="95"/>
        <v>9.4462571932951045E-2</v>
      </c>
      <c r="AQ96" s="15">
        <f t="shared" si="95"/>
        <v>5.9089148062408947E-2</v>
      </c>
      <c r="AR96" s="15">
        <f t="shared" si="95"/>
        <v>5.4395424714684504E-2</v>
      </c>
      <c r="AS96" s="15">
        <f t="shared" si="95"/>
        <v>-2.4726446322830165E-2</v>
      </c>
      <c r="AT96" s="15">
        <f t="shared" si="95"/>
        <v>-4.7758187113459694E-2</v>
      </c>
      <c r="AU96" s="15">
        <f t="shared" si="95"/>
        <v>0.11228555285613551</v>
      </c>
      <c r="AV96" s="15">
        <f t="shared" si="95"/>
        <v>-0.22753563631088447</v>
      </c>
      <c r="AW96" s="15">
        <f t="shared" si="95"/>
        <v>2.6188966273117398E-2</v>
      </c>
      <c r="AX96" s="15">
        <f t="shared" si="95"/>
        <v>-3.5820941329806288E-2</v>
      </c>
      <c r="AY96" s="15">
        <f t="shared" si="95"/>
        <v>-1.0385103345049385E-2</v>
      </c>
      <c r="AZ96" s="15">
        <f t="shared" si="95"/>
        <v>5.0743385303503752E-2</v>
      </c>
      <c r="BA96" s="15">
        <f t="shared" si="95"/>
        <v>-5.403638782228537E-2</v>
      </c>
      <c r="BB96" s="15"/>
      <c r="BC96" s="15"/>
      <c r="BD96" s="15"/>
      <c r="BE96" s="15"/>
      <c r="BF96" s="44"/>
      <c r="BG96" s="44"/>
    </row>
    <row r="97" spans="25:61" ht="15" customHeight="1">
      <c r="Y97" s="1113" t="s">
        <v>475</v>
      </c>
      <c r="Z97" s="8"/>
      <c r="AA97" s="8"/>
      <c r="AB97" s="15">
        <f t="shared" ref="AB97:AB108" si="96">AB33/AA33-1</f>
        <v>2.4916491014266962E-2</v>
      </c>
      <c r="AC97" s="15">
        <f t="shared" ref="AC97:BA97" si="97">AC33/AB33-1</f>
        <v>1.2463463804064157E-2</v>
      </c>
      <c r="AD97" s="15">
        <f t="shared" si="97"/>
        <v>-1.2062603624145796E-2</v>
      </c>
      <c r="AE97" s="15">
        <f t="shared" si="97"/>
        <v>1.160678933941961E-2</v>
      </c>
      <c r="AF97" s="15">
        <f t="shared" si="97"/>
        <v>2.2538246135313633E-2</v>
      </c>
      <c r="AG97" s="15">
        <f t="shared" si="97"/>
        <v>2.1982479688460232E-2</v>
      </c>
      <c r="AH97" s="15">
        <f t="shared" si="97"/>
        <v>9.4367714695484661E-3</v>
      </c>
      <c r="AI97" s="15">
        <f t="shared" si="97"/>
        <v>-1.5206604762613152E-2</v>
      </c>
      <c r="AJ97" s="15">
        <f t="shared" si="97"/>
        <v>-4.4422247681374927E-4</v>
      </c>
      <c r="AK97" s="15">
        <f t="shared" si="97"/>
        <v>-5.5641781670939805E-3</v>
      </c>
      <c r="AL97" s="15">
        <f t="shared" si="97"/>
        <v>-1.8321334623123686E-2</v>
      </c>
      <c r="AM97" s="15">
        <f t="shared" si="97"/>
        <v>-3.1698615687290044E-2</v>
      </c>
      <c r="AN97" s="15">
        <f t="shared" si="97"/>
        <v>-4.9791462303948375E-2</v>
      </c>
      <c r="AO97" s="15">
        <f t="shared" si="97"/>
        <v>-6.4306875997307222E-2</v>
      </c>
      <c r="AP97" s="15">
        <f t="shared" si="97"/>
        <v>-6.1649191709507112E-2</v>
      </c>
      <c r="AQ97" s="15">
        <f t="shared" si="97"/>
        <v>-6.0944071320235382E-2</v>
      </c>
      <c r="AR97" s="15">
        <f t="shared" si="97"/>
        <v>-5.8022271172966988E-2</v>
      </c>
      <c r="AS97" s="15">
        <f t="shared" si="97"/>
        <v>-8.8211777571670424E-2</v>
      </c>
      <c r="AT97" s="15">
        <f t="shared" si="97"/>
        <v>-6.736568732988335E-2</v>
      </c>
      <c r="AU97" s="15">
        <f t="shared" si="97"/>
        <v>-4.6926672369659417E-2</v>
      </c>
      <c r="AV97" s="15">
        <f t="shared" si="97"/>
        <v>-4.5918984354266223E-2</v>
      </c>
      <c r="AW97" s="15">
        <f t="shared" si="97"/>
        <v>-3.5385518791166137E-2</v>
      </c>
      <c r="AX97" s="15">
        <f t="shared" si="97"/>
        <v>-5.1532799666263895E-2</v>
      </c>
      <c r="AY97" s="15">
        <f t="shared" si="97"/>
        <v>-5.0399891554762988E-2</v>
      </c>
      <c r="AZ97" s="15">
        <f t="shared" si="97"/>
        <v>-3.7339360695561874E-2</v>
      </c>
      <c r="BA97" s="15">
        <f t="shared" si="97"/>
        <v>-3.1153349892470206E-2</v>
      </c>
      <c r="BB97" s="15"/>
      <c r="BC97" s="15"/>
      <c r="BD97" s="15"/>
      <c r="BE97" s="15"/>
      <c r="BF97" s="79"/>
      <c r="BG97" s="79"/>
    </row>
    <row r="98" spans="25:61" ht="15" customHeight="1">
      <c r="Y98" s="1113" t="s">
        <v>476</v>
      </c>
      <c r="Z98" s="8"/>
      <c r="AA98" s="8"/>
      <c r="AB98" s="15">
        <f t="shared" si="96"/>
        <v>-0.10134754000492241</v>
      </c>
      <c r="AC98" s="15">
        <f t="shared" ref="AC98:BA98" si="98">AC34/AB34-1</f>
        <v>-0.10392753263663668</v>
      </c>
      <c r="AD98" s="15">
        <f t="shared" si="98"/>
        <v>-0.15962694632185692</v>
      </c>
      <c r="AE98" s="15">
        <f t="shared" si="98"/>
        <v>-0.12731281735877475</v>
      </c>
      <c r="AF98" s="15">
        <f t="shared" si="98"/>
        <v>-9.8709127961520204E-2</v>
      </c>
      <c r="AG98" s="15">
        <f t="shared" si="98"/>
        <v>-0.12603496933550895</v>
      </c>
      <c r="AH98" s="15">
        <f t="shared" si="98"/>
        <v>-5.068382555214046E-2</v>
      </c>
      <c r="AI98" s="15">
        <f t="shared" si="98"/>
        <v>-8.5739467200393271E-2</v>
      </c>
      <c r="AJ98" s="15">
        <f t="shared" si="98"/>
        <v>-2.7030088512929762E-2</v>
      </c>
      <c r="AK98" s="15">
        <f t="shared" si="98"/>
        <v>-6.0312048487767278E-2</v>
      </c>
      <c r="AL98" s="15">
        <f t="shared" si="98"/>
        <v>-0.1282869186248744</v>
      </c>
      <c r="AM98" s="15">
        <f t="shared" si="98"/>
        <v>-0.33889431749600696</v>
      </c>
      <c r="AN98" s="15">
        <f t="shared" si="98"/>
        <v>-3.8113195004885858E-2</v>
      </c>
      <c r="AO98" s="15">
        <f t="shared" si="98"/>
        <v>-4.031982983229021E-2</v>
      </c>
      <c r="AP98" s="15">
        <f t="shared" si="98"/>
        <v>-1.6599604526190692E-4</v>
      </c>
      <c r="AQ98" s="15">
        <f t="shared" si="98"/>
        <v>6.1091213545545475E-3</v>
      </c>
      <c r="AR98" s="15">
        <f t="shared" si="98"/>
        <v>-7.4497789029124295E-3</v>
      </c>
      <c r="AS98" s="15">
        <f t="shared" si="98"/>
        <v>-2.8953112023112793E-2</v>
      </c>
      <c r="AT98" s="15">
        <f t="shared" si="98"/>
        <v>-3.2119677002709901E-2</v>
      </c>
      <c r="AU98" s="15">
        <f t="shared" si="98"/>
        <v>-3.4591978743004126E-2</v>
      </c>
      <c r="AV98" s="15">
        <f t="shared" si="98"/>
        <v>-1.9872170105806441E-2</v>
      </c>
      <c r="AW98" s="15">
        <f t="shared" si="98"/>
        <v>-1.9153590857349578E-2</v>
      </c>
      <c r="AX98" s="15">
        <f t="shared" si="98"/>
        <v>-4.0493527096437054E-2</v>
      </c>
      <c r="AY98" s="15">
        <f t="shared" si="98"/>
        <v>-1.2468530389608379E-2</v>
      </c>
      <c r="AZ98" s="15">
        <f t="shared" si="98"/>
        <v>-2.2987939201562058E-2</v>
      </c>
      <c r="BA98" s="15">
        <f t="shared" si="98"/>
        <v>6.4767882283258693E-3</v>
      </c>
      <c r="BB98" s="15"/>
      <c r="BC98" s="15"/>
      <c r="BD98" s="15"/>
      <c r="BE98" s="15"/>
      <c r="BF98" s="51"/>
      <c r="BG98" s="51"/>
    </row>
    <row r="99" spans="25:61" ht="15" customHeight="1">
      <c r="Y99" s="1113" t="s">
        <v>237</v>
      </c>
      <c r="Z99" s="8"/>
      <c r="AA99" s="8"/>
      <c r="AB99" s="15">
        <f t="shared" si="96"/>
        <v>-3.7604330087778082E-2</v>
      </c>
      <c r="AC99" s="15">
        <f t="shared" ref="AC99:BA99" si="99">AC35/AB35-1</f>
        <v>-5.7774936723812953E-2</v>
      </c>
      <c r="AD99" s="15">
        <f t="shared" si="99"/>
        <v>-4.9945441082617115E-2</v>
      </c>
      <c r="AE99" s="15">
        <f t="shared" si="99"/>
        <v>6.9271906371466407E-2</v>
      </c>
      <c r="AF99" s="15">
        <f t="shared" si="99"/>
        <v>4.7877043927034402E-2</v>
      </c>
      <c r="AG99" s="15">
        <f t="shared" si="99"/>
        <v>-4.9615031809656762E-2</v>
      </c>
      <c r="AH99" s="15">
        <f t="shared" si="99"/>
        <v>-9.289151286575148E-3</v>
      </c>
      <c r="AI99" s="15">
        <f t="shared" si="99"/>
        <v>-4.3689655950773787E-2</v>
      </c>
      <c r="AJ99" s="15">
        <f t="shared" si="99"/>
        <v>-1.2031889406838747E-2</v>
      </c>
      <c r="AK99" s="15">
        <f t="shared" si="99"/>
        <v>4.2489157308030157E-2</v>
      </c>
      <c r="AL99" s="15">
        <f t="shared" si="99"/>
        <v>-4.4272690088061339E-2</v>
      </c>
      <c r="AM99" s="15">
        <f t="shared" si="99"/>
        <v>2.0915387343400704E-2</v>
      </c>
      <c r="AN99" s="15">
        <f t="shared" si="99"/>
        <v>-5.0864781128817982E-2</v>
      </c>
      <c r="AO99" s="15">
        <f t="shared" si="99"/>
        <v>6.9560765972903615E-2</v>
      </c>
      <c r="AP99" s="15">
        <f t="shared" si="99"/>
        <v>2.1865695651686057E-3</v>
      </c>
      <c r="AQ99" s="15">
        <f t="shared" si="99"/>
        <v>1.4737184943223625E-2</v>
      </c>
      <c r="AR99" s="15">
        <f t="shared" si="99"/>
        <v>-6.7638039344581902E-2</v>
      </c>
      <c r="AS99" s="15">
        <f t="shared" si="99"/>
        <v>-2.4902057655177834E-2</v>
      </c>
      <c r="AT99" s="15">
        <f t="shared" si="99"/>
        <v>3.2903070393697886E-2</v>
      </c>
      <c r="AU99" s="15">
        <f t="shared" si="99"/>
        <v>5.2038716129204188E-2</v>
      </c>
      <c r="AV99" s="15">
        <f t="shared" si="99"/>
        <v>-4.7045943123567024E-3</v>
      </c>
      <c r="AW99" s="15">
        <f t="shared" si="99"/>
        <v>-0.14034897896596388</v>
      </c>
      <c r="AX99" s="15">
        <f t="shared" si="99"/>
        <v>4.7431221364420129E-3</v>
      </c>
      <c r="AY99" s="15">
        <f t="shared" si="99"/>
        <v>-7.4459646442167404E-2</v>
      </c>
      <c r="AZ99" s="15">
        <f t="shared" si="99"/>
        <v>0.12977238349502374</v>
      </c>
      <c r="BA99" s="15">
        <f t="shared" si="99"/>
        <v>-0.10780055701110403</v>
      </c>
      <c r="BB99" s="15"/>
      <c r="BC99" s="15"/>
      <c r="BD99" s="15"/>
      <c r="BE99" s="15"/>
      <c r="BF99" s="51"/>
      <c r="BG99" s="51"/>
    </row>
    <row r="100" spans="25:61" ht="15" customHeight="1">
      <c r="Y100" s="1113" t="s">
        <v>477</v>
      </c>
      <c r="Z100" s="8"/>
      <c r="AA100" s="8"/>
      <c r="AB100" s="15">
        <f t="shared" si="96"/>
        <v>1.9818755157941848E-2</v>
      </c>
      <c r="AC100" s="15">
        <f t="shared" ref="AC100:BA100" si="100">AC36/AB36-1</f>
        <v>7.431452766215374E-3</v>
      </c>
      <c r="AD100" s="15">
        <f t="shared" si="100"/>
        <v>-1.0134628138283142E-2</v>
      </c>
      <c r="AE100" s="15">
        <f t="shared" si="100"/>
        <v>-1.5213478988529094E-2</v>
      </c>
      <c r="AF100" s="15">
        <f t="shared" si="100"/>
        <v>-9.5306766416120015E-3</v>
      </c>
      <c r="AG100" s="15">
        <f t="shared" si="100"/>
        <v>-8.9022779185433665E-3</v>
      </c>
      <c r="AH100" s="15">
        <f t="shared" si="100"/>
        <v>-3.0537485927040198E-3</v>
      </c>
      <c r="AI100" s="15">
        <f t="shared" si="100"/>
        <v>-5.0389403914644637E-3</v>
      </c>
      <c r="AJ100" s="15">
        <f t="shared" si="100"/>
        <v>-6.7331550527751638E-3</v>
      </c>
      <c r="AK100" s="15">
        <f t="shared" si="100"/>
        <v>-1.1117635553226091E-2</v>
      </c>
      <c r="AL100" s="15">
        <f t="shared" si="100"/>
        <v>3.295802484470256E-3</v>
      </c>
      <c r="AM100" s="15">
        <f t="shared" si="100"/>
        <v>-9.0656158386200891E-3</v>
      </c>
      <c r="AN100" s="15">
        <f t="shared" si="100"/>
        <v>-1.3250727981722887E-2</v>
      </c>
      <c r="AO100" s="15">
        <f t="shared" si="100"/>
        <v>-2.2631763350230649E-2</v>
      </c>
      <c r="AP100" s="15">
        <f t="shared" si="100"/>
        <v>-4.048306468213414E-3</v>
      </c>
      <c r="AQ100" s="15">
        <f t="shared" si="100"/>
        <v>2.3539285978062541E-3</v>
      </c>
      <c r="AR100" s="15">
        <f t="shared" si="100"/>
        <v>1.6058093674591323E-3</v>
      </c>
      <c r="AS100" s="15">
        <f t="shared" si="100"/>
        <v>-1.4344843573902866E-2</v>
      </c>
      <c r="AT100" s="15">
        <f t="shared" si="100"/>
        <v>-1.3553084383945091E-2</v>
      </c>
      <c r="AU100" s="15">
        <f t="shared" si="100"/>
        <v>-3.314808119147461E-2</v>
      </c>
      <c r="AV100" s="15">
        <f t="shared" si="100"/>
        <v>-5.0484960675423185E-3</v>
      </c>
      <c r="AW100" s="15">
        <f t="shared" si="100"/>
        <v>-2.4046769541633095E-2</v>
      </c>
      <c r="AX100" s="15">
        <f t="shared" si="100"/>
        <v>-2.6871286719537313E-2</v>
      </c>
      <c r="AY100" s="15">
        <f t="shared" si="100"/>
        <v>-2.4559406591210697E-2</v>
      </c>
      <c r="AZ100" s="15">
        <f t="shared" si="100"/>
        <v>-1.0234012443920415E-3</v>
      </c>
      <c r="BA100" s="15">
        <f t="shared" si="100"/>
        <v>-7.4692330357173375E-3</v>
      </c>
      <c r="BB100" s="15"/>
      <c r="BC100" s="15"/>
      <c r="BD100" s="15"/>
      <c r="BE100" s="15"/>
      <c r="BF100" s="51"/>
      <c r="BG100" s="51"/>
    </row>
    <row r="101" spans="25:61" ht="15" customHeight="1">
      <c r="Y101" s="1113" t="s">
        <v>478</v>
      </c>
      <c r="Z101" s="8"/>
      <c r="AA101" s="8"/>
      <c r="AB101" s="15">
        <f t="shared" si="96"/>
        <v>-5.9327097836538223E-2</v>
      </c>
      <c r="AC101" s="15">
        <f t="shared" ref="AC101:BA101" si="101">AC37/AB37-1</f>
        <v>0.10826727095528477</v>
      </c>
      <c r="AD101" s="15">
        <f t="shared" si="101"/>
        <v>-0.23185604518554048</v>
      </c>
      <c r="AE101" s="15">
        <f t="shared" si="101"/>
        <v>0.41186332441773144</v>
      </c>
      <c r="AF101" s="15">
        <f t="shared" si="101"/>
        <v>-5.7803915064573941E-2</v>
      </c>
      <c r="AG101" s="15">
        <f t="shared" si="101"/>
        <v>-3.5293760051445355E-2</v>
      </c>
      <c r="AH101" s="15">
        <f t="shared" si="101"/>
        <v>-1.24941673540373E-2</v>
      </c>
      <c r="AI101" s="15">
        <f t="shared" si="101"/>
        <v>-8.7673670074318366E-2</v>
      </c>
      <c r="AJ101" s="15">
        <f t="shared" si="101"/>
        <v>2.939218184618908E-2</v>
      </c>
      <c r="AK101" s="15">
        <f t="shared" si="101"/>
        <v>4.7415271146935334E-2</v>
      </c>
      <c r="AL101" s="15">
        <f t="shared" si="101"/>
        <v>-1.935646399749924E-2</v>
      </c>
      <c r="AM101" s="15">
        <f t="shared" si="101"/>
        <v>1.8943708924457958E-2</v>
      </c>
      <c r="AN101" s="15">
        <f t="shared" si="101"/>
        <v>-7.4605272512222154E-2</v>
      </c>
      <c r="AO101" s="15">
        <f t="shared" si="101"/>
        <v>0.13191894694757988</v>
      </c>
      <c r="AP101" s="15">
        <f t="shared" si="101"/>
        <v>7.5633085342745598E-3</v>
      </c>
      <c r="AQ101" s="15">
        <f t="shared" si="101"/>
        <v>-1.3246598680063504E-2</v>
      </c>
      <c r="AR101" s="15">
        <f t="shared" si="101"/>
        <v>4.6973626776779964E-2</v>
      </c>
      <c r="AS101" s="15">
        <f t="shared" si="101"/>
        <v>1.9235307210078156E-2</v>
      </c>
      <c r="AT101" s="15">
        <f t="shared" si="101"/>
        <v>-2.0767575595950993E-2</v>
      </c>
      <c r="AU101" s="15">
        <f t="shared" si="101"/>
        <v>8.496314934800453E-2</v>
      </c>
      <c r="AV101" s="15">
        <f t="shared" si="101"/>
        <v>-2.397907198437943E-2</v>
      </c>
      <c r="AW101" s="15">
        <f t="shared" si="101"/>
        <v>-2.4158524768431167E-2</v>
      </c>
      <c r="AX101" s="15">
        <f t="shared" si="101"/>
        <v>1.6762565067512281E-2</v>
      </c>
      <c r="AY101" s="15">
        <f t="shared" si="101"/>
        <v>-8.7881398096998353E-3</v>
      </c>
      <c r="AZ101" s="15">
        <f t="shared" si="101"/>
        <v>-3.6684832862038275E-2</v>
      </c>
      <c r="BA101" s="15">
        <f t="shared" si="101"/>
        <v>-8.0569121117202158E-5</v>
      </c>
      <c r="BB101" s="15"/>
      <c r="BC101" s="15"/>
      <c r="BD101" s="15"/>
      <c r="BE101" s="15"/>
      <c r="BF101" s="51"/>
      <c r="BG101" s="51"/>
    </row>
    <row r="102" spans="25:61" ht="15" customHeight="1">
      <c r="Y102" s="1114" t="s">
        <v>479</v>
      </c>
      <c r="Z102" s="8"/>
      <c r="AA102" s="8"/>
      <c r="AB102" s="15">
        <f t="shared" si="96"/>
        <v>6.734233499587905E-4</v>
      </c>
      <c r="AC102" s="15">
        <f t="shared" ref="AC102:BA102" si="102">AC38/AB38-1</f>
        <v>-5.6274841237106132E-3</v>
      </c>
      <c r="AD102" s="15">
        <f t="shared" si="102"/>
        <v>-2.6045792952870461E-2</v>
      </c>
      <c r="AE102" s="15">
        <f t="shared" si="102"/>
        <v>-2.5483113466422957E-2</v>
      </c>
      <c r="AF102" s="15">
        <f t="shared" si="102"/>
        <v>-9.2002511124712472E-3</v>
      </c>
      <c r="AG102" s="15">
        <f t="shared" si="102"/>
        <v>-1.4284474901934852E-2</v>
      </c>
      <c r="AH102" s="15">
        <f t="shared" si="102"/>
        <v>-1.4617850973749236E-2</v>
      </c>
      <c r="AI102" s="15">
        <f t="shared" si="102"/>
        <v>-1.8936727823202548E-2</v>
      </c>
      <c r="AJ102" s="15">
        <f t="shared" si="102"/>
        <v>-1.9143515302757597E-2</v>
      </c>
      <c r="AK102" s="15">
        <f t="shared" si="102"/>
        <v>-2.2665871794211645E-2</v>
      </c>
      <c r="AL102" s="15">
        <f t="shared" si="102"/>
        <v>-2.1553776305741623E-3</v>
      </c>
      <c r="AM102" s="15">
        <f t="shared" si="102"/>
        <v>-3.5334060466668538E-3</v>
      </c>
      <c r="AN102" s="15">
        <f t="shared" si="102"/>
        <v>-1.6421351174933929E-2</v>
      </c>
      <c r="AO102" s="15">
        <f t="shared" si="102"/>
        <v>-2.4117948657386368E-2</v>
      </c>
      <c r="AP102" s="15">
        <f t="shared" si="102"/>
        <v>-7.2849589725108022E-3</v>
      </c>
      <c r="AQ102" s="15">
        <f t="shared" si="102"/>
        <v>-2.1117551315555705E-2</v>
      </c>
      <c r="AR102" s="15">
        <f t="shared" si="102"/>
        <v>-1.599043597996197E-2</v>
      </c>
      <c r="AS102" s="15">
        <f t="shared" si="102"/>
        <v>-1.4969662349074264E-2</v>
      </c>
      <c r="AT102" s="15">
        <f t="shared" si="102"/>
        <v>-1.2842548987279656E-2</v>
      </c>
      <c r="AU102" s="15">
        <f t="shared" si="102"/>
        <v>-2.1066346611290365E-2</v>
      </c>
      <c r="AV102" s="15">
        <f t="shared" si="102"/>
        <v>1.0875623067008178E-5</v>
      </c>
      <c r="AW102" s="15">
        <f t="shared" si="102"/>
        <v>-2.0155057754940531E-2</v>
      </c>
      <c r="AX102" s="15">
        <f t="shared" si="102"/>
        <v>-2.4107600603544888E-2</v>
      </c>
      <c r="AY102" s="15">
        <f t="shared" si="102"/>
        <v>-2.1434503172379271E-2</v>
      </c>
      <c r="AZ102" s="15">
        <f t="shared" si="102"/>
        <v>-5.3345587354474144E-3</v>
      </c>
      <c r="BA102" s="15">
        <f t="shared" si="102"/>
        <v>-1.8125676511559274E-2</v>
      </c>
      <c r="BB102" s="15"/>
      <c r="BC102" s="15"/>
      <c r="BD102" s="15"/>
      <c r="BE102" s="15"/>
      <c r="BF102" s="51"/>
      <c r="BG102" s="51"/>
    </row>
    <row r="103" spans="25:61" ht="15" customHeight="1">
      <c r="Y103" s="1114" t="s">
        <v>480</v>
      </c>
      <c r="Z103" s="102"/>
      <c r="AA103" s="102"/>
      <c r="AB103" s="15">
        <f t="shared" si="96"/>
        <v>-7.1542942279494426E-3</v>
      </c>
      <c r="AC103" s="15">
        <f t="shared" ref="AC103:BA103" si="103">AC39/AB39-1</f>
        <v>-1.2089605729637132E-3</v>
      </c>
      <c r="AD103" s="15">
        <f t="shared" si="103"/>
        <v>-1.5698353944832211E-2</v>
      </c>
      <c r="AE103" s="15">
        <f t="shared" si="103"/>
        <v>-1.2207885848011357E-2</v>
      </c>
      <c r="AF103" s="15">
        <f t="shared" si="103"/>
        <v>-2.6317775977196867E-2</v>
      </c>
      <c r="AG103" s="15">
        <f t="shared" si="103"/>
        <v>-2.615118063341626E-2</v>
      </c>
      <c r="AH103" s="15">
        <f t="shared" si="103"/>
        <v>-3.1299721161629601E-2</v>
      </c>
      <c r="AI103" s="15">
        <f t="shared" si="103"/>
        <v>-3.7552515025377819E-2</v>
      </c>
      <c r="AJ103" s="15">
        <f t="shared" si="103"/>
        <v>-3.7215015075932723E-2</v>
      </c>
      <c r="AK103" s="15">
        <f t="shared" si="103"/>
        <v>-3.6032254891279147E-2</v>
      </c>
      <c r="AL103" s="15">
        <f t="shared" si="103"/>
        <v>-3.6761929614076316E-2</v>
      </c>
      <c r="AM103" s="15">
        <f t="shared" si="103"/>
        <v>-3.9111493595218483E-2</v>
      </c>
      <c r="AN103" s="15">
        <f t="shared" si="103"/>
        <v>-4.2119646626141427E-2</v>
      </c>
      <c r="AO103" s="15">
        <f t="shared" si="103"/>
        <v>-4.7232593147489177E-2</v>
      </c>
      <c r="AP103" s="15">
        <f t="shared" si="103"/>
        <v>-4.7565598432252387E-2</v>
      </c>
      <c r="AQ103" s="15">
        <f t="shared" si="103"/>
        <v>-5.1566752104716396E-2</v>
      </c>
      <c r="AR103" s="15">
        <f t="shared" si="103"/>
        <v>-5.0860126189640753E-2</v>
      </c>
      <c r="AS103" s="15">
        <f t="shared" si="103"/>
        <v>-6.4363116806302467E-2</v>
      </c>
      <c r="AT103" s="15">
        <f t="shared" si="103"/>
        <v>-5.9093545017140037E-2</v>
      </c>
      <c r="AU103" s="15">
        <f t="shared" si="103"/>
        <v>-6.4705117383175637E-2</v>
      </c>
      <c r="AV103" s="15">
        <f t="shared" si="103"/>
        <v>-5.4848213631011333E-2</v>
      </c>
      <c r="AW103" s="15">
        <f t="shared" si="103"/>
        <v>-4.9764477172932309E-2</v>
      </c>
      <c r="AX103" s="15">
        <f t="shared" si="103"/>
        <v>-4.9921686128055032E-2</v>
      </c>
      <c r="AY103" s="15">
        <f t="shared" si="103"/>
        <v>-5.7020317784767904E-2</v>
      </c>
      <c r="AZ103" s="15">
        <f t="shared" si="103"/>
        <v>-5.3461340999468532E-2</v>
      </c>
      <c r="BA103" s="15">
        <f t="shared" si="103"/>
        <v>-5.3940881959017695E-2</v>
      </c>
      <c r="BB103" s="15"/>
      <c r="BC103" s="15"/>
      <c r="BD103" s="15"/>
      <c r="BE103" s="15"/>
      <c r="BF103" s="81"/>
      <c r="BG103" s="81"/>
    </row>
    <row r="104" spans="25:61" ht="15" customHeight="1">
      <c r="Y104" s="1105" t="s">
        <v>481</v>
      </c>
      <c r="Z104" s="102"/>
      <c r="AA104" s="102"/>
      <c r="AB104" s="15">
        <f t="shared" si="96"/>
        <v>-1.1303458798340937E-2</v>
      </c>
      <c r="AC104" s="15">
        <f t="shared" ref="AC104:BA104" si="104">AC40/AB40-1</f>
        <v>2.1653213317482933E-3</v>
      </c>
      <c r="AD104" s="15">
        <f t="shared" si="104"/>
        <v>2.4277414569524591E-3</v>
      </c>
      <c r="AE104" s="15">
        <f t="shared" si="104"/>
        <v>-5.1101753406262995E-3</v>
      </c>
      <c r="AF104" s="15">
        <f t="shared" si="104"/>
        <v>2.2767046755793885E-3</v>
      </c>
      <c r="AG104" s="15">
        <f t="shared" si="104"/>
        <v>2.5077985532002689E-3</v>
      </c>
      <c r="AH104" s="15">
        <f t="shared" si="104"/>
        <v>4.7373963591348378E-3</v>
      </c>
      <c r="AI104" s="15">
        <f t="shared" si="104"/>
        <v>-5.1169322857177457E-3</v>
      </c>
      <c r="AJ104" s="15">
        <f t="shared" si="104"/>
        <v>3.9356846715801197E-3</v>
      </c>
      <c r="AK104" s="15">
        <f t="shared" si="104"/>
        <v>5.1591444790752838E-3</v>
      </c>
      <c r="AL104" s="15">
        <f t="shared" si="104"/>
        <v>9.1343561548182794E-3</v>
      </c>
      <c r="AM104" s="15">
        <f t="shared" si="104"/>
        <v>0.26853619706058329</v>
      </c>
      <c r="AN104" s="15">
        <f t="shared" si="104"/>
        <v>0.17562847999706954</v>
      </c>
      <c r="AO104" s="15">
        <f t="shared" si="104"/>
        <v>3.2421401678013773E-2</v>
      </c>
      <c r="AP104" s="15">
        <f t="shared" si="104"/>
        <v>0.13581951644846479</v>
      </c>
      <c r="AQ104" s="15">
        <f t="shared" si="104"/>
        <v>3.2330687768097111E-2</v>
      </c>
      <c r="AR104" s="15">
        <f t="shared" si="104"/>
        <v>-3.4070169112375481E-2</v>
      </c>
      <c r="AS104" s="15">
        <f t="shared" si="104"/>
        <v>0.12389921384929115</v>
      </c>
      <c r="AT104" s="15">
        <f t="shared" si="104"/>
        <v>-8.3291004214723907E-3</v>
      </c>
      <c r="AU104" s="15">
        <f t="shared" si="104"/>
        <v>-0.12660665880655309</v>
      </c>
      <c r="AV104" s="15">
        <f t="shared" si="104"/>
        <v>0.10478832585369524</v>
      </c>
      <c r="AW104" s="15">
        <f t="shared" si="104"/>
        <v>-1.015968524439248E-2</v>
      </c>
      <c r="AX104" s="15">
        <f t="shared" si="104"/>
        <v>-1.0739424976895839E-2</v>
      </c>
      <c r="AY104" s="15">
        <f t="shared" si="104"/>
        <v>-3.1988627544438097E-3</v>
      </c>
      <c r="AZ104" s="15">
        <f t="shared" si="104"/>
        <v>1.870170076944544E-2</v>
      </c>
      <c r="BA104" s="15">
        <f t="shared" si="104"/>
        <v>7.4124934762456185E-3</v>
      </c>
      <c r="BB104" s="15"/>
      <c r="BC104" s="15"/>
      <c r="BD104" s="15"/>
      <c r="BE104" s="15"/>
      <c r="BF104" s="81"/>
      <c r="BG104" s="81"/>
    </row>
    <row r="105" spans="25:61" ht="15" customHeight="1" thickBot="1">
      <c r="Y105" s="43" t="s">
        <v>482</v>
      </c>
      <c r="Z105" s="8"/>
      <c r="AA105" s="8"/>
      <c r="AB105" s="15">
        <f t="shared" si="96"/>
        <v>-2.9611908030611644E-2</v>
      </c>
      <c r="AC105" s="15">
        <f t="shared" ref="AC105:BA105" si="105">AC41/AB41-1</f>
        <v>2.6800695038597722E-2</v>
      </c>
      <c r="AD105" s="15">
        <f t="shared" si="105"/>
        <v>-5.5981448358913832E-3</v>
      </c>
      <c r="AE105" s="15">
        <f t="shared" si="105"/>
        <v>8.4764644604436334E-2</v>
      </c>
      <c r="AF105" s="15">
        <f t="shared" si="105"/>
        <v>2.6135608724242365E-2</v>
      </c>
      <c r="AG105" s="15">
        <f t="shared" si="105"/>
        <v>2.4939975124683267E-2</v>
      </c>
      <c r="AH105" s="15">
        <f t="shared" si="105"/>
        <v>-3.4655439746807182E-2</v>
      </c>
      <c r="AI105" s="15">
        <f t="shared" si="105"/>
        <v>-1.220104187758142E-2</v>
      </c>
      <c r="AJ105" s="15">
        <f t="shared" si="105"/>
        <v>-3.408612070928918E-2</v>
      </c>
      <c r="AK105" s="15">
        <f t="shared" si="105"/>
        <v>-5.0085585793178677E-2</v>
      </c>
      <c r="AL105" s="15">
        <f t="shared" si="105"/>
        <v>-5.4551699757062866E-2</v>
      </c>
      <c r="AM105" s="15">
        <f t="shared" si="105"/>
        <v>0.54793103017737255</v>
      </c>
      <c r="AN105" s="15">
        <f t="shared" si="105"/>
        <v>-0.13929587860283443</v>
      </c>
      <c r="AO105" s="15">
        <f t="shared" si="105"/>
        <v>-8.410897428578934E-2</v>
      </c>
      <c r="AP105" s="15">
        <f t="shared" si="105"/>
        <v>-7.2500507718533336E-2</v>
      </c>
      <c r="AQ105" s="15">
        <f t="shared" si="105"/>
        <v>-6.8597274206946834E-2</v>
      </c>
      <c r="AR105" s="15">
        <f t="shared" si="105"/>
        <v>-8.5396636385789093E-2</v>
      </c>
      <c r="AS105" s="15">
        <f t="shared" si="105"/>
        <v>-3.0214334390380571E-2</v>
      </c>
      <c r="AT105" s="15">
        <f t="shared" si="105"/>
        <v>-0.11076374583438708</v>
      </c>
      <c r="AU105" s="15">
        <f t="shared" si="105"/>
        <v>-7.7066706472475821E-2</v>
      </c>
      <c r="AV105" s="15">
        <f t="shared" si="105"/>
        <v>-6.4546906091399459E-3</v>
      </c>
      <c r="AW105" s="15">
        <f t="shared" si="105"/>
        <v>4.2379198982945621E-2</v>
      </c>
      <c r="AX105" s="15">
        <f t="shared" si="105"/>
        <v>1.3592339133029485E-2</v>
      </c>
      <c r="AY105" s="15">
        <f t="shared" si="105"/>
        <v>-0.11663073632269283</v>
      </c>
      <c r="AZ105" s="15">
        <f t="shared" si="105"/>
        <v>-1.009471990312294E-2</v>
      </c>
      <c r="BA105" s="15">
        <f t="shared" si="105"/>
        <v>3.1185462970451772E-2</v>
      </c>
      <c r="BB105" s="15"/>
      <c r="BC105" s="15"/>
      <c r="BD105" s="15"/>
      <c r="BE105" s="15"/>
      <c r="BF105" s="51"/>
      <c r="BG105" s="53"/>
    </row>
    <row r="106" spans="25:61" ht="15" customHeight="1" thickTop="1">
      <c r="Y106" s="43" t="s">
        <v>483</v>
      </c>
      <c r="Z106" s="8"/>
      <c r="AA106" s="8"/>
      <c r="AB106" s="15">
        <f t="shared" si="96"/>
        <v>-2.5474717306161021E-2</v>
      </c>
      <c r="AC106" s="15">
        <f t="shared" ref="AC106:BA106" si="106">AC42/AB42-1</f>
        <v>-7.7894629987972364E-3</v>
      </c>
      <c r="AD106" s="15">
        <f t="shared" si="106"/>
        <v>-1.7226656451049482E-2</v>
      </c>
      <c r="AE106" s="15">
        <f t="shared" si="106"/>
        <v>-1.997426778118272E-2</v>
      </c>
      <c r="AF106" s="15">
        <f t="shared" si="106"/>
        <v>-1.521701754421334E-2</v>
      </c>
      <c r="AG106" s="15">
        <f t="shared" si="106"/>
        <v>-1.445710935953548E-2</v>
      </c>
      <c r="AH106" s="15">
        <f t="shared" si="106"/>
        <v>-1.4604809653304018E-2</v>
      </c>
      <c r="AI106" s="15">
        <f t="shared" si="106"/>
        <v>-2.1113074826771938E-2</v>
      </c>
      <c r="AJ106" s="15">
        <f t="shared" si="106"/>
        <v>-1.3346336031930028E-2</v>
      </c>
      <c r="AK106" s="15">
        <f t="shared" si="106"/>
        <v>-1.5260132955947969E-2</v>
      </c>
      <c r="AL106" s="15">
        <f t="shared" si="106"/>
        <v>-9.8385966477835152E-2</v>
      </c>
      <c r="AM106" s="15">
        <f t="shared" si="106"/>
        <v>-2.5844727041717364E-2</v>
      </c>
      <c r="AN106" s="15">
        <f t="shared" si="106"/>
        <v>-2.1268184741488394E-2</v>
      </c>
      <c r="AO106" s="15">
        <f t="shared" si="106"/>
        <v>-1.9644127662233002E-2</v>
      </c>
      <c r="AP106" s="15">
        <f t="shared" si="106"/>
        <v>-2.7945847277527136E-2</v>
      </c>
      <c r="AQ106" s="15">
        <f t="shared" si="106"/>
        <v>-2.0134080478552474E-2</v>
      </c>
      <c r="AR106" s="15">
        <f t="shared" si="106"/>
        <v>-2.5900386085984328E-2</v>
      </c>
      <c r="AS106" s="15">
        <f t="shared" si="106"/>
        <v>-1.296460913513009E-2</v>
      </c>
      <c r="AT106" s="15">
        <f t="shared" si="106"/>
        <v>-2.9016200245241985E-2</v>
      </c>
      <c r="AU106" s="15">
        <f t="shared" si="106"/>
        <v>-1.8646089683506228E-2</v>
      </c>
      <c r="AV106" s="15">
        <f t="shared" si="106"/>
        <v>-1.8059476584332712E-2</v>
      </c>
      <c r="AW106" s="15">
        <f t="shared" si="106"/>
        <v>-1.8937901602921414E-2</v>
      </c>
      <c r="AX106" s="15">
        <f t="shared" si="106"/>
        <v>-1.4391576333591005E-2</v>
      </c>
      <c r="AY106" s="15">
        <f t="shared" si="106"/>
        <v>-1.6392025727804183E-2</v>
      </c>
      <c r="AZ106" s="15">
        <f t="shared" si="106"/>
        <v>-1.8573893193999713E-2</v>
      </c>
      <c r="BA106" s="15">
        <f t="shared" si="106"/>
        <v>6.9128295794329553E-4</v>
      </c>
      <c r="BB106" s="15"/>
      <c r="BC106" s="15"/>
      <c r="BD106" s="15"/>
      <c r="BE106" s="15"/>
      <c r="BF106" s="55"/>
      <c r="BG106" s="81"/>
      <c r="BH106" s="26"/>
      <c r="BI106" s="26"/>
    </row>
    <row r="107" spans="25:61" ht="15" customHeight="1" thickBot="1">
      <c r="Y107" s="1115" t="s">
        <v>473</v>
      </c>
      <c r="Z107" s="19"/>
      <c r="AA107" s="19"/>
      <c r="AB107" s="16">
        <f>AB43/AA43-1</f>
        <v>9.1356338434371853E-3</v>
      </c>
      <c r="AC107" s="16">
        <f t="shared" ref="AC107:BA107" si="107">AC43/AB43-1</f>
        <v>-1.1231551782997506E-4</v>
      </c>
      <c r="AD107" s="16">
        <f t="shared" si="107"/>
        <v>1.7435879502774032E-3</v>
      </c>
      <c r="AE107" s="16">
        <f t="shared" si="107"/>
        <v>2.6774052713958163E-3</v>
      </c>
      <c r="AF107" s="16">
        <f t="shared" si="107"/>
        <v>9.0190386249870969E-3</v>
      </c>
      <c r="AG107" s="16">
        <f t="shared" si="107"/>
        <v>1.0744935916318088E-3</v>
      </c>
      <c r="AH107" s="16">
        <f t="shared" si="107"/>
        <v>4.3839343143816656E-3</v>
      </c>
      <c r="AI107" s="16">
        <f t="shared" si="107"/>
        <v>-5.5863890149809747E-2</v>
      </c>
      <c r="AJ107" s="16">
        <f t="shared" si="107"/>
        <v>6.8300000066033206E-2</v>
      </c>
      <c r="AK107" s="16">
        <f t="shared" si="107"/>
        <v>0.22313641715906929</v>
      </c>
      <c r="AL107" s="16">
        <f t="shared" si="107"/>
        <v>-0.21432932534252713</v>
      </c>
      <c r="AM107" s="16">
        <f t="shared" si="107"/>
        <v>-0.13639322178324076</v>
      </c>
      <c r="AN107" s="16">
        <f t="shared" si="107"/>
        <v>0.43796976330033255</v>
      </c>
      <c r="AO107" s="16">
        <f t="shared" si="107"/>
        <v>5.7614907059000853E-2</v>
      </c>
      <c r="AP107" s="16">
        <f t="shared" si="107"/>
        <v>6.1576130756409775E-2</v>
      </c>
      <c r="AQ107" s="16">
        <f t="shared" si="107"/>
        <v>5.7660667575810454E-2</v>
      </c>
      <c r="AR107" s="16">
        <f t="shared" si="107"/>
        <v>6.8269698753552266E-2</v>
      </c>
      <c r="AS107" s="16">
        <f t="shared" si="107"/>
        <v>0.19915852444756421</v>
      </c>
      <c r="AT107" s="16">
        <f t="shared" si="107"/>
        <v>4.3685399878575115E-2</v>
      </c>
      <c r="AU107" s="16">
        <f t="shared" si="107"/>
        <v>-7.7771748828930898E-3</v>
      </c>
      <c r="AV107" s="16">
        <f t="shared" si="107"/>
        <v>3.8615799562980335E-2</v>
      </c>
      <c r="AW107" s="16">
        <f t="shared" si="107"/>
        <v>2.098553628890687E-2</v>
      </c>
      <c r="AX107" s="16">
        <f t="shared" si="107"/>
        <v>6.27235573773397E-2</v>
      </c>
      <c r="AY107" s="16">
        <f t="shared" si="107"/>
        <v>9.8447917173429156E-2</v>
      </c>
      <c r="AZ107" s="16">
        <f t="shared" si="107"/>
        <v>-4.9509775176413306E-2</v>
      </c>
      <c r="BA107" s="16">
        <f t="shared" si="107"/>
        <v>4.2449077426392812E-2</v>
      </c>
      <c r="BB107" s="16"/>
      <c r="BC107" s="16"/>
      <c r="BD107" s="16"/>
      <c r="BE107" s="16"/>
      <c r="BF107" s="53"/>
      <c r="BG107" s="81"/>
      <c r="BH107" s="26"/>
      <c r="BI107" s="26"/>
    </row>
    <row r="108" spans="25:61" ht="15" customHeight="1" thickTop="1">
      <c r="Y108" s="1116" t="s">
        <v>99</v>
      </c>
      <c r="Z108" s="20"/>
      <c r="AA108" s="20"/>
      <c r="AB108" s="17">
        <f t="shared" si="96"/>
        <v>-2.7600975309166276E-2</v>
      </c>
      <c r="AC108" s="17">
        <f t="shared" ref="AC108:BA108" si="108">AC44/AB44-1</f>
        <v>1.9519943886322721E-2</v>
      </c>
      <c r="AD108" s="17">
        <f t="shared" si="108"/>
        <v>-9.3101115130154177E-2</v>
      </c>
      <c r="AE108" s="17">
        <f t="shared" si="108"/>
        <v>8.4977963179811544E-2</v>
      </c>
      <c r="AF108" s="17">
        <f t="shared" si="108"/>
        <v>-3.4475652984573446E-2</v>
      </c>
      <c r="AG108" s="17">
        <f t="shared" si="108"/>
        <v>-2.8977409737929727E-2</v>
      </c>
      <c r="AH108" s="17">
        <f t="shared" si="108"/>
        <v>-1.834818320050069E-2</v>
      </c>
      <c r="AI108" s="17">
        <f t="shared" si="108"/>
        <v>-4.6636623620267104E-2</v>
      </c>
      <c r="AJ108" s="17">
        <f t="shared" si="108"/>
        <v>-4.0477403037137982E-3</v>
      </c>
      <c r="AK108" s="17">
        <f t="shared" si="108"/>
        <v>-4.45307361395475E-4</v>
      </c>
      <c r="AL108" s="17">
        <f t="shared" si="108"/>
        <v>-2.7451146580716679E-2</v>
      </c>
      <c r="AM108" s="17">
        <f t="shared" si="108"/>
        <v>-1.6606279661304901E-2</v>
      </c>
      <c r="AN108" s="17">
        <f t="shared" si="108"/>
        <v>-4.0227368450918899E-2</v>
      </c>
      <c r="AO108" s="17">
        <f t="shared" si="108"/>
        <v>3.0912159099020675E-2</v>
      </c>
      <c r="AP108" s="17">
        <f t="shared" si="108"/>
        <v>-5.5559268899709746E-3</v>
      </c>
      <c r="AQ108" s="17">
        <f t="shared" si="108"/>
        <v>-1.3855198489984399E-2</v>
      </c>
      <c r="AR108" s="17">
        <f t="shared" si="108"/>
        <v>8.6811207811137159E-3</v>
      </c>
      <c r="AS108" s="17">
        <f t="shared" si="108"/>
        <v>-9.2840712550436022E-3</v>
      </c>
      <c r="AT108" s="17">
        <f t="shared" si="108"/>
        <v>-2.5908926922086573E-2</v>
      </c>
      <c r="AU108" s="17">
        <f t="shared" si="108"/>
        <v>1.7820737358925642E-2</v>
      </c>
      <c r="AV108" s="17">
        <f t="shared" si="108"/>
        <v>-3.013066298408229E-2</v>
      </c>
      <c r="AW108" s="17">
        <f t="shared" si="108"/>
        <v>-2.4892490991491933E-2</v>
      </c>
      <c r="AX108" s="17">
        <f t="shared" si="108"/>
        <v>-1.0213183990048558E-2</v>
      </c>
      <c r="AY108" s="17">
        <f t="shared" si="108"/>
        <v>-1.9541283500258744E-2</v>
      </c>
      <c r="AZ108" s="17">
        <f t="shared" si="108"/>
        <v>-2.3155850240798692E-2</v>
      </c>
      <c r="BA108" s="17">
        <f t="shared" si="108"/>
        <v>-1.1194437238905008E-2</v>
      </c>
      <c r="BB108" s="17"/>
      <c r="BC108" s="17"/>
      <c r="BD108" s="17"/>
      <c r="BE108" s="17"/>
      <c r="BF108" s="55"/>
      <c r="BG108" s="51"/>
    </row>
  </sheetData>
  <mergeCells count="3">
    <mergeCell ref="BF48:BF59"/>
    <mergeCell ref="BF64:BF75"/>
    <mergeCell ref="BF80:BF91"/>
  </mergeCells>
  <phoneticPr fontId="9"/>
  <pageMargins left="0.78740157480314965" right="0.78740157480314965" top="0.98425196850393704" bottom="0.98425196850393704" header="0.51181102362204722" footer="0.51181102362204722"/>
  <pageSetup paperSize="9" scale="3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E49"/>
  <sheetViews>
    <sheetView zoomScale="85" zoomScaleNormal="85" workbookViewId="0">
      <pane xSplit="27" ySplit="4" topLeftCell="AM5" activePane="bottomRight" state="frozen"/>
      <selection activeCell="AZ17" sqref="AZ17"/>
      <selection pane="topRight" activeCell="AZ17" sqref="AZ17"/>
      <selection pane="bottomLeft" activeCell="AZ17" sqref="AZ17"/>
      <selection pane="bottomRight"/>
    </sheetView>
  </sheetViews>
  <sheetFormatPr defaultColWidth="9.625" defaultRowHeight="14.25"/>
  <cols>
    <col min="1" max="1" width="1.625" style="236" customWidth="1"/>
    <col min="2" max="24" width="1.625" style="9" hidden="1" customWidth="1"/>
    <col min="25" max="25" width="18" style="9" customWidth="1"/>
    <col min="26" max="26" width="10.625" style="9" hidden="1" customWidth="1"/>
    <col min="27" max="50" width="8.625" style="9" bestFit="1" customWidth="1"/>
    <col min="51" max="53" width="8.625" style="9" customWidth="1"/>
    <col min="54" max="56" width="7.375" style="9" hidden="1" customWidth="1"/>
    <col min="57" max="57" width="7.125" style="9" hidden="1" customWidth="1"/>
    <col min="58" max="58" width="4.375" style="9" customWidth="1"/>
    <col min="59" max="60" width="9" style="9" customWidth="1"/>
    <col min="61" max="16384" width="9.625" style="9"/>
  </cols>
  <sheetData>
    <row r="1" spans="1:57" ht="23.25">
      <c r="A1" s="862" t="s">
        <v>484</v>
      </c>
      <c r="AC1" s="91"/>
      <c r="AD1" s="90"/>
    </row>
    <row r="2" spans="1:57" ht="15" customHeight="1"/>
    <row r="3" spans="1:57" ht="18.75">
      <c r="Y3" s="236" t="s">
        <v>450</v>
      </c>
    </row>
    <row r="4" spans="1:57">
      <c r="Y4" s="10"/>
      <c r="Z4" s="235"/>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row>
    <row r="5" spans="1:57">
      <c r="Y5" s="863" t="s">
        <v>485</v>
      </c>
      <c r="Z5" s="11"/>
      <c r="AA5" s="11">
        <f>'12.N2O_detail'!AA15</f>
        <v>11532.285488321517</v>
      </c>
      <c r="AB5" s="11">
        <f>'12.N2O_detail'!AB15</f>
        <v>11404.253009958595</v>
      </c>
      <c r="AC5" s="11">
        <f>'12.N2O_detail'!AC15</f>
        <v>11335.326960792971</v>
      </c>
      <c r="AD5" s="11">
        <f>'12.N2O_detail'!AD15</f>
        <v>11337.847150921354</v>
      </c>
      <c r="AE5" s="11">
        <f>'12.N2O_detail'!AE15</f>
        <v>11135.656720838298</v>
      </c>
      <c r="AF5" s="11">
        <f>'12.N2O_detail'!AF15</f>
        <v>10767.360909087807</v>
      </c>
      <c r="AG5" s="11">
        <f>'12.N2O_detail'!AG15</f>
        <v>10591.752326251441</v>
      </c>
      <c r="AH5" s="11">
        <f>'12.N2O_detail'!AH15</f>
        <v>10477.214484603144</v>
      </c>
      <c r="AI5" s="11">
        <f>'12.N2O_detail'!AI15</f>
        <v>10340.764063235356</v>
      </c>
      <c r="AJ5" s="11">
        <f>'12.N2O_detail'!AJ15</f>
        <v>10255.583454128393</v>
      </c>
      <c r="AK5" s="11">
        <f>'12.N2O_detail'!AK15</f>
        <v>10299.84409521252</v>
      </c>
      <c r="AL5" s="11">
        <f>'12.N2O_detail'!AL15</f>
        <v>10137.479639050945</v>
      </c>
      <c r="AM5" s="11">
        <f>'12.N2O_detail'!AM15</f>
        <v>10161.160722002831</v>
      </c>
      <c r="AN5" s="11">
        <f>'12.N2O_detail'!AN15</f>
        <v>10161.22719673235</v>
      </c>
      <c r="AO5" s="11">
        <f>'12.N2O_detail'!AO15</f>
        <v>10058.912082180337</v>
      </c>
      <c r="AP5" s="11">
        <f>'12.N2O_detail'!AP15</f>
        <v>10075.898539710868</v>
      </c>
      <c r="AQ5" s="11">
        <f>'12.N2O_detail'!AQ15</f>
        <v>10130.972723630353</v>
      </c>
      <c r="AR5" s="11">
        <f>'12.N2O_detail'!AR15</f>
        <v>10524.196325747203</v>
      </c>
      <c r="AS5" s="11">
        <f>'12.N2O_detail'!AS15</f>
        <v>9854.817635168858</v>
      </c>
      <c r="AT5" s="11">
        <f>'12.N2O_detail'!AT15</f>
        <v>9621.5414562030419</v>
      </c>
      <c r="AU5" s="11">
        <f>'12.N2O_detail'!AU15</f>
        <v>9843.2455143034349</v>
      </c>
      <c r="AV5" s="11">
        <f>'12.N2O_detail'!AV15</f>
        <v>9676.5479739011389</v>
      </c>
      <c r="AW5" s="11">
        <f>'12.N2O_detail'!AW15</f>
        <v>9592.5318824171864</v>
      </c>
      <c r="AX5" s="11">
        <f>'12.N2O_detail'!AX15</f>
        <v>9580.6745448101137</v>
      </c>
      <c r="AY5" s="11">
        <f>'12.N2O_detail'!AY15</f>
        <v>9455.5386558088048</v>
      </c>
      <c r="AZ5" s="11">
        <f>'12.N2O_detail'!AZ15</f>
        <v>9442.2683054831741</v>
      </c>
      <c r="BA5" s="11">
        <f>'12.N2O_detail'!BA15</f>
        <v>9404.6904941280554</v>
      </c>
      <c r="BB5" s="11"/>
      <c r="BC5" s="11"/>
      <c r="BD5" s="11"/>
      <c r="BE5" s="11"/>
    </row>
    <row r="6" spans="1:57">
      <c r="Y6" s="863" t="s">
        <v>486</v>
      </c>
      <c r="Z6" s="11"/>
      <c r="AA6" s="11">
        <f>'12.N2O_detail'!AA5+'12.N2O_detail'!AA11</f>
        <v>6211.2617335490531</v>
      </c>
      <c r="AB6" s="11">
        <f>'12.N2O_detail'!AB5+'12.N2O_detail'!AB11</f>
        <v>6457.7861601233808</v>
      </c>
      <c r="AC6" s="11">
        <f>'12.N2O_detail'!AC5+'12.N2O_detail'!AC11</f>
        <v>6576.2360237172898</v>
      </c>
      <c r="AD6" s="11">
        <f>'12.N2O_detail'!AD5+'12.N2O_detail'!AD11</f>
        <v>6697.9228229050559</v>
      </c>
      <c r="AE6" s="11">
        <f>'12.N2O_detail'!AE5+'12.N2O_detail'!AE11</f>
        <v>6944.8113929100082</v>
      </c>
      <c r="AF6" s="11">
        <f>'12.N2O_detail'!AF5+'12.N2O_detail'!AF11</f>
        <v>7518.984756805371</v>
      </c>
      <c r="AG6" s="11">
        <f>'12.N2O_detail'!AG5+'12.N2O_detail'!AG11</f>
        <v>7696.3217214664901</v>
      </c>
      <c r="AH6" s="11">
        <f>'12.N2O_detail'!AH5+'12.N2O_detail'!AH11</f>
        <v>7887.1111138757624</v>
      </c>
      <c r="AI6" s="11">
        <f>'12.N2O_detail'!AI5+'12.N2O_detail'!AI11</f>
        <v>7719.6129651292731</v>
      </c>
      <c r="AJ6" s="11">
        <f>'12.N2O_detail'!AJ5+'12.N2O_detail'!AJ11</f>
        <v>7839.8472737092206</v>
      </c>
      <c r="AK6" s="11">
        <f>'12.N2O_detail'!AK5+'12.N2O_detail'!AK11</f>
        <v>7843.3753561387703</v>
      </c>
      <c r="AL6" s="11">
        <f>'12.N2O_detail'!AL5+'12.N2O_detail'!AL11</f>
        <v>7844.326549756136</v>
      </c>
      <c r="AM6" s="11">
        <f>'12.N2O_detail'!AM5+'12.N2O_detail'!AM11</f>
        <v>7686.2793787138417</v>
      </c>
      <c r="AN6" s="11">
        <f>'12.N2O_detail'!AN5+'12.N2O_detail'!AN11</f>
        <v>7438.1538247464377</v>
      </c>
      <c r="AO6" s="11">
        <f>'12.N2O_detail'!AO5+'12.N2O_detail'!AO11</f>
        <v>7225.0748828925034</v>
      </c>
      <c r="AP6" s="11">
        <f>'12.N2O_detail'!AP5+'12.N2O_detail'!AP11</f>
        <v>7221.5388439518665</v>
      </c>
      <c r="AQ6" s="11">
        <f>'12.N2O_detail'!AQ5+'12.N2O_detail'!AQ11</f>
        <v>6992.4086407464929</v>
      </c>
      <c r="AR6" s="11">
        <f>'12.N2O_detail'!AR5+'12.N2O_detail'!AR11</f>
        <v>6988.1952261525757</v>
      </c>
      <c r="AS6" s="11">
        <f>'12.N2O_detail'!AS5+'12.N2O_detail'!AS11</f>
        <v>6710.6007111073632</v>
      </c>
      <c r="AT6" s="11">
        <f>'12.N2O_detail'!AT5+'12.N2O_detail'!AT11</f>
        <v>6428.5503767794335</v>
      </c>
      <c r="AU6" s="11">
        <f>'12.N2O_detail'!AU5+'12.N2O_detail'!AU11</f>
        <v>6271.3504883423429</v>
      </c>
      <c r="AV6" s="11">
        <f>'12.N2O_detail'!AV5+'12.N2O_detail'!AV11</f>
        <v>6265.0513887435936</v>
      </c>
      <c r="AW6" s="11">
        <f>'12.N2O_detail'!AW5+'12.N2O_detail'!AW11</f>
        <v>6220.7299623628624</v>
      </c>
      <c r="AX6" s="11">
        <f>'12.N2O_detail'!AX5+'12.N2O_detail'!AX11</f>
        <v>6275.0914408095305</v>
      </c>
      <c r="AY6" s="11">
        <f>'12.N2O_detail'!AY5+'12.N2O_detail'!AY11</f>
        <v>6174.6971198183337</v>
      </c>
      <c r="AZ6" s="11">
        <f>'12.N2O_detail'!AZ5+'12.N2O_detail'!AZ11</f>
        <v>6167.0335736791621</v>
      </c>
      <c r="BA6" s="11">
        <f>'12.N2O_detail'!BA5+'12.N2O_detail'!BA11</f>
        <v>5941.1872759632815</v>
      </c>
      <c r="BB6" s="11"/>
      <c r="BC6" s="11"/>
      <c r="BD6" s="11"/>
      <c r="BE6" s="11"/>
    </row>
    <row r="7" spans="1:57">
      <c r="Y7" s="863" t="s">
        <v>487</v>
      </c>
      <c r="Z7" s="11"/>
      <c r="AA7" s="11">
        <f>'12.N2O_detail'!AA19</f>
        <v>4084.92587905051</v>
      </c>
      <c r="AB7" s="11">
        <f>'12.N2O_detail'!AB19</f>
        <v>4145.0853098331672</v>
      </c>
      <c r="AC7" s="11">
        <f>'12.N2O_detail'!AC19</f>
        <v>4291.3610481836295</v>
      </c>
      <c r="AD7" s="11">
        <f>'12.N2O_detail'!AD19</f>
        <v>4298.7951396547387</v>
      </c>
      <c r="AE7" s="11">
        <f>'12.N2O_detail'!AE19</f>
        <v>4449.0051836274779</v>
      </c>
      <c r="AF7" s="11">
        <f>'12.N2O_detail'!AF19</f>
        <v>4640.0552074069783</v>
      </c>
      <c r="AG7" s="11">
        <f>'12.N2O_detail'!AG19</f>
        <v>4756.1768107088155</v>
      </c>
      <c r="AH7" s="11">
        <f>'12.N2O_detail'!AH19</f>
        <v>4862.2962121335204</v>
      </c>
      <c r="AI7" s="11">
        <f>'12.N2O_detail'!AI19</f>
        <v>4863.3214601602349</v>
      </c>
      <c r="AJ7" s="11">
        <f>'12.N2O_detail'!AJ19</f>
        <v>4864.9831821638518</v>
      </c>
      <c r="AK7" s="11">
        <f>'12.N2O_detail'!AK19</f>
        <v>4826.9623201783488</v>
      </c>
      <c r="AL7" s="11">
        <f>'12.N2O_detail'!AL19</f>
        <v>4800.3424425176418</v>
      </c>
      <c r="AM7" s="11">
        <f>'12.N2O_detail'!AM19</f>
        <v>4539.1899443606308</v>
      </c>
      <c r="AN7" s="11">
        <f>'12.N2O_detail'!AN19</f>
        <v>4602.6237330736612</v>
      </c>
      <c r="AO7" s="11">
        <f>'12.N2O_detail'!AO19</f>
        <v>4609.5197206875309</v>
      </c>
      <c r="AP7" s="11">
        <f>'12.N2O_detail'!AP19</f>
        <v>4672.9825036963075</v>
      </c>
      <c r="AQ7" s="11">
        <f>'12.N2O_detail'!AQ19</f>
        <v>4548.5454564416505</v>
      </c>
      <c r="AR7" s="11">
        <f>'12.N2O_detail'!AR19</f>
        <v>4353.3020433164738</v>
      </c>
      <c r="AS7" s="11">
        <f>'12.N2O_detail'!AS19</f>
        <v>4342.0942243242334</v>
      </c>
      <c r="AT7" s="11">
        <f>'12.N2O_detail'!AT19</f>
        <v>4174.9003939101831</v>
      </c>
      <c r="AU7" s="11">
        <f>'12.N2O_detail'!AU19</f>
        <v>4091.1213765495345</v>
      </c>
      <c r="AV7" s="11">
        <f>'12.N2O_detail'!AV19</f>
        <v>4134.7351599473659</v>
      </c>
      <c r="AW7" s="11">
        <f>'12.N2O_detail'!AW19</f>
        <v>4100.723168922601</v>
      </c>
      <c r="AX7" s="11">
        <f>'12.N2O_detail'!AX19</f>
        <v>4114.4822932550978</v>
      </c>
      <c r="AY7" s="11">
        <f>'12.N2O_detail'!AY19</f>
        <v>3967.1953217966307</v>
      </c>
      <c r="AZ7" s="11">
        <f>'12.N2O_detail'!AZ19</f>
        <v>4024.2960924405356</v>
      </c>
      <c r="BA7" s="11">
        <f>'12.N2O_detail'!BA19</f>
        <v>4027.3978727537324</v>
      </c>
      <c r="BB7" s="11"/>
      <c r="BC7" s="11"/>
      <c r="BD7" s="11"/>
      <c r="BE7" s="11"/>
    </row>
    <row r="8" spans="1:57" ht="13.5" customHeight="1" thickBot="1">
      <c r="Y8" s="1115" t="s">
        <v>488</v>
      </c>
      <c r="Z8" s="12"/>
      <c r="AA8" s="12">
        <f>'12.N2O_detail'!AA12</f>
        <v>9910.6586158148057</v>
      </c>
      <c r="AB8" s="12">
        <f>'12.N2O_detail'!AB12</f>
        <v>9433.1295624956911</v>
      </c>
      <c r="AC8" s="12">
        <f>'12.N2O_detail'!AC12</f>
        <v>9398.8544222426717</v>
      </c>
      <c r="AD8" s="12">
        <f>'12.N2O_detail'!AD12</f>
        <v>9131.1318698893083</v>
      </c>
      <c r="AE8" s="12">
        <f>'12.N2O_detail'!AE12</f>
        <v>10208.630427212323</v>
      </c>
      <c r="AF8" s="12">
        <f>'12.N2O_detail'!AF12</f>
        <v>10114.044334040294</v>
      </c>
      <c r="AG8" s="12">
        <f>'12.N2O_detail'!AG12</f>
        <v>11117.329105593026</v>
      </c>
      <c r="AH8" s="12">
        <f>'12.N2O_detail'!AH12</f>
        <v>11721.061775922752</v>
      </c>
      <c r="AI8" s="12">
        <f>'12.N2O_detail'!AI12</f>
        <v>10428.204222230408</v>
      </c>
      <c r="AJ8" s="12">
        <f>'12.N2O_detail'!AJ12</f>
        <v>4218.5895017867424</v>
      </c>
      <c r="AK8" s="12">
        <f>'12.N2O_detail'!AK12</f>
        <v>6719.7584773469416</v>
      </c>
      <c r="AL8" s="12">
        <f>'12.N2O_detail'!AL12</f>
        <v>3358.1568536531995</v>
      </c>
      <c r="AM8" s="12">
        <f>'12.N2O_detail'!AM12</f>
        <v>3222.2053164553799</v>
      </c>
      <c r="AN8" s="12">
        <f>'12.N2O_detail'!AN12</f>
        <v>3267.600592395062</v>
      </c>
      <c r="AO8" s="12">
        <f>'12.N2O_detail'!AO12</f>
        <v>3600.1823625817474</v>
      </c>
      <c r="AP8" s="12">
        <f>'12.N2O_detail'!AP12</f>
        <v>3093.4539066914222</v>
      </c>
      <c r="AQ8" s="12">
        <f>'12.N2O_detail'!AQ12</f>
        <v>3338.934971984921</v>
      </c>
      <c r="AR8" s="12">
        <f>'12.N2O_detail'!AR12</f>
        <v>2563.9619346052978</v>
      </c>
      <c r="AS8" s="12">
        <f>'12.N2O_detail'!AS12</f>
        <v>2647.4120693282616</v>
      </c>
      <c r="AT8" s="12">
        <f>'12.N2O_detail'!AT12</f>
        <v>2777.3109730447113</v>
      </c>
      <c r="AU8" s="12">
        <f>'12.N2O_detail'!AU12</f>
        <v>2270.0579602646444</v>
      </c>
      <c r="AV8" s="12">
        <f>'12.N2O_detail'!AV12</f>
        <v>1931.4796974578469</v>
      </c>
      <c r="AW8" s="12">
        <f>'12.N2O_detail'!AW12</f>
        <v>1736.5863877298025</v>
      </c>
      <c r="AX8" s="12">
        <f>'12.N2O_detail'!AX12</f>
        <v>1747.9230838501849</v>
      </c>
      <c r="AY8" s="12">
        <f>'12.N2O_detail'!AY12</f>
        <v>1704.469097046685</v>
      </c>
      <c r="AZ8" s="12">
        <f>'12.N2O_detail'!AZ12</f>
        <v>1345.8886774321741</v>
      </c>
      <c r="BA8" s="12">
        <f>'12.N2O_detail'!BA12</f>
        <v>1303.2041413777094</v>
      </c>
      <c r="BB8" s="11"/>
      <c r="BC8" s="11"/>
      <c r="BD8" s="11"/>
      <c r="BE8" s="11"/>
    </row>
    <row r="9" spans="1:57" ht="15" thickTop="1">
      <c r="Y9" s="865" t="s">
        <v>104</v>
      </c>
      <c r="Z9" s="13"/>
      <c r="AA9" s="13">
        <f t="shared" ref="AA9:AX9" si="1">SUM(AA5:AA8)</f>
        <v>31739.131716735887</v>
      </c>
      <c r="AB9" s="13">
        <f t="shared" si="1"/>
        <v>31440.254042410834</v>
      </c>
      <c r="AC9" s="13">
        <f t="shared" si="1"/>
        <v>31601.778454936561</v>
      </c>
      <c r="AD9" s="13">
        <f t="shared" si="1"/>
        <v>31465.696983370457</v>
      </c>
      <c r="AE9" s="13">
        <f t="shared" si="1"/>
        <v>32738.103724588109</v>
      </c>
      <c r="AF9" s="13">
        <f t="shared" si="1"/>
        <v>33040.445207340454</v>
      </c>
      <c r="AG9" s="13">
        <f t="shared" si="1"/>
        <v>34161.579964019773</v>
      </c>
      <c r="AH9" s="13">
        <f t="shared" si="1"/>
        <v>34947.683586535182</v>
      </c>
      <c r="AI9" s="13">
        <f t="shared" si="1"/>
        <v>33351.902710755268</v>
      </c>
      <c r="AJ9" s="13">
        <f t="shared" si="1"/>
        <v>27179.00341178821</v>
      </c>
      <c r="AK9" s="13">
        <f t="shared" si="1"/>
        <v>29689.940248876585</v>
      </c>
      <c r="AL9" s="13">
        <f t="shared" si="1"/>
        <v>26140.305484977922</v>
      </c>
      <c r="AM9" s="13">
        <f t="shared" si="1"/>
        <v>25608.835361532685</v>
      </c>
      <c r="AN9" s="13">
        <f t="shared" si="1"/>
        <v>25469.605346947512</v>
      </c>
      <c r="AO9" s="13">
        <f t="shared" si="1"/>
        <v>25493.689048342119</v>
      </c>
      <c r="AP9" s="13">
        <f t="shared" si="1"/>
        <v>25063.873794050465</v>
      </c>
      <c r="AQ9" s="13">
        <f t="shared" si="1"/>
        <v>25010.861792803415</v>
      </c>
      <c r="AR9" s="13">
        <f t="shared" si="1"/>
        <v>24429.65552982155</v>
      </c>
      <c r="AS9" s="13">
        <f t="shared" si="1"/>
        <v>23554.924639928715</v>
      </c>
      <c r="AT9" s="13">
        <f t="shared" si="1"/>
        <v>23002.303199937367</v>
      </c>
      <c r="AU9" s="13">
        <f t="shared" si="1"/>
        <v>22475.775339459957</v>
      </c>
      <c r="AV9" s="13">
        <f t="shared" si="1"/>
        <v>22007.814220049946</v>
      </c>
      <c r="AW9" s="13">
        <f t="shared" si="1"/>
        <v>21650.571401432455</v>
      </c>
      <c r="AX9" s="13">
        <f t="shared" si="1"/>
        <v>21718.17136272493</v>
      </c>
      <c r="AY9" s="13">
        <f>SUM(AY5:AY8)</f>
        <v>21301.900194470451</v>
      </c>
      <c r="AZ9" s="13">
        <f>SUM(AZ5:AZ8)</f>
        <v>20979.486649035043</v>
      </c>
      <c r="BA9" s="13">
        <f>SUM(BA5:BA8)</f>
        <v>20676.479784222778</v>
      </c>
      <c r="BB9" s="13"/>
      <c r="BC9" s="13"/>
      <c r="BD9" s="13"/>
      <c r="BE9" s="13"/>
    </row>
    <row r="10" spans="1:57">
      <c r="Z10" s="91"/>
      <c r="AA10" s="91"/>
      <c r="AB10" s="91"/>
      <c r="AC10" s="91"/>
      <c r="AD10" s="91"/>
      <c r="AE10" s="91"/>
      <c r="AF10" s="91"/>
      <c r="AG10" s="91"/>
      <c r="AH10" s="91"/>
      <c r="AI10" s="91"/>
      <c r="AJ10" s="91"/>
      <c r="AK10" s="91"/>
      <c r="AL10" s="91"/>
    </row>
    <row r="11" spans="1:57">
      <c r="Y11" s="9" t="s">
        <v>489</v>
      </c>
      <c r="Z11" s="90"/>
      <c r="AA11" s="90"/>
    </row>
    <row r="12" spans="1:57">
      <c r="Y12" s="10"/>
      <c r="Z12" s="235"/>
      <c r="AA12" s="10">
        <v>1990</v>
      </c>
      <c r="AB12" s="10">
        <f t="shared" ref="AB12:AP12" si="2">AA12+1</f>
        <v>1991</v>
      </c>
      <c r="AC12" s="10">
        <f t="shared" si="2"/>
        <v>1992</v>
      </c>
      <c r="AD12" s="10">
        <f t="shared" si="2"/>
        <v>1993</v>
      </c>
      <c r="AE12" s="10">
        <f t="shared" si="2"/>
        <v>1994</v>
      </c>
      <c r="AF12" s="10">
        <f t="shared" si="2"/>
        <v>1995</v>
      </c>
      <c r="AG12" s="10">
        <f t="shared" si="2"/>
        <v>1996</v>
      </c>
      <c r="AH12" s="10">
        <f t="shared" si="2"/>
        <v>1997</v>
      </c>
      <c r="AI12" s="10">
        <f t="shared" si="2"/>
        <v>1998</v>
      </c>
      <c r="AJ12" s="10">
        <f t="shared" si="2"/>
        <v>1999</v>
      </c>
      <c r="AK12" s="10">
        <f t="shared" si="2"/>
        <v>2000</v>
      </c>
      <c r="AL12" s="10">
        <f t="shared" si="2"/>
        <v>2001</v>
      </c>
      <c r="AM12" s="10">
        <f t="shared" si="2"/>
        <v>2002</v>
      </c>
      <c r="AN12" s="10">
        <f t="shared" si="2"/>
        <v>2003</v>
      </c>
      <c r="AO12" s="10">
        <f t="shared" si="2"/>
        <v>2004</v>
      </c>
      <c r="AP12" s="10">
        <f t="shared" si="2"/>
        <v>2005</v>
      </c>
      <c r="AQ12" s="10">
        <f t="shared" ref="AQ12:AZ12" si="3">AP12+1</f>
        <v>2006</v>
      </c>
      <c r="AR12" s="10">
        <f t="shared" si="3"/>
        <v>2007</v>
      </c>
      <c r="AS12" s="10">
        <f t="shared" si="3"/>
        <v>2008</v>
      </c>
      <c r="AT12" s="10">
        <f t="shared" si="3"/>
        <v>2009</v>
      </c>
      <c r="AU12" s="10">
        <f t="shared" si="3"/>
        <v>2010</v>
      </c>
      <c r="AV12" s="10">
        <f t="shared" si="3"/>
        <v>2011</v>
      </c>
      <c r="AW12" s="10">
        <f t="shared" si="3"/>
        <v>2012</v>
      </c>
      <c r="AX12" s="10">
        <f t="shared" si="3"/>
        <v>2013</v>
      </c>
      <c r="AY12" s="10">
        <f t="shared" si="3"/>
        <v>2014</v>
      </c>
      <c r="AZ12" s="10">
        <f t="shared" si="3"/>
        <v>2015</v>
      </c>
      <c r="BA12" s="10">
        <f t="shared" ref="BA12" si="4">AZ12+1</f>
        <v>2016</v>
      </c>
      <c r="BB12" s="10">
        <f t="shared" ref="BB12" si="5">BA12+1</f>
        <v>2017</v>
      </c>
      <c r="BC12" s="10">
        <f t="shared" ref="BC12" si="6">BB12+1</f>
        <v>2018</v>
      </c>
      <c r="BD12" s="10">
        <f t="shared" ref="BD12" si="7">BC12+1</f>
        <v>2019</v>
      </c>
      <c r="BE12" s="10">
        <f t="shared" ref="BE12" si="8">BD12+1</f>
        <v>2020</v>
      </c>
    </row>
    <row r="13" spans="1:57">
      <c r="Y13" s="863" t="s">
        <v>485</v>
      </c>
      <c r="Z13" s="32"/>
      <c r="AA13" s="213">
        <f t="shared" ref="AA13:AX13" si="9">AA5/AA$9</f>
        <v>0.36334596646324135</v>
      </c>
      <c r="AB13" s="213">
        <f t="shared" si="9"/>
        <v>0.36272776277745744</v>
      </c>
      <c r="AC13" s="213">
        <f t="shared" si="9"/>
        <v>0.35869269120270864</v>
      </c>
      <c r="AD13" s="213">
        <f t="shared" si="9"/>
        <v>0.36032404293835851</v>
      </c>
      <c r="AE13" s="213">
        <f t="shared" si="9"/>
        <v>0.34014360802683907</v>
      </c>
      <c r="AF13" s="213">
        <f t="shared" si="9"/>
        <v>0.32588425614481942</v>
      </c>
      <c r="AG13" s="213">
        <f t="shared" si="9"/>
        <v>0.31004866687685589</v>
      </c>
      <c r="AH13" s="213">
        <f t="shared" si="9"/>
        <v>0.29979710840233936</v>
      </c>
      <c r="AI13" s="213">
        <f t="shared" si="9"/>
        <v>0.31005019872226608</v>
      </c>
      <c r="AJ13" s="213">
        <f t="shared" si="9"/>
        <v>0.37733478666404269</v>
      </c>
      <c r="AK13" s="213">
        <f t="shared" si="9"/>
        <v>0.34691360133681132</v>
      </c>
      <c r="AL13" s="213">
        <f t="shared" si="9"/>
        <v>0.38781029720087479</v>
      </c>
      <c r="AM13" s="213">
        <f t="shared" si="9"/>
        <v>0.39678339832923532</v>
      </c>
      <c r="AN13" s="213">
        <f t="shared" si="9"/>
        <v>0.39895503123491294</v>
      </c>
      <c r="AO13" s="213">
        <f t="shared" si="9"/>
        <v>0.39456479064705929</v>
      </c>
      <c r="AP13" s="213">
        <f t="shared" si="9"/>
        <v>0.40200882842390601</v>
      </c>
      <c r="AQ13" s="213">
        <f t="shared" si="9"/>
        <v>0.40506292056459337</v>
      </c>
      <c r="AR13" s="213">
        <f t="shared" si="9"/>
        <v>0.43079593623005452</v>
      </c>
      <c r="AS13" s="213">
        <f t="shared" si="9"/>
        <v>0.41837610545625087</v>
      </c>
      <c r="AT13" s="213">
        <f t="shared" si="9"/>
        <v>0.41828600260469745</v>
      </c>
      <c r="AU13" s="213">
        <f t="shared" si="9"/>
        <v>0.43794909700053741</v>
      </c>
      <c r="AV13" s="213">
        <f t="shared" si="9"/>
        <v>0.43968691652646902</v>
      </c>
      <c r="AW13" s="213">
        <f t="shared" si="9"/>
        <v>0.44306137258726208</v>
      </c>
      <c r="AX13" s="213">
        <f t="shared" si="9"/>
        <v>0.441136336241158</v>
      </c>
      <c r="AY13" s="213">
        <f t="shared" ref="AY13:BA17" si="10">AY5/AY$9</f>
        <v>0.44388240342348778</v>
      </c>
      <c r="AZ13" s="213">
        <f t="shared" si="10"/>
        <v>0.45007146568657691</v>
      </c>
      <c r="BA13" s="213">
        <f t="shared" si="10"/>
        <v>0.45484969357812638</v>
      </c>
      <c r="BB13" s="213"/>
      <c r="BC13" s="213"/>
      <c r="BD13" s="213"/>
      <c r="BE13" s="213"/>
    </row>
    <row r="14" spans="1:57">
      <c r="Y14" s="863" t="s">
        <v>486</v>
      </c>
      <c r="Z14" s="32"/>
      <c r="AA14" s="213">
        <f t="shared" ref="AA14:AX14" si="11">AA6/AA$9</f>
        <v>0.19569727959110758</v>
      </c>
      <c r="AB14" s="213">
        <f t="shared" si="11"/>
        <v>0.20539866349083097</v>
      </c>
      <c r="AC14" s="213">
        <f t="shared" si="11"/>
        <v>0.20809702318161799</v>
      </c>
      <c r="AD14" s="213">
        <f t="shared" si="11"/>
        <v>0.2128642764990997</v>
      </c>
      <c r="AE14" s="213">
        <f t="shared" si="11"/>
        <v>0.21213236573913336</v>
      </c>
      <c r="AF14" s="213">
        <f t="shared" si="11"/>
        <v>0.22756911142150441</v>
      </c>
      <c r="AG14" s="213">
        <f t="shared" si="11"/>
        <v>0.22529173795745214</v>
      </c>
      <c r="AH14" s="213">
        <f t="shared" si="11"/>
        <v>0.22568337310100139</v>
      </c>
      <c r="AI14" s="213">
        <f t="shared" si="11"/>
        <v>0.23145944721887979</v>
      </c>
      <c r="AJ14" s="213">
        <f t="shared" si="11"/>
        <v>0.28845234517719232</v>
      </c>
      <c r="AK14" s="213">
        <f t="shared" si="11"/>
        <v>0.26417619201626885</v>
      </c>
      <c r="AL14" s="213">
        <f t="shared" si="11"/>
        <v>0.30008549648603167</v>
      </c>
      <c r="AM14" s="213">
        <f t="shared" si="11"/>
        <v>0.3001416999329648</v>
      </c>
      <c r="AN14" s="213">
        <f t="shared" si="11"/>
        <v>0.29204040358787448</v>
      </c>
      <c r="AO14" s="213">
        <f t="shared" si="11"/>
        <v>0.28340640968798342</v>
      </c>
      <c r="AP14" s="213">
        <f t="shared" si="11"/>
        <v>0.28812540724116154</v>
      </c>
      <c r="AQ14" s="213">
        <f t="shared" si="11"/>
        <v>0.27957487825383437</v>
      </c>
      <c r="AR14" s="213">
        <f t="shared" si="11"/>
        <v>0.28605377663315834</v>
      </c>
      <c r="AS14" s="213">
        <f t="shared" si="11"/>
        <v>0.28489162303376708</v>
      </c>
      <c r="AT14" s="213">
        <f t="shared" si="11"/>
        <v>0.27947420399175232</v>
      </c>
      <c r="AU14" s="213">
        <f t="shared" si="11"/>
        <v>0.27902710334232367</v>
      </c>
      <c r="AV14" s="213">
        <f t="shared" si="11"/>
        <v>0.28467394926643358</v>
      </c>
      <c r="AW14" s="213">
        <f t="shared" si="11"/>
        <v>0.28732405473378331</v>
      </c>
      <c r="AX14" s="213">
        <f t="shared" si="11"/>
        <v>0.28893277136488205</v>
      </c>
      <c r="AY14" s="213">
        <f t="shared" si="10"/>
        <v>0.28986602431933101</v>
      </c>
      <c r="AZ14" s="213">
        <f t="shared" si="10"/>
        <v>0.2939554087689184</v>
      </c>
      <c r="BA14" s="213">
        <f t="shared" si="10"/>
        <v>0.28734036634692112</v>
      </c>
      <c r="BB14" s="213"/>
      <c r="BC14" s="213"/>
      <c r="BD14" s="213"/>
      <c r="BE14" s="213"/>
    </row>
    <row r="15" spans="1:57">
      <c r="Y15" s="863" t="s">
        <v>487</v>
      </c>
      <c r="Z15" s="32"/>
      <c r="AA15" s="213">
        <f t="shared" ref="AA15:AX15" si="12">AA7/AA$9</f>
        <v>0.1287031389361086</v>
      </c>
      <c r="AB15" s="213">
        <f t="shared" si="12"/>
        <v>0.13184007051093544</v>
      </c>
      <c r="AC15" s="213">
        <f t="shared" si="12"/>
        <v>0.13579492224790499</v>
      </c>
      <c r="AD15" s="213">
        <f t="shared" si="12"/>
        <v>0.13661846238227748</v>
      </c>
      <c r="AE15" s="213">
        <f t="shared" si="12"/>
        <v>0.13589685038128924</v>
      </c>
      <c r="AF15" s="213">
        <f t="shared" si="12"/>
        <v>0.14043561393585935</v>
      </c>
      <c r="AG15" s="213">
        <f t="shared" si="12"/>
        <v>0.13922590277493591</v>
      </c>
      <c r="AH15" s="213">
        <f t="shared" si="12"/>
        <v>0.13913071520445178</v>
      </c>
      <c r="AI15" s="213">
        <f t="shared" si="12"/>
        <v>0.1458184110914883</v>
      </c>
      <c r="AJ15" s="213">
        <f t="shared" si="12"/>
        <v>0.17899785023220488</v>
      </c>
      <c r="AK15" s="213">
        <f t="shared" si="12"/>
        <v>0.16257905134588449</v>
      </c>
      <c r="AL15" s="213">
        <f t="shared" si="12"/>
        <v>0.18363758010694481</v>
      </c>
      <c r="AM15" s="213">
        <f t="shared" si="12"/>
        <v>0.17725093235512765</v>
      </c>
      <c r="AN15" s="213">
        <f t="shared" si="12"/>
        <v>0.180710445661667</v>
      </c>
      <c r="AO15" s="213">
        <f t="shared" si="12"/>
        <v>0.18081022765856999</v>
      </c>
      <c r="AP15" s="213">
        <f t="shared" si="12"/>
        <v>0.18644294741084902</v>
      </c>
      <c r="AQ15" s="213">
        <f t="shared" si="12"/>
        <v>0.18186280401383217</v>
      </c>
      <c r="AR15" s="213">
        <f t="shared" si="12"/>
        <v>0.17819743868276611</v>
      </c>
      <c r="AS15" s="213">
        <f t="shared" si="12"/>
        <v>0.18433912613601866</v>
      </c>
      <c r="AT15" s="213">
        <f t="shared" si="12"/>
        <v>0.18149923325597894</v>
      </c>
      <c r="AU15" s="213">
        <f t="shared" si="12"/>
        <v>0.18202359272415805</v>
      </c>
      <c r="AV15" s="213">
        <f t="shared" si="12"/>
        <v>0.1878757753316759</v>
      </c>
      <c r="AW15" s="213">
        <f t="shared" si="12"/>
        <v>0.18940484723887183</v>
      </c>
      <c r="AX15" s="213">
        <f t="shared" si="12"/>
        <v>0.18944883639314203</v>
      </c>
      <c r="AY15" s="213">
        <f t="shared" si="10"/>
        <v>0.18623668713021366</v>
      </c>
      <c r="AZ15" s="213">
        <f t="shared" si="10"/>
        <v>0.19182052257821255</v>
      </c>
      <c r="BA15" s="213">
        <f t="shared" si="10"/>
        <v>0.1947816028058531</v>
      </c>
      <c r="BB15" s="213"/>
      <c r="BC15" s="213"/>
      <c r="BD15" s="213"/>
      <c r="BE15" s="213"/>
    </row>
    <row r="16" spans="1:57">
      <c r="Y16" s="863" t="s">
        <v>488</v>
      </c>
      <c r="Z16" s="32"/>
      <c r="AA16" s="213">
        <f t="shared" ref="AA16:AX16" si="13">AA8/AA$9</f>
        <v>0.31225361500954246</v>
      </c>
      <c r="AB16" s="213">
        <f t="shared" si="13"/>
        <v>0.30003350322077615</v>
      </c>
      <c r="AC16" s="213">
        <f t="shared" si="13"/>
        <v>0.29741536336776841</v>
      </c>
      <c r="AD16" s="213">
        <f t="shared" si="13"/>
        <v>0.29019321818026433</v>
      </c>
      <c r="AE16" s="213">
        <f t="shared" si="13"/>
        <v>0.31182717585273834</v>
      </c>
      <c r="AF16" s="213">
        <f t="shared" si="13"/>
        <v>0.30611101849781674</v>
      </c>
      <c r="AG16" s="213">
        <f t="shared" si="13"/>
        <v>0.32543369239075604</v>
      </c>
      <c r="AH16" s="213">
        <f t="shared" si="13"/>
        <v>0.33538880329220733</v>
      </c>
      <c r="AI16" s="213">
        <f t="shared" si="13"/>
        <v>0.31267194296736595</v>
      </c>
      <c r="AJ16" s="213">
        <f t="shared" si="13"/>
        <v>0.15521501792656001</v>
      </c>
      <c r="AK16" s="213">
        <f t="shared" si="13"/>
        <v>0.2263311553010352</v>
      </c>
      <c r="AL16" s="213">
        <f t="shared" si="13"/>
        <v>0.12846662620614879</v>
      </c>
      <c r="AM16" s="213">
        <f t="shared" si="13"/>
        <v>0.12582396938267212</v>
      </c>
      <c r="AN16" s="213">
        <f t="shared" si="13"/>
        <v>0.12829411951554553</v>
      </c>
      <c r="AO16" s="213">
        <f t="shared" si="13"/>
        <v>0.14121857200638724</v>
      </c>
      <c r="AP16" s="213">
        <f t="shared" si="13"/>
        <v>0.1234228169240834</v>
      </c>
      <c r="AQ16" s="213">
        <f t="shared" si="13"/>
        <v>0.13349939716774017</v>
      </c>
      <c r="AR16" s="213">
        <f t="shared" si="13"/>
        <v>0.10495284845402102</v>
      </c>
      <c r="AS16" s="213">
        <f t="shared" si="13"/>
        <v>0.11239314537396344</v>
      </c>
      <c r="AT16" s="213">
        <f t="shared" si="13"/>
        <v>0.12074056014757138</v>
      </c>
      <c r="AU16" s="213">
        <f t="shared" si="13"/>
        <v>0.10100020693298088</v>
      </c>
      <c r="AV16" s="213">
        <f t="shared" si="13"/>
        <v>8.7763358875421457E-2</v>
      </c>
      <c r="AW16" s="213">
        <f t="shared" si="13"/>
        <v>8.0209725440082646E-2</v>
      </c>
      <c r="AX16" s="213">
        <f t="shared" si="13"/>
        <v>8.0482056000817787E-2</v>
      </c>
      <c r="AY16" s="213">
        <f t="shared" si="10"/>
        <v>8.001488512696775E-2</v>
      </c>
      <c r="AZ16" s="213">
        <f t="shared" si="10"/>
        <v>6.4152602966292244E-2</v>
      </c>
      <c r="BA16" s="213">
        <f t="shared" si="10"/>
        <v>6.3028337269099427E-2</v>
      </c>
      <c r="BB16" s="213"/>
      <c r="BC16" s="213"/>
      <c r="BD16" s="213"/>
      <c r="BE16" s="213"/>
    </row>
    <row r="17" spans="25:57">
      <c r="Y17" s="865" t="s">
        <v>104</v>
      </c>
      <c r="Z17" s="32"/>
      <c r="AA17" s="215">
        <f t="shared" ref="AA17:AX17" si="14">AA9/AA$9</f>
        <v>1</v>
      </c>
      <c r="AB17" s="215">
        <f t="shared" si="14"/>
        <v>1</v>
      </c>
      <c r="AC17" s="215">
        <f t="shared" si="14"/>
        <v>1</v>
      </c>
      <c r="AD17" s="215">
        <f t="shared" si="14"/>
        <v>1</v>
      </c>
      <c r="AE17" s="215">
        <f t="shared" si="14"/>
        <v>1</v>
      </c>
      <c r="AF17" s="215">
        <f t="shared" si="14"/>
        <v>1</v>
      </c>
      <c r="AG17" s="215">
        <f t="shared" si="14"/>
        <v>1</v>
      </c>
      <c r="AH17" s="215">
        <f t="shared" si="14"/>
        <v>1</v>
      </c>
      <c r="AI17" s="215">
        <f t="shared" si="14"/>
        <v>1</v>
      </c>
      <c r="AJ17" s="215">
        <f t="shared" si="14"/>
        <v>1</v>
      </c>
      <c r="AK17" s="215">
        <f t="shared" si="14"/>
        <v>1</v>
      </c>
      <c r="AL17" s="215">
        <f t="shared" si="14"/>
        <v>1</v>
      </c>
      <c r="AM17" s="215">
        <f t="shared" si="14"/>
        <v>1</v>
      </c>
      <c r="AN17" s="215">
        <f t="shared" si="14"/>
        <v>1</v>
      </c>
      <c r="AO17" s="215">
        <f t="shared" si="14"/>
        <v>1</v>
      </c>
      <c r="AP17" s="215">
        <f t="shared" si="14"/>
        <v>1</v>
      </c>
      <c r="AQ17" s="215">
        <f t="shared" si="14"/>
        <v>1</v>
      </c>
      <c r="AR17" s="215">
        <f t="shared" si="14"/>
        <v>1</v>
      </c>
      <c r="AS17" s="215">
        <f t="shared" si="14"/>
        <v>1</v>
      </c>
      <c r="AT17" s="215">
        <f t="shared" si="14"/>
        <v>1</v>
      </c>
      <c r="AU17" s="215">
        <f t="shared" si="14"/>
        <v>1</v>
      </c>
      <c r="AV17" s="215">
        <f t="shared" si="14"/>
        <v>1</v>
      </c>
      <c r="AW17" s="215">
        <f t="shared" si="14"/>
        <v>1</v>
      </c>
      <c r="AX17" s="215">
        <f t="shared" si="14"/>
        <v>1</v>
      </c>
      <c r="AY17" s="215">
        <f t="shared" si="10"/>
        <v>1</v>
      </c>
      <c r="AZ17" s="215">
        <f t="shared" si="10"/>
        <v>1</v>
      </c>
      <c r="BA17" s="215">
        <f t="shared" si="10"/>
        <v>1</v>
      </c>
      <c r="BB17" s="215"/>
      <c r="BC17" s="215"/>
      <c r="BD17" s="215"/>
      <c r="BE17" s="215"/>
    </row>
    <row r="19" spans="25:57">
      <c r="Y19" s="236" t="s">
        <v>438</v>
      </c>
    </row>
    <row r="20" spans="25:57">
      <c r="Y20" s="10"/>
      <c r="Z20" s="228">
        <v>1990</v>
      </c>
      <c r="AA20" s="10">
        <v>1990</v>
      </c>
      <c r="AB20" s="10">
        <f t="shared" ref="AB20:AP20" si="15">AA20+1</f>
        <v>1991</v>
      </c>
      <c r="AC20" s="10">
        <f t="shared" si="15"/>
        <v>1992</v>
      </c>
      <c r="AD20" s="10">
        <f t="shared" si="15"/>
        <v>1993</v>
      </c>
      <c r="AE20" s="10">
        <f t="shared" si="15"/>
        <v>1994</v>
      </c>
      <c r="AF20" s="10">
        <f t="shared" si="15"/>
        <v>1995</v>
      </c>
      <c r="AG20" s="10">
        <f t="shared" si="15"/>
        <v>1996</v>
      </c>
      <c r="AH20" s="10">
        <f t="shared" si="15"/>
        <v>1997</v>
      </c>
      <c r="AI20" s="10">
        <f t="shared" si="15"/>
        <v>1998</v>
      </c>
      <c r="AJ20" s="10">
        <f t="shared" si="15"/>
        <v>1999</v>
      </c>
      <c r="AK20" s="10">
        <f t="shared" si="15"/>
        <v>2000</v>
      </c>
      <c r="AL20" s="10">
        <f t="shared" si="15"/>
        <v>2001</v>
      </c>
      <c r="AM20" s="10">
        <f t="shared" si="15"/>
        <v>2002</v>
      </c>
      <c r="AN20" s="10">
        <f t="shared" si="15"/>
        <v>2003</v>
      </c>
      <c r="AO20" s="10">
        <f t="shared" si="15"/>
        <v>2004</v>
      </c>
      <c r="AP20" s="10">
        <f t="shared" si="15"/>
        <v>2005</v>
      </c>
      <c r="AQ20" s="10">
        <f t="shared" ref="AQ20:AZ20" si="16">AP20+1</f>
        <v>2006</v>
      </c>
      <c r="AR20" s="10">
        <f t="shared" si="16"/>
        <v>2007</v>
      </c>
      <c r="AS20" s="10">
        <f t="shared" si="16"/>
        <v>2008</v>
      </c>
      <c r="AT20" s="10">
        <f t="shared" si="16"/>
        <v>2009</v>
      </c>
      <c r="AU20" s="10">
        <f t="shared" si="16"/>
        <v>2010</v>
      </c>
      <c r="AV20" s="10">
        <f t="shared" si="16"/>
        <v>2011</v>
      </c>
      <c r="AW20" s="10">
        <f t="shared" si="16"/>
        <v>2012</v>
      </c>
      <c r="AX20" s="10">
        <f t="shared" si="16"/>
        <v>2013</v>
      </c>
      <c r="AY20" s="10">
        <f t="shared" si="16"/>
        <v>2014</v>
      </c>
      <c r="AZ20" s="10">
        <f t="shared" si="16"/>
        <v>2015</v>
      </c>
      <c r="BA20" s="10">
        <f t="shared" ref="BA20" si="17">AZ20+1</f>
        <v>2016</v>
      </c>
      <c r="BB20" s="10">
        <f t="shared" ref="BB20" si="18">BA20+1</f>
        <v>2017</v>
      </c>
      <c r="BC20" s="10">
        <f t="shared" ref="BC20" si="19">BB20+1</f>
        <v>2018</v>
      </c>
      <c r="BD20" s="10">
        <f t="shared" ref="BD20" si="20">BC20+1</f>
        <v>2019</v>
      </c>
      <c r="BE20" s="10">
        <f t="shared" ref="BE20" si="21">BD20+1</f>
        <v>2020</v>
      </c>
    </row>
    <row r="21" spans="25:57">
      <c r="Y21" s="863" t="s">
        <v>485</v>
      </c>
      <c r="Z21" s="32">
        <f>AA5</f>
        <v>11532.285488321517</v>
      </c>
      <c r="AA21" s="15">
        <f>AA5/$Z21-1</f>
        <v>0</v>
      </c>
      <c r="AB21" s="15">
        <f t="shared" ref="AB21:AX21" si="22">AB5/$Z21-1</f>
        <v>-1.110209060403311E-2</v>
      </c>
      <c r="AC21" s="15">
        <f t="shared" si="22"/>
        <v>-1.7078880654489703E-2</v>
      </c>
      <c r="AD21" s="15">
        <f t="shared" si="22"/>
        <v>-1.6860347204989523E-2</v>
      </c>
      <c r="AE21" s="15">
        <f t="shared" si="22"/>
        <v>-3.4392902246902834E-2</v>
      </c>
      <c r="AF21" s="15">
        <f t="shared" si="22"/>
        <v>-6.6328966622299701E-2</v>
      </c>
      <c r="AG21" s="15">
        <f t="shared" si="22"/>
        <v>-8.1556527803836709E-2</v>
      </c>
      <c r="AH21" s="15">
        <f t="shared" si="22"/>
        <v>-9.1488456887996672E-2</v>
      </c>
      <c r="AI21" s="15">
        <f t="shared" si="22"/>
        <v>-0.10332049326152981</v>
      </c>
      <c r="AJ21" s="15">
        <f t="shared" si="22"/>
        <v>-0.11070676627681575</v>
      </c>
      <c r="AK21" s="15">
        <f t="shared" si="22"/>
        <v>-0.10686878974311398</v>
      </c>
      <c r="AL21" s="15">
        <f t="shared" si="22"/>
        <v>-0.12094791190203014</v>
      </c>
      <c r="AM21" s="15">
        <f t="shared" si="22"/>
        <v>-0.11889445224948625</v>
      </c>
      <c r="AN21" s="15">
        <f t="shared" si="22"/>
        <v>-0.11888868802091368</v>
      </c>
      <c r="AO21" s="15">
        <f t="shared" si="22"/>
        <v>-0.12776074678633575</v>
      </c>
      <c r="AP21" s="15">
        <f t="shared" si="22"/>
        <v>-0.12628779872693041</v>
      </c>
      <c r="AQ21" s="15">
        <f t="shared" si="22"/>
        <v>-0.12151214658276033</v>
      </c>
      <c r="AR21" s="15">
        <f t="shared" si="22"/>
        <v>-8.7414516714417356E-2</v>
      </c>
      <c r="AS21" s="15">
        <f t="shared" si="22"/>
        <v>-0.14545840500145368</v>
      </c>
      <c r="AT21" s="15">
        <f t="shared" si="22"/>
        <v>-0.16568650108891614</v>
      </c>
      <c r="AU21" s="15">
        <f t="shared" si="22"/>
        <v>-0.14646185924971544</v>
      </c>
      <c r="AV21" s="15">
        <f t="shared" si="22"/>
        <v>-0.16091671649124895</v>
      </c>
      <c r="AW21" s="15">
        <f t="shared" si="22"/>
        <v>-0.16820201059613682</v>
      </c>
      <c r="AX21" s="15">
        <f t="shared" si="22"/>
        <v>-0.16923019686667962</v>
      </c>
      <c r="AY21" s="15">
        <f t="shared" ref="AY21:BA25" si="23">AY5/$Z21-1</f>
        <v>-0.18008111528419812</v>
      </c>
      <c r="AZ21" s="15">
        <f t="shared" si="23"/>
        <v>-0.18123182824036532</v>
      </c>
      <c r="BA21" s="15">
        <f t="shared" si="23"/>
        <v>-0.18449031602174859</v>
      </c>
      <c r="BB21" s="15"/>
      <c r="BC21" s="15"/>
      <c r="BD21" s="15"/>
      <c r="BE21" s="15"/>
    </row>
    <row r="22" spans="25:57">
      <c r="Y22" s="863" t="s">
        <v>486</v>
      </c>
      <c r="Z22" s="32">
        <f>AA6</f>
        <v>6211.2617335490531</v>
      </c>
      <c r="AA22" s="15">
        <f>AA6/$Z22-1</f>
        <v>0</v>
      </c>
      <c r="AB22" s="15">
        <f t="shared" ref="AB22:AX25" si="24">AB6/$Z22-1</f>
        <v>3.9689911188699245E-2</v>
      </c>
      <c r="AC22" s="15">
        <f t="shared" si="24"/>
        <v>5.8760088662322962E-2</v>
      </c>
      <c r="AD22" s="15">
        <f t="shared" si="24"/>
        <v>7.8351405919249384E-2</v>
      </c>
      <c r="AE22" s="15">
        <f t="shared" si="24"/>
        <v>0.11809994342998209</v>
      </c>
      <c r="AF22" s="15">
        <f t="shared" si="24"/>
        <v>0.21054064042944431</v>
      </c>
      <c r="AG22" s="15">
        <f t="shared" si="24"/>
        <v>0.23909151660702732</v>
      </c>
      <c r="AH22" s="15">
        <f t="shared" si="24"/>
        <v>0.26980820519523419</v>
      </c>
      <c r="AI22" s="15">
        <f t="shared" si="24"/>
        <v>0.24284135756719483</v>
      </c>
      <c r="AJ22" s="15">
        <f t="shared" si="24"/>
        <v>0.2621988269088138</v>
      </c>
      <c r="AK22" s="15">
        <f t="shared" si="24"/>
        <v>0.26276684071678047</v>
      </c>
      <c r="AL22" s="15">
        <f t="shared" si="24"/>
        <v>0.26291998087705215</v>
      </c>
      <c r="AM22" s="15">
        <f t="shared" si="24"/>
        <v>0.23747472066709685</v>
      </c>
      <c r="AN22" s="15">
        <f t="shared" si="24"/>
        <v>0.1975270313550852</v>
      </c>
      <c r="AO22" s="15">
        <f t="shared" si="24"/>
        <v>0.16322177245687697</v>
      </c>
      <c r="AP22" s="15">
        <f t="shared" si="24"/>
        <v>0.16265247766745627</v>
      </c>
      <c r="AQ22" s="15">
        <f t="shared" si="24"/>
        <v>0.12576299964598348</v>
      </c>
      <c r="AR22" s="15">
        <f t="shared" si="24"/>
        <v>0.12508464880928316</v>
      </c>
      <c r="AS22" s="15">
        <f t="shared" si="24"/>
        <v>8.0392519101427862E-2</v>
      </c>
      <c r="AT22" s="15">
        <f t="shared" si="24"/>
        <v>3.4983011914750506E-2</v>
      </c>
      <c r="AU22" s="15">
        <f t="shared" si="24"/>
        <v>9.674162411918763E-3</v>
      </c>
      <c r="AV22" s="15">
        <f t="shared" si="24"/>
        <v>8.6600207014309039E-3</v>
      </c>
      <c r="AW22" s="15">
        <f t="shared" si="24"/>
        <v>1.5243648102394314E-3</v>
      </c>
      <c r="AX22" s="15">
        <f t="shared" si="24"/>
        <v>1.0276447845646519E-2</v>
      </c>
      <c r="AY22" s="15">
        <f t="shared" si="23"/>
        <v>-5.8868254630491945E-3</v>
      </c>
      <c r="AZ22" s="15">
        <f t="shared" si="23"/>
        <v>-7.1206401802390573E-3</v>
      </c>
      <c r="BA22" s="15">
        <f t="shared" si="23"/>
        <v>-4.3481416364570702E-2</v>
      </c>
      <c r="BB22" s="15"/>
      <c r="BC22" s="15"/>
      <c r="BD22" s="15"/>
      <c r="BE22" s="15"/>
    </row>
    <row r="23" spans="25:57">
      <c r="Y23" s="863" t="s">
        <v>487</v>
      </c>
      <c r="Z23" s="32">
        <f>AA7</f>
        <v>4084.92587905051</v>
      </c>
      <c r="AA23" s="15">
        <f>AA7/$Z23-1</f>
        <v>0</v>
      </c>
      <c r="AB23" s="15">
        <f t="shared" ref="AB23:AP23" si="25">AB7/$Z23-1</f>
        <v>1.4727178059994683E-2</v>
      </c>
      <c r="AC23" s="15">
        <f t="shared" si="25"/>
        <v>5.0535842080224658E-2</v>
      </c>
      <c r="AD23" s="15">
        <f t="shared" si="25"/>
        <v>5.2355726134727387E-2</v>
      </c>
      <c r="AE23" s="15">
        <f t="shared" si="25"/>
        <v>8.912751794203766E-2</v>
      </c>
      <c r="AF23" s="15">
        <f t="shared" si="25"/>
        <v>0.13589703823108312</v>
      </c>
      <c r="AG23" s="15">
        <f t="shared" si="25"/>
        <v>0.16432389510439038</v>
      </c>
      <c r="AH23" s="15">
        <f t="shared" si="25"/>
        <v>0.19030218811796407</v>
      </c>
      <c r="AI23" s="15">
        <f t="shared" si="25"/>
        <v>0.19055317138108108</v>
      </c>
      <c r="AJ23" s="15">
        <f t="shared" si="25"/>
        <v>0.19095996505441026</v>
      </c>
      <c r="AK23" s="15">
        <f t="shared" si="25"/>
        <v>0.1816523636165257</v>
      </c>
      <c r="AL23" s="15">
        <f t="shared" si="25"/>
        <v>0.17513575145540261</v>
      </c>
      <c r="AM23" s="15">
        <f t="shared" si="25"/>
        <v>0.11120497134104879</v>
      </c>
      <c r="AN23" s="15">
        <f t="shared" si="25"/>
        <v>0.12673372035418273</v>
      </c>
      <c r="AO23" s="15">
        <f t="shared" si="25"/>
        <v>0.12842187524806592</v>
      </c>
      <c r="AP23" s="15">
        <f t="shared" si="25"/>
        <v>0.14395772213680513</v>
      </c>
      <c r="AQ23" s="15">
        <f t="shared" si="24"/>
        <v>0.11349522393265632</v>
      </c>
      <c r="AR23" s="15">
        <f t="shared" si="24"/>
        <v>6.5699151517614407E-2</v>
      </c>
      <c r="AS23" s="15">
        <f t="shared" si="24"/>
        <v>6.295544959398347E-2</v>
      </c>
      <c r="AT23" s="15">
        <f t="shared" si="24"/>
        <v>2.2025984687043199E-2</v>
      </c>
      <c r="AU23" s="15">
        <f t="shared" si="24"/>
        <v>1.5166731741200756E-3</v>
      </c>
      <c r="AV23" s="15">
        <f t="shared" si="24"/>
        <v>1.2193435663619301E-2</v>
      </c>
      <c r="AW23" s="15">
        <f t="shared" si="24"/>
        <v>3.8672157928512085E-3</v>
      </c>
      <c r="AX23" s="15">
        <f t="shared" si="24"/>
        <v>7.2354835998782452E-3</v>
      </c>
      <c r="AY23" s="15">
        <f t="shared" si="23"/>
        <v>-2.8820732796562831E-2</v>
      </c>
      <c r="AZ23" s="15">
        <f t="shared" si="23"/>
        <v>-1.4842322334638558E-2</v>
      </c>
      <c r="BA23" s="15">
        <f t="shared" si="23"/>
        <v>-1.4082998810776348E-2</v>
      </c>
      <c r="BB23" s="15"/>
      <c r="BC23" s="15"/>
      <c r="BD23" s="15"/>
      <c r="BE23" s="15"/>
    </row>
    <row r="24" spans="25:57" ht="15" thickBot="1">
      <c r="Y24" s="864" t="s">
        <v>488</v>
      </c>
      <c r="Z24" s="283">
        <f>AA8</f>
        <v>9910.6586158148057</v>
      </c>
      <c r="AA24" s="16">
        <f>AA8/$Z24-1</f>
        <v>0</v>
      </c>
      <c r="AB24" s="16">
        <f t="shared" si="24"/>
        <v>-4.8183382339202385E-2</v>
      </c>
      <c r="AC24" s="16">
        <f t="shared" si="24"/>
        <v>-5.1641794295631316E-2</v>
      </c>
      <c r="AD24" s="16">
        <f t="shared" si="24"/>
        <v>-7.8655392758820053E-2</v>
      </c>
      <c r="AE24" s="16">
        <f t="shared" si="24"/>
        <v>3.006579309694235E-2</v>
      </c>
      <c r="AF24" s="16">
        <f t="shared" si="24"/>
        <v>2.0521917473873996E-2</v>
      </c>
      <c r="AG24" s="16">
        <f t="shared" si="24"/>
        <v>0.12175482342340915</v>
      </c>
      <c r="AH24" s="16">
        <f t="shared" si="24"/>
        <v>0.18267233594536481</v>
      </c>
      <c r="AI24" s="16">
        <f t="shared" si="24"/>
        <v>5.2221111278087484E-2</v>
      </c>
      <c r="AJ24" s="16">
        <f t="shared" si="24"/>
        <v>-0.57433812773502435</v>
      </c>
      <c r="AK24" s="16">
        <f t="shared" si="24"/>
        <v>-0.32196650718813247</v>
      </c>
      <c r="AL24" s="16">
        <f t="shared" si="24"/>
        <v>-0.66115704477051973</v>
      </c>
      <c r="AM24" s="16">
        <f t="shared" si="24"/>
        <v>-0.67487475440697886</v>
      </c>
      <c r="AN24" s="16">
        <f t="shared" si="24"/>
        <v>-0.67029430443897742</v>
      </c>
      <c r="AO24" s="16">
        <f t="shared" si="24"/>
        <v>-0.63673631570390254</v>
      </c>
      <c r="AP24" s="16">
        <f t="shared" si="24"/>
        <v>-0.68786596061788641</v>
      </c>
      <c r="AQ24" s="16">
        <f t="shared" si="24"/>
        <v>-0.66309656084239865</v>
      </c>
      <c r="AR24" s="16">
        <f t="shared" si="24"/>
        <v>-0.74129247772555817</v>
      </c>
      <c r="AS24" s="16">
        <f t="shared" si="24"/>
        <v>-0.73287223665401124</v>
      </c>
      <c r="AT24" s="16">
        <f t="shared" si="24"/>
        <v>-0.71976524661914465</v>
      </c>
      <c r="AU24" s="16">
        <f t="shared" si="24"/>
        <v>-0.77094782009318452</v>
      </c>
      <c r="AV24" s="16">
        <f t="shared" si="24"/>
        <v>-0.80511086373455409</v>
      </c>
      <c r="AW24" s="16">
        <f t="shared" si="24"/>
        <v>-0.82477588472690733</v>
      </c>
      <c r="AX24" s="16">
        <f t="shared" si="24"/>
        <v>-0.82363199544973131</v>
      </c>
      <c r="AY24" s="16">
        <f t="shared" si="23"/>
        <v>-0.82801656649470301</v>
      </c>
      <c r="AZ24" s="16">
        <f t="shared" si="23"/>
        <v>-0.86419785711471386</v>
      </c>
      <c r="BA24" s="16">
        <f t="shared" si="23"/>
        <v>-0.86850478944980125</v>
      </c>
      <c r="BB24" s="16"/>
      <c r="BC24" s="16"/>
      <c r="BD24" s="16"/>
      <c r="BE24" s="16"/>
    </row>
    <row r="25" spans="25:57" ht="15" thickTop="1">
      <c r="Y25" s="865" t="s">
        <v>104</v>
      </c>
      <c r="Z25" s="120">
        <f>AA9</f>
        <v>31739.131716735887</v>
      </c>
      <c r="AA25" s="17">
        <f>AA9/$Z25-1</f>
        <v>0</v>
      </c>
      <c r="AB25" s="17">
        <f t="shared" si="24"/>
        <v>-9.4166934682543557E-3</v>
      </c>
      <c r="AC25" s="17">
        <f t="shared" si="24"/>
        <v>-4.3275683476526883E-3</v>
      </c>
      <c r="AD25" s="17">
        <f t="shared" si="24"/>
        <v>-8.6150665936852722E-3</v>
      </c>
      <c r="AE25" s="17">
        <f t="shared" si="24"/>
        <v>3.1474459250108167E-2</v>
      </c>
      <c r="AF25" s="17">
        <f t="shared" si="24"/>
        <v>4.1000286404129671E-2</v>
      </c>
      <c r="AG25" s="17">
        <f t="shared" si="24"/>
        <v>7.6323708817987113E-2</v>
      </c>
      <c r="AH25" s="17">
        <f t="shared" si="24"/>
        <v>0.1010913561982365</v>
      </c>
      <c r="AI25" s="17">
        <f t="shared" si="24"/>
        <v>5.0813330635915754E-2</v>
      </c>
      <c r="AJ25" s="17">
        <f t="shared" si="24"/>
        <v>-0.1436752695582767</v>
      </c>
      <c r="AK25" s="17">
        <f t="shared" si="24"/>
        <v>-6.4563564187824718E-2</v>
      </c>
      <c r="AL25" s="17">
        <f t="shared" si="24"/>
        <v>-0.17640136730034528</v>
      </c>
      <c r="AM25" s="17">
        <f t="shared" si="24"/>
        <v>-0.19314631571886154</v>
      </c>
      <c r="AN25" s="17">
        <f t="shared" si="24"/>
        <v>-0.19753301463135131</v>
      </c>
      <c r="AO25" s="17">
        <f t="shared" si="24"/>
        <v>-0.19677421311121046</v>
      </c>
      <c r="AP25" s="17">
        <f t="shared" si="24"/>
        <v>-0.2103163370145249</v>
      </c>
      <c r="AQ25" s="17">
        <f t="shared" si="24"/>
        <v>-0.21198657808224441</v>
      </c>
      <c r="AR25" s="17">
        <f t="shared" si="24"/>
        <v>-0.23029855549136169</v>
      </c>
      <c r="AS25" s="17">
        <f t="shared" si="24"/>
        <v>-0.25785856871729351</v>
      </c>
      <c r="AT25" s="17">
        <f t="shared" si="24"/>
        <v>-0.27526992845212694</v>
      </c>
      <c r="AU25" s="17">
        <f t="shared" si="24"/>
        <v>-0.29185916174232984</v>
      </c>
      <c r="AV25" s="17">
        <f t="shared" si="24"/>
        <v>-0.30660314162137792</v>
      </c>
      <c r="AW25" s="17">
        <f t="shared" si="24"/>
        <v>-0.31785873682183263</v>
      </c>
      <c r="AX25" s="17">
        <f t="shared" si="24"/>
        <v>-0.31572887511371184</v>
      </c>
      <c r="AY25" s="17">
        <f t="shared" si="23"/>
        <v>-0.32884426755637852</v>
      </c>
      <c r="AZ25" s="17">
        <f t="shared" si="23"/>
        <v>-0.33900250213925465</v>
      </c>
      <c r="BA25" s="17">
        <f t="shared" si="23"/>
        <v>-0.34854929338472818</v>
      </c>
      <c r="BB25" s="17"/>
      <c r="BC25" s="17"/>
      <c r="BD25" s="17"/>
      <c r="BE25" s="17"/>
    </row>
    <row r="27" spans="25:57">
      <c r="Y27" s="236" t="s">
        <v>439</v>
      </c>
    </row>
    <row r="28" spans="25:57">
      <c r="Y28" s="10"/>
      <c r="Z28" s="228">
        <v>2005</v>
      </c>
      <c r="AA28" s="10">
        <v>1990</v>
      </c>
      <c r="AB28" s="10">
        <f t="shared" ref="AB28:AZ28" si="26">AA28+1</f>
        <v>1991</v>
      </c>
      <c r="AC28" s="10">
        <f t="shared" si="26"/>
        <v>1992</v>
      </c>
      <c r="AD28" s="10">
        <f t="shared" si="26"/>
        <v>1993</v>
      </c>
      <c r="AE28" s="10">
        <f t="shared" si="26"/>
        <v>1994</v>
      </c>
      <c r="AF28" s="10">
        <f t="shared" si="26"/>
        <v>1995</v>
      </c>
      <c r="AG28" s="10">
        <f t="shared" si="26"/>
        <v>1996</v>
      </c>
      <c r="AH28" s="10">
        <f t="shared" si="26"/>
        <v>1997</v>
      </c>
      <c r="AI28" s="10">
        <f t="shared" si="26"/>
        <v>1998</v>
      </c>
      <c r="AJ28" s="10">
        <f t="shared" si="26"/>
        <v>1999</v>
      </c>
      <c r="AK28" s="10">
        <f t="shared" si="26"/>
        <v>2000</v>
      </c>
      <c r="AL28" s="10">
        <f t="shared" si="26"/>
        <v>2001</v>
      </c>
      <c r="AM28" s="10">
        <f t="shared" si="26"/>
        <v>2002</v>
      </c>
      <c r="AN28" s="10">
        <f t="shared" si="26"/>
        <v>2003</v>
      </c>
      <c r="AO28" s="10">
        <f t="shared" si="26"/>
        <v>2004</v>
      </c>
      <c r="AP28" s="10">
        <f t="shared" si="26"/>
        <v>2005</v>
      </c>
      <c r="AQ28" s="10">
        <f t="shared" si="26"/>
        <v>2006</v>
      </c>
      <c r="AR28" s="10">
        <f t="shared" si="26"/>
        <v>2007</v>
      </c>
      <c r="AS28" s="10">
        <f t="shared" si="26"/>
        <v>2008</v>
      </c>
      <c r="AT28" s="10">
        <f t="shared" si="26"/>
        <v>2009</v>
      </c>
      <c r="AU28" s="10">
        <f t="shared" si="26"/>
        <v>2010</v>
      </c>
      <c r="AV28" s="10">
        <f t="shared" si="26"/>
        <v>2011</v>
      </c>
      <c r="AW28" s="10">
        <f t="shared" si="26"/>
        <v>2012</v>
      </c>
      <c r="AX28" s="10">
        <f t="shared" si="26"/>
        <v>2013</v>
      </c>
      <c r="AY28" s="10">
        <f t="shared" si="26"/>
        <v>2014</v>
      </c>
      <c r="AZ28" s="10">
        <f t="shared" si="26"/>
        <v>2015</v>
      </c>
      <c r="BA28" s="10">
        <f t="shared" ref="BA28" si="27">AZ28+1</f>
        <v>2016</v>
      </c>
      <c r="BB28" s="10">
        <f t="shared" ref="BB28" si="28">BA28+1</f>
        <v>2017</v>
      </c>
      <c r="BC28" s="10">
        <f t="shared" ref="BC28" si="29">BB28+1</f>
        <v>2018</v>
      </c>
      <c r="BD28" s="10">
        <f t="shared" ref="BD28" si="30">BC28+1</f>
        <v>2019</v>
      </c>
      <c r="BE28" s="10">
        <f t="shared" ref="BE28" si="31">BD28+1</f>
        <v>2020</v>
      </c>
    </row>
    <row r="29" spans="25:57">
      <c r="Y29" s="863" t="s">
        <v>485</v>
      </c>
      <c r="Z29" s="32">
        <f>AP5</f>
        <v>10075.898539710868</v>
      </c>
      <c r="AA29" s="280"/>
      <c r="AB29" s="280"/>
      <c r="AC29" s="280"/>
      <c r="AD29" s="280"/>
      <c r="AE29" s="280"/>
      <c r="AF29" s="280"/>
      <c r="AG29" s="280"/>
      <c r="AH29" s="280"/>
      <c r="AI29" s="280"/>
      <c r="AJ29" s="280"/>
      <c r="AK29" s="280"/>
      <c r="AL29" s="280"/>
      <c r="AM29" s="280"/>
      <c r="AN29" s="280"/>
      <c r="AO29" s="280"/>
      <c r="AP29" s="15">
        <f t="shared" ref="AP29:AX33" si="32">AP5/$Z29-1</f>
        <v>0</v>
      </c>
      <c r="AQ29" s="15">
        <f t="shared" si="32"/>
        <v>5.4659327604806851E-3</v>
      </c>
      <c r="AR29" s="15">
        <f t="shared" si="32"/>
        <v>4.4492090136628137E-2</v>
      </c>
      <c r="AS29" s="15">
        <f t="shared" si="32"/>
        <v>-2.1941557238859821E-2</v>
      </c>
      <c r="AT29" s="15">
        <f t="shared" si="32"/>
        <v>-4.5093455607668753E-2</v>
      </c>
      <c r="AU29" s="15">
        <f t="shared" si="32"/>
        <v>-2.3090052414730722E-2</v>
      </c>
      <c r="AV29" s="15">
        <f t="shared" si="32"/>
        <v>-3.9634238498513996E-2</v>
      </c>
      <c r="AW29" s="15">
        <f t="shared" si="32"/>
        <v>-4.7972560996783487E-2</v>
      </c>
      <c r="AX29" s="15">
        <f t="shared" si="32"/>
        <v>-4.9149363002117474E-2</v>
      </c>
      <c r="AY29" s="15">
        <f t="shared" ref="AY29:BA33" si="33">AY5/$Z29-1</f>
        <v>-6.1568691016202437E-2</v>
      </c>
      <c r="AZ29" s="15">
        <f t="shared" si="33"/>
        <v>-6.2885729915842958E-2</v>
      </c>
      <c r="BA29" s="15">
        <f t="shared" si="33"/>
        <v>-6.6615204880980605E-2</v>
      </c>
      <c r="BB29" s="15"/>
      <c r="BC29" s="15"/>
      <c r="BD29" s="15"/>
      <c r="BE29" s="15"/>
    </row>
    <row r="30" spans="25:57">
      <c r="Y30" s="863" t="s">
        <v>486</v>
      </c>
      <c r="Z30" s="32">
        <f>AP6</f>
        <v>7221.5388439518665</v>
      </c>
      <c r="AA30" s="280"/>
      <c r="AB30" s="280"/>
      <c r="AC30" s="280"/>
      <c r="AD30" s="280"/>
      <c r="AE30" s="280"/>
      <c r="AF30" s="280"/>
      <c r="AG30" s="280"/>
      <c r="AH30" s="280"/>
      <c r="AI30" s="280"/>
      <c r="AJ30" s="280"/>
      <c r="AK30" s="280"/>
      <c r="AL30" s="280"/>
      <c r="AM30" s="280"/>
      <c r="AN30" s="280"/>
      <c r="AO30" s="280"/>
      <c r="AP30" s="15">
        <f>AP6/$Z30-1</f>
        <v>0</v>
      </c>
      <c r="AQ30" s="15">
        <f t="shared" si="32"/>
        <v>-3.1728722666537035E-2</v>
      </c>
      <c r="AR30" s="15">
        <f t="shared" si="32"/>
        <v>-3.2312173740465133E-2</v>
      </c>
      <c r="AS30" s="15">
        <f t="shared" si="32"/>
        <v>-7.0751974597827005E-2</v>
      </c>
      <c r="AT30" s="15">
        <f t="shared" si="32"/>
        <v>-0.1098087934314127</v>
      </c>
      <c r="AU30" s="15">
        <f t="shared" si="32"/>
        <v>-0.13157699157227665</v>
      </c>
      <c r="AV30" s="15">
        <f t="shared" si="32"/>
        <v>-0.13244925712881039</v>
      </c>
      <c r="AW30" s="15">
        <f t="shared" si="32"/>
        <v>-0.13858665074234067</v>
      </c>
      <c r="AX30" s="15">
        <f t="shared" si="32"/>
        <v>-0.13105896452180665</v>
      </c>
      <c r="AY30" s="15">
        <f t="shared" si="33"/>
        <v>-0.14496103209501898</v>
      </c>
      <c r="AZ30" s="15">
        <f t="shared" si="33"/>
        <v>-0.14602223889661226</v>
      </c>
      <c r="BA30" s="15">
        <f t="shared" si="33"/>
        <v>-0.17729622392890632</v>
      </c>
      <c r="BB30" s="15"/>
      <c r="BC30" s="15"/>
      <c r="BD30" s="15"/>
      <c r="BE30" s="15"/>
    </row>
    <row r="31" spans="25:57">
      <c r="Y31" s="863" t="s">
        <v>487</v>
      </c>
      <c r="Z31" s="32">
        <f>AP7</f>
        <v>4672.9825036963075</v>
      </c>
      <c r="AA31" s="280"/>
      <c r="AB31" s="280"/>
      <c r="AC31" s="280"/>
      <c r="AD31" s="280"/>
      <c r="AE31" s="280"/>
      <c r="AF31" s="280"/>
      <c r="AG31" s="280"/>
      <c r="AH31" s="280"/>
      <c r="AI31" s="280"/>
      <c r="AJ31" s="280"/>
      <c r="AK31" s="280"/>
      <c r="AL31" s="280"/>
      <c r="AM31" s="280"/>
      <c r="AN31" s="280"/>
      <c r="AO31" s="280"/>
      <c r="AP31" s="15">
        <f t="shared" si="32"/>
        <v>0</v>
      </c>
      <c r="AQ31" s="15">
        <f t="shared" si="32"/>
        <v>-2.6629041978271428E-2</v>
      </c>
      <c r="AR31" s="15">
        <f t="shared" si="32"/>
        <v>-6.8410369635873436E-2</v>
      </c>
      <c r="AS31" s="15">
        <f t="shared" si="32"/>
        <v>-7.0808799114985499E-2</v>
      </c>
      <c r="AT31" s="15">
        <f t="shared" si="32"/>
        <v>-0.10658762565281243</v>
      </c>
      <c r="AU31" s="15">
        <f t="shared" si="32"/>
        <v>-0.12451600807118868</v>
      </c>
      <c r="AV31" s="15">
        <f t="shared" si="32"/>
        <v>-0.11518282880862285</v>
      </c>
      <c r="AW31" s="15">
        <f t="shared" si="32"/>
        <v>-0.12246126201436702</v>
      </c>
      <c r="AX31" s="15">
        <f t="shared" si="32"/>
        <v>-0.11951686315954291</v>
      </c>
      <c r="AY31" s="15">
        <f t="shared" si="33"/>
        <v>-0.15103569965036301</v>
      </c>
      <c r="AZ31" s="15">
        <f t="shared" si="33"/>
        <v>-0.13881635780631829</v>
      </c>
      <c r="BA31" s="15">
        <f t="shared" si="33"/>
        <v>-0.13815258893691995</v>
      </c>
      <c r="BB31" s="15"/>
      <c r="BC31" s="15"/>
      <c r="BD31" s="15"/>
      <c r="BE31" s="15"/>
    </row>
    <row r="32" spans="25:57" ht="15" thickBot="1">
      <c r="Y32" s="864" t="s">
        <v>488</v>
      </c>
      <c r="Z32" s="283">
        <f>AP8</f>
        <v>3093.4539066914222</v>
      </c>
      <c r="AA32" s="287"/>
      <c r="AB32" s="287"/>
      <c r="AC32" s="287"/>
      <c r="AD32" s="287"/>
      <c r="AE32" s="287"/>
      <c r="AF32" s="287"/>
      <c r="AG32" s="287"/>
      <c r="AH32" s="287"/>
      <c r="AI32" s="287"/>
      <c r="AJ32" s="287"/>
      <c r="AK32" s="287"/>
      <c r="AL32" s="287"/>
      <c r="AM32" s="287"/>
      <c r="AN32" s="287"/>
      <c r="AO32" s="287"/>
      <c r="AP32" s="16">
        <f t="shared" si="32"/>
        <v>0</v>
      </c>
      <c r="AQ32" s="16">
        <f t="shared" si="32"/>
        <v>7.9355009868581128E-2</v>
      </c>
      <c r="AR32" s="16">
        <f t="shared" si="32"/>
        <v>-0.17116530197549906</v>
      </c>
      <c r="AS32" s="16">
        <f t="shared" si="32"/>
        <v>-0.14418893923013743</v>
      </c>
      <c r="AT32" s="16">
        <f t="shared" si="32"/>
        <v>-0.10219739591492372</v>
      </c>
      <c r="AU32" s="16">
        <f t="shared" si="32"/>
        <v>-0.2661736593668641</v>
      </c>
      <c r="AV32" s="16">
        <f t="shared" si="32"/>
        <v>-0.37562357296487248</v>
      </c>
      <c r="AW32" s="16">
        <f t="shared" si="32"/>
        <v>-0.43862541996394122</v>
      </c>
      <c r="AX32" s="16">
        <f t="shared" si="32"/>
        <v>-0.43496068259841592</v>
      </c>
      <c r="AY32" s="16">
        <f t="shared" si="33"/>
        <v>-0.44900776010925414</v>
      </c>
      <c r="AZ32" s="16">
        <f t="shared" si="33"/>
        <v>-0.56492363615927998</v>
      </c>
      <c r="BA32" s="16">
        <f t="shared" si="33"/>
        <v>-0.57872197851121676</v>
      </c>
      <c r="BB32" s="16"/>
      <c r="BC32" s="16"/>
      <c r="BD32" s="16"/>
      <c r="BE32" s="16"/>
    </row>
    <row r="33" spans="25:57" ht="15" thickTop="1">
      <c r="Y33" s="865" t="s">
        <v>104</v>
      </c>
      <c r="Z33" s="120">
        <f>AP9</f>
        <v>25063.873794050465</v>
      </c>
      <c r="AA33" s="288"/>
      <c r="AB33" s="288"/>
      <c r="AC33" s="288"/>
      <c r="AD33" s="288"/>
      <c r="AE33" s="288"/>
      <c r="AF33" s="288"/>
      <c r="AG33" s="288"/>
      <c r="AH33" s="288"/>
      <c r="AI33" s="288"/>
      <c r="AJ33" s="288"/>
      <c r="AK33" s="288"/>
      <c r="AL33" s="288"/>
      <c r="AM33" s="288"/>
      <c r="AN33" s="288"/>
      <c r="AO33" s="288"/>
      <c r="AP33" s="17">
        <f t="shared" si="32"/>
        <v>0</v>
      </c>
      <c r="AQ33" s="17">
        <f t="shared" si="32"/>
        <v>-2.115076132390814E-3</v>
      </c>
      <c r="AR33" s="17">
        <f t="shared" si="32"/>
        <v>-2.5304079865717477E-2</v>
      </c>
      <c r="AS33" s="17">
        <f t="shared" si="32"/>
        <v>-6.0204147472205038E-2</v>
      </c>
      <c r="AT33" s="17">
        <f t="shared" si="32"/>
        <v>-8.2252672154871087E-2</v>
      </c>
      <c r="AU33" s="17">
        <f t="shared" si="32"/>
        <v>-0.10326011357449694</v>
      </c>
      <c r="AV33" s="17">
        <f t="shared" si="32"/>
        <v>-0.12193085550590155</v>
      </c>
      <c r="AW33" s="17">
        <f t="shared" si="32"/>
        <v>-0.13618415176620635</v>
      </c>
      <c r="AX33" s="17">
        <f t="shared" si="32"/>
        <v>-0.13348704429399583</v>
      </c>
      <c r="AY33" s="17">
        <f t="shared" si="33"/>
        <v>-0.15009545733002427</v>
      </c>
      <c r="AZ33" s="17">
        <f t="shared" si="33"/>
        <v>-0.16295913307642629</v>
      </c>
      <c r="BA33" s="17">
        <f t="shared" si="33"/>
        <v>-0.17504851986882985</v>
      </c>
      <c r="BB33" s="17"/>
      <c r="BC33" s="17"/>
      <c r="BD33" s="17"/>
      <c r="BE33" s="17"/>
    </row>
    <row r="35" spans="25:57">
      <c r="Y35" s="236" t="s">
        <v>440</v>
      </c>
    </row>
    <row r="36" spans="25:57">
      <c r="Y36" s="10"/>
      <c r="Z36" s="228">
        <v>2013</v>
      </c>
      <c r="AA36" s="10">
        <v>1990</v>
      </c>
      <c r="AB36" s="10">
        <f t="shared" ref="AB36:AZ36" si="34">AA36+1</f>
        <v>1991</v>
      </c>
      <c r="AC36" s="10">
        <f t="shared" si="34"/>
        <v>1992</v>
      </c>
      <c r="AD36" s="10">
        <f t="shared" si="34"/>
        <v>1993</v>
      </c>
      <c r="AE36" s="10">
        <f t="shared" si="34"/>
        <v>1994</v>
      </c>
      <c r="AF36" s="10">
        <f t="shared" si="34"/>
        <v>1995</v>
      </c>
      <c r="AG36" s="10">
        <f t="shared" si="34"/>
        <v>1996</v>
      </c>
      <c r="AH36" s="10">
        <f t="shared" si="34"/>
        <v>1997</v>
      </c>
      <c r="AI36" s="10">
        <f t="shared" si="34"/>
        <v>1998</v>
      </c>
      <c r="AJ36" s="10">
        <f t="shared" si="34"/>
        <v>1999</v>
      </c>
      <c r="AK36" s="10">
        <f t="shared" si="34"/>
        <v>2000</v>
      </c>
      <c r="AL36" s="10">
        <f t="shared" si="34"/>
        <v>2001</v>
      </c>
      <c r="AM36" s="10">
        <f t="shared" si="34"/>
        <v>2002</v>
      </c>
      <c r="AN36" s="10">
        <f t="shared" si="34"/>
        <v>2003</v>
      </c>
      <c r="AO36" s="10">
        <f t="shared" si="34"/>
        <v>2004</v>
      </c>
      <c r="AP36" s="10">
        <f t="shared" si="34"/>
        <v>2005</v>
      </c>
      <c r="AQ36" s="10">
        <f t="shared" si="34"/>
        <v>2006</v>
      </c>
      <c r="AR36" s="10">
        <f t="shared" si="34"/>
        <v>2007</v>
      </c>
      <c r="AS36" s="10">
        <f t="shared" si="34"/>
        <v>2008</v>
      </c>
      <c r="AT36" s="10">
        <f t="shared" si="34"/>
        <v>2009</v>
      </c>
      <c r="AU36" s="10">
        <f t="shared" si="34"/>
        <v>2010</v>
      </c>
      <c r="AV36" s="10">
        <f t="shared" si="34"/>
        <v>2011</v>
      </c>
      <c r="AW36" s="10">
        <f t="shared" si="34"/>
        <v>2012</v>
      </c>
      <c r="AX36" s="10">
        <f t="shared" si="34"/>
        <v>2013</v>
      </c>
      <c r="AY36" s="10">
        <f t="shared" si="34"/>
        <v>2014</v>
      </c>
      <c r="AZ36" s="10">
        <f t="shared" si="34"/>
        <v>2015</v>
      </c>
      <c r="BA36" s="10">
        <f t="shared" ref="BA36" si="35">AZ36+1</f>
        <v>2016</v>
      </c>
      <c r="BB36" s="10">
        <f t="shared" ref="BB36" si="36">BA36+1</f>
        <v>2017</v>
      </c>
      <c r="BC36" s="10">
        <f t="shared" ref="BC36" si="37">BB36+1</f>
        <v>2018</v>
      </c>
      <c r="BD36" s="10">
        <f t="shared" ref="BD36" si="38">BC36+1</f>
        <v>2019</v>
      </c>
      <c r="BE36" s="10">
        <f t="shared" ref="BE36" si="39">BD36+1</f>
        <v>2020</v>
      </c>
    </row>
    <row r="37" spans="25:57">
      <c r="Y37" s="863" t="s">
        <v>485</v>
      </c>
      <c r="Z37" s="32">
        <f>AX5</f>
        <v>9580.6745448101137</v>
      </c>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15">
        <f>AX5/$Z37-1</f>
        <v>0</v>
      </c>
      <c r="AY37" s="15">
        <f>AY5/$Z37-1</f>
        <v>-1.3061281689095261E-2</v>
      </c>
      <c r="AZ37" s="15">
        <f>AZ5/$Z37-1</f>
        <v>-1.4446398182048181E-2</v>
      </c>
      <c r="BA37" s="15">
        <f t="shared" ref="BA37" si="40">BA5/$Z37-1</f>
        <v>-1.8368649290710914E-2</v>
      </c>
      <c r="BB37" s="15"/>
      <c r="BC37" s="15"/>
      <c r="BD37" s="15"/>
      <c r="BE37" s="15"/>
    </row>
    <row r="38" spans="25:57">
      <c r="Y38" s="863" t="s">
        <v>486</v>
      </c>
      <c r="Z38" s="32">
        <f>AX6</f>
        <v>6275.0914408095305</v>
      </c>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15">
        <f t="shared" ref="AX38:AZ41" si="41">AX6/$Z38-1</f>
        <v>0</v>
      </c>
      <c r="AY38" s="15">
        <f t="shared" si="41"/>
        <v>-1.5998861839413347E-2</v>
      </c>
      <c r="AZ38" s="15">
        <f t="shared" si="41"/>
        <v>-1.7220126296108251E-2</v>
      </c>
      <c r="BA38" s="15">
        <f t="shared" ref="BA38" si="42">BA6/$Z38-1</f>
        <v>-5.3211043694874505E-2</v>
      </c>
      <c r="BB38" s="15"/>
      <c r="BC38" s="15"/>
      <c r="BD38" s="15"/>
      <c r="BE38" s="15"/>
    </row>
    <row r="39" spans="25:57">
      <c r="Y39" s="863" t="s">
        <v>487</v>
      </c>
      <c r="Z39" s="32">
        <f>AX7</f>
        <v>4114.4822932550978</v>
      </c>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15">
        <f t="shared" si="41"/>
        <v>0</v>
      </c>
      <c r="AY39" s="15">
        <f t="shared" si="41"/>
        <v>-3.5797206297355055E-2</v>
      </c>
      <c r="AZ39" s="15">
        <f t="shared" si="41"/>
        <v>-2.1919209851116617E-2</v>
      </c>
      <c r="BA39" s="15">
        <f t="shared" ref="BA39" si="43">BA7/$Z39-1</f>
        <v>-2.1165340933444687E-2</v>
      </c>
      <c r="BB39" s="15"/>
      <c r="BC39" s="15"/>
      <c r="BD39" s="15"/>
      <c r="BE39" s="15"/>
    </row>
    <row r="40" spans="25:57" ht="15" thickBot="1">
      <c r="Y40" s="864" t="s">
        <v>488</v>
      </c>
      <c r="Z40" s="283">
        <f>AX8</f>
        <v>1747.9230838501849</v>
      </c>
      <c r="AA40" s="287"/>
      <c r="AB40" s="287"/>
      <c r="AC40" s="287"/>
      <c r="AD40" s="287"/>
      <c r="AE40" s="287"/>
      <c r="AF40" s="287"/>
      <c r="AG40" s="287"/>
      <c r="AH40" s="287"/>
      <c r="AI40" s="287"/>
      <c r="AJ40" s="287"/>
      <c r="AK40" s="287"/>
      <c r="AL40" s="287"/>
      <c r="AM40" s="287"/>
      <c r="AN40" s="287"/>
      <c r="AO40" s="287"/>
      <c r="AP40" s="287"/>
      <c r="AQ40" s="287"/>
      <c r="AR40" s="287"/>
      <c r="AS40" s="287"/>
      <c r="AT40" s="287"/>
      <c r="AU40" s="287"/>
      <c r="AV40" s="287"/>
      <c r="AW40" s="287"/>
      <c r="AX40" s="16">
        <f t="shared" si="41"/>
        <v>0</v>
      </c>
      <c r="AY40" s="16">
        <f t="shared" si="41"/>
        <v>-2.4860354099668358E-2</v>
      </c>
      <c r="AZ40" s="16">
        <f t="shared" si="41"/>
        <v>-0.23000692086086627</v>
      </c>
      <c r="BA40" s="16">
        <f t="shared" ref="BA40" si="44">BA8/$Z40-1</f>
        <v>-0.25442706637461654</v>
      </c>
      <c r="BB40" s="16"/>
      <c r="BC40" s="16"/>
      <c r="BD40" s="16"/>
      <c r="BE40" s="16"/>
    </row>
    <row r="41" spans="25:57" ht="15" thickTop="1">
      <c r="Y41" s="865" t="s">
        <v>104</v>
      </c>
      <c r="Z41" s="120">
        <f>AX9</f>
        <v>21718.17136272493</v>
      </c>
      <c r="AA41" s="288"/>
      <c r="AB41" s="288"/>
      <c r="AC41" s="288"/>
      <c r="AD41" s="288"/>
      <c r="AE41" s="288"/>
      <c r="AF41" s="288"/>
      <c r="AG41" s="288"/>
      <c r="AH41" s="288"/>
      <c r="AI41" s="288"/>
      <c r="AJ41" s="288"/>
      <c r="AK41" s="288"/>
      <c r="AL41" s="288"/>
      <c r="AM41" s="288"/>
      <c r="AN41" s="288"/>
      <c r="AO41" s="288"/>
      <c r="AP41" s="288"/>
      <c r="AQ41" s="288"/>
      <c r="AR41" s="288"/>
      <c r="AS41" s="288"/>
      <c r="AT41" s="288"/>
      <c r="AU41" s="288"/>
      <c r="AV41" s="288"/>
      <c r="AW41" s="288"/>
      <c r="AX41" s="17">
        <f t="shared" si="41"/>
        <v>0</v>
      </c>
      <c r="AY41" s="17">
        <f t="shared" si="41"/>
        <v>-1.9166952930895875E-2</v>
      </c>
      <c r="AZ41" s="17">
        <f>AZ9/$Z41-1</f>
        <v>-3.4012288666148804E-2</v>
      </c>
      <c r="BA41" s="17">
        <f t="shared" ref="BA41" si="45">BA9/$Z41-1</f>
        <v>-4.7964055587571996E-2</v>
      </c>
      <c r="BB41" s="17"/>
      <c r="BC41" s="17"/>
      <c r="BD41" s="17"/>
      <c r="BE41" s="17"/>
    </row>
    <row r="43" spans="25:57">
      <c r="Y43" s="236" t="s">
        <v>180</v>
      </c>
    </row>
    <row r="44" spans="25:57">
      <c r="Y44" s="10"/>
      <c r="Z44" s="235"/>
      <c r="AA44" s="10">
        <v>1990</v>
      </c>
      <c r="AB44" s="10">
        <f t="shared" ref="AB44:AP44" si="46">AA44+1</f>
        <v>1991</v>
      </c>
      <c r="AC44" s="10">
        <f t="shared" si="46"/>
        <v>1992</v>
      </c>
      <c r="AD44" s="10">
        <f t="shared" si="46"/>
        <v>1993</v>
      </c>
      <c r="AE44" s="10">
        <f t="shared" si="46"/>
        <v>1994</v>
      </c>
      <c r="AF44" s="10">
        <f t="shared" si="46"/>
        <v>1995</v>
      </c>
      <c r="AG44" s="10">
        <f t="shared" si="46"/>
        <v>1996</v>
      </c>
      <c r="AH44" s="10">
        <f t="shared" si="46"/>
        <v>1997</v>
      </c>
      <c r="AI44" s="10">
        <f t="shared" si="46"/>
        <v>1998</v>
      </c>
      <c r="AJ44" s="10">
        <f t="shared" si="46"/>
        <v>1999</v>
      </c>
      <c r="AK44" s="10">
        <f t="shared" si="46"/>
        <v>2000</v>
      </c>
      <c r="AL44" s="10">
        <f t="shared" si="46"/>
        <v>2001</v>
      </c>
      <c r="AM44" s="10">
        <f t="shared" si="46"/>
        <v>2002</v>
      </c>
      <c r="AN44" s="10">
        <f t="shared" si="46"/>
        <v>2003</v>
      </c>
      <c r="AO44" s="10">
        <f t="shared" si="46"/>
        <v>2004</v>
      </c>
      <c r="AP44" s="10">
        <f t="shared" si="46"/>
        <v>2005</v>
      </c>
      <c r="AQ44" s="10">
        <f t="shared" ref="AQ44:AZ44" si="47">AP44+1</f>
        <v>2006</v>
      </c>
      <c r="AR44" s="10">
        <f t="shared" si="47"/>
        <v>2007</v>
      </c>
      <c r="AS44" s="10">
        <f t="shared" si="47"/>
        <v>2008</v>
      </c>
      <c r="AT44" s="10">
        <f t="shared" si="47"/>
        <v>2009</v>
      </c>
      <c r="AU44" s="10">
        <f t="shared" si="47"/>
        <v>2010</v>
      </c>
      <c r="AV44" s="10">
        <f t="shared" si="47"/>
        <v>2011</v>
      </c>
      <c r="AW44" s="10">
        <f t="shared" si="47"/>
        <v>2012</v>
      </c>
      <c r="AX44" s="10">
        <f t="shared" si="47"/>
        <v>2013</v>
      </c>
      <c r="AY44" s="10">
        <f t="shared" si="47"/>
        <v>2014</v>
      </c>
      <c r="AZ44" s="10">
        <f t="shared" si="47"/>
        <v>2015</v>
      </c>
      <c r="BA44" s="10">
        <f t="shared" ref="BA44" si="48">AZ44+1</f>
        <v>2016</v>
      </c>
      <c r="BB44" s="10">
        <f t="shared" ref="BB44" si="49">BA44+1</f>
        <v>2017</v>
      </c>
      <c r="BC44" s="10">
        <f t="shared" ref="BC44" si="50">BB44+1</f>
        <v>2018</v>
      </c>
      <c r="BD44" s="10">
        <f t="shared" ref="BD44" si="51">BC44+1</f>
        <v>2019</v>
      </c>
      <c r="BE44" s="10">
        <f t="shared" ref="BE44" si="52">BD44+1</f>
        <v>2020</v>
      </c>
    </row>
    <row r="45" spans="25:57">
      <c r="Y45" s="863" t="s">
        <v>485</v>
      </c>
      <c r="Z45" s="8"/>
      <c r="AA45" s="8"/>
      <c r="AB45" s="15">
        <f t="shared" ref="AB45:AY45" si="53">AB5/AA5-1</f>
        <v>-1.110209060403311E-2</v>
      </c>
      <c r="AC45" s="15">
        <f t="shared" si="53"/>
        <v>-6.04388986331994E-3</v>
      </c>
      <c r="AD45" s="15">
        <f t="shared" si="53"/>
        <v>2.223306074100595E-4</v>
      </c>
      <c r="AE45" s="15">
        <f t="shared" si="53"/>
        <v>-1.7833229482779323E-2</v>
      </c>
      <c r="AF45" s="15">
        <f t="shared" si="53"/>
        <v>-3.3073560094690646E-2</v>
      </c>
      <c r="AG45" s="15">
        <f t="shared" si="53"/>
        <v>-1.630934305249776E-2</v>
      </c>
      <c r="AH45" s="15">
        <f t="shared" si="53"/>
        <v>-1.0813870842166229E-2</v>
      </c>
      <c r="AI45" s="15">
        <f t="shared" si="53"/>
        <v>-1.3023539946453333E-2</v>
      </c>
      <c r="AJ45" s="15">
        <f t="shared" si="53"/>
        <v>-8.2373612419808229E-3</v>
      </c>
      <c r="AK45" s="15">
        <f t="shared" si="53"/>
        <v>4.3157604130568128E-3</v>
      </c>
      <c r="AL45" s="15">
        <f t="shared" si="53"/>
        <v>-1.5763778039809662E-2</v>
      </c>
      <c r="AM45" s="15">
        <f t="shared" si="53"/>
        <v>2.335993145738291E-3</v>
      </c>
      <c r="AN45" s="15">
        <f t="shared" si="53"/>
        <v>6.5420409476324437E-6</v>
      </c>
      <c r="AO45" s="15">
        <f t="shared" si="53"/>
        <v>-1.0069169065023531E-2</v>
      </c>
      <c r="AP45" s="15">
        <f t="shared" si="53"/>
        <v>1.6886972857257376E-3</v>
      </c>
      <c r="AQ45" s="15">
        <f t="shared" si="53"/>
        <v>5.4659327604806851E-3</v>
      </c>
      <c r="AR45" s="15">
        <f t="shared" si="53"/>
        <v>3.8814002647511003E-2</v>
      </c>
      <c r="AS45" s="15">
        <f t="shared" si="53"/>
        <v>-6.3603782166313794E-2</v>
      </c>
      <c r="AT45" s="15">
        <f t="shared" si="53"/>
        <v>-2.3671283183701375E-2</v>
      </c>
      <c r="AU45" s="15">
        <f t="shared" si="53"/>
        <v>2.3042467686657409E-2</v>
      </c>
      <c r="AV45" s="15">
        <f t="shared" si="53"/>
        <v>-1.6935221229630426E-2</v>
      </c>
      <c r="AW45" s="15">
        <f t="shared" si="53"/>
        <v>-8.6824445774004166E-3</v>
      </c>
      <c r="AX45" s="15">
        <f t="shared" si="53"/>
        <v>-1.236100932727302E-3</v>
      </c>
      <c r="AY45" s="15">
        <f t="shared" si="53"/>
        <v>-1.3061281689095261E-2</v>
      </c>
      <c r="AZ45" s="15">
        <f>AZ5/AY5-1</f>
        <v>-1.403447313652384E-3</v>
      </c>
      <c r="BA45" s="15">
        <f t="shared" ref="BA45:BA49" si="54">BA5/AZ5-1</f>
        <v>-3.9797440762509018E-3</v>
      </c>
      <c r="BB45" s="15"/>
      <c r="BC45" s="15"/>
      <c r="BD45" s="15"/>
      <c r="BE45" s="15"/>
    </row>
    <row r="46" spans="25:57">
      <c r="Y46" s="863" t="s">
        <v>486</v>
      </c>
      <c r="Z46" s="8"/>
      <c r="AA46" s="8"/>
      <c r="AB46" s="15">
        <f t="shared" ref="AB46:AZ46" si="55">AB6/AA6-1</f>
        <v>3.9689911188699245E-2</v>
      </c>
      <c r="AC46" s="15">
        <f t="shared" si="55"/>
        <v>1.834217805559013E-2</v>
      </c>
      <c r="AD46" s="15">
        <f t="shared" si="55"/>
        <v>1.8504019434354424E-2</v>
      </c>
      <c r="AE46" s="15">
        <f t="shared" si="55"/>
        <v>3.6860468018631298E-2</v>
      </c>
      <c r="AF46" s="15">
        <f t="shared" si="55"/>
        <v>8.2676595721741242E-2</v>
      </c>
      <c r="AG46" s="15">
        <f t="shared" si="55"/>
        <v>2.3585227314181223E-2</v>
      </c>
      <c r="AH46" s="15">
        <f t="shared" si="55"/>
        <v>2.4789685165723441E-2</v>
      </c>
      <c r="AI46" s="15">
        <f t="shared" si="55"/>
        <v>-2.1236945483348202E-2</v>
      </c>
      <c r="AJ46" s="15">
        <f t="shared" si="55"/>
        <v>1.557517314962098E-2</v>
      </c>
      <c r="AK46" s="15">
        <f t="shared" si="55"/>
        <v>4.5001928052612605E-4</v>
      </c>
      <c r="AL46" s="15">
        <f t="shared" si="55"/>
        <v>1.2127350460433561E-4</v>
      </c>
      <c r="AM46" s="15">
        <f t="shared" si="55"/>
        <v>-2.0147959170211727E-2</v>
      </c>
      <c r="AN46" s="15">
        <f t="shared" si="55"/>
        <v>-3.2281620500883124E-2</v>
      </c>
      <c r="AO46" s="15">
        <f t="shared" si="55"/>
        <v>-2.8646751179712049E-2</v>
      </c>
      <c r="AP46" s="15">
        <f t="shared" si="55"/>
        <v>-4.8941208194386299E-4</v>
      </c>
      <c r="AQ46" s="15">
        <f t="shared" si="55"/>
        <v>-3.1728722666537035E-2</v>
      </c>
      <c r="AR46" s="15">
        <f t="shared" si="55"/>
        <v>-6.0256984544126979E-4</v>
      </c>
      <c r="AS46" s="15">
        <f t="shared" si="55"/>
        <v>-3.9723348598840635E-2</v>
      </c>
      <c r="AT46" s="15">
        <f t="shared" si="55"/>
        <v>-4.2030564247561464E-2</v>
      </c>
      <c r="AU46" s="15">
        <f t="shared" si="55"/>
        <v>-2.4453396057206311E-2</v>
      </c>
      <c r="AV46" s="15">
        <f t="shared" si="55"/>
        <v>-1.004424742399368E-3</v>
      </c>
      <c r="AW46" s="15">
        <f t="shared" si="55"/>
        <v>-7.0743915142281732E-3</v>
      </c>
      <c r="AX46" s="15">
        <f t="shared" si="55"/>
        <v>8.7387619741685629E-3</v>
      </c>
      <c r="AY46" s="15">
        <f t="shared" si="55"/>
        <v>-1.5998861839413347E-2</v>
      </c>
      <c r="AZ46" s="15">
        <f t="shared" si="55"/>
        <v>-1.2411209797764666E-3</v>
      </c>
      <c r="BA46" s="15">
        <f t="shared" si="54"/>
        <v>-3.6621545029329905E-2</v>
      </c>
      <c r="BB46" s="15"/>
      <c r="BC46" s="15"/>
      <c r="BD46" s="15"/>
      <c r="BE46" s="15"/>
    </row>
    <row r="47" spans="25:57">
      <c r="Y47" s="863" t="s">
        <v>487</v>
      </c>
      <c r="Z47" s="8"/>
      <c r="AA47" s="8"/>
      <c r="AB47" s="15">
        <f t="shared" ref="AB47:AZ47" si="56">AB7/AA7-1</f>
        <v>1.4727178059994683E-2</v>
      </c>
      <c r="AC47" s="15">
        <f t="shared" si="56"/>
        <v>3.5288957263065246E-2</v>
      </c>
      <c r="AD47" s="15">
        <f t="shared" si="56"/>
        <v>1.7323388518557525E-3</v>
      </c>
      <c r="AE47" s="15">
        <f t="shared" si="56"/>
        <v>3.4942359217611685E-2</v>
      </c>
      <c r="AF47" s="15">
        <f t="shared" si="56"/>
        <v>4.2942189521957053E-2</v>
      </c>
      <c r="AG47" s="15">
        <f t="shared" si="56"/>
        <v>2.5025909846174033E-2</v>
      </c>
      <c r="AH47" s="15">
        <f t="shared" si="56"/>
        <v>2.2311912623973695E-2</v>
      </c>
      <c r="AI47" s="15">
        <f t="shared" si="56"/>
        <v>2.1085676025989208E-4</v>
      </c>
      <c r="AJ47" s="15">
        <f t="shared" si="56"/>
        <v>3.4168459091787895E-4</v>
      </c>
      <c r="AK47" s="15">
        <f t="shared" si="56"/>
        <v>-7.8152093361588681E-3</v>
      </c>
      <c r="AL47" s="15">
        <f t="shared" si="56"/>
        <v>-5.5148302172211006E-3</v>
      </c>
      <c r="AM47" s="15">
        <f t="shared" si="56"/>
        <v>-5.4402889228053475E-2</v>
      </c>
      <c r="AN47" s="15">
        <f t="shared" si="56"/>
        <v>1.3974693610660394E-2</v>
      </c>
      <c r="AO47" s="15">
        <f t="shared" si="56"/>
        <v>1.4982731619610501E-3</v>
      </c>
      <c r="AP47" s="15">
        <f t="shared" si="56"/>
        <v>1.3767764724805343E-2</v>
      </c>
      <c r="AQ47" s="15">
        <f t="shared" si="56"/>
        <v>-2.6629041978271428E-2</v>
      </c>
      <c r="AR47" s="15">
        <f t="shared" si="56"/>
        <v>-4.2924362303266128E-2</v>
      </c>
      <c r="AS47" s="15">
        <f t="shared" si="56"/>
        <v>-2.5745557925270779E-3</v>
      </c>
      <c r="AT47" s="15">
        <f t="shared" si="56"/>
        <v>-3.8505343683570281E-2</v>
      </c>
      <c r="AU47" s="15">
        <f t="shared" si="56"/>
        <v>-2.0067309266313282E-2</v>
      </c>
      <c r="AV47" s="15">
        <f t="shared" si="56"/>
        <v>1.0660593852782618E-2</v>
      </c>
      <c r="AW47" s="15">
        <f t="shared" si="56"/>
        <v>-8.2259176728498584E-3</v>
      </c>
      <c r="AX47" s="15">
        <f t="shared" si="56"/>
        <v>3.3552921681645476E-3</v>
      </c>
      <c r="AY47" s="15">
        <f t="shared" si="56"/>
        <v>-3.5797206297355055E-2</v>
      </c>
      <c r="AZ47" s="15">
        <f t="shared" si="56"/>
        <v>1.4393234013506007E-2</v>
      </c>
      <c r="BA47" s="15">
        <f t="shared" si="54"/>
        <v>7.7076344333204538E-4</v>
      </c>
      <c r="BB47" s="15"/>
      <c r="BC47" s="15"/>
      <c r="BD47" s="15"/>
      <c r="BE47" s="15"/>
    </row>
    <row r="48" spans="25:57">
      <c r="Y48" s="863" t="s">
        <v>488</v>
      </c>
      <c r="Z48" s="8"/>
      <c r="AA48" s="8"/>
      <c r="AB48" s="15">
        <f t="shared" ref="AB48:AZ48" si="57">AB8/AA8-1</f>
        <v>-4.8183382339202385E-2</v>
      </c>
      <c r="AC48" s="15">
        <f t="shared" si="57"/>
        <v>-3.6334855814226241E-3</v>
      </c>
      <c r="AD48" s="15">
        <f t="shared" si="57"/>
        <v>-2.8484594007519681E-2</v>
      </c>
      <c r="AE48" s="15">
        <f t="shared" si="57"/>
        <v>0.11800273752218593</v>
      </c>
      <c r="AF48" s="15">
        <f t="shared" si="57"/>
        <v>-9.2653068250858617E-3</v>
      </c>
      <c r="AG48" s="15">
        <f t="shared" si="57"/>
        <v>9.9197189414726106E-2</v>
      </c>
      <c r="AH48" s="15">
        <f t="shared" si="57"/>
        <v>5.4305549884818394E-2</v>
      </c>
      <c r="AI48" s="15">
        <f t="shared" si="57"/>
        <v>-0.11030208511895345</v>
      </c>
      <c r="AJ48" s="15">
        <f t="shared" si="57"/>
        <v>-0.59546347464180549</v>
      </c>
      <c r="AK48" s="15">
        <f t="shared" si="57"/>
        <v>0.59289223910049871</v>
      </c>
      <c r="AL48" s="15">
        <f t="shared" si="57"/>
        <v>-0.50025631650692182</v>
      </c>
      <c r="AM48" s="15">
        <f t="shared" si="57"/>
        <v>-4.0483974728554917E-2</v>
      </c>
      <c r="AN48" s="15">
        <f t="shared" si="57"/>
        <v>1.4088263000453294E-2</v>
      </c>
      <c r="AO48" s="15">
        <f t="shared" si="57"/>
        <v>0.10178164704729475</v>
      </c>
      <c r="AP48" s="15">
        <f t="shared" si="57"/>
        <v>-0.14075077450436213</v>
      </c>
      <c r="AQ48" s="15">
        <f t="shared" si="57"/>
        <v>7.9355009868581128E-2</v>
      </c>
      <c r="AR48" s="15">
        <f t="shared" si="57"/>
        <v>-0.23210186597881521</v>
      </c>
      <c r="AS48" s="15">
        <f t="shared" si="57"/>
        <v>3.2547337617089278E-2</v>
      </c>
      <c r="AT48" s="15">
        <f t="shared" si="57"/>
        <v>4.9066371352386229E-2</v>
      </c>
      <c r="AU48" s="15">
        <f t="shared" si="57"/>
        <v>-0.18264177749745303</v>
      </c>
      <c r="AV48" s="15">
        <f t="shared" si="57"/>
        <v>-0.1491496114783456</v>
      </c>
      <c r="AW48" s="15">
        <f t="shared" si="57"/>
        <v>-0.1009036284381124</v>
      </c>
      <c r="AX48" s="15">
        <f t="shared" si="57"/>
        <v>6.5281498234031066E-3</v>
      </c>
      <c r="AY48" s="15">
        <f t="shared" si="57"/>
        <v>-2.4860354099668358E-2</v>
      </c>
      <c r="AZ48" s="15">
        <f t="shared" si="57"/>
        <v>-0.21037660362151434</v>
      </c>
      <c r="BA48" s="15">
        <f t="shared" si="54"/>
        <v>-3.1714759749597254E-2</v>
      </c>
      <c r="BB48" s="15"/>
      <c r="BC48" s="15"/>
      <c r="BD48" s="15"/>
      <c r="BE48" s="15"/>
    </row>
    <row r="49" spans="25:57">
      <c r="Y49" s="865" t="s">
        <v>104</v>
      </c>
      <c r="Z49" s="20"/>
      <c r="AA49" s="20"/>
      <c r="AB49" s="17">
        <f t="shared" ref="AB49:AZ49" si="58">AB9/AA9-1</f>
        <v>-9.4166934682543557E-3</v>
      </c>
      <c r="AC49" s="17">
        <f t="shared" si="58"/>
        <v>5.1375034154572674E-3</v>
      </c>
      <c r="AD49" s="17">
        <f t="shared" si="58"/>
        <v>-4.3061333323424211E-3</v>
      </c>
      <c r="AE49" s="17">
        <f t="shared" si="58"/>
        <v>4.0437901054285019E-2</v>
      </c>
      <c r="AF49" s="17">
        <f t="shared" si="58"/>
        <v>9.2351556246450528E-3</v>
      </c>
      <c r="AG49" s="17">
        <f t="shared" si="58"/>
        <v>3.3932192791102045E-2</v>
      </c>
      <c r="AH49" s="17">
        <f t="shared" si="58"/>
        <v>2.3011336810046856E-2</v>
      </c>
      <c r="AI49" s="17">
        <f t="shared" si="58"/>
        <v>-4.5661992784973737E-2</v>
      </c>
      <c r="AJ49" s="17">
        <f t="shared" si="58"/>
        <v>-0.18508387220068356</v>
      </c>
      <c r="AK49" s="17">
        <f t="shared" si="58"/>
        <v>9.2385169501811859E-2</v>
      </c>
      <c r="AL49" s="17">
        <f t="shared" si="58"/>
        <v>-0.11955681736452717</v>
      </c>
      <c r="AM49" s="17">
        <f t="shared" si="58"/>
        <v>-2.0331442712123504E-2</v>
      </c>
      <c r="AN49" s="17">
        <f t="shared" si="58"/>
        <v>-5.4367960361958456E-3</v>
      </c>
      <c r="AO49" s="17">
        <f t="shared" si="58"/>
        <v>9.4558596674509943E-4</v>
      </c>
      <c r="AP49" s="17">
        <f t="shared" si="58"/>
        <v>-1.6859672740050402E-2</v>
      </c>
      <c r="AQ49" s="17">
        <f t="shared" si="58"/>
        <v>-2.115076132390814E-3</v>
      </c>
      <c r="AR49" s="17">
        <f t="shared" si="58"/>
        <v>-2.3238154198633065E-2</v>
      </c>
      <c r="AS49" s="17">
        <f t="shared" si="58"/>
        <v>-3.5806108228789491E-2</v>
      </c>
      <c r="AT49" s="17">
        <f t="shared" si="58"/>
        <v>-2.3460972532876712E-2</v>
      </c>
      <c r="AU49" s="17">
        <f t="shared" si="58"/>
        <v>-2.2890223465919846E-2</v>
      </c>
      <c r="AV49" s="17">
        <f t="shared" si="58"/>
        <v>-2.0820688601048021E-2</v>
      </c>
      <c r="AW49" s="17">
        <f t="shared" si="58"/>
        <v>-1.6232544270208815E-2</v>
      </c>
      <c r="AX49" s="17">
        <f t="shared" si="58"/>
        <v>3.1223176533807795E-3</v>
      </c>
      <c r="AY49" s="17">
        <f t="shared" si="58"/>
        <v>-1.9166952930895875E-2</v>
      </c>
      <c r="AZ49" s="17">
        <f t="shared" si="58"/>
        <v>-1.5135435923181118E-2</v>
      </c>
      <c r="BA49" s="17">
        <f t="shared" si="54"/>
        <v>-1.4443006632204769E-2</v>
      </c>
      <c r="BB49" s="17"/>
      <c r="BC49" s="17"/>
      <c r="BD49" s="17"/>
      <c r="BE49" s="17"/>
    </row>
  </sheetData>
  <phoneticPr fontId="9"/>
  <pageMargins left="0.78740157480314965" right="0.78740157480314965" top="0.98425196850393704" bottom="0.98425196850393704" header="0.51181102362204722" footer="0.51181102362204722"/>
  <pageSetup paperSize="9" scale="3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J146"/>
  <sheetViews>
    <sheetView zoomScale="85" zoomScaleNormal="85" workbookViewId="0">
      <pane xSplit="25" ySplit="4" topLeftCell="AN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2" customWidth="1"/>
    <col min="2" max="23" width="1.625" style="1" hidden="1" customWidth="1"/>
    <col min="24" max="24" width="1.625" style="1" customWidth="1"/>
    <col min="25" max="25" width="30.125" style="1" customWidth="1"/>
    <col min="26" max="26" width="10.625" style="1" hidden="1" customWidth="1"/>
    <col min="27" max="27" width="8.875" style="1" customWidth="1"/>
    <col min="28" max="45" width="8.75" style="1" bestFit="1" customWidth="1"/>
    <col min="46" max="47" width="8.75" style="1" customWidth="1"/>
    <col min="48" max="49" width="8.75" style="1" bestFit="1" customWidth="1"/>
    <col min="50" max="52" width="8.75" style="1" customWidth="1"/>
    <col min="53" max="53" width="8.625" style="1" customWidth="1"/>
    <col min="54" max="57" width="7.625" style="1" hidden="1" customWidth="1"/>
    <col min="58" max="58" width="26.125" style="1" hidden="1" customWidth="1"/>
    <col min="59" max="59" width="5.625" style="1" hidden="1" customWidth="1"/>
    <col min="60" max="61" width="9" style="1"/>
    <col min="62" max="62" width="9.25" style="1" bestFit="1" customWidth="1"/>
    <col min="63" max="16384" width="9" style="1"/>
  </cols>
  <sheetData>
    <row r="1" spans="1:62" ht="23.25">
      <c r="A1" s="872" t="s">
        <v>490</v>
      </c>
      <c r="Z1" s="1090"/>
      <c r="AA1" s="1090"/>
    </row>
    <row r="2" spans="1:62" ht="15" customHeight="1">
      <c r="A2" s="872"/>
      <c r="Z2" s="1090"/>
      <c r="AA2" s="1090"/>
    </row>
    <row r="3" spans="1:62" ht="19.5" thickBot="1">
      <c r="X3" s="236" t="s">
        <v>450</v>
      </c>
    </row>
    <row r="4" spans="1:62" ht="15" thickBot="1">
      <c r="X4" s="892" t="s">
        <v>181</v>
      </c>
      <c r="Y4" s="21"/>
      <c r="Z4" s="238"/>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94">
        <f t="shared" si="0"/>
        <v>2001</v>
      </c>
      <c r="AM4" s="94">
        <f t="shared" si="0"/>
        <v>2002</v>
      </c>
      <c r="AN4" s="94">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23">
        <f t="shared" si="0"/>
        <v>2016</v>
      </c>
      <c r="BB4" s="21">
        <f t="shared" si="0"/>
        <v>2017</v>
      </c>
      <c r="BC4" s="22">
        <f t="shared" si="0"/>
        <v>2018</v>
      </c>
      <c r="BD4" s="22">
        <f t="shared" si="0"/>
        <v>2019</v>
      </c>
      <c r="BE4" s="22">
        <f t="shared" si="0"/>
        <v>2020</v>
      </c>
      <c r="BF4" s="22" t="s">
        <v>34</v>
      </c>
      <c r="BG4" s="23" t="s">
        <v>3</v>
      </c>
    </row>
    <row r="5" spans="1:62" ht="15" customHeight="1">
      <c r="X5" s="1117" t="s">
        <v>451</v>
      </c>
      <c r="Y5" s="1093"/>
      <c r="Z5" s="56"/>
      <c r="AA5" s="56">
        <f>SUM(AA6:AA10)</f>
        <v>6211.153144141821</v>
      </c>
      <c r="AB5" s="56">
        <f t="shared" ref="AB5:AX5" si="1">SUM(AB6:AB10)</f>
        <v>6457.6289981149612</v>
      </c>
      <c r="AC5" s="56">
        <f t="shared" si="1"/>
        <v>6576.0696034389093</v>
      </c>
      <c r="AD5" s="56">
        <f t="shared" si="1"/>
        <v>6697.766816588316</v>
      </c>
      <c r="AE5" s="56">
        <f t="shared" si="1"/>
        <v>6944.6611496957285</v>
      </c>
      <c r="AF5" s="56">
        <f t="shared" si="1"/>
        <v>7518.8352387514433</v>
      </c>
      <c r="AG5" s="56">
        <f t="shared" si="1"/>
        <v>7696.1766721991062</v>
      </c>
      <c r="AH5" s="56">
        <f t="shared" si="1"/>
        <v>7886.9697969403705</v>
      </c>
      <c r="AI5" s="56">
        <f t="shared" si="1"/>
        <v>7719.4865350222808</v>
      </c>
      <c r="AJ5" s="56">
        <f t="shared" si="1"/>
        <v>7839.7340443227886</v>
      </c>
      <c r="AK5" s="56">
        <f t="shared" si="1"/>
        <v>7843.2674540548305</v>
      </c>
      <c r="AL5" s="56">
        <f t="shared" si="1"/>
        <v>7844.2289111342998</v>
      </c>
      <c r="AM5" s="56">
        <f t="shared" si="1"/>
        <v>7686.1853309973694</v>
      </c>
      <c r="AN5" s="56">
        <f t="shared" si="1"/>
        <v>7438.0495731821657</v>
      </c>
      <c r="AO5" s="56">
        <f t="shared" si="1"/>
        <v>7224.9688524702751</v>
      </c>
      <c r="AP5" s="56">
        <f t="shared" si="1"/>
        <v>7221.4250031892307</v>
      </c>
      <c r="AQ5" s="56">
        <f t="shared" si="1"/>
        <v>6992.2990416109606</v>
      </c>
      <c r="AR5" s="56">
        <f t="shared" si="1"/>
        <v>6988.0802558447795</v>
      </c>
      <c r="AS5" s="56">
        <f t="shared" si="1"/>
        <v>6710.4848760089308</v>
      </c>
      <c r="AT5" s="56">
        <f t="shared" si="1"/>
        <v>6428.4425456695571</v>
      </c>
      <c r="AU5" s="56">
        <f t="shared" si="1"/>
        <v>6271.2488516637031</v>
      </c>
      <c r="AV5" s="56">
        <f t="shared" si="1"/>
        <v>6264.9515124129375</v>
      </c>
      <c r="AW5" s="56">
        <f t="shared" si="1"/>
        <v>6220.6327279470343</v>
      </c>
      <c r="AX5" s="56">
        <f t="shared" si="1"/>
        <v>6275.0005540470029</v>
      </c>
      <c r="AY5" s="56">
        <f>SUM(AY6:AY10)</f>
        <v>6174.6095699751741</v>
      </c>
      <c r="AZ5" s="56">
        <f>SUM(AZ6:AZ10)</f>
        <v>6166.9506041788463</v>
      </c>
      <c r="BA5" s="820">
        <f t="shared" ref="BA5" si="2">SUM(BA6:BA10)</f>
        <v>5941.1071808791812</v>
      </c>
      <c r="BB5" s="812"/>
      <c r="BC5" s="56"/>
      <c r="BD5" s="56"/>
      <c r="BE5" s="56"/>
      <c r="BF5" s="56"/>
      <c r="BG5" s="58"/>
      <c r="BI5" s="26"/>
      <c r="BJ5" s="26"/>
    </row>
    <row r="6" spans="1:62" ht="15" customHeight="1">
      <c r="X6" s="1118"/>
      <c r="Y6" s="1095" t="s">
        <v>452</v>
      </c>
      <c r="Z6" s="59"/>
      <c r="AA6" s="59">
        <v>879.17703463341013</v>
      </c>
      <c r="AB6" s="59">
        <v>898.53189816073348</v>
      </c>
      <c r="AC6" s="59">
        <v>891.7448637787586</v>
      </c>
      <c r="AD6" s="59">
        <v>929.55760643156327</v>
      </c>
      <c r="AE6" s="59">
        <v>983.26107888143406</v>
      </c>
      <c r="AF6" s="59">
        <v>1347.872868430348</v>
      </c>
      <c r="AG6" s="59">
        <v>1392.7930438909314</v>
      </c>
      <c r="AH6" s="59">
        <v>1442.6580887245248</v>
      </c>
      <c r="AI6" s="59">
        <v>1448.063880827656</v>
      </c>
      <c r="AJ6" s="59">
        <v>1550.422124842172</v>
      </c>
      <c r="AK6" s="59">
        <v>1606.5837929561624</v>
      </c>
      <c r="AL6" s="59">
        <v>1780.7777992880897</v>
      </c>
      <c r="AM6" s="59">
        <v>1826.6533692151511</v>
      </c>
      <c r="AN6" s="59">
        <v>1867.314865061086</v>
      </c>
      <c r="AO6" s="59">
        <v>1878.2107066918611</v>
      </c>
      <c r="AP6" s="59">
        <v>2105.8984454282349</v>
      </c>
      <c r="AQ6" s="59">
        <v>2100.0888207700664</v>
      </c>
      <c r="AR6" s="59">
        <v>2159.0561688244311</v>
      </c>
      <c r="AS6" s="59">
        <v>2095.6152856291747</v>
      </c>
      <c r="AT6" s="59">
        <v>2031.878920991064</v>
      </c>
      <c r="AU6" s="59">
        <v>2018.8091897514569</v>
      </c>
      <c r="AV6" s="59">
        <v>2194.783322393017</v>
      </c>
      <c r="AW6" s="59">
        <v>2204.4878444915767</v>
      </c>
      <c r="AX6" s="59">
        <v>2277.0117025038699</v>
      </c>
      <c r="AY6" s="59">
        <v>2271.656886517444</v>
      </c>
      <c r="AZ6" s="59">
        <v>2278.4983276120029</v>
      </c>
      <c r="BA6" s="821">
        <v>2243.8962453459794</v>
      </c>
      <c r="BB6" s="813"/>
      <c r="BC6" s="59"/>
      <c r="BD6" s="59"/>
      <c r="BE6" s="59"/>
      <c r="BF6" s="59"/>
      <c r="BG6" s="61"/>
      <c r="BI6" s="26"/>
      <c r="BJ6" s="26"/>
    </row>
    <row r="7" spans="1:62" ht="15" customHeight="1">
      <c r="X7" s="1118"/>
      <c r="Y7" s="1096" t="s">
        <v>453</v>
      </c>
      <c r="Z7" s="62"/>
      <c r="AA7" s="62">
        <v>1240.1945007124853</v>
      </c>
      <c r="AB7" s="62">
        <v>1314.4818934031587</v>
      </c>
      <c r="AC7" s="62">
        <v>1358.5512549019004</v>
      </c>
      <c r="AD7" s="62">
        <v>1462.6161967850214</v>
      </c>
      <c r="AE7" s="62">
        <v>1594.3498725920163</v>
      </c>
      <c r="AF7" s="62">
        <v>1685.278188964938</v>
      </c>
      <c r="AG7" s="62">
        <v>1743.9720082255496</v>
      </c>
      <c r="AH7" s="62">
        <v>1842.935182483566</v>
      </c>
      <c r="AI7" s="62">
        <v>1763.3950063453337</v>
      </c>
      <c r="AJ7" s="62">
        <v>1803.7240578042436</v>
      </c>
      <c r="AK7" s="62">
        <v>1854.4571388118277</v>
      </c>
      <c r="AL7" s="62">
        <v>1847.9857181206746</v>
      </c>
      <c r="AM7" s="62">
        <v>1878.8814771827767</v>
      </c>
      <c r="AN7" s="62">
        <v>1856.8291804430389</v>
      </c>
      <c r="AO7" s="62">
        <v>1881.3187112111361</v>
      </c>
      <c r="AP7" s="62">
        <v>1867.5531691468116</v>
      </c>
      <c r="AQ7" s="62">
        <v>1828.8284221454983</v>
      </c>
      <c r="AR7" s="62">
        <v>1901.9251538552357</v>
      </c>
      <c r="AS7" s="62">
        <v>1839.6306447658878</v>
      </c>
      <c r="AT7" s="62">
        <v>1765.4774028893864</v>
      </c>
      <c r="AU7" s="62">
        <v>1727.2011475649267</v>
      </c>
      <c r="AV7" s="62">
        <v>1725.0480931821771</v>
      </c>
      <c r="AW7" s="62">
        <v>1743.8058873440202</v>
      </c>
      <c r="AX7" s="62">
        <v>1775.1491805749706</v>
      </c>
      <c r="AY7" s="62">
        <v>1737.5144366123179</v>
      </c>
      <c r="AZ7" s="62">
        <v>1745.3595547314508</v>
      </c>
      <c r="BA7" s="822">
        <v>1680.666978583019</v>
      </c>
      <c r="BB7" s="814"/>
      <c r="BC7" s="62"/>
      <c r="BD7" s="62"/>
      <c r="BE7" s="62"/>
      <c r="BF7" s="62"/>
      <c r="BG7" s="64"/>
      <c r="BI7" s="26"/>
      <c r="BJ7" s="26"/>
    </row>
    <row r="8" spans="1:62" ht="15" customHeight="1">
      <c r="X8" s="1118"/>
      <c r="Y8" s="1096" t="s">
        <v>454</v>
      </c>
      <c r="Z8" s="62"/>
      <c r="AA8" s="62">
        <v>3739.2705786553352</v>
      </c>
      <c r="AB8" s="62">
        <v>3881.1434841885589</v>
      </c>
      <c r="AC8" s="62">
        <v>3953.7877327761048</v>
      </c>
      <c r="AD8" s="62">
        <v>3922.2628660381192</v>
      </c>
      <c r="AE8" s="62">
        <v>3992.1628704281261</v>
      </c>
      <c r="AF8" s="62">
        <v>4104.2756931482945</v>
      </c>
      <c r="AG8" s="62">
        <v>4178.0838017673605</v>
      </c>
      <c r="AH8" s="62">
        <v>4219.7651304667188</v>
      </c>
      <c r="AI8" s="62">
        <v>4120.8129549286432</v>
      </c>
      <c r="AJ8" s="62">
        <v>4099.6597337581288</v>
      </c>
      <c r="AK8" s="62">
        <v>3997.2421978343359</v>
      </c>
      <c r="AL8" s="62">
        <v>3832.4668107555635</v>
      </c>
      <c r="AM8" s="62">
        <v>3585.2688469635523</v>
      </c>
      <c r="AN8" s="62">
        <v>3325.0709444420067</v>
      </c>
      <c r="AO8" s="62">
        <v>3047.7795490671747</v>
      </c>
      <c r="AP8" s="62">
        <v>2816.74306132944</v>
      </c>
      <c r="AQ8" s="62">
        <v>2635.3832877981336</v>
      </c>
      <c r="AR8" s="62">
        <v>2501.0266062436908</v>
      </c>
      <c r="AS8" s="62">
        <v>2344.996803203172</v>
      </c>
      <c r="AT8" s="62">
        <v>2181.8582161490422</v>
      </c>
      <c r="AU8" s="62">
        <v>2045.2554673268819</v>
      </c>
      <c r="AV8" s="62">
        <v>1942.5687338816226</v>
      </c>
      <c r="AW8" s="62">
        <v>1865.9902974789263</v>
      </c>
      <c r="AX8" s="62">
        <v>1794.7314639354572</v>
      </c>
      <c r="AY8" s="62">
        <v>1736.9178385733644</v>
      </c>
      <c r="AZ8" s="62">
        <v>1708.5277474083937</v>
      </c>
      <c r="BA8" s="822">
        <v>1685.6798510194685</v>
      </c>
      <c r="BB8" s="814"/>
      <c r="BC8" s="62"/>
      <c r="BD8" s="62"/>
      <c r="BE8" s="62"/>
      <c r="BF8" s="62"/>
      <c r="BG8" s="64"/>
      <c r="BI8" s="26"/>
      <c r="BJ8" s="26"/>
    </row>
    <row r="9" spans="1:62" ht="15" customHeight="1">
      <c r="X9" s="1118"/>
      <c r="Y9" s="1096" t="s">
        <v>455</v>
      </c>
      <c r="Z9" s="112"/>
      <c r="AA9" s="112">
        <v>352.51103014058998</v>
      </c>
      <c r="AB9" s="112">
        <v>363.47172236251009</v>
      </c>
      <c r="AC9" s="112">
        <v>371.9857519821457</v>
      </c>
      <c r="AD9" s="112">
        <v>383.33014733361108</v>
      </c>
      <c r="AE9" s="112">
        <v>374.88732779415204</v>
      </c>
      <c r="AF9" s="112">
        <v>381.40848820786334</v>
      </c>
      <c r="AG9" s="112">
        <v>381.3278183152654</v>
      </c>
      <c r="AH9" s="112">
        <v>381.61139526556065</v>
      </c>
      <c r="AI9" s="112">
        <v>387.21469292064802</v>
      </c>
      <c r="AJ9" s="112">
        <v>385.92812791824434</v>
      </c>
      <c r="AK9" s="112">
        <v>384.98432445250501</v>
      </c>
      <c r="AL9" s="112">
        <v>382.99858296997127</v>
      </c>
      <c r="AM9" s="112">
        <v>395.38163763588904</v>
      </c>
      <c r="AN9" s="112">
        <v>388.83458323603492</v>
      </c>
      <c r="AO9" s="112">
        <v>417.65988550010388</v>
      </c>
      <c r="AP9" s="112">
        <v>431.23032728474385</v>
      </c>
      <c r="AQ9" s="112">
        <v>427.99851089726224</v>
      </c>
      <c r="AR9" s="112">
        <v>426.07232692142128</v>
      </c>
      <c r="AS9" s="112">
        <v>430.24214241069609</v>
      </c>
      <c r="AT9" s="112">
        <v>449.22800564006485</v>
      </c>
      <c r="AU9" s="112">
        <v>479.98304702043657</v>
      </c>
      <c r="AV9" s="112">
        <v>402.55136295612147</v>
      </c>
      <c r="AW9" s="112">
        <v>406.34869863251021</v>
      </c>
      <c r="AX9" s="112">
        <v>428.10820703270457</v>
      </c>
      <c r="AY9" s="112">
        <v>428.52040827204758</v>
      </c>
      <c r="AZ9" s="112">
        <v>434.56497442699924</v>
      </c>
      <c r="BA9" s="823">
        <v>330.8641059307148</v>
      </c>
      <c r="BB9" s="815"/>
      <c r="BC9" s="112"/>
      <c r="BD9" s="112"/>
      <c r="BE9" s="112"/>
      <c r="BF9" s="112"/>
      <c r="BG9" s="114"/>
      <c r="BI9" s="26"/>
      <c r="BJ9" s="26"/>
    </row>
    <row r="10" spans="1:62" ht="15" customHeight="1" thickBot="1">
      <c r="X10" s="1119"/>
      <c r="Y10" s="1098" t="s">
        <v>456</v>
      </c>
      <c r="Z10" s="65"/>
      <c r="AA10" s="65" t="s">
        <v>778</v>
      </c>
      <c r="AB10" s="65" t="s">
        <v>778</v>
      </c>
      <c r="AC10" s="65" t="s">
        <v>778</v>
      </c>
      <c r="AD10" s="65" t="s">
        <v>778</v>
      </c>
      <c r="AE10" s="65" t="s">
        <v>778</v>
      </c>
      <c r="AF10" s="65" t="s">
        <v>778</v>
      </c>
      <c r="AG10" s="65" t="s">
        <v>778</v>
      </c>
      <c r="AH10" s="65" t="s">
        <v>778</v>
      </c>
      <c r="AI10" s="65" t="s">
        <v>778</v>
      </c>
      <c r="AJ10" s="65" t="s">
        <v>778</v>
      </c>
      <c r="AK10" s="65" t="s">
        <v>778</v>
      </c>
      <c r="AL10" s="65" t="s">
        <v>778</v>
      </c>
      <c r="AM10" s="65" t="s">
        <v>778</v>
      </c>
      <c r="AN10" s="65" t="s">
        <v>778</v>
      </c>
      <c r="AO10" s="65" t="s">
        <v>778</v>
      </c>
      <c r="AP10" s="65" t="s">
        <v>778</v>
      </c>
      <c r="AQ10" s="65" t="s">
        <v>778</v>
      </c>
      <c r="AR10" s="65" t="s">
        <v>778</v>
      </c>
      <c r="AS10" s="65" t="s">
        <v>778</v>
      </c>
      <c r="AT10" s="65" t="s">
        <v>778</v>
      </c>
      <c r="AU10" s="65" t="s">
        <v>778</v>
      </c>
      <c r="AV10" s="65" t="s">
        <v>778</v>
      </c>
      <c r="AW10" s="65" t="s">
        <v>778</v>
      </c>
      <c r="AX10" s="65" t="s">
        <v>778</v>
      </c>
      <c r="AY10" s="65" t="s">
        <v>778</v>
      </c>
      <c r="AZ10" s="65" t="s">
        <v>778</v>
      </c>
      <c r="BA10" s="824" t="s">
        <v>778</v>
      </c>
      <c r="BB10" s="816"/>
      <c r="BC10" s="65"/>
      <c r="BD10" s="65"/>
      <c r="BE10" s="65"/>
      <c r="BF10" s="65"/>
      <c r="BG10" s="67"/>
      <c r="BI10" s="26"/>
      <c r="BJ10" s="26"/>
    </row>
    <row r="11" spans="1:62" ht="15" customHeight="1" thickBot="1">
      <c r="X11" s="1120" t="s">
        <v>491</v>
      </c>
      <c r="Y11" s="1104"/>
      <c r="Z11" s="220"/>
      <c r="AA11" s="836">
        <v>0.108589407232</v>
      </c>
      <c r="AB11" s="836">
        <v>0.15716200842000003</v>
      </c>
      <c r="AC11" s="836">
        <v>0.16642027838000001</v>
      </c>
      <c r="AD11" s="836">
        <v>0.15600631673999998</v>
      </c>
      <c r="AE11" s="836">
        <v>0.15024321428000001</v>
      </c>
      <c r="AF11" s="836">
        <v>0.14951805392800002</v>
      </c>
      <c r="AG11" s="836">
        <v>0.14504926738400001</v>
      </c>
      <c r="AH11" s="836">
        <v>0.14131693539199999</v>
      </c>
      <c r="AI11" s="836">
        <v>0.126430106992</v>
      </c>
      <c r="AJ11" s="836">
        <v>0.11322938643199998</v>
      </c>
      <c r="AK11" s="836">
        <v>0.10790208393999999</v>
      </c>
      <c r="AL11" s="836">
        <v>9.7638621836E-2</v>
      </c>
      <c r="AM11" s="836">
        <v>9.4047716472000012E-2</v>
      </c>
      <c r="AN11" s="836">
        <v>0.10425156427200001</v>
      </c>
      <c r="AO11" s="836">
        <v>0.10603042222799999</v>
      </c>
      <c r="AP11" s="836">
        <v>0.113840762636</v>
      </c>
      <c r="AQ11" s="836">
        <v>0.109599135532</v>
      </c>
      <c r="AR11" s="836">
        <v>0.114970307796</v>
      </c>
      <c r="AS11" s="836">
        <v>0.115835098432</v>
      </c>
      <c r="AT11" s="836">
        <v>0.10783110987600002</v>
      </c>
      <c r="AU11" s="836">
        <v>0.10163667864000002</v>
      </c>
      <c r="AV11" s="836">
        <v>9.9876330656000004E-2</v>
      </c>
      <c r="AW11" s="836">
        <v>9.7234415828000006E-2</v>
      </c>
      <c r="AX11" s="836">
        <v>9.0886762528000015E-2</v>
      </c>
      <c r="AY11" s="836">
        <v>8.7549843160000002E-2</v>
      </c>
      <c r="AZ11" s="836">
        <v>8.2969500316000006E-2</v>
      </c>
      <c r="BA11" s="837">
        <v>8.0095084100000005E-2</v>
      </c>
      <c r="BB11" s="819"/>
      <c r="BC11" s="76"/>
      <c r="BD11" s="76"/>
      <c r="BE11" s="76"/>
      <c r="BF11" s="220"/>
      <c r="BG11" s="92"/>
      <c r="BI11" s="26"/>
      <c r="BJ11" s="26"/>
    </row>
    <row r="12" spans="1:62" ht="15" customHeight="1" thickBot="1">
      <c r="X12" s="1117" t="s">
        <v>492</v>
      </c>
      <c r="Y12" s="1093"/>
      <c r="Z12" s="56"/>
      <c r="AA12" s="56">
        <f>SUM(AA13:AA14)</f>
        <v>9910.6586158148057</v>
      </c>
      <c r="AB12" s="56">
        <f t="shared" ref="AB12:AX12" si="3">SUM(AB13:AB14)</f>
        <v>9433.1295624956911</v>
      </c>
      <c r="AC12" s="56">
        <f t="shared" si="3"/>
        <v>9398.8544222426717</v>
      </c>
      <c r="AD12" s="56">
        <f t="shared" si="3"/>
        <v>9131.1318698893083</v>
      </c>
      <c r="AE12" s="56">
        <f t="shared" si="3"/>
        <v>10208.630427212323</v>
      </c>
      <c r="AF12" s="56">
        <f t="shared" si="3"/>
        <v>10114.044334040294</v>
      </c>
      <c r="AG12" s="56">
        <f t="shared" si="3"/>
        <v>11117.329105593026</v>
      </c>
      <c r="AH12" s="56">
        <f t="shared" si="3"/>
        <v>11721.061775922752</v>
      </c>
      <c r="AI12" s="56">
        <f t="shared" si="3"/>
        <v>10428.204222230408</v>
      </c>
      <c r="AJ12" s="56">
        <f t="shared" si="3"/>
        <v>4218.5895017867424</v>
      </c>
      <c r="AK12" s="56">
        <f t="shared" si="3"/>
        <v>6719.7584773469416</v>
      </c>
      <c r="AL12" s="56">
        <f t="shared" si="3"/>
        <v>3358.1568536531995</v>
      </c>
      <c r="AM12" s="56">
        <f t="shared" si="3"/>
        <v>3222.2053164553799</v>
      </c>
      <c r="AN12" s="56">
        <f t="shared" si="3"/>
        <v>3267.600592395062</v>
      </c>
      <c r="AO12" s="56">
        <f t="shared" si="3"/>
        <v>3600.1823625817474</v>
      </c>
      <c r="AP12" s="56">
        <f t="shared" si="3"/>
        <v>3093.4539066914222</v>
      </c>
      <c r="AQ12" s="56">
        <f t="shared" si="3"/>
        <v>3338.934971984921</v>
      </c>
      <c r="AR12" s="56">
        <f t="shared" si="3"/>
        <v>2563.9619346052978</v>
      </c>
      <c r="AS12" s="56">
        <f t="shared" si="3"/>
        <v>2647.4120693282616</v>
      </c>
      <c r="AT12" s="56">
        <f t="shared" si="3"/>
        <v>2777.3109730447113</v>
      </c>
      <c r="AU12" s="56">
        <f t="shared" si="3"/>
        <v>2270.0579602646444</v>
      </c>
      <c r="AV12" s="56">
        <f t="shared" si="3"/>
        <v>1931.4796974578469</v>
      </c>
      <c r="AW12" s="56">
        <f t="shared" si="3"/>
        <v>1736.5863877298025</v>
      </c>
      <c r="AX12" s="56">
        <f t="shared" si="3"/>
        <v>1747.9230838501849</v>
      </c>
      <c r="AY12" s="56">
        <f>SUM(AY13:AY14)</f>
        <v>1704.469097046685</v>
      </c>
      <c r="AZ12" s="56">
        <f>SUM(AZ13:AZ14)</f>
        <v>1345.8886774321741</v>
      </c>
      <c r="BA12" s="820">
        <f t="shared" ref="BA12" si="4">SUM(BA13:BA14)</f>
        <v>1303.2041413777094</v>
      </c>
      <c r="BB12" s="828"/>
      <c r="BC12" s="72"/>
      <c r="BD12" s="72"/>
      <c r="BE12" s="72"/>
      <c r="BF12" s="56"/>
      <c r="BG12" s="73"/>
      <c r="BI12" s="26"/>
      <c r="BJ12" s="26"/>
    </row>
    <row r="13" spans="1:62" ht="15" customHeight="1" thickBot="1">
      <c r="X13" s="1118"/>
      <c r="Y13" s="1121" t="s">
        <v>493</v>
      </c>
      <c r="Z13" s="290"/>
      <c r="AA13" s="59">
        <v>9619.801675814806</v>
      </c>
      <c r="AB13" s="59">
        <v>9072.2158024956916</v>
      </c>
      <c r="AC13" s="59">
        <v>8983.0565122426724</v>
      </c>
      <c r="AD13" s="59">
        <v>8713.9467698893077</v>
      </c>
      <c r="AE13" s="59">
        <v>9763.7292412123224</v>
      </c>
      <c r="AF13" s="59">
        <v>9665.0972020402951</v>
      </c>
      <c r="AG13" s="59">
        <v>10681.396229593025</v>
      </c>
      <c r="AH13" s="59">
        <v>11297.257201922752</v>
      </c>
      <c r="AI13" s="59">
        <v>10030.881716230408</v>
      </c>
      <c r="AJ13" s="59">
        <v>3832.8404217867424</v>
      </c>
      <c r="AK13" s="59">
        <v>6348.456735346942</v>
      </c>
      <c r="AL13" s="59">
        <v>2984.6436536531996</v>
      </c>
      <c r="AM13" s="59">
        <v>2845.9561784553798</v>
      </c>
      <c r="AN13" s="59">
        <v>2887.6663863950621</v>
      </c>
      <c r="AO13" s="59">
        <v>3236.6771945817472</v>
      </c>
      <c r="AP13" s="59">
        <v>2725.6059846914222</v>
      </c>
      <c r="AQ13" s="59">
        <v>2943.5676946449212</v>
      </c>
      <c r="AR13" s="59">
        <v>2228.423159195298</v>
      </c>
      <c r="AS13" s="59">
        <v>2350.4653637382617</v>
      </c>
      <c r="AT13" s="59">
        <v>2518.2297581447115</v>
      </c>
      <c r="AU13" s="59">
        <v>1995.1243775946446</v>
      </c>
      <c r="AV13" s="59">
        <v>1661.260515017847</v>
      </c>
      <c r="AW13" s="59">
        <v>1429.0439956298023</v>
      </c>
      <c r="AX13" s="59">
        <v>1389.1285478701848</v>
      </c>
      <c r="AY13" s="59">
        <v>1077.5471270466849</v>
      </c>
      <c r="AZ13" s="59">
        <v>944.12179943217404</v>
      </c>
      <c r="BA13" s="821">
        <v>874.52786337770942</v>
      </c>
      <c r="BB13" s="828"/>
      <c r="BC13" s="72"/>
      <c r="BD13" s="72"/>
      <c r="BE13" s="72"/>
      <c r="BF13" s="59"/>
      <c r="BG13" s="73"/>
      <c r="BI13" s="26"/>
      <c r="BJ13" s="26"/>
    </row>
    <row r="14" spans="1:62" ht="15" customHeight="1" thickBot="1">
      <c r="X14" s="1118"/>
      <c r="Y14" s="1096" t="s">
        <v>494</v>
      </c>
      <c r="Z14" s="62"/>
      <c r="AA14" s="76">
        <v>290.85694000000001</v>
      </c>
      <c r="AB14" s="76">
        <v>360.91375999999997</v>
      </c>
      <c r="AC14" s="76">
        <v>415.79791</v>
      </c>
      <c r="AD14" s="76">
        <v>417.18510000000003</v>
      </c>
      <c r="AE14" s="76">
        <v>444.90118600000005</v>
      </c>
      <c r="AF14" s="76">
        <v>448.94713200000001</v>
      </c>
      <c r="AG14" s="76">
        <v>435.93287599999996</v>
      </c>
      <c r="AH14" s="76">
        <v>423.804574</v>
      </c>
      <c r="AI14" s="76">
        <v>397.32250599999998</v>
      </c>
      <c r="AJ14" s="76">
        <v>385.74907999999999</v>
      </c>
      <c r="AK14" s="76">
        <v>371.30174199999999</v>
      </c>
      <c r="AL14" s="76">
        <v>373.51320000000004</v>
      </c>
      <c r="AM14" s="76">
        <v>376.24913799999996</v>
      </c>
      <c r="AN14" s="76">
        <v>379.93420600000002</v>
      </c>
      <c r="AO14" s="76">
        <v>363.50516800000003</v>
      </c>
      <c r="AP14" s="76">
        <v>367.84792199999998</v>
      </c>
      <c r="AQ14" s="76">
        <v>395.36727734000004</v>
      </c>
      <c r="AR14" s="76">
        <v>335.53877540999997</v>
      </c>
      <c r="AS14" s="76">
        <v>296.94670558999997</v>
      </c>
      <c r="AT14" s="76">
        <v>259.08121490000002</v>
      </c>
      <c r="AU14" s="76">
        <v>274.93358267000002</v>
      </c>
      <c r="AV14" s="76">
        <v>270.21918244</v>
      </c>
      <c r="AW14" s="76">
        <v>307.54239210000003</v>
      </c>
      <c r="AX14" s="76">
        <v>358.79453597999998</v>
      </c>
      <c r="AY14" s="76">
        <v>626.92196999999999</v>
      </c>
      <c r="AZ14" s="76">
        <v>401.76687800000002</v>
      </c>
      <c r="BA14" s="827">
        <v>428.67627800000002</v>
      </c>
      <c r="BB14" s="828"/>
      <c r="BC14" s="72"/>
      <c r="BD14" s="72"/>
      <c r="BE14" s="72"/>
      <c r="BF14" s="76"/>
      <c r="BG14" s="73"/>
      <c r="BI14" s="26"/>
      <c r="BJ14" s="26"/>
    </row>
    <row r="15" spans="1:62" ht="15" customHeight="1">
      <c r="X15" s="1117" t="s">
        <v>463</v>
      </c>
      <c r="Y15" s="1093"/>
      <c r="Z15" s="56"/>
      <c r="AA15" s="56">
        <f>SUM(AA16:AA18)</f>
        <v>11532.285488321517</v>
      </c>
      <c r="AB15" s="56">
        <f t="shared" ref="AB15:AX15" si="5">SUM(AB16:AB18)</f>
        <v>11404.253009958595</v>
      </c>
      <c r="AC15" s="56">
        <f t="shared" si="5"/>
        <v>11335.326960792971</v>
      </c>
      <c r="AD15" s="56">
        <f t="shared" si="5"/>
        <v>11337.847150921354</v>
      </c>
      <c r="AE15" s="56">
        <f t="shared" si="5"/>
        <v>11135.656720838298</v>
      </c>
      <c r="AF15" s="56">
        <f t="shared" si="5"/>
        <v>10767.360909087807</v>
      </c>
      <c r="AG15" s="56">
        <f t="shared" si="5"/>
        <v>10591.752326251441</v>
      </c>
      <c r="AH15" s="56">
        <f t="shared" si="5"/>
        <v>10477.214484603144</v>
      </c>
      <c r="AI15" s="56">
        <f t="shared" si="5"/>
        <v>10340.764063235356</v>
      </c>
      <c r="AJ15" s="56">
        <f t="shared" si="5"/>
        <v>10255.583454128393</v>
      </c>
      <c r="AK15" s="56">
        <f t="shared" si="5"/>
        <v>10299.84409521252</v>
      </c>
      <c r="AL15" s="56">
        <f t="shared" si="5"/>
        <v>10137.479639050945</v>
      </c>
      <c r="AM15" s="56">
        <f t="shared" si="5"/>
        <v>10161.160722002831</v>
      </c>
      <c r="AN15" s="56">
        <f t="shared" si="5"/>
        <v>10161.22719673235</v>
      </c>
      <c r="AO15" s="56">
        <f t="shared" si="5"/>
        <v>10058.912082180337</v>
      </c>
      <c r="AP15" s="56">
        <f t="shared" si="5"/>
        <v>10075.898539710868</v>
      </c>
      <c r="AQ15" s="56">
        <f t="shared" si="5"/>
        <v>10130.972723630353</v>
      </c>
      <c r="AR15" s="56">
        <f t="shared" si="5"/>
        <v>10524.196325747203</v>
      </c>
      <c r="AS15" s="56">
        <f t="shared" si="5"/>
        <v>9854.817635168858</v>
      </c>
      <c r="AT15" s="56">
        <f t="shared" si="5"/>
        <v>9621.5414562030419</v>
      </c>
      <c r="AU15" s="56">
        <f t="shared" si="5"/>
        <v>9843.2455143034349</v>
      </c>
      <c r="AV15" s="56">
        <f t="shared" si="5"/>
        <v>9676.5479739011389</v>
      </c>
      <c r="AW15" s="56">
        <f t="shared" si="5"/>
        <v>9592.5318824171864</v>
      </c>
      <c r="AX15" s="56">
        <f t="shared" si="5"/>
        <v>9580.6745448101137</v>
      </c>
      <c r="AY15" s="56">
        <f>SUM(AY16:AY18)</f>
        <v>9455.5386558088048</v>
      </c>
      <c r="AZ15" s="56">
        <f>SUM(AZ16:AZ18)</f>
        <v>9442.2683054831741</v>
      </c>
      <c r="BA15" s="820">
        <f t="shared" ref="BA15" si="6">SUM(BA16:BA18)</f>
        <v>9404.6904941280554</v>
      </c>
      <c r="BB15" s="812"/>
      <c r="BC15" s="56"/>
      <c r="BD15" s="56"/>
      <c r="BE15" s="56"/>
      <c r="BF15" s="56"/>
      <c r="BG15" s="69"/>
      <c r="BI15" s="26"/>
      <c r="BJ15" s="26"/>
    </row>
    <row r="16" spans="1:62" ht="15" customHeight="1">
      <c r="X16" s="1118"/>
      <c r="Y16" s="1096" t="s">
        <v>465</v>
      </c>
      <c r="Z16" s="62"/>
      <c r="AA16" s="62">
        <v>4233.5863725365962</v>
      </c>
      <c r="AB16" s="62">
        <v>4263.0066260614713</v>
      </c>
      <c r="AC16" s="62">
        <v>4250.1477608155355</v>
      </c>
      <c r="AD16" s="62">
        <v>4181.4408762989151</v>
      </c>
      <c r="AE16" s="62">
        <v>4092.2725070409515</v>
      </c>
      <c r="AF16" s="62">
        <v>4022.9366452458057</v>
      </c>
      <c r="AG16" s="62">
        <v>3975.304065963001</v>
      </c>
      <c r="AH16" s="62">
        <v>3952.6813706109847</v>
      </c>
      <c r="AI16" s="62">
        <v>3885.4968697965046</v>
      </c>
      <c r="AJ16" s="62">
        <v>3832.4233851972876</v>
      </c>
      <c r="AK16" s="62">
        <v>3849.124641737787</v>
      </c>
      <c r="AL16" s="62">
        <v>3879.1611235527862</v>
      </c>
      <c r="AM16" s="62">
        <v>3933.9964739785382</v>
      </c>
      <c r="AN16" s="62">
        <v>3984.8543393449677</v>
      </c>
      <c r="AO16" s="62">
        <v>3994.8903108145546</v>
      </c>
      <c r="AP16" s="62">
        <v>4056.3358165835107</v>
      </c>
      <c r="AQ16" s="62">
        <v>4165.0331795490374</v>
      </c>
      <c r="AR16" s="62">
        <v>4237.892057065008</v>
      </c>
      <c r="AS16" s="62">
        <v>4310.5844251629078</v>
      </c>
      <c r="AT16" s="62">
        <v>4318.3794656394566</v>
      </c>
      <c r="AU16" s="62">
        <v>4214.1527618736354</v>
      </c>
      <c r="AV16" s="62">
        <v>4165.4448324474179</v>
      </c>
      <c r="AW16" s="62">
        <v>4082.3638982170532</v>
      </c>
      <c r="AX16" s="62">
        <v>4015.1799709696093</v>
      </c>
      <c r="AY16" s="62">
        <v>3955.077856919123</v>
      </c>
      <c r="AZ16" s="62">
        <v>3939.3091621813196</v>
      </c>
      <c r="BA16" s="822">
        <v>3940.6500779860053</v>
      </c>
      <c r="BB16" s="814"/>
      <c r="BC16" s="62"/>
      <c r="BD16" s="62"/>
      <c r="BE16" s="62"/>
      <c r="BF16" s="62"/>
      <c r="BG16" s="64"/>
      <c r="BI16" s="26"/>
      <c r="BJ16" s="26"/>
    </row>
    <row r="17" spans="24:62" ht="15" customHeight="1">
      <c r="X17" s="1118"/>
      <c r="Y17" s="1096" t="s">
        <v>495</v>
      </c>
      <c r="Z17" s="62"/>
      <c r="AA17" s="62">
        <v>7259.4433534561085</v>
      </c>
      <c r="AB17" s="62">
        <v>7104.999945372916</v>
      </c>
      <c r="AC17" s="62">
        <v>7047.6666177689831</v>
      </c>
      <c r="AD17" s="62">
        <v>7122.323884342497</v>
      </c>
      <c r="AE17" s="62">
        <v>7007.641672709482</v>
      </c>
      <c r="AF17" s="62">
        <v>6710.1379101352932</v>
      </c>
      <c r="AG17" s="62">
        <v>6582.9933802139476</v>
      </c>
      <c r="AH17" s="62">
        <v>6492.0398449960649</v>
      </c>
      <c r="AI17" s="62">
        <v>6424.2347917879333</v>
      </c>
      <c r="AJ17" s="62">
        <v>6392.69556266987</v>
      </c>
      <c r="AK17" s="62">
        <v>6421.0797389323589</v>
      </c>
      <c r="AL17" s="62">
        <v>6228.9044364735837</v>
      </c>
      <c r="AM17" s="62">
        <v>6198.6297690709707</v>
      </c>
      <c r="AN17" s="62">
        <v>6149.2243516137423</v>
      </c>
      <c r="AO17" s="62">
        <v>6037.9466425351557</v>
      </c>
      <c r="AP17" s="62">
        <v>5993.0846310414081</v>
      </c>
      <c r="AQ17" s="62">
        <v>5940.2528520062615</v>
      </c>
      <c r="AR17" s="62">
        <v>6261.3345212432814</v>
      </c>
      <c r="AS17" s="62">
        <v>5520.1756448485876</v>
      </c>
      <c r="AT17" s="62">
        <v>5279.8103644526009</v>
      </c>
      <c r="AU17" s="62">
        <v>5606.3721877094495</v>
      </c>
      <c r="AV17" s="62">
        <v>5488.6204465139544</v>
      </c>
      <c r="AW17" s="62">
        <v>5488.277826688799</v>
      </c>
      <c r="AX17" s="62">
        <v>5543.2099837340438</v>
      </c>
      <c r="AY17" s="62">
        <v>5478.8041477426796</v>
      </c>
      <c r="AZ17" s="62">
        <v>5481.2745821945709</v>
      </c>
      <c r="BA17" s="822">
        <v>5442.4072327599088</v>
      </c>
      <c r="BB17" s="814"/>
      <c r="BC17" s="62"/>
      <c r="BD17" s="62"/>
      <c r="BE17" s="62"/>
      <c r="BF17" s="62"/>
      <c r="BG17" s="64"/>
      <c r="BI17" s="26"/>
      <c r="BJ17" s="26"/>
    </row>
    <row r="18" spans="24:62" ht="15" customHeight="1" thickBot="1">
      <c r="X18" s="1119"/>
      <c r="Y18" s="1098" t="s">
        <v>467</v>
      </c>
      <c r="Z18" s="65"/>
      <c r="AA18" s="65">
        <v>39.255762328812118</v>
      </c>
      <c r="AB18" s="65">
        <v>36.246438524206958</v>
      </c>
      <c r="AC18" s="65">
        <v>37.512582208451448</v>
      </c>
      <c r="AD18" s="65">
        <v>34.082390279941542</v>
      </c>
      <c r="AE18" s="65">
        <v>35.742541087863344</v>
      </c>
      <c r="AF18" s="65">
        <v>34.286353706707793</v>
      </c>
      <c r="AG18" s="65">
        <v>33.4548800744925</v>
      </c>
      <c r="AH18" s="65">
        <v>32.49326899609445</v>
      </c>
      <c r="AI18" s="65">
        <v>31.032401650917944</v>
      </c>
      <c r="AJ18" s="65">
        <v>30.464506261233964</v>
      </c>
      <c r="AK18" s="65">
        <v>29.639714542375057</v>
      </c>
      <c r="AL18" s="65">
        <v>29.414079024575347</v>
      </c>
      <c r="AM18" s="65">
        <v>28.534478953322111</v>
      </c>
      <c r="AN18" s="65">
        <v>27.14850577364145</v>
      </c>
      <c r="AO18" s="65">
        <v>26.075128830626493</v>
      </c>
      <c r="AP18" s="65">
        <v>26.478092085949704</v>
      </c>
      <c r="AQ18" s="65">
        <v>25.686692075053767</v>
      </c>
      <c r="AR18" s="65">
        <v>24.969747438913405</v>
      </c>
      <c r="AS18" s="65">
        <v>24.05756515736228</v>
      </c>
      <c r="AT18" s="65">
        <v>23.351626110983812</v>
      </c>
      <c r="AU18" s="65">
        <v>22.720564720350794</v>
      </c>
      <c r="AV18" s="65">
        <v>22.482694939766191</v>
      </c>
      <c r="AW18" s="65">
        <v>21.890157511334099</v>
      </c>
      <c r="AX18" s="65">
        <v>22.284590106460907</v>
      </c>
      <c r="AY18" s="65">
        <v>21.656651147002798</v>
      </c>
      <c r="AZ18" s="65">
        <v>21.684561107283223</v>
      </c>
      <c r="BA18" s="824">
        <v>21.633183382142146</v>
      </c>
      <c r="BB18" s="816"/>
      <c r="BC18" s="65"/>
      <c r="BD18" s="65"/>
      <c r="BE18" s="65"/>
      <c r="BF18" s="65"/>
      <c r="BG18" s="67"/>
      <c r="BI18" s="26"/>
      <c r="BJ18" s="26"/>
    </row>
    <row r="19" spans="24:62" ht="15" customHeight="1">
      <c r="X19" s="1122" t="s">
        <v>468</v>
      </c>
      <c r="Y19" s="54"/>
      <c r="Z19" s="13"/>
      <c r="AA19" s="13">
        <f>SUM(AA20:AA23)</f>
        <v>4084.92587905051</v>
      </c>
      <c r="AB19" s="13">
        <f t="shared" ref="AB19:AX19" si="7">SUM(AB20:AB23)</f>
        <v>4145.0853098331672</v>
      </c>
      <c r="AC19" s="13">
        <f t="shared" si="7"/>
        <v>4291.3610481836295</v>
      </c>
      <c r="AD19" s="13">
        <f t="shared" si="7"/>
        <v>4298.7951396547387</v>
      </c>
      <c r="AE19" s="13">
        <f t="shared" si="7"/>
        <v>4449.0051836274779</v>
      </c>
      <c r="AF19" s="13">
        <f t="shared" si="7"/>
        <v>4640.0552074069783</v>
      </c>
      <c r="AG19" s="13">
        <f t="shared" si="7"/>
        <v>4756.1768107088155</v>
      </c>
      <c r="AH19" s="13">
        <f t="shared" si="7"/>
        <v>4862.2962121335204</v>
      </c>
      <c r="AI19" s="13">
        <f t="shared" si="7"/>
        <v>4863.3214601602349</v>
      </c>
      <c r="AJ19" s="13">
        <f t="shared" si="7"/>
        <v>4864.9831821638518</v>
      </c>
      <c r="AK19" s="13">
        <f t="shared" si="7"/>
        <v>4826.9623201783488</v>
      </c>
      <c r="AL19" s="13">
        <f t="shared" si="7"/>
        <v>4800.3424425176418</v>
      </c>
      <c r="AM19" s="13">
        <f t="shared" si="7"/>
        <v>4539.1899443606308</v>
      </c>
      <c r="AN19" s="13">
        <f t="shared" si="7"/>
        <v>4602.6237330736612</v>
      </c>
      <c r="AO19" s="13">
        <f t="shared" si="7"/>
        <v>4609.5197206875309</v>
      </c>
      <c r="AP19" s="13">
        <f t="shared" si="7"/>
        <v>4672.9825036963075</v>
      </c>
      <c r="AQ19" s="13">
        <f t="shared" si="7"/>
        <v>4548.5454564416505</v>
      </c>
      <c r="AR19" s="13">
        <f t="shared" si="7"/>
        <v>4353.3020433164738</v>
      </c>
      <c r="AS19" s="13">
        <f t="shared" si="7"/>
        <v>4342.0942243242334</v>
      </c>
      <c r="AT19" s="13">
        <f t="shared" si="7"/>
        <v>4174.9003939101831</v>
      </c>
      <c r="AU19" s="13">
        <f t="shared" si="7"/>
        <v>4091.1213765495345</v>
      </c>
      <c r="AV19" s="13">
        <f t="shared" si="7"/>
        <v>4134.7351599473659</v>
      </c>
      <c r="AW19" s="13">
        <f t="shared" si="7"/>
        <v>4100.723168922601</v>
      </c>
      <c r="AX19" s="13">
        <f t="shared" si="7"/>
        <v>4114.4822932550978</v>
      </c>
      <c r="AY19" s="13">
        <f>SUM(AY20:AY23)</f>
        <v>3967.1953217966307</v>
      </c>
      <c r="AZ19" s="13">
        <f>SUM(AZ20:AZ23)</f>
        <v>4024.2960924405356</v>
      </c>
      <c r="BA19" s="825">
        <f t="shared" ref="BA19" si="8">SUM(BA20:BA23)</f>
        <v>4027.3978727537324</v>
      </c>
      <c r="BB19" s="817"/>
      <c r="BC19" s="13"/>
      <c r="BD19" s="13"/>
      <c r="BE19" s="13"/>
      <c r="BF19" s="13"/>
      <c r="BG19" s="74"/>
      <c r="BI19" s="26"/>
      <c r="BJ19" s="26"/>
    </row>
    <row r="20" spans="24:62" ht="15" customHeight="1">
      <c r="X20" s="1118"/>
      <c r="Y20" s="1096" t="s">
        <v>470</v>
      </c>
      <c r="Z20" s="108"/>
      <c r="AA20" s="108">
        <v>180.77301123167689</v>
      </c>
      <c r="AB20" s="108">
        <v>178.8102609504532</v>
      </c>
      <c r="AC20" s="108">
        <v>179.19508767688146</v>
      </c>
      <c r="AD20" s="108">
        <v>179.61707267777589</v>
      </c>
      <c r="AE20" s="108">
        <v>178.7359444015209</v>
      </c>
      <c r="AF20" s="108">
        <v>179.14048654083399</v>
      </c>
      <c r="AG20" s="108">
        <v>179.59007165708576</v>
      </c>
      <c r="AH20" s="108">
        <v>180.43075126208575</v>
      </c>
      <c r="AI20" s="108">
        <v>179.48392153004573</v>
      </c>
      <c r="AJ20" s="108">
        <v>180.22910581622574</v>
      </c>
      <c r="AK20" s="108">
        <v>181.17658912484575</v>
      </c>
      <c r="AL20" s="108">
        <v>182.83749062888575</v>
      </c>
      <c r="AM20" s="108">
        <v>231.96460762769144</v>
      </c>
      <c r="AN20" s="108">
        <v>272.69338107702004</v>
      </c>
      <c r="AO20" s="108">
        <v>281.51320856278971</v>
      </c>
      <c r="AP20" s="108">
        <v>318.97613267156828</v>
      </c>
      <c r="AQ20" s="108">
        <v>329.29787042613526</v>
      </c>
      <c r="AR20" s="108">
        <v>318.00047195240342</v>
      </c>
      <c r="AS20" s="108">
        <v>357.47969899042818</v>
      </c>
      <c r="AT20" s="108">
        <v>354.29684731500112</v>
      </c>
      <c r="AU20" s="108">
        <v>309.17131801358909</v>
      </c>
      <c r="AV20" s="108">
        <v>341.90539587619298</v>
      </c>
      <c r="AW20" s="108">
        <v>338.45875805802001</v>
      </c>
      <c r="AX20" s="108">
        <v>334.66790973778376</v>
      </c>
      <c r="AY20" s="108">
        <v>333.14414356354251</v>
      </c>
      <c r="AZ20" s="108">
        <v>339.33746748176577</v>
      </c>
      <c r="BA20" s="832">
        <v>341.86621033890856</v>
      </c>
      <c r="BB20" s="829"/>
      <c r="BC20" s="108"/>
      <c r="BD20" s="108"/>
      <c r="BE20" s="108"/>
      <c r="BF20" s="108"/>
      <c r="BG20" s="109"/>
      <c r="BI20" s="26"/>
      <c r="BJ20" s="26"/>
    </row>
    <row r="21" spans="24:62" ht="15" customHeight="1" thickBot="1">
      <c r="X21" s="1118"/>
      <c r="Y21" s="1047" t="s">
        <v>471</v>
      </c>
      <c r="Z21" s="62"/>
      <c r="AA21" s="62">
        <v>1435.2468460874916</v>
      </c>
      <c r="AB21" s="62">
        <v>1475.3925543741968</v>
      </c>
      <c r="AC21" s="62">
        <v>1608.3888690031597</v>
      </c>
      <c r="AD21" s="62">
        <v>1609.359088213921</v>
      </c>
      <c r="AE21" s="62">
        <v>1767.2292353963494</v>
      </c>
      <c r="AF21" s="62">
        <v>1904.7441478733801</v>
      </c>
      <c r="AG21" s="62">
        <v>2025.7808976068825</v>
      </c>
      <c r="AH21" s="62">
        <v>2097.919795018398</v>
      </c>
      <c r="AI21" s="62">
        <v>2102.4091210104048</v>
      </c>
      <c r="AJ21" s="62">
        <v>2173.4247371774914</v>
      </c>
      <c r="AK21" s="62">
        <v>2154.7487405163265</v>
      </c>
      <c r="AL21" s="62">
        <v>2085.655624771201</v>
      </c>
      <c r="AM21" s="62">
        <v>1910.5292995959862</v>
      </c>
      <c r="AN21" s="62">
        <v>1908.0055784246233</v>
      </c>
      <c r="AO21" s="62">
        <v>1898.4443481188139</v>
      </c>
      <c r="AP21" s="62">
        <v>1963.3159154133821</v>
      </c>
      <c r="AQ21" s="62">
        <v>1843.2610491771397</v>
      </c>
      <c r="AR21" s="62">
        <v>1694.0321105118771</v>
      </c>
      <c r="AS21" s="62">
        <v>1628.6877064112966</v>
      </c>
      <c r="AT21" s="62">
        <v>1570.8113926051417</v>
      </c>
      <c r="AU21" s="62">
        <v>1516.8614605019745</v>
      </c>
      <c r="AV21" s="62">
        <v>1524.317028563569</v>
      </c>
      <c r="AW21" s="62">
        <v>1528.4066816499678</v>
      </c>
      <c r="AX21" s="62">
        <v>1541.8382776093642</v>
      </c>
      <c r="AY21" s="62">
        <v>1432.8997933649052</v>
      </c>
      <c r="AZ21" s="62">
        <v>1511.8376831766768</v>
      </c>
      <c r="BA21" s="822">
        <v>1513.0496201126332</v>
      </c>
      <c r="BB21" s="814"/>
      <c r="BC21" s="62"/>
      <c r="BD21" s="62"/>
      <c r="BE21" s="62"/>
      <c r="BF21" s="62"/>
      <c r="BG21" s="75"/>
      <c r="BI21" s="26"/>
      <c r="BJ21" s="26"/>
    </row>
    <row r="22" spans="24:62" ht="15" customHeight="1" thickTop="1">
      <c r="X22" s="1118"/>
      <c r="Y22" s="1002" t="s">
        <v>472</v>
      </c>
      <c r="Z22" s="169"/>
      <c r="AA22" s="62">
        <v>2087.4811313876876</v>
      </c>
      <c r="AB22" s="62">
        <v>2097.4815431455727</v>
      </c>
      <c r="AC22" s="62">
        <v>2109.5283901155531</v>
      </c>
      <c r="AD22" s="62">
        <v>2113.4090071945739</v>
      </c>
      <c r="AE22" s="62">
        <v>2099.9975297532724</v>
      </c>
      <c r="AF22" s="62">
        <v>2135.6684137137017</v>
      </c>
      <c r="AG22" s="62">
        <v>2122.9539657390992</v>
      </c>
      <c r="AH22" s="62">
        <v>2137.4006449006047</v>
      </c>
      <c r="AI22" s="62">
        <v>2119.6796802868648</v>
      </c>
      <c r="AJ22" s="62">
        <v>2044.1672341495569</v>
      </c>
      <c r="AK22" s="62">
        <v>1997.05119445428</v>
      </c>
      <c r="AL22" s="62">
        <v>2024.6363598464022</v>
      </c>
      <c r="AM22" s="62">
        <v>1991.1312202821443</v>
      </c>
      <c r="AN22" s="62">
        <v>2022.92777635786</v>
      </c>
      <c r="AO22" s="62">
        <v>2042.5560254140266</v>
      </c>
      <c r="AP22" s="62">
        <v>2007.9726309443076</v>
      </c>
      <c r="AQ22" s="62">
        <v>1994.7593703228497</v>
      </c>
      <c r="AR22" s="62">
        <v>1976.4874380241863</v>
      </c>
      <c r="AS22" s="62">
        <v>1989.0407306951579</v>
      </c>
      <c r="AT22" s="62">
        <v>1910.4486062472499</v>
      </c>
      <c r="AU22" s="62">
        <v>1930.4807732323693</v>
      </c>
      <c r="AV22" s="62">
        <v>1940.5997576722018</v>
      </c>
      <c r="AW22" s="62">
        <v>1887.0269919759912</v>
      </c>
      <c r="AX22" s="62">
        <v>1905.6343252326458</v>
      </c>
      <c r="AY22" s="62">
        <v>1871.675931600091</v>
      </c>
      <c r="AZ22" s="62">
        <v>1858.6515571190409</v>
      </c>
      <c r="BA22" s="822">
        <v>1859.0438598610181</v>
      </c>
      <c r="BB22" s="830"/>
      <c r="BC22" s="164"/>
      <c r="BD22" s="164"/>
      <c r="BE22" s="164"/>
      <c r="BF22" s="62"/>
      <c r="BG22" s="109"/>
      <c r="BI22" s="26"/>
      <c r="BJ22" s="26"/>
    </row>
    <row r="23" spans="24:62" ht="15" customHeight="1" thickBot="1">
      <c r="X23" s="1123"/>
      <c r="Y23" s="1102" t="s">
        <v>473</v>
      </c>
      <c r="Z23" s="237"/>
      <c r="AA23" s="170">
        <v>381.42489034365371</v>
      </c>
      <c r="AB23" s="170">
        <v>393.4009513629448</v>
      </c>
      <c r="AC23" s="170">
        <v>394.2487013880355</v>
      </c>
      <c r="AD23" s="170">
        <v>396.40997156846788</v>
      </c>
      <c r="AE23" s="170">
        <v>403.04247407633494</v>
      </c>
      <c r="AF23" s="170">
        <v>420.50215927906277</v>
      </c>
      <c r="AG23" s="170">
        <v>427.85187570574777</v>
      </c>
      <c r="AH23" s="170">
        <v>446.54502095243163</v>
      </c>
      <c r="AI23" s="170">
        <v>461.74873733291912</v>
      </c>
      <c r="AJ23" s="170">
        <v>467.162105020578</v>
      </c>
      <c r="AK23" s="170">
        <v>493.98579608289668</v>
      </c>
      <c r="AL23" s="170">
        <v>507.21296727115288</v>
      </c>
      <c r="AM23" s="170">
        <v>405.56481685480861</v>
      </c>
      <c r="AN23" s="170">
        <v>398.9969972141584</v>
      </c>
      <c r="AO23" s="170">
        <v>387.00613859190037</v>
      </c>
      <c r="AP23" s="170">
        <v>382.71782466704934</v>
      </c>
      <c r="AQ23" s="170">
        <v>381.22716651552543</v>
      </c>
      <c r="AR23" s="170">
        <v>364.78202282800731</v>
      </c>
      <c r="AS23" s="170">
        <v>366.88608822735029</v>
      </c>
      <c r="AT23" s="170">
        <v>339.34354774279035</v>
      </c>
      <c r="AU23" s="170">
        <v>334.60782480160151</v>
      </c>
      <c r="AV23" s="170">
        <v>327.91297783540159</v>
      </c>
      <c r="AW23" s="170">
        <v>346.83073723862168</v>
      </c>
      <c r="AX23" s="170">
        <v>332.34178067530416</v>
      </c>
      <c r="AY23" s="170">
        <v>329.47545326809211</v>
      </c>
      <c r="AZ23" s="170">
        <v>314.46938466305221</v>
      </c>
      <c r="BA23" s="833">
        <v>313.43818244117256</v>
      </c>
      <c r="BB23" s="831"/>
      <c r="BC23" s="162"/>
      <c r="BD23" s="162"/>
      <c r="BE23" s="162"/>
      <c r="BF23" s="170"/>
      <c r="BG23" s="109"/>
      <c r="BI23" s="26"/>
      <c r="BJ23" s="26"/>
    </row>
    <row r="24" spans="24:62" ht="15" customHeight="1" thickTop="1" thickBot="1">
      <c r="X24" s="1120" t="s">
        <v>99</v>
      </c>
      <c r="Y24" s="1104"/>
      <c r="Z24" s="76"/>
      <c r="AA24" s="76">
        <f>SUM(AA5,AA11,AA12,AA15,AA19)</f>
        <v>31739.131716735887</v>
      </c>
      <c r="AB24" s="76">
        <f t="shared" ref="AB24:AX24" si="9">SUM(AB5,AB11,AB12,AB15,AB19)</f>
        <v>31440.254042410834</v>
      </c>
      <c r="AC24" s="76">
        <f t="shared" si="9"/>
        <v>31601.778454936561</v>
      </c>
      <c r="AD24" s="76">
        <f t="shared" si="9"/>
        <v>31465.696983370461</v>
      </c>
      <c r="AE24" s="76">
        <f t="shared" si="9"/>
        <v>32738.103724588109</v>
      </c>
      <c r="AF24" s="76">
        <f t="shared" si="9"/>
        <v>33040.445207340454</v>
      </c>
      <c r="AG24" s="76">
        <f t="shared" si="9"/>
        <v>34161.579964019773</v>
      </c>
      <c r="AH24" s="76">
        <f t="shared" si="9"/>
        <v>34947.683586535182</v>
      </c>
      <c r="AI24" s="76">
        <f t="shared" si="9"/>
        <v>33351.902710755276</v>
      </c>
      <c r="AJ24" s="76">
        <f t="shared" si="9"/>
        <v>27179.00341178821</v>
      </c>
      <c r="AK24" s="76">
        <f t="shared" si="9"/>
        <v>29689.940248876577</v>
      </c>
      <c r="AL24" s="76">
        <f t="shared" si="9"/>
        <v>26140.305484977922</v>
      </c>
      <c r="AM24" s="76">
        <f t="shared" si="9"/>
        <v>25608.835361532685</v>
      </c>
      <c r="AN24" s="76">
        <f t="shared" si="9"/>
        <v>25469.605346947512</v>
      </c>
      <c r="AO24" s="76">
        <f t="shared" si="9"/>
        <v>25493.689048342119</v>
      </c>
      <c r="AP24" s="76">
        <f t="shared" si="9"/>
        <v>25063.873794050465</v>
      </c>
      <c r="AQ24" s="76">
        <f t="shared" si="9"/>
        <v>25010.861792803418</v>
      </c>
      <c r="AR24" s="76">
        <f t="shared" si="9"/>
        <v>24429.65552982155</v>
      </c>
      <c r="AS24" s="76">
        <f t="shared" si="9"/>
        <v>23554.924639928715</v>
      </c>
      <c r="AT24" s="76">
        <f t="shared" si="9"/>
        <v>23002.303199937371</v>
      </c>
      <c r="AU24" s="76">
        <f t="shared" si="9"/>
        <v>22475.775339459957</v>
      </c>
      <c r="AV24" s="76">
        <f t="shared" si="9"/>
        <v>22007.814220049946</v>
      </c>
      <c r="AW24" s="76">
        <f t="shared" si="9"/>
        <v>21650.571401432455</v>
      </c>
      <c r="AX24" s="76">
        <f t="shared" si="9"/>
        <v>21718.171362724926</v>
      </c>
      <c r="AY24" s="76">
        <f>SUM(AY5,AY11,AY12,AY15,AY19)</f>
        <v>21301.900194470451</v>
      </c>
      <c r="AZ24" s="76">
        <f>SUM(AZ5,AZ11,AZ12,AZ15,AZ19)</f>
        <v>20979.486649035047</v>
      </c>
      <c r="BA24" s="827">
        <f>SUM(BA5,BA11,BA12,BA15,BA19)</f>
        <v>20676.479784222778</v>
      </c>
      <c r="BB24" s="819"/>
      <c r="BC24" s="76"/>
      <c r="BD24" s="76"/>
      <c r="BE24" s="76"/>
      <c r="BF24" s="76"/>
      <c r="BG24" s="78"/>
    </row>
    <row r="25" spans="24:62">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row>
    <row r="26" spans="24:62" ht="18.75">
      <c r="Y26" s="236" t="s">
        <v>450</v>
      </c>
      <c r="Z26" s="24"/>
      <c r="AA26" s="24"/>
      <c r="AB26" s="24"/>
      <c r="AC26" s="24"/>
      <c r="AD26" s="24"/>
      <c r="AE26" s="24"/>
      <c r="AF26" s="24"/>
      <c r="AG26" s="93"/>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row>
    <row r="27" spans="24:62">
      <c r="Y27" s="10"/>
      <c r="Z27" s="235"/>
      <c r="AA27" s="10">
        <v>1990</v>
      </c>
      <c r="AB27" s="10">
        <f t="shared" ref="AB27:BE27" si="10">AA27+1</f>
        <v>1991</v>
      </c>
      <c r="AC27" s="10">
        <f t="shared" si="10"/>
        <v>1992</v>
      </c>
      <c r="AD27" s="10">
        <f t="shared" si="10"/>
        <v>1993</v>
      </c>
      <c r="AE27" s="10">
        <f t="shared" si="10"/>
        <v>1994</v>
      </c>
      <c r="AF27" s="10">
        <f t="shared" si="10"/>
        <v>1995</v>
      </c>
      <c r="AG27" s="10">
        <f t="shared" si="10"/>
        <v>1996</v>
      </c>
      <c r="AH27" s="10">
        <f t="shared" si="10"/>
        <v>1997</v>
      </c>
      <c r="AI27" s="10">
        <f t="shared" si="10"/>
        <v>1998</v>
      </c>
      <c r="AJ27" s="10">
        <f t="shared" si="10"/>
        <v>1999</v>
      </c>
      <c r="AK27" s="10">
        <f t="shared" si="10"/>
        <v>2000</v>
      </c>
      <c r="AL27" s="10">
        <f t="shared" si="10"/>
        <v>2001</v>
      </c>
      <c r="AM27" s="10">
        <f t="shared" si="10"/>
        <v>2002</v>
      </c>
      <c r="AN27" s="10">
        <f t="shared" si="10"/>
        <v>2003</v>
      </c>
      <c r="AO27" s="10">
        <f t="shared" si="10"/>
        <v>2004</v>
      </c>
      <c r="AP27" s="10">
        <f t="shared" si="10"/>
        <v>2005</v>
      </c>
      <c r="AQ27" s="10">
        <f t="shared" si="10"/>
        <v>2006</v>
      </c>
      <c r="AR27" s="10">
        <f t="shared" si="10"/>
        <v>2007</v>
      </c>
      <c r="AS27" s="10">
        <f t="shared" si="10"/>
        <v>2008</v>
      </c>
      <c r="AT27" s="10">
        <f t="shared" si="10"/>
        <v>2009</v>
      </c>
      <c r="AU27" s="10">
        <f t="shared" si="10"/>
        <v>2010</v>
      </c>
      <c r="AV27" s="10">
        <f t="shared" si="10"/>
        <v>2011</v>
      </c>
      <c r="AW27" s="10">
        <f t="shared" si="10"/>
        <v>2012</v>
      </c>
      <c r="AX27" s="10">
        <f t="shared" si="10"/>
        <v>2013</v>
      </c>
      <c r="AY27" s="10">
        <f t="shared" si="10"/>
        <v>2014</v>
      </c>
      <c r="AZ27" s="10">
        <f t="shared" si="10"/>
        <v>2015</v>
      </c>
      <c r="BA27" s="10">
        <f t="shared" si="10"/>
        <v>2016</v>
      </c>
      <c r="BB27" s="10">
        <f t="shared" si="10"/>
        <v>2017</v>
      </c>
      <c r="BC27" s="10">
        <f t="shared" si="10"/>
        <v>2018</v>
      </c>
      <c r="BD27" s="10">
        <f t="shared" si="10"/>
        <v>2019</v>
      </c>
      <c r="BE27" s="10">
        <f t="shared" si="10"/>
        <v>2020</v>
      </c>
      <c r="BF27" s="10" t="s">
        <v>34</v>
      </c>
      <c r="BG27" s="10" t="s">
        <v>3</v>
      </c>
    </row>
    <row r="28" spans="24:62" ht="15" customHeight="1">
      <c r="Y28" s="43" t="s">
        <v>474</v>
      </c>
      <c r="Z28" s="11"/>
      <c r="AA28" s="11">
        <f t="shared" ref="AA28:AX28" si="11">SUM(AA6:AA7,AA9:AA10)</f>
        <v>2471.8825654864854</v>
      </c>
      <c r="AB28" s="11">
        <f t="shared" si="11"/>
        <v>2576.4855139264023</v>
      </c>
      <c r="AC28" s="11">
        <f t="shared" si="11"/>
        <v>2622.2818706628045</v>
      </c>
      <c r="AD28" s="11">
        <f t="shared" si="11"/>
        <v>2775.5039505501959</v>
      </c>
      <c r="AE28" s="11">
        <f t="shared" si="11"/>
        <v>2952.4982792676024</v>
      </c>
      <c r="AF28" s="11">
        <f t="shared" si="11"/>
        <v>3414.5595456031492</v>
      </c>
      <c r="AG28" s="11">
        <f t="shared" si="11"/>
        <v>3518.0928704317466</v>
      </c>
      <c r="AH28" s="11">
        <f t="shared" si="11"/>
        <v>3667.2046664736513</v>
      </c>
      <c r="AI28" s="11">
        <f t="shared" si="11"/>
        <v>3598.6735800936376</v>
      </c>
      <c r="AJ28" s="11">
        <f t="shared" si="11"/>
        <v>3740.0743105646598</v>
      </c>
      <c r="AK28" s="11">
        <f t="shared" si="11"/>
        <v>3846.0252562204951</v>
      </c>
      <c r="AL28" s="11">
        <f t="shared" si="11"/>
        <v>4011.7621003787358</v>
      </c>
      <c r="AM28" s="11">
        <f t="shared" si="11"/>
        <v>4100.9164840338171</v>
      </c>
      <c r="AN28" s="11">
        <f t="shared" si="11"/>
        <v>4112.9786287401594</v>
      </c>
      <c r="AO28" s="11">
        <f t="shared" si="11"/>
        <v>4177.1893034031009</v>
      </c>
      <c r="AP28" s="11">
        <f t="shared" si="11"/>
        <v>4404.6819418597906</v>
      </c>
      <c r="AQ28" s="11">
        <f t="shared" si="11"/>
        <v>4356.9157538128266</v>
      </c>
      <c r="AR28" s="11">
        <f t="shared" si="11"/>
        <v>4487.0536496010882</v>
      </c>
      <c r="AS28" s="11">
        <f t="shared" si="11"/>
        <v>4365.4880728057587</v>
      </c>
      <c r="AT28" s="11">
        <f t="shared" si="11"/>
        <v>4246.584329520515</v>
      </c>
      <c r="AU28" s="11">
        <f t="shared" si="11"/>
        <v>4225.9933843368208</v>
      </c>
      <c r="AV28" s="11">
        <f t="shared" si="11"/>
        <v>4322.3827785313151</v>
      </c>
      <c r="AW28" s="11">
        <f t="shared" si="11"/>
        <v>4354.6424304681077</v>
      </c>
      <c r="AX28" s="11">
        <f t="shared" si="11"/>
        <v>4480.2690901115448</v>
      </c>
      <c r="AY28" s="11">
        <f>SUM(AY6:AY7,AY9:AY10)</f>
        <v>4437.6917314018092</v>
      </c>
      <c r="AZ28" s="11">
        <f>SUM(AZ6:AZ7,AZ9:AZ10)</f>
        <v>4458.4228567704531</v>
      </c>
      <c r="BA28" s="11">
        <f>SUM(BA6:BA7,BA9:BA10)</f>
        <v>4255.4273298597136</v>
      </c>
      <c r="BB28" s="25"/>
      <c r="BC28" s="25"/>
      <c r="BD28" s="25"/>
      <c r="BE28" s="25"/>
      <c r="BF28" s="44"/>
      <c r="BG28" s="44"/>
      <c r="BI28" s="26"/>
      <c r="BJ28" s="26"/>
    </row>
    <row r="29" spans="24:62" ht="15" customHeight="1">
      <c r="Y29" s="43" t="s">
        <v>475</v>
      </c>
      <c r="Z29" s="11"/>
      <c r="AA29" s="11">
        <f t="shared" ref="AA29:AX29" si="12">AA8</f>
        <v>3739.2705786553352</v>
      </c>
      <c r="AB29" s="11">
        <f t="shared" si="12"/>
        <v>3881.1434841885589</v>
      </c>
      <c r="AC29" s="11">
        <f t="shared" si="12"/>
        <v>3953.7877327761048</v>
      </c>
      <c r="AD29" s="11">
        <f t="shared" si="12"/>
        <v>3922.2628660381192</v>
      </c>
      <c r="AE29" s="11">
        <f t="shared" si="12"/>
        <v>3992.1628704281261</v>
      </c>
      <c r="AF29" s="11">
        <f t="shared" si="12"/>
        <v>4104.2756931482945</v>
      </c>
      <c r="AG29" s="11">
        <f t="shared" si="12"/>
        <v>4178.0838017673605</v>
      </c>
      <c r="AH29" s="11">
        <f t="shared" si="12"/>
        <v>4219.7651304667188</v>
      </c>
      <c r="AI29" s="11">
        <f t="shared" si="12"/>
        <v>4120.8129549286432</v>
      </c>
      <c r="AJ29" s="11">
        <f t="shared" si="12"/>
        <v>4099.6597337581288</v>
      </c>
      <c r="AK29" s="11">
        <f t="shared" si="12"/>
        <v>3997.2421978343359</v>
      </c>
      <c r="AL29" s="11">
        <f t="shared" si="12"/>
        <v>3832.4668107555635</v>
      </c>
      <c r="AM29" s="11">
        <f t="shared" si="12"/>
        <v>3585.2688469635523</v>
      </c>
      <c r="AN29" s="11">
        <f t="shared" si="12"/>
        <v>3325.0709444420067</v>
      </c>
      <c r="AO29" s="11">
        <f t="shared" si="12"/>
        <v>3047.7795490671747</v>
      </c>
      <c r="AP29" s="11">
        <f t="shared" si="12"/>
        <v>2816.74306132944</v>
      </c>
      <c r="AQ29" s="11">
        <f t="shared" si="12"/>
        <v>2635.3832877981336</v>
      </c>
      <c r="AR29" s="11">
        <f t="shared" si="12"/>
        <v>2501.0266062436908</v>
      </c>
      <c r="AS29" s="11">
        <f t="shared" si="12"/>
        <v>2344.996803203172</v>
      </c>
      <c r="AT29" s="11">
        <f t="shared" si="12"/>
        <v>2181.8582161490422</v>
      </c>
      <c r="AU29" s="11">
        <f t="shared" si="12"/>
        <v>2045.2554673268819</v>
      </c>
      <c r="AV29" s="11">
        <f t="shared" si="12"/>
        <v>1942.5687338816226</v>
      </c>
      <c r="AW29" s="11">
        <f t="shared" si="12"/>
        <v>1865.9902974789263</v>
      </c>
      <c r="AX29" s="11">
        <f t="shared" si="12"/>
        <v>1794.7314639354572</v>
      </c>
      <c r="AY29" s="11">
        <f>AY8</f>
        <v>1736.9178385733644</v>
      </c>
      <c r="AZ29" s="11">
        <f>AZ8</f>
        <v>1708.5277474083937</v>
      </c>
      <c r="BA29" s="11">
        <f>BA8</f>
        <v>1685.6798510194685</v>
      </c>
      <c r="BB29" s="25"/>
      <c r="BC29" s="25"/>
      <c r="BD29" s="25"/>
      <c r="BE29" s="25"/>
      <c r="BF29" s="79"/>
      <c r="BG29" s="79"/>
      <c r="BI29" s="26"/>
      <c r="BJ29" s="26"/>
    </row>
    <row r="30" spans="24:62" ht="15" customHeight="1">
      <c r="Y30" s="43" t="s">
        <v>496</v>
      </c>
      <c r="Z30" s="11"/>
      <c r="AA30" s="25">
        <f t="shared" ref="AA30:AX30" si="13">AA11</f>
        <v>0.108589407232</v>
      </c>
      <c r="AB30" s="25">
        <f t="shared" si="13"/>
        <v>0.15716200842000003</v>
      </c>
      <c r="AC30" s="25">
        <f t="shared" si="13"/>
        <v>0.16642027838000001</v>
      </c>
      <c r="AD30" s="25">
        <f t="shared" si="13"/>
        <v>0.15600631673999998</v>
      </c>
      <c r="AE30" s="25">
        <f t="shared" si="13"/>
        <v>0.15024321428000001</v>
      </c>
      <c r="AF30" s="25">
        <f t="shared" si="13"/>
        <v>0.14951805392800002</v>
      </c>
      <c r="AG30" s="25">
        <f t="shared" si="13"/>
        <v>0.14504926738400001</v>
      </c>
      <c r="AH30" s="25">
        <f t="shared" si="13"/>
        <v>0.14131693539199999</v>
      </c>
      <c r="AI30" s="25">
        <f t="shared" si="13"/>
        <v>0.126430106992</v>
      </c>
      <c r="AJ30" s="25">
        <f t="shared" si="13"/>
        <v>0.11322938643199998</v>
      </c>
      <c r="AK30" s="25">
        <f t="shared" si="13"/>
        <v>0.10790208393999999</v>
      </c>
      <c r="AL30" s="25">
        <f t="shared" si="13"/>
        <v>9.7638621836E-2</v>
      </c>
      <c r="AM30" s="25">
        <f t="shared" si="13"/>
        <v>9.4047716472000012E-2</v>
      </c>
      <c r="AN30" s="25">
        <f t="shared" si="13"/>
        <v>0.10425156427200001</v>
      </c>
      <c r="AO30" s="25">
        <f t="shared" si="13"/>
        <v>0.10603042222799999</v>
      </c>
      <c r="AP30" s="25">
        <f t="shared" si="13"/>
        <v>0.113840762636</v>
      </c>
      <c r="AQ30" s="25">
        <f t="shared" si="13"/>
        <v>0.109599135532</v>
      </c>
      <c r="AR30" s="25">
        <f t="shared" si="13"/>
        <v>0.114970307796</v>
      </c>
      <c r="AS30" s="25">
        <f t="shared" si="13"/>
        <v>0.115835098432</v>
      </c>
      <c r="AT30" s="25">
        <f t="shared" si="13"/>
        <v>0.10783110987600002</v>
      </c>
      <c r="AU30" s="25">
        <f t="shared" si="13"/>
        <v>0.10163667864000002</v>
      </c>
      <c r="AV30" s="25">
        <f t="shared" si="13"/>
        <v>9.9876330656000004E-2</v>
      </c>
      <c r="AW30" s="25">
        <f t="shared" si="13"/>
        <v>9.7234415828000006E-2</v>
      </c>
      <c r="AX30" s="25">
        <f t="shared" si="13"/>
        <v>9.0886762528000015E-2</v>
      </c>
      <c r="AY30" s="25">
        <f>AY11</f>
        <v>8.7549843160000002E-2</v>
      </c>
      <c r="AZ30" s="25">
        <f>AZ11</f>
        <v>8.2969500316000006E-2</v>
      </c>
      <c r="BA30" s="25">
        <f t="shared" ref="BA30" si="14">BA11</f>
        <v>8.0095084100000005E-2</v>
      </c>
      <c r="BB30" s="25"/>
      <c r="BC30" s="25"/>
      <c r="BD30" s="25"/>
      <c r="BE30" s="25"/>
      <c r="BF30" s="79"/>
      <c r="BG30" s="79"/>
      <c r="BI30" s="26"/>
      <c r="BJ30" s="26"/>
    </row>
    <row r="31" spans="24:62" ht="15" customHeight="1">
      <c r="Y31" s="43" t="s">
        <v>237</v>
      </c>
      <c r="Z31" s="11"/>
      <c r="AA31" s="11">
        <f t="shared" ref="AA31:AX31" si="15">AA12</f>
        <v>9910.6586158148057</v>
      </c>
      <c r="AB31" s="11">
        <f t="shared" si="15"/>
        <v>9433.1295624956911</v>
      </c>
      <c r="AC31" s="11">
        <f t="shared" si="15"/>
        <v>9398.8544222426717</v>
      </c>
      <c r="AD31" s="11">
        <f t="shared" si="15"/>
        <v>9131.1318698893083</v>
      </c>
      <c r="AE31" s="11">
        <f t="shared" si="15"/>
        <v>10208.630427212323</v>
      </c>
      <c r="AF31" s="11">
        <f t="shared" si="15"/>
        <v>10114.044334040294</v>
      </c>
      <c r="AG31" s="11">
        <f t="shared" si="15"/>
        <v>11117.329105593026</v>
      </c>
      <c r="AH31" s="11">
        <f t="shared" si="15"/>
        <v>11721.061775922752</v>
      </c>
      <c r="AI31" s="11">
        <f t="shared" si="15"/>
        <v>10428.204222230408</v>
      </c>
      <c r="AJ31" s="11">
        <f t="shared" si="15"/>
        <v>4218.5895017867424</v>
      </c>
      <c r="AK31" s="11">
        <f t="shared" si="15"/>
        <v>6719.7584773469416</v>
      </c>
      <c r="AL31" s="11">
        <f t="shared" si="15"/>
        <v>3358.1568536531995</v>
      </c>
      <c r="AM31" s="11">
        <f t="shared" si="15"/>
        <v>3222.2053164553799</v>
      </c>
      <c r="AN31" s="11">
        <f t="shared" si="15"/>
        <v>3267.600592395062</v>
      </c>
      <c r="AO31" s="11">
        <f t="shared" si="15"/>
        <v>3600.1823625817474</v>
      </c>
      <c r="AP31" s="11">
        <f t="shared" si="15"/>
        <v>3093.4539066914222</v>
      </c>
      <c r="AQ31" s="11">
        <f t="shared" si="15"/>
        <v>3338.934971984921</v>
      </c>
      <c r="AR31" s="11">
        <f t="shared" si="15"/>
        <v>2563.9619346052978</v>
      </c>
      <c r="AS31" s="11">
        <f t="shared" si="15"/>
        <v>2647.4120693282616</v>
      </c>
      <c r="AT31" s="11">
        <f t="shared" si="15"/>
        <v>2777.3109730447113</v>
      </c>
      <c r="AU31" s="11">
        <f t="shared" si="15"/>
        <v>2270.0579602646444</v>
      </c>
      <c r="AV31" s="11">
        <f t="shared" si="15"/>
        <v>1931.4796974578469</v>
      </c>
      <c r="AW31" s="11">
        <f t="shared" si="15"/>
        <v>1736.5863877298025</v>
      </c>
      <c r="AX31" s="11">
        <f t="shared" si="15"/>
        <v>1747.9230838501849</v>
      </c>
      <c r="AY31" s="11">
        <f>AY12</f>
        <v>1704.469097046685</v>
      </c>
      <c r="AZ31" s="11">
        <f>AZ12</f>
        <v>1345.8886774321741</v>
      </c>
      <c r="BA31" s="11">
        <f t="shared" ref="BA31" si="16">BA12</f>
        <v>1303.2041413777094</v>
      </c>
      <c r="BB31" s="25"/>
      <c r="BC31" s="25"/>
      <c r="BD31" s="25"/>
      <c r="BE31" s="25"/>
      <c r="BF31" s="51"/>
      <c r="BG31" s="51"/>
      <c r="BI31" s="26"/>
      <c r="BJ31" s="26"/>
    </row>
    <row r="32" spans="24:62" ht="15" customHeight="1">
      <c r="Y32" s="43" t="s">
        <v>497</v>
      </c>
      <c r="Z32" s="11"/>
      <c r="AA32" s="11">
        <f t="shared" ref="AA32:AX32" si="17">AA16</f>
        <v>4233.5863725365962</v>
      </c>
      <c r="AB32" s="11">
        <f t="shared" si="17"/>
        <v>4263.0066260614713</v>
      </c>
      <c r="AC32" s="11">
        <f t="shared" si="17"/>
        <v>4250.1477608155355</v>
      </c>
      <c r="AD32" s="11">
        <f t="shared" si="17"/>
        <v>4181.4408762989151</v>
      </c>
      <c r="AE32" s="11">
        <f t="shared" si="17"/>
        <v>4092.2725070409515</v>
      </c>
      <c r="AF32" s="11">
        <f t="shared" si="17"/>
        <v>4022.9366452458057</v>
      </c>
      <c r="AG32" s="11">
        <f t="shared" si="17"/>
        <v>3975.304065963001</v>
      </c>
      <c r="AH32" s="11">
        <f t="shared" si="17"/>
        <v>3952.6813706109847</v>
      </c>
      <c r="AI32" s="11">
        <f t="shared" si="17"/>
        <v>3885.4968697965046</v>
      </c>
      <c r="AJ32" s="11">
        <f t="shared" si="17"/>
        <v>3832.4233851972876</v>
      </c>
      <c r="AK32" s="11">
        <f t="shared" si="17"/>
        <v>3849.124641737787</v>
      </c>
      <c r="AL32" s="11">
        <f t="shared" si="17"/>
        <v>3879.1611235527862</v>
      </c>
      <c r="AM32" s="11">
        <f t="shared" si="17"/>
        <v>3933.9964739785382</v>
      </c>
      <c r="AN32" s="11">
        <f t="shared" si="17"/>
        <v>3984.8543393449677</v>
      </c>
      <c r="AO32" s="11">
        <f t="shared" si="17"/>
        <v>3994.8903108145546</v>
      </c>
      <c r="AP32" s="11">
        <f t="shared" si="17"/>
        <v>4056.3358165835107</v>
      </c>
      <c r="AQ32" s="11">
        <f t="shared" si="17"/>
        <v>4165.0331795490374</v>
      </c>
      <c r="AR32" s="11">
        <f t="shared" si="17"/>
        <v>4237.892057065008</v>
      </c>
      <c r="AS32" s="11">
        <f t="shared" si="17"/>
        <v>4310.5844251629078</v>
      </c>
      <c r="AT32" s="11">
        <f t="shared" si="17"/>
        <v>4318.3794656394566</v>
      </c>
      <c r="AU32" s="11">
        <f t="shared" si="17"/>
        <v>4214.1527618736354</v>
      </c>
      <c r="AV32" s="11">
        <f t="shared" si="17"/>
        <v>4165.4448324474179</v>
      </c>
      <c r="AW32" s="11">
        <f t="shared" si="17"/>
        <v>4082.3638982170532</v>
      </c>
      <c r="AX32" s="11">
        <f t="shared" si="17"/>
        <v>4015.1799709696093</v>
      </c>
      <c r="AY32" s="11">
        <f t="shared" ref="AY32:BA34" si="18">AY16</f>
        <v>3955.077856919123</v>
      </c>
      <c r="AZ32" s="11">
        <f t="shared" si="18"/>
        <v>3939.3091621813196</v>
      </c>
      <c r="BA32" s="11">
        <f t="shared" si="18"/>
        <v>3940.6500779860053</v>
      </c>
      <c r="BB32" s="25"/>
      <c r="BC32" s="25"/>
      <c r="BD32" s="25"/>
      <c r="BE32" s="25"/>
      <c r="BF32" s="51"/>
      <c r="BG32" s="51"/>
      <c r="BI32" s="26"/>
      <c r="BJ32" s="26"/>
    </row>
    <row r="33" spans="25:62" ht="15" customHeight="1">
      <c r="Y33" s="1105" t="s">
        <v>498</v>
      </c>
      <c r="Z33" s="14"/>
      <c r="AA33" s="14">
        <f t="shared" ref="AA33:AX33" si="19">AA17</f>
        <v>7259.4433534561085</v>
      </c>
      <c r="AB33" s="14">
        <f t="shared" si="19"/>
        <v>7104.999945372916</v>
      </c>
      <c r="AC33" s="14">
        <f t="shared" si="19"/>
        <v>7047.6666177689831</v>
      </c>
      <c r="AD33" s="14">
        <f t="shared" si="19"/>
        <v>7122.323884342497</v>
      </c>
      <c r="AE33" s="14">
        <f t="shared" si="19"/>
        <v>7007.641672709482</v>
      </c>
      <c r="AF33" s="14">
        <f t="shared" si="19"/>
        <v>6710.1379101352932</v>
      </c>
      <c r="AG33" s="14">
        <f t="shared" si="19"/>
        <v>6582.9933802139476</v>
      </c>
      <c r="AH33" s="14">
        <f t="shared" si="19"/>
        <v>6492.0398449960649</v>
      </c>
      <c r="AI33" s="14">
        <f t="shared" si="19"/>
        <v>6424.2347917879333</v>
      </c>
      <c r="AJ33" s="14">
        <f t="shared" si="19"/>
        <v>6392.69556266987</v>
      </c>
      <c r="AK33" s="14">
        <f t="shared" si="19"/>
        <v>6421.0797389323589</v>
      </c>
      <c r="AL33" s="14">
        <f t="shared" si="19"/>
        <v>6228.9044364735837</v>
      </c>
      <c r="AM33" s="14">
        <f t="shared" si="19"/>
        <v>6198.6297690709707</v>
      </c>
      <c r="AN33" s="14">
        <f t="shared" si="19"/>
        <v>6149.2243516137423</v>
      </c>
      <c r="AO33" s="14">
        <f t="shared" si="19"/>
        <v>6037.9466425351557</v>
      </c>
      <c r="AP33" s="14">
        <f t="shared" si="19"/>
        <v>5993.0846310414081</v>
      </c>
      <c r="AQ33" s="14">
        <f t="shared" si="19"/>
        <v>5940.2528520062615</v>
      </c>
      <c r="AR33" s="14">
        <f t="shared" si="19"/>
        <v>6261.3345212432814</v>
      </c>
      <c r="AS33" s="14">
        <f t="shared" si="19"/>
        <v>5520.1756448485876</v>
      </c>
      <c r="AT33" s="14">
        <f t="shared" si="19"/>
        <v>5279.8103644526009</v>
      </c>
      <c r="AU33" s="14">
        <f t="shared" si="19"/>
        <v>5606.3721877094495</v>
      </c>
      <c r="AV33" s="14">
        <f t="shared" si="19"/>
        <v>5488.6204465139544</v>
      </c>
      <c r="AW33" s="14">
        <f t="shared" si="19"/>
        <v>5488.277826688799</v>
      </c>
      <c r="AX33" s="14">
        <f t="shared" si="19"/>
        <v>5543.2099837340438</v>
      </c>
      <c r="AY33" s="14">
        <f t="shared" si="18"/>
        <v>5478.8041477426796</v>
      </c>
      <c r="AZ33" s="14">
        <f t="shared" si="18"/>
        <v>5481.2745821945709</v>
      </c>
      <c r="BA33" s="14">
        <f t="shared" si="18"/>
        <v>5442.4072327599088</v>
      </c>
      <c r="BB33" s="80"/>
      <c r="BC33" s="80"/>
      <c r="BD33" s="80"/>
      <c r="BE33" s="80"/>
      <c r="BF33" s="81"/>
      <c r="BG33" s="81"/>
      <c r="BI33" s="26"/>
      <c r="BJ33" s="26"/>
    </row>
    <row r="34" spans="25:62" ht="15" customHeight="1">
      <c r="Y34" s="1105" t="s">
        <v>499</v>
      </c>
      <c r="Z34" s="14"/>
      <c r="AA34" s="14">
        <f t="shared" ref="AA34:AX34" si="20">AA18</f>
        <v>39.255762328812118</v>
      </c>
      <c r="AB34" s="14">
        <f t="shared" si="20"/>
        <v>36.246438524206958</v>
      </c>
      <c r="AC34" s="14">
        <f t="shared" si="20"/>
        <v>37.512582208451448</v>
      </c>
      <c r="AD34" s="14">
        <f t="shared" si="20"/>
        <v>34.082390279941542</v>
      </c>
      <c r="AE34" s="14">
        <f t="shared" si="20"/>
        <v>35.742541087863344</v>
      </c>
      <c r="AF34" s="14">
        <f t="shared" si="20"/>
        <v>34.286353706707793</v>
      </c>
      <c r="AG34" s="14">
        <f t="shared" si="20"/>
        <v>33.4548800744925</v>
      </c>
      <c r="AH34" s="14">
        <f t="shared" si="20"/>
        <v>32.49326899609445</v>
      </c>
      <c r="AI34" s="14">
        <f t="shared" si="20"/>
        <v>31.032401650917944</v>
      </c>
      <c r="AJ34" s="14">
        <f t="shared" si="20"/>
        <v>30.464506261233964</v>
      </c>
      <c r="AK34" s="14">
        <f t="shared" si="20"/>
        <v>29.639714542375057</v>
      </c>
      <c r="AL34" s="14">
        <f t="shared" si="20"/>
        <v>29.414079024575347</v>
      </c>
      <c r="AM34" s="14">
        <f t="shared" si="20"/>
        <v>28.534478953322111</v>
      </c>
      <c r="AN34" s="14">
        <f t="shared" si="20"/>
        <v>27.14850577364145</v>
      </c>
      <c r="AO34" s="14">
        <f t="shared" si="20"/>
        <v>26.075128830626493</v>
      </c>
      <c r="AP34" s="14">
        <f t="shared" si="20"/>
        <v>26.478092085949704</v>
      </c>
      <c r="AQ34" s="14">
        <f t="shared" si="20"/>
        <v>25.686692075053767</v>
      </c>
      <c r="AR34" s="14">
        <f t="shared" si="20"/>
        <v>24.969747438913405</v>
      </c>
      <c r="AS34" s="14">
        <f t="shared" si="20"/>
        <v>24.05756515736228</v>
      </c>
      <c r="AT34" s="14">
        <f t="shared" si="20"/>
        <v>23.351626110983812</v>
      </c>
      <c r="AU34" s="14">
        <f t="shared" si="20"/>
        <v>22.720564720350794</v>
      </c>
      <c r="AV34" s="14">
        <f t="shared" si="20"/>
        <v>22.482694939766191</v>
      </c>
      <c r="AW34" s="14">
        <f t="shared" si="20"/>
        <v>21.890157511334099</v>
      </c>
      <c r="AX34" s="14">
        <f t="shared" si="20"/>
        <v>22.284590106460907</v>
      </c>
      <c r="AY34" s="14">
        <f t="shared" si="18"/>
        <v>21.656651147002798</v>
      </c>
      <c r="AZ34" s="14">
        <f t="shared" si="18"/>
        <v>21.684561107283223</v>
      </c>
      <c r="BA34" s="14">
        <f t="shared" si="18"/>
        <v>21.633183382142146</v>
      </c>
      <c r="BB34" s="80"/>
      <c r="BC34" s="80"/>
      <c r="BD34" s="80"/>
      <c r="BE34" s="80"/>
      <c r="BF34" s="81"/>
      <c r="BG34" s="81"/>
      <c r="BI34" s="26"/>
      <c r="BJ34" s="26"/>
    </row>
    <row r="35" spans="25:62" ht="15" customHeight="1">
      <c r="Y35" s="1105" t="s">
        <v>481</v>
      </c>
      <c r="Z35" s="14"/>
      <c r="AA35" s="14">
        <f t="shared" ref="AA35:AX35" si="21">AA20</f>
        <v>180.77301123167689</v>
      </c>
      <c r="AB35" s="14">
        <f t="shared" si="21"/>
        <v>178.8102609504532</v>
      </c>
      <c r="AC35" s="14">
        <f t="shared" si="21"/>
        <v>179.19508767688146</v>
      </c>
      <c r="AD35" s="14">
        <f t="shared" si="21"/>
        <v>179.61707267777589</v>
      </c>
      <c r="AE35" s="14">
        <f t="shared" si="21"/>
        <v>178.7359444015209</v>
      </c>
      <c r="AF35" s="14">
        <f t="shared" si="21"/>
        <v>179.14048654083399</v>
      </c>
      <c r="AG35" s="14">
        <f t="shared" si="21"/>
        <v>179.59007165708576</v>
      </c>
      <c r="AH35" s="14">
        <f t="shared" si="21"/>
        <v>180.43075126208575</v>
      </c>
      <c r="AI35" s="14">
        <f t="shared" si="21"/>
        <v>179.48392153004573</v>
      </c>
      <c r="AJ35" s="14">
        <f t="shared" si="21"/>
        <v>180.22910581622574</v>
      </c>
      <c r="AK35" s="14">
        <f t="shared" si="21"/>
        <v>181.17658912484575</v>
      </c>
      <c r="AL35" s="14">
        <f t="shared" si="21"/>
        <v>182.83749062888575</v>
      </c>
      <c r="AM35" s="14">
        <f t="shared" si="21"/>
        <v>231.96460762769144</v>
      </c>
      <c r="AN35" s="14">
        <f t="shared" si="21"/>
        <v>272.69338107702004</v>
      </c>
      <c r="AO35" s="14">
        <f t="shared" si="21"/>
        <v>281.51320856278971</v>
      </c>
      <c r="AP35" s="14">
        <f t="shared" si="21"/>
        <v>318.97613267156828</v>
      </c>
      <c r="AQ35" s="14">
        <f t="shared" si="21"/>
        <v>329.29787042613526</v>
      </c>
      <c r="AR35" s="14">
        <f t="shared" si="21"/>
        <v>318.00047195240342</v>
      </c>
      <c r="AS35" s="14">
        <f t="shared" si="21"/>
        <v>357.47969899042818</v>
      </c>
      <c r="AT35" s="14">
        <f t="shared" si="21"/>
        <v>354.29684731500112</v>
      </c>
      <c r="AU35" s="14">
        <f t="shared" si="21"/>
        <v>309.17131801358909</v>
      </c>
      <c r="AV35" s="14">
        <f t="shared" si="21"/>
        <v>341.90539587619298</v>
      </c>
      <c r="AW35" s="14">
        <f t="shared" si="21"/>
        <v>338.45875805802001</v>
      </c>
      <c r="AX35" s="14">
        <f t="shared" si="21"/>
        <v>334.66790973778376</v>
      </c>
      <c r="AY35" s="14">
        <f t="shared" ref="AY35:BA38" si="22">AY20</f>
        <v>333.14414356354251</v>
      </c>
      <c r="AZ35" s="14">
        <f t="shared" si="22"/>
        <v>339.33746748176577</v>
      </c>
      <c r="BA35" s="14">
        <f t="shared" si="22"/>
        <v>341.86621033890856</v>
      </c>
      <c r="BB35" s="80"/>
      <c r="BC35" s="80"/>
      <c r="BD35" s="80"/>
      <c r="BE35" s="80"/>
      <c r="BF35" s="81"/>
      <c r="BG35" s="81"/>
      <c r="BI35" s="26"/>
      <c r="BJ35" s="26"/>
    </row>
    <row r="36" spans="25:62" ht="15" customHeight="1">
      <c r="Y36" s="43" t="s">
        <v>482</v>
      </c>
      <c r="Z36" s="14"/>
      <c r="AA36" s="14">
        <f t="shared" ref="AA36:AX36" si="23">AA21</f>
        <v>1435.2468460874916</v>
      </c>
      <c r="AB36" s="14">
        <f t="shared" si="23"/>
        <v>1475.3925543741968</v>
      </c>
      <c r="AC36" s="14">
        <f t="shared" si="23"/>
        <v>1608.3888690031597</v>
      </c>
      <c r="AD36" s="14">
        <f t="shared" si="23"/>
        <v>1609.359088213921</v>
      </c>
      <c r="AE36" s="14">
        <f t="shared" si="23"/>
        <v>1767.2292353963494</v>
      </c>
      <c r="AF36" s="14">
        <f t="shared" si="23"/>
        <v>1904.7441478733801</v>
      </c>
      <c r="AG36" s="14">
        <f t="shared" si="23"/>
        <v>2025.7808976068825</v>
      </c>
      <c r="AH36" s="14">
        <f t="shared" si="23"/>
        <v>2097.919795018398</v>
      </c>
      <c r="AI36" s="14">
        <f t="shared" si="23"/>
        <v>2102.4091210104048</v>
      </c>
      <c r="AJ36" s="14">
        <f t="shared" si="23"/>
        <v>2173.4247371774914</v>
      </c>
      <c r="AK36" s="14">
        <f t="shared" si="23"/>
        <v>2154.7487405163265</v>
      </c>
      <c r="AL36" s="14">
        <f t="shared" si="23"/>
        <v>2085.655624771201</v>
      </c>
      <c r="AM36" s="14">
        <f t="shared" si="23"/>
        <v>1910.5292995959862</v>
      </c>
      <c r="AN36" s="14">
        <f t="shared" si="23"/>
        <v>1908.0055784246233</v>
      </c>
      <c r="AO36" s="14">
        <f t="shared" si="23"/>
        <v>1898.4443481188139</v>
      </c>
      <c r="AP36" s="14">
        <f t="shared" si="23"/>
        <v>1963.3159154133821</v>
      </c>
      <c r="AQ36" s="14">
        <f t="shared" si="23"/>
        <v>1843.2610491771397</v>
      </c>
      <c r="AR36" s="14">
        <f t="shared" si="23"/>
        <v>1694.0321105118771</v>
      </c>
      <c r="AS36" s="14">
        <f t="shared" si="23"/>
        <v>1628.6877064112966</v>
      </c>
      <c r="AT36" s="14">
        <f t="shared" si="23"/>
        <v>1570.8113926051417</v>
      </c>
      <c r="AU36" s="14">
        <f t="shared" si="23"/>
        <v>1516.8614605019745</v>
      </c>
      <c r="AV36" s="14">
        <f t="shared" si="23"/>
        <v>1524.317028563569</v>
      </c>
      <c r="AW36" s="14">
        <f t="shared" si="23"/>
        <v>1528.4066816499678</v>
      </c>
      <c r="AX36" s="14">
        <f t="shared" si="23"/>
        <v>1541.8382776093642</v>
      </c>
      <c r="AY36" s="14">
        <f t="shared" si="22"/>
        <v>1432.8997933649052</v>
      </c>
      <c r="AZ36" s="14">
        <f t="shared" si="22"/>
        <v>1511.8376831766768</v>
      </c>
      <c r="BA36" s="14">
        <f t="shared" si="22"/>
        <v>1513.0496201126332</v>
      </c>
      <c r="BB36" s="80"/>
      <c r="BC36" s="80"/>
      <c r="BD36" s="80"/>
      <c r="BE36" s="80"/>
      <c r="BF36" s="1124"/>
      <c r="BG36" s="81"/>
      <c r="BI36" s="26"/>
      <c r="BJ36" s="26"/>
    </row>
    <row r="37" spans="25:62" ht="15" customHeight="1" thickBot="1">
      <c r="Y37" s="43" t="s">
        <v>483</v>
      </c>
      <c r="Z37" s="11"/>
      <c r="AA37" s="11">
        <f t="shared" ref="AA37:AX37" si="24">AA22</f>
        <v>2087.4811313876876</v>
      </c>
      <c r="AB37" s="11">
        <f t="shared" si="24"/>
        <v>2097.4815431455727</v>
      </c>
      <c r="AC37" s="11">
        <f t="shared" si="24"/>
        <v>2109.5283901155531</v>
      </c>
      <c r="AD37" s="11">
        <f t="shared" si="24"/>
        <v>2113.4090071945739</v>
      </c>
      <c r="AE37" s="11">
        <f t="shared" si="24"/>
        <v>2099.9975297532724</v>
      </c>
      <c r="AF37" s="11">
        <f t="shared" si="24"/>
        <v>2135.6684137137017</v>
      </c>
      <c r="AG37" s="11">
        <f t="shared" si="24"/>
        <v>2122.9539657390992</v>
      </c>
      <c r="AH37" s="11">
        <f t="shared" si="24"/>
        <v>2137.4006449006047</v>
      </c>
      <c r="AI37" s="11">
        <f t="shared" si="24"/>
        <v>2119.6796802868648</v>
      </c>
      <c r="AJ37" s="11">
        <f t="shared" si="24"/>
        <v>2044.1672341495569</v>
      </c>
      <c r="AK37" s="11">
        <f t="shared" si="24"/>
        <v>1997.05119445428</v>
      </c>
      <c r="AL37" s="11">
        <f t="shared" si="24"/>
        <v>2024.6363598464022</v>
      </c>
      <c r="AM37" s="11">
        <f t="shared" si="24"/>
        <v>1991.1312202821443</v>
      </c>
      <c r="AN37" s="11">
        <f t="shared" si="24"/>
        <v>2022.92777635786</v>
      </c>
      <c r="AO37" s="11">
        <f t="shared" si="24"/>
        <v>2042.5560254140266</v>
      </c>
      <c r="AP37" s="11">
        <f t="shared" si="24"/>
        <v>2007.9726309443076</v>
      </c>
      <c r="AQ37" s="11">
        <f t="shared" si="24"/>
        <v>1994.7593703228497</v>
      </c>
      <c r="AR37" s="11">
        <f t="shared" si="24"/>
        <v>1976.4874380241863</v>
      </c>
      <c r="AS37" s="11">
        <f t="shared" si="24"/>
        <v>1989.0407306951579</v>
      </c>
      <c r="AT37" s="11">
        <f t="shared" si="24"/>
        <v>1910.4486062472499</v>
      </c>
      <c r="AU37" s="11">
        <f t="shared" si="24"/>
        <v>1930.4807732323693</v>
      </c>
      <c r="AV37" s="11">
        <f t="shared" si="24"/>
        <v>1940.5997576722018</v>
      </c>
      <c r="AW37" s="11">
        <f t="shared" si="24"/>
        <v>1887.0269919759912</v>
      </c>
      <c r="AX37" s="11">
        <f t="shared" si="24"/>
        <v>1905.6343252326458</v>
      </c>
      <c r="AY37" s="11">
        <f t="shared" si="22"/>
        <v>1871.675931600091</v>
      </c>
      <c r="AZ37" s="11">
        <f t="shared" si="22"/>
        <v>1858.6515571190409</v>
      </c>
      <c r="BA37" s="11">
        <f t="shared" si="22"/>
        <v>1859.0438598610181</v>
      </c>
      <c r="BB37" s="25"/>
      <c r="BC37" s="25"/>
      <c r="BD37" s="25"/>
      <c r="BE37" s="25"/>
      <c r="BF37" s="51"/>
      <c r="BG37" s="53"/>
      <c r="BI37" s="26"/>
      <c r="BJ37" s="26"/>
    </row>
    <row r="38" spans="25:62" ht="15" customHeight="1" thickTop="1" thickBot="1">
      <c r="Y38" s="1107" t="s">
        <v>473</v>
      </c>
      <c r="Z38" s="167"/>
      <c r="AA38" s="167">
        <f t="shared" ref="AA38:AX38" si="25">AA23</f>
        <v>381.42489034365371</v>
      </c>
      <c r="AB38" s="167">
        <f t="shared" si="25"/>
        <v>393.4009513629448</v>
      </c>
      <c r="AC38" s="167">
        <f t="shared" si="25"/>
        <v>394.2487013880355</v>
      </c>
      <c r="AD38" s="167">
        <f t="shared" si="25"/>
        <v>396.40997156846788</v>
      </c>
      <c r="AE38" s="167">
        <f t="shared" si="25"/>
        <v>403.04247407633494</v>
      </c>
      <c r="AF38" s="167">
        <f t="shared" si="25"/>
        <v>420.50215927906277</v>
      </c>
      <c r="AG38" s="167">
        <f t="shared" si="25"/>
        <v>427.85187570574777</v>
      </c>
      <c r="AH38" s="167">
        <f t="shared" si="25"/>
        <v>446.54502095243163</v>
      </c>
      <c r="AI38" s="167">
        <f t="shared" si="25"/>
        <v>461.74873733291912</v>
      </c>
      <c r="AJ38" s="167">
        <f t="shared" si="25"/>
        <v>467.162105020578</v>
      </c>
      <c r="AK38" s="167">
        <f t="shared" si="25"/>
        <v>493.98579608289668</v>
      </c>
      <c r="AL38" s="167">
        <f t="shared" si="25"/>
        <v>507.21296727115288</v>
      </c>
      <c r="AM38" s="167">
        <f t="shared" si="25"/>
        <v>405.56481685480861</v>
      </c>
      <c r="AN38" s="167">
        <f t="shared" si="25"/>
        <v>398.9969972141584</v>
      </c>
      <c r="AO38" s="167">
        <f t="shared" si="25"/>
        <v>387.00613859190037</v>
      </c>
      <c r="AP38" s="167">
        <f t="shared" si="25"/>
        <v>382.71782466704934</v>
      </c>
      <c r="AQ38" s="167">
        <f t="shared" si="25"/>
        <v>381.22716651552543</v>
      </c>
      <c r="AR38" s="167">
        <f t="shared" si="25"/>
        <v>364.78202282800731</v>
      </c>
      <c r="AS38" s="167">
        <f t="shared" si="25"/>
        <v>366.88608822735029</v>
      </c>
      <c r="AT38" s="167">
        <f t="shared" si="25"/>
        <v>339.34354774279035</v>
      </c>
      <c r="AU38" s="167">
        <f t="shared" si="25"/>
        <v>334.60782480160151</v>
      </c>
      <c r="AV38" s="167">
        <f t="shared" si="25"/>
        <v>327.91297783540159</v>
      </c>
      <c r="AW38" s="167">
        <f t="shared" si="25"/>
        <v>346.83073723862168</v>
      </c>
      <c r="AX38" s="167">
        <f t="shared" si="25"/>
        <v>332.34178067530416</v>
      </c>
      <c r="AY38" s="167">
        <f t="shared" si="22"/>
        <v>329.47545326809211</v>
      </c>
      <c r="AZ38" s="167">
        <f t="shared" si="22"/>
        <v>314.46938466305221</v>
      </c>
      <c r="BA38" s="167">
        <f t="shared" si="22"/>
        <v>313.43818244117256</v>
      </c>
      <c r="BB38" s="165"/>
      <c r="BC38" s="165"/>
      <c r="BD38" s="165"/>
      <c r="BE38" s="165"/>
      <c r="BF38" s="163"/>
      <c r="BG38" s="81"/>
      <c r="BH38" s="26"/>
      <c r="BI38" s="26"/>
    </row>
    <row r="39" spans="25:62" ht="15" customHeight="1" thickTop="1">
      <c r="Y39" s="1108" t="s">
        <v>99</v>
      </c>
      <c r="Z39" s="13"/>
      <c r="AA39" s="13">
        <f>SUM(AA28:AA38)</f>
        <v>31739.13171673589</v>
      </c>
      <c r="AB39" s="13">
        <f t="shared" ref="AB39:BA39" si="26">SUM(AB28:AB38)</f>
        <v>31440.254042410834</v>
      </c>
      <c r="AC39" s="13">
        <f t="shared" si="26"/>
        <v>31601.778454936564</v>
      </c>
      <c r="AD39" s="13">
        <f t="shared" si="26"/>
        <v>31465.696983370453</v>
      </c>
      <c r="AE39" s="13">
        <f t="shared" si="26"/>
        <v>32738.103724588105</v>
      </c>
      <c r="AF39" s="13">
        <f t="shared" si="26"/>
        <v>33040.445207340454</v>
      </c>
      <c r="AG39" s="13">
        <f t="shared" si="26"/>
        <v>34161.579964019766</v>
      </c>
      <c r="AH39" s="13">
        <f t="shared" si="26"/>
        <v>34947.683586535182</v>
      </c>
      <c r="AI39" s="13">
        <f t="shared" si="26"/>
        <v>33351.902710755276</v>
      </c>
      <c r="AJ39" s="13">
        <f t="shared" si="26"/>
        <v>27179.00341178821</v>
      </c>
      <c r="AK39" s="13">
        <f t="shared" si="26"/>
        <v>29689.940248876585</v>
      </c>
      <c r="AL39" s="13">
        <f t="shared" si="26"/>
        <v>26140.305484977922</v>
      </c>
      <c r="AM39" s="13">
        <f t="shared" si="26"/>
        <v>25608.835361532678</v>
      </c>
      <c r="AN39" s="13">
        <f t="shared" si="26"/>
        <v>25469.605346947515</v>
      </c>
      <c r="AO39" s="13">
        <f t="shared" si="26"/>
        <v>25493.689048342116</v>
      </c>
      <c r="AP39" s="13">
        <f t="shared" si="26"/>
        <v>25063.873794050462</v>
      </c>
      <c r="AQ39" s="13">
        <f t="shared" si="26"/>
        <v>25010.861792803418</v>
      </c>
      <c r="AR39" s="13">
        <f t="shared" si="26"/>
        <v>24429.655529821554</v>
      </c>
      <c r="AS39" s="13">
        <f t="shared" si="26"/>
        <v>23554.924639928715</v>
      </c>
      <c r="AT39" s="13">
        <f t="shared" si="26"/>
        <v>23002.303199937367</v>
      </c>
      <c r="AU39" s="13">
        <f t="shared" si="26"/>
        <v>22475.775339459957</v>
      </c>
      <c r="AV39" s="13">
        <f t="shared" si="26"/>
        <v>22007.814220049939</v>
      </c>
      <c r="AW39" s="13">
        <f t="shared" si="26"/>
        <v>21650.571401432455</v>
      </c>
      <c r="AX39" s="13">
        <f t="shared" si="26"/>
        <v>21718.17136272493</v>
      </c>
      <c r="AY39" s="13">
        <f t="shared" si="26"/>
        <v>21301.900194470454</v>
      </c>
      <c r="AZ39" s="13">
        <f t="shared" si="26"/>
        <v>20979.48664903504</v>
      </c>
      <c r="BA39" s="13">
        <f t="shared" si="26"/>
        <v>20676.479784222782</v>
      </c>
      <c r="BB39" s="28"/>
      <c r="BC39" s="28"/>
      <c r="BD39" s="28"/>
      <c r="BE39" s="28"/>
      <c r="BF39" s="55"/>
      <c r="BG39" s="51"/>
      <c r="BI39" s="26"/>
      <c r="BJ39" s="26"/>
    </row>
    <row r="41" spans="25:62">
      <c r="Y41" s="236" t="s">
        <v>438</v>
      </c>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row>
    <row r="42" spans="25:62">
      <c r="Y42" s="10"/>
      <c r="Z42" s="228">
        <v>1990</v>
      </c>
      <c r="AA42" s="10">
        <v>1990</v>
      </c>
      <c r="AB42" s="10">
        <f t="shared" ref="AB42:BE42" si="27">AA42+1</f>
        <v>1991</v>
      </c>
      <c r="AC42" s="10">
        <f t="shared" si="27"/>
        <v>1992</v>
      </c>
      <c r="AD42" s="10">
        <f t="shared" si="27"/>
        <v>1993</v>
      </c>
      <c r="AE42" s="10">
        <f t="shared" si="27"/>
        <v>1994</v>
      </c>
      <c r="AF42" s="10">
        <f t="shared" si="27"/>
        <v>1995</v>
      </c>
      <c r="AG42" s="10">
        <f t="shared" si="27"/>
        <v>1996</v>
      </c>
      <c r="AH42" s="10">
        <f t="shared" si="27"/>
        <v>1997</v>
      </c>
      <c r="AI42" s="10">
        <f t="shared" si="27"/>
        <v>1998</v>
      </c>
      <c r="AJ42" s="10">
        <f t="shared" si="27"/>
        <v>1999</v>
      </c>
      <c r="AK42" s="10">
        <f t="shared" si="27"/>
        <v>2000</v>
      </c>
      <c r="AL42" s="10">
        <f t="shared" si="27"/>
        <v>2001</v>
      </c>
      <c r="AM42" s="10">
        <f t="shared" si="27"/>
        <v>2002</v>
      </c>
      <c r="AN42" s="10">
        <f t="shared" si="27"/>
        <v>2003</v>
      </c>
      <c r="AO42" s="10">
        <f t="shared" si="27"/>
        <v>2004</v>
      </c>
      <c r="AP42" s="10">
        <f t="shared" si="27"/>
        <v>2005</v>
      </c>
      <c r="AQ42" s="10">
        <f t="shared" si="27"/>
        <v>2006</v>
      </c>
      <c r="AR42" s="10">
        <f t="shared" si="27"/>
        <v>2007</v>
      </c>
      <c r="AS42" s="10">
        <f t="shared" si="27"/>
        <v>2008</v>
      </c>
      <c r="AT42" s="10">
        <f t="shared" si="27"/>
        <v>2009</v>
      </c>
      <c r="AU42" s="10">
        <f t="shared" si="27"/>
        <v>2010</v>
      </c>
      <c r="AV42" s="10">
        <f t="shared" si="27"/>
        <v>2011</v>
      </c>
      <c r="AW42" s="10">
        <f t="shared" si="27"/>
        <v>2012</v>
      </c>
      <c r="AX42" s="10">
        <f t="shared" si="27"/>
        <v>2013</v>
      </c>
      <c r="AY42" s="10">
        <f t="shared" si="27"/>
        <v>2014</v>
      </c>
      <c r="AZ42" s="10">
        <f t="shared" si="27"/>
        <v>2015</v>
      </c>
      <c r="BA42" s="10">
        <f t="shared" si="27"/>
        <v>2016</v>
      </c>
      <c r="BB42" s="10">
        <f t="shared" si="27"/>
        <v>2017</v>
      </c>
      <c r="BC42" s="10">
        <f t="shared" si="27"/>
        <v>2018</v>
      </c>
      <c r="BD42" s="10">
        <f t="shared" si="27"/>
        <v>2019</v>
      </c>
      <c r="BE42" s="10">
        <f t="shared" si="27"/>
        <v>2020</v>
      </c>
      <c r="BF42" s="10" t="s">
        <v>34</v>
      </c>
      <c r="BG42" s="10" t="s">
        <v>3</v>
      </c>
    </row>
    <row r="43" spans="25:62" ht="15" customHeight="1">
      <c r="Y43" s="1125" t="s">
        <v>474</v>
      </c>
      <c r="Z43" s="346">
        <f>AA28</f>
        <v>2471.8825654864854</v>
      </c>
      <c r="AA43" s="347">
        <f>IF(ISTEXT(AA28),AA28,AA28/$Z43-1)</f>
        <v>0</v>
      </c>
      <c r="AB43" s="347">
        <f t="shared" ref="AB43:BE43" si="28">IF(ISTEXT(AB28),AB28,AB28/$Z43-1)</f>
        <v>4.2317118903798079E-2</v>
      </c>
      <c r="AC43" s="347">
        <f t="shared" si="28"/>
        <v>6.0844033319487068E-2</v>
      </c>
      <c r="AD43" s="347">
        <f t="shared" si="28"/>
        <v>0.12283002004343002</v>
      </c>
      <c r="AE43" s="347">
        <f t="shared" si="28"/>
        <v>0.19443306914805958</v>
      </c>
      <c r="AF43" s="347">
        <f t="shared" si="28"/>
        <v>0.38135993727159034</v>
      </c>
      <c r="AG43" s="347">
        <f t="shared" si="28"/>
        <v>0.42324433998318156</v>
      </c>
      <c r="AH43" s="347">
        <f t="shared" si="28"/>
        <v>0.48356751153019162</v>
      </c>
      <c r="AI43" s="347">
        <f t="shared" si="28"/>
        <v>0.45584326308211609</v>
      </c>
      <c r="AJ43" s="347">
        <f t="shared" si="28"/>
        <v>0.51304692333900759</v>
      </c>
      <c r="AK43" s="347">
        <f t="shared" si="28"/>
        <v>0.55590937446640698</v>
      </c>
      <c r="AL43" s="347">
        <f t="shared" si="28"/>
        <v>0.62295820861101081</v>
      </c>
      <c r="AM43" s="347">
        <f t="shared" si="28"/>
        <v>0.65902561120524972</v>
      </c>
      <c r="AN43" s="347">
        <f t="shared" si="28"/>
        <v>0.66390535139791074</v>
      </c>
      <c r="AO43" s="347">
        <f t="shared" si="28"/>
        <v>0.68988177744641277</v>
      </c>
      <c r="AP43" s="347">
        <f t="shared" si="28"/>
        <v>0.78191391587929893</v>
      </c>
      <c r="AQ43" s="347">
        <f t="shared" si="28"/>
        <v>0.7625901062801308</v>
      </c>
      <c r="AR43" s="347">
        <f t="shared" si="28"/>
        <v>0.81523738718469496</v>
      </c>
      <c r="AS43" s="347">
        <f t="shared" si="28"/>
        <v>0.76605803761013114</v>
      </c>
      <c r="AT43" s="347">
        <f t="shared" si="28"/>
        <v>0.71795553268314527</v>
      </c>
      <c r="AU43" s="347">
        <f t="shared" si="28"/>
        <v>0.70962546657434467</v>
      </c>
      <c r="AV43" s="347">
        <f t="shared" si="28"/>
        <v>0.74861979241341392</v>
      </c>
      <c r="AW43" s="347">
        <f t="shared" si="28"/>
        <v>0.76167043340551288</v>
      </c>
      <c r="AX43" s="347">
        <f t="shared" si="28"/>
        <v>0.81249269389534828</v>
      </c>
      <c r="AY43" s="347">
        <f t="shared" ref="AY43:AZ54" si="29">IF(ISTEXT(AY28),AY28,AY28/$Z43-1)</f>
        <v>0.79526802501171301</v>
      </c>
      <c r="AZ43" s="347">
        <f t="shared" si="29"/>
        <v>0.80365480100912534</v>
      </c>
      <c r="BA43" s="15">
        <f t="shared" si="28"/>
        <v>0.72153296814171797</v>
      </c>
      <c r="BB43" s="15">
        <f t="shared" si="28"/>
        <v>-1</v>
      </c>
      <c r="BC43" s="15">
        <f t="shared" si="28"/>
        <v>-1</v>
      </c>
      <c r="BD43" s="15">
        <f t="shared" si="28"/>
        <v>-1</v>
      </c>
      <c r="BE43" s="15">
        <f t="shared" si="28"/>
        <v>-1</v>
      </c>
      <c r="BF43" s="1520"/>
      <c r="BG43" s="44"/>
    </row>
    <row r="44" spans="25:62" ht="15" customHeight="1">
      <c r="Y44" s="1125" t="s">
        <v>475</v>
      </c>
      <c r="Z44" s="346">
        <f t="shared" ref="Z44:Z54" si="30">AA29</f>
        <v>3739.2705786553352</v>
      </c>
      <c r="AA44" s="347">
        <f>IF(ISTEXT(AA29),AA29,AA29/$Z44-1)</f>
        <v>0</v>
      </c>
      <c r="AB44" s="347">
        <f t="shared" ref="AB44:BE44" si="31">IF(ISTEXT(AB29),AB29,AB29/$Z44-1)</f>
        <v>3.7941331751456753E-2</v>
      </c>
      <c r="AC44" s="347">
        <f t="shared" si="31"/>
        <v>5.7368716600848746E-2</v>
      </c>
      <c r="AD44" s="347">
        <f t="shared" si="31"/>
        <v>4.8937963577000421E-2</v>
      </c>
      <c r="AE44" s="347">
        <f t="shared" si="31"/>
        <v>6.7631450159387096E-2</v>
      </c>
      <c r="AF44" s="347">
        <f t="shared" si="31"/>
        <v>9.7613988293999698E-2</v>
      </c>
      <c r="AG44" s="347">
        <f t="shared" si="31"/>
        <v>0.11735262636966626</v>
      </c>
      <c r="AH44" s="347">
        <f t="shared" si="31"/>
        <v>0.12849954067356428</v>
      </c>
      <c r="AI44" s="347">
        <f t="shared" si="31"/>
        <v>0.10203657859135529</v>
      </c>
      <c r="AJ44" s="347">
        <f t="shared" si="31"/>
        <v>9.6379533794634265E-2</v>
      </c>
      <c r="AK44" s="347">
        <f t="shared" si="31"/>
        <v>6.8989824018503842E-2</v>
      </c>
      <c r="AL44" s="347">
        <f t="shared" si="31"/>
        <v>2.4923639554787824E-2</v>
      </c>
      <c r="AM44" s="347">
        <f t="shared" si="31"/>
        <v>-4.1184966012051127E-2</v>
      </c>
      <c r="AN44" s="347">
        <f t="shared" si="31"/>
        <v>-0.11077016907459991</v>
      </c>
      <c r="AO44" s="347">
        <f t="shared" si="31"/>
        <v>-0.18492671633215296</v>
      </c>
      <c r="AP44" s="347">
        <f t="shared" si="31"/>
        <v>-0.24671322866868906</v>
      </c>
      <c r="AQ44" s="347">
        <f t="shared" si="31"/>
        <v>-0.29521460606741279</v>
      </c>
      <c r="AR44" s="347">
        <f t="shared" si="31"/>
        <v>-0.33114586023269932</v>
      </c>
      <c r="AS44" s="347">
        <f t="shared" si="31"/>
        <v>-0.37287319709116973</v>
      </c>
      <c r="AT44" s="347">
        <f t="shared" si="31"/>
        <v>-0.4165016491174458</v>
      </c>
      <c r="AU44" s="347">
        <f t="shared" si="31"/>
        <v>-0.45303357317822979</v>
      </c>
      <c r="AV44" s="347">
        <f t="shared" si="31"/>
        <v>-0.48049527494204969</v>
      </c>
      <c r="AW44" s="347">
        <f t="shared" si="31"/>
        <v>-0.50097478686606634</v>
      </c>
      <c r="AX44" s="347">
        <f t="shared" si="31"/>
        <v>-0.52003166762517261</v>
      </c>
      <c r="AY44" s="347">
        <f t="shared" si="29"/>
        <v>-0.53549287166108983</v>
      </c>
      <c r="AZ44" s="347">
        <f t="shared" si="29"/>
        <v>-0.54308528589477179</v>
      </c>
      <c r="BA44" s="15">
        <f t="shared" si="31"/>
        <v>-0.54919554079832078</v>
      </c>
      <c r="BB44" s="15">
        <f t="shared" si="31"/>
        <v>-1</v>
      </c>
      <c r="BC44" s="15">
        <f t="shared" si="31"/>
        <v>-1</v>
      </c>
      <c r="BD44" s="15">
        <f t="shared" si="31"/>
        <v>-1</v>
      </c>
      <c r="BE44" s="15">
        <f t="shared" si="31"/>
        <v>-1</v>
      </c>
      <c r="BF44" s="1521"/>
      <c r="BG44" s="79"/>
    </row>
    <row r="45" spans="25:62" ht="15" customHeight="1">
      <c r="Y45" s="1125" t="s">
        <v>496</v>
      </c>
      <c r="Z45" s="346">
        <f t="shared" si="30"/>
        <v>0.108589407232</v>
      </c>
      <c r="AA45" s="347">
        <f>IF(ISTEXT(AA30),AA30,AA30/$Z45-1)</f>
        <v>0</v>
      </c>
      <c r="AB45" s="347">
        <f t="shared" ref="AB45:BE45" si="32">IF(ISTEXT(AB30),AB30,AB30/$Z45-1)</f>
        <v>0.4473051508995276</v>
      </c>
      <c r="AC45" s="347">
        <f t="shared" si="32"/>
        <v>0.5325645716478129</v>
      </c>
      <c r="AD45" s="347">
        <f t="shared" si="32"/>
        <v>0.43666238463475815</v>
      </c>
      <c r="AE45" s="347">
        <f t="shared" si="32"/>
        <v>0.38358996618341545</v>
      </c>
      <c r="AF45" s="347">
        <f t="shared" si="32"/>
        <v>0.37691196350815726</v>
      </c>
      <c r="AG45" s="347">
        <f t="shared" si="32"/>
        <v>0.33575890210086468</v>
      </c>
      <c r="AH45" s="347">
        <f t="shared" si="32"/>
        <v>0.30138785167210647</v>
      </c>
      <c r="AI45" s="347">
        <f t="shared" si="32"/>
        <v>0.16429502853702438</v>
      </c>
      <c r="AJ45" s="347">
        <f t="shared" si="32"/>
        <v>4.2729574810982385E-2</v>
      </c>
      <c r="AK45" s="347">
        <f t="shared" si="32"/>
        <v>-6.3295611378700878E-3</v>
      </c>
      <c r="AL45" s="347">
        <f t="shared" si="32"/>
        <v>-0.10084579771767033</v>
      </c>
      <c r="AM45" s="347">
        <f t="shared" si="32"/>
        <v>-0.13391445013537862</v>
      </c>
      <c r="AN45" s="347">
        <f t="shared" si="32"/>
        <v>-3.9947201762803974E-2</v>
      </c>
      <c r="AO45" s="347">
        <f t="shared" si="32"/>
        <v>-2.3565696408423764E-2</v>
      </c>
      <c r="AP45" s="347">
        <f t="shared" si="32"/>
        <v>4.835973911138991E-2</v>
      </c>
      <c r="AQ45" s="347">
        <f t="shared" si="32"/>
        <v>9.2985892983348251E-3</v>
      </c>
      <c r="AR45" s="347">
        <f t="shared" si="32"/>
        <v>5.8761722037650177E-2</v>
      </c>
      <c r="AS45" s="347">
        <f t="shared" si="32"/>
        <v>6.6725580189600509E-2</v>
      </c>
      <c r="AT45" s="347">
        <f t="shared" si="32"/>
        <v>-6.9831613905018131E-3</v>
      </c>
      <c r="AU45" s="347">
        <f t="shared" si="32"/>
        <v>-6.4027687131080424E-2</v>
      </c>
      <c r="AV45" s="347">
        <f t="shared" si="32"/>
        <v>-8.0238734127948685E-2</v>
      </c>
      <c r="AW45" s="347">
        <f t="shared" si="32"/>
        <v>-0.10456813139922749</v>
      </c>
      <c r="AX45" s="347">
        <f t="shared" si="32"/>
        <v>-0.16302367933714279</v>
      </c>
      <c r="AY45" s="347">
        <f t="shared" si="29"/>
        <v>-0.19375337436964934</v>
      </c>
      <c r="AZ45" s="347">
        <f t="shared" si="29"/>
        <v>-0.23593375789650795</v>
      </c>
      <c r="BA45" s="15">
        <f t="shared" si="32"/>
        <v>-0.26240426076847634</v>
      </c>
      <c r="BB45" s="15">
        <f t="shared" si="32"/>
        <v>-1</v>
      </c>
      <c r="BC45" s="15">
        <f t="shared" si="32"/>
        <v>-1</v>
      </c>
      <c r="BD45" s="15">
        <f t="shared" si="32"/>
        <v>-1</v>
      </c>
      <c r="BE45" s="15">
        <f t="shared" si="32"/>
        <v>-1</v>
      </c>
      <c r="BF45" s="1521"/>
      <c r="BG45" s="79"/>
    </row>
    <row r="46" spans="25:62" ht="15" customHeight="1">
      <c r="Y46" s="1125" t="s">
        <v>237</v>
      </c>
      <c r="Z46" s="346">
        <f t="shared" si="30"/>
        <v>9910.6586158148057</v>
      </c>
      <c r="AA46" s="347">
        <f>IF(ISTEXT(AA31),AA31,AA31/$Z46-1)</f>
        <v>0</v>
      </c>
      <c r="AB46" s="347">
        <f t="shared" ref="AB46:BE46" si="33">IF(ISTEXT(AB31),AB31,AB31/$Z46-1)</f>
        <v>-4.8183382339202385E-2</v>
      </c>
      <c r="AC46" s="347">
        <f t="shared" si="33"/>
        <v>-5.1641794295631316E-2</v>
      </c>
      <c r="AD46" s="347">
        <f t="shared" si="33"/>
        <v>-7.8655392758820053E-2</v>
      </c>
      <c r="AE46" s="347">
        <f t="shared" si="33"/>
        <v>3.006579309694235E-2</v>
      </c>
      <c r="AF46" s="347">
        <f t="shared" si="33"/>
        <v>2.0521917473873996E-2</v>
      </c>
      <c r="AG46" s="347">
        <f t="shared" si="33"/>
        <v>0.12175482342340915</v>
      </c>
      <c r="AH46" s="347">
        <f t="shared" si="33"/>
        <v>0.18267233594536481</v>
      </c>
      <c r="AI46" s="347">
        <f t="shared" si="33"/>
        <v>5.2221111278087484E-2</v>
      </c>
      <c r="AJ46" s="347">
        <f t="shared" si="33"/>
        <v>-0.57433812773502435</v>
      </c>
      <c r="AK46" s="347">
        <f t="shared" si="33"/>
        <v>-0.32196650718813247</v>
      </c>
      <c r="AL46" s="347">
        <f t="shared" si="33"/>
        <v>-0.66115704477051973</v>
      </c>
      <c r="AM46" s="347">
        <f t="shared" si="33"/>
        <v>-0.67487475440697886</v>
      </c>
      <c r="AN46" s="347">
        <f t="shared" si="33"/>
        <v>-0.67029430443897742</v>
      </c>
      <c r="AO46" s="347">
        <f t="shared" si="33"/>
        <v>-0.63673631570390254</v>
      </c>
      <c r="AP46" s="347">
        <f t="shared" si="33"/>
        <v>-0.68786596061788641</v>
      </c>
      <c r="AQ46" s="347">
        <f t="shared" si="33"/>
        <v>-0.66309656084239865</v>
      </c>
      <c r="AR46" s="347">
        <f t="shared" si="33"/>
        <v>-0.74129247772555817</v>
      </c>
      <c r="AS46" s="347">
        <f t="shared" si="33"/>
        <v>-0.73287223665401124</v>
      </c>
      <c r="AT46" s="347">
        <f t="shared" si="33"/>
        <v>-0.71976524661914465</v>
      </c>
      <c r="AU46" s="347">
        <f t="shared" si="33"/>
        <v>-0.77094782009318452</v>
      </c>
      <c r="AV46" s="347">
        <f t="shared" si="33"/>
        <v>-0.80511086373455409</v>
      </c>
      <c r="AW46" s="347">
        <f t="shared" si="33"/>
        <v>-0.82477588472690733</v>
      </c>
      <c r="AX46" s="347">
        <f t="shared" si="33"/>
        <v>-0.82363199544973131</v>
      </c>
      <c r="AY46" s="347">
        <f t="shared" si="29"/>
        <v>-0.82801656649470301</v>
      </c>
      <c r="AZ46" s="347">
        <f t="shared" si="29"/>
        <v>-0.86419785711471386</v>
      </c>
      <c r="BA46" s="15">
        <f t="shared" si="33"/>
        <v>-0.86850478944980125</v>
      </c>
      <c r="BB46" s="15">
        <f t="shared" si="33"/>
        <v>-1</v>
      </c>
      <c r="BC46" s="15">
        <f t="shared" si="33"/>
        <v>-1</v>
      </c>
      <c r="BD46" s="15">
        <f t="shared" si="33"/>
        <v>-1</v>
      </c>
      <c r="BE46" s="15">
        <f t="shared" si="33"/>
        <v>-1</v>
      </c>
      <c r="BF46" s="1521"/>
      <c r="BG46" s="51"/>
    </row>
    <row r="47" spans="25:62" ht="15" customHeight="1">
      <c r="Y47" s="1125" t="s">
        <v>497</v>
      </c>
      <c r="Z47" s="346">
        <f t="shared" si="30"/>
        <v>4233.5863725365962</v>
      </c>
      <c r="AA47" s="347">
        <f t="shared" ref="AA47:BE47" si="34">IF(ISTEXT(AA32),AA32,AA32/$Z47-1)</f>
        <v>0</v>
      </c>
      <c r="AB47" s="347">
        <f t="shared" si="34"/>
        <v>6.9492508091308913E-3</v>
      </c>
      <c r="AC47" s="347">
        <f t="shared" si="34"/>
        <v>3.911905137066185E-3</v>
      </c>
      <c r="AD47" s="347">
        <f t="shared" si="34"/>
        <v>-1.2317097526567622E-2</v>
      </c>
      <c r="AE47" s="347">
        <f t="shared" si="34"/>
        <v>-3.3379232891609822E-2</v>
      </c>
      <c r="AF47" s="347">
        <f t="shared" si="34"/>
        <v>-4.9756803984744913E-2</v>
      </c>
      <c r="AG47" s="347">
        <f t="shared" si="34"/>
        <v>-6.1007921852989755E-2</v>
      </c>
      <c r="AH47" s="347">
        <f t="shared" si="34"/>
        <v>-6.6351546232256142E-2</v>
      </c>
      <c r="AI47" s="347">
        <f t="shared" si="34"/>
        <v>-8.2220952192722185E-2</v>
      </c>
      <c r="AJ47" s="347">
        <f t="shared" si="34"/>
        <v>-9.475724646641559E-2</v>
      </c>
      <c r="AK47" s="347">
        <f t="shared" si="34"/>
        <v>-9.0812303557292307E-2</v>
      </c>
      <c r="AL47" s="347">
        <f t="shared" si="34"/>
        <v>-8.3717495710723511E-2</v>
      </c>
      <c r="AM47" s="347">
        <f t="shared" si="34"/>
        <v>-7.0765037534490038E-2</v>
      </c>
      <c r="AN47" s="347">
        <f t="shared" si="34"/>
        <v>-5.8752086600892484E-2</v>
      </c>
      <c r="AO47" s="347">
        <f t="shared" si="34"/>
        <v>-5.6381526374534419E-2</v>
      </c>
      <c r="AP47" s="347">
        <f t="shared" si="34"/>
        <v>-4.1867707507496577E-2</v>
      </c>
      <c r="AQ47" s="347">
        <f t="shared" si="34"/>
        <v>-1.6192699747964334E-2</v>
      </c>
      <c r="AR47" s="347">
        <f t="shared" si="34"/>
        <v>1.01703004250564E-3</v>
      </c>
      <c r="AS47" s="347">
        <f t="shared" si="34"/>
        <v>1.8187429250481335E-2</v>
      </c>
      <c r="AT47" s="347">
        <f t="shared" si="34"/>
        <v>2.0028667338150008E-2</v>
      </c>
      <c r="AU47" s="347">
        <f t="shared" si="34"/>
        <v>-4.5903423133226706E-3</v>
      </c>
      <c r="AV47" s="347">
        <f t="shared" si="34"/>
        <v>-1.6095464717860608E-2</v>
      </c>
      <c r="AW47" s="347">
        <f t="shared" si="34"/>
        <v>-3.5719709251836207E-2</v>
      </c>
      <c r="AX47" s="347">
        <f t="shared" si="34"/>
        <v>-5.1588979732124063E-2</v>
      </c>
      <c r="AY47" s="347">
        <f t="shared" si="29"/>
        <v>-6.5785480939792862E-2</v>
      </c>
      <c r="AZ47" s="347">
        <f t="shared" si="29"/>
        <v>-6.9510146825930375E-2</v>
      </c>
      <c r="BA47" s="15">
        <f t="shared" si="34"/>
        <v>-6.9193413993128283E-2</v>
      </c>
      <c r="BB47" s="15">
        <f t="shared" si="34"/>
        <v>-1</v>
      </c>
      <c r="BC47" s="15">
        <f t="shared" si="34"/>
        <v>-1</v>
      </c>
      <c r="BD47" s="15">
        <f t="shared" si="34"/>
        <v>-1</v>
      </c>
      <c r="BE47" s="15">
        <f t="shared" si="34"/>
        <v>-1</v>
      </c>
      <c r="BF47" s="1521"/>
      <c r="BG47" s="51"/>
    </row>
    <row r="48" spans="25:62" ht="15" customHeight="1">
      <c r="Y48" s="1126" t="s">
        <v>498</v>
      </c>
      <c r="Z48" s="346">
        <f t="shared" si="30"/>
        <v>7259.4433534561085</v>
      </c>
      <c r="AA48" s="347">
        <f t="shared" ref="AA48:BE48" si="35">IF(ISTEXT(AA33),AA33,AA33/$Z48-1)</f>
        <v>0</v>
      </c>
      <c r="AB48" s="347">
        <f t="shared" si="35"/>
        <v>-2.1274827912206806E-2</v>
      </c>
      <c r="AC48" s="347">
        <f t="shared" si="35"/>
        <v>-2.9172586020152935E-2</v>
      </c>
      <c r="AD48" s="347">
        <f t="shared" si="35"/>
        <v>-1.8888427450615919E-2</v>
      </c>
      <c r="AE48" s="347">
        <f t="shared" si="35"/>
        <v>-3.4686086589097442E-2</v>
      </c>
      <c r="AF48" s="347">
        <f t="shared" si="35"/>
        <v>-7.5667708469589368E-2</v>
      </c>
      <c r="AG48" s="347">
        <f t="shared" si="35"/>
        <v>-9.3182072000067784E-2</v>
      </c>
      <c r="AH48" s="347">
        <f t="shared" si="35"/>
        <v>-0.1057110677907136</v>
      </c>
      <c r="AI48" s="347">
        <f t="shared" si="35"/>
        <v>-0.11505132294620712</v>
      </c>
      <c r="AJ48" s="347">
        <f t="shared" si="35"/>
        <v>-0.11939590249348708</v>
      </c>
      <c r="AK48" s="347">
        <f t="shared" si="35"/>
        <v>-0.11548593655250683</v>
      </c>
      <c r="AL48" s="347">
        <f t="shared" si="35"/>
        <v>-0.14195839361318263</v>
      </c>
      <c r="AM48" s="347">
        <f t="shared" si="35"/>
        <v>-0.14612877774989463</v>
      </c>
      <c r="AN48" s="347">
        <f t="shared" si="35"/>
        <v>-0.15293445348172707</v>
      </c>
      <c r="AO48" s="347">
        <f t="shared" si="35"/>
        <v>-0.1682631369166091</v>
      </c>
      <c r="AP48" s="347">
        <f t="shared" si="35"/>
        <v>-0.17444295116812314</v>
      </c>
      <c r="AQ48" s="347">
        <f t="shared" si="35"/>
        <v>-0.18172061371920489</v>
      </c>
      <c r="AR48" s="347">
        <f t="shared" si="35"/>
        <v>-0.13749109726679565</v>
      </c>
      <c r="AS48" s="347">
        <f t="shared" si="35"/>
        <v>-0.23958692477150922</v>
      </c>
      <c r="AT48" s="347">
        <f t="shared" si="35"/>
        <v>-0.2726976288148919</v>
      </c>
      <c r="AU48" s="347">
        <f t="shared" si="35"/>
        <v>-0.22771321233048225</v>
      </c>
      <c r="AV48" s="347">
        <f t="shared" si="35"/>
        <v>-0.2439337041040609</v>
      </c>
      <c r="AW48" s="347">
        <f t="shared" si="35"/>
        <v>-0.24398090053613897</v>
      </c>
      <c r="AX48" s="347">
        <f t="shared" si="35"/>
        <v>-0.23641390753534741</v>
      </c>
      <c r="AY48" s="347">
        <f t="shared" si="29"/>
        <v>-0.2452859150510065</v>
      </c>
      <c r="AZ48" s="347">
        <f t="shared" si="29"/>
        <v>-0.24494560873114035</v>
      </c>
      <c r="BA48" s="15">
        <f t="shared" si="35"/>
        <v>-0.25029964864057197</v>
      </c>
      <c r="BB48" s="15">
        <f t="shared" si="35"/>
        <v>-1</v>
      </c>
      <c r="BC48" s="15">
        <f t="shared" si="35"/>
        <v>-1</v>
      </c>
      <c r="BD48" s="15">
        <f t="shared" si="35"/>
        <v>-1</v>
      </c>
      <c r="BE48" s="15">
        <f t="shared" si="35"/>
        <v>-1</v>
      </c>
      <c r="BF48" s="1521"/>
      <c r="BG48" s="51"/>
    </row>
    <row r="49" spans="25:61" ht="15" customHeight="1">
      <c r="Y49" s="1126" t="s">
        <v>499</v>
      </c>
      <c r="Z49" s="346">
        <f t="shared" si="30"/>
        <v>39.255762328812118</v>
      </c>
      <c r="AA49" s="347">
        <f t="shared" ref="AA49:BE49" si="36">IF(ISTEXT(AA34),AA34,AA34/$Z49-1)</f>
        <v>0</v>
      </c>
      <c r="AB49" s="347">
        <f t="shared" si="36"/>
        <v>-7.6659415741276771E-2</v>
      </c>
      <c r="AC49" s="347">
        <f t="shared" si="36"/>
        <v>-4.4405713122051549E-2</v>
      </c>
      <c r="AD49" s="347">
        <f t="shared" si="36"/>
        <v>-0.13178630962602733</v>
      </c>
      <c r="AE49" s="347">
        <f t="shared" si="36"/>
        <v>-8.9495682481504413E-2</v>
      </c>
      <c r="AF49" s="347">
        <f t="shared" si="36"/>
        <v>-0.12659055199284674</v>
      </c>
      <c r="AG49" s="347">
        <f t="shared" si="36"/>
        <v>-0.14777148398572837</v>
      </c>
      <c r="AH49" s="347">
        <f t="shared" si="36"/>
        <v>-0.17226753300761344</v>
      </c>
      <c r="AI49" s="347">
        <f t="shared" si="36"/>
        <v>-0.20948161976868718</v>
      </c>
      <c r="AJ49" s="347">
        <f t="shared" si="36"/>
        <v>-0.22394816826995445</v>
      </c>
      <c r="AK49" s="347">
        <f t="shared" si="36"/>
        <v>-0.24495888542149846</v>
      </c>
      <c r="AL49" s="347">
        <f t="shared" si="36"/>
        <v>-0.25070671718973037</v>
      </c>
      <c r="AM49" s="347">
        <f t="shared" si="36"/>
        <v>-0.2731136205096959</v>
      </c>
      <c r="AN49" s="347">
        <f t="shared" si="36"/>
        <v>-0.30841985575922537</v>
      </c>
      <c r="AO49" s="347">
        <f t="shared" si="36"/>
        <v>-0.33576302474481767</v>
      </c>
      <c r="AP49" s="347">
        <f t="shared" si="36"/>
        <v>-0.32549795201618403</v>
      </c>
      <c r="AQ49" s="347">
        <f t="shared" si="36"/>
        <v>-0.34565804989600757</v>
      </c>
      <c r="AR49" s="347">
        <f t="shared" si="36"/>
        <v>-0.36392147400518993</v>
      </c>
      <c r="AS49" s="347">
        <f t="shared" si="36"/>
        <v>-0.38715837547994791</v>
      </c>
      <c r="AT49" s="347">
        <f t="shared" si="36"/>
        <v>-0.40514144355707293</v>
      </c>
      <c r="AU49" s="347">
        <f t="shared" si="36"/>
        <v>-0.421217080691493</v>
      </c>
      <c r="AV49" s="347">
        <f t="shared" si="36"/>
        <v>-0.42727656766800792</v>
      </c>
      <c r="AW49" s="347">
        <f t="shared" si="36"/>
        <v>-0.44237084665484583</v>
      </c>
      <c r="AX49" s="347">
        <f t="shared" si="36"/>
        <v>-0.43232308368382055</v>
      </c>
      <c r="AY49" s="347">
        <f t="shared" si="29"/>
        <v>-0.4483191801090638</v>
      </c>
      <c r="AZ49" s="347">
        <f t="shared" si="29"/>
        <v>-0.44760820269773116</v>
      </c>
      <c r="BA49" s="15">
        <f t="shared" si="36"/>
        <v>-0.44891699718020051</v>
      </c>
      <c r="BB49" s="15">
        <f t="shared" si="36"/>
        <v>-1</v>
      </c>
      <c r="BC49" s="15">
        <f t="shared" si="36"/>
        <v>-1</v>
      </c>
      <c r="BD49" s="15">
        <f t="shared" si="36"/>
        <v>-1</v>
      </c>
      <c r="BE49" s="15">
        <f t="shared" si="36"/>
        <v>-1</v>
      </c>
      <c r="BF49" s="1521"/>
      <c r="BG49" s="81"/>
    </row>
    <row r="50" spans="25:61" ht="15" customHeight="1">
      <c r="Y50" s="1105" t="s">
        <v>481</v>
      </c>
      <c r="Z50" s="346">
        <f t="shared" si="30"/>
        <v>180.77301123167689</v>
      </c>
      <c r="AA50" s="347">
        <f t="shared" ref="AA50:BE50" si="37">IF(ISTEXT(AA35),AA35,AA35/$Z50-1)</f>
        <v>0</v>
      </c>
      <c r="AB50" s="347">
        <f t="shared" si="37"/>
        <v>-1.0857540447275382E-2</v>
      </c>
      <c r="AC50" s="347">
        <f t="shared" si="37"/>
        <v>-8.7287562675668617E-3</v>
      </c>
      <c r="AD50" s="347">
        <f t="shared" si="37"/>
        <v>-6.3944199746694963E-3</v>
      </c>
      <c r="AE50" s="347">
        <f t="shared" si="37"/>
        <v>-1.1268644673652739E-2</v>
      </c>
      <c r="AF50" s="347">
        <f t="shared" si="37"/>
        <v>-9.0307987886016905E-3</v>
      </c>
      <c r="AG50" s="347">
        <f t="shared" si="37"/>
        <v>-6.543784199484759E-3</v>
      </c>
      <c r="AH50" s="347">
        <f t="shared" si="37"/>
        <v>-1.8933134280343378E-3</v>
      </c>
      <c r="AI50" s="347">
        <f t="shared" si="37"/>
        <v>-7.1309853879629737E-3</v>
      </c>
      <c r="AJ50" s="347">
        <f t="shared" si="37"/>
        <v>-3.0087755453389597E-3</v>
      </c>
      <c r="AK50" s="347">
        <f t="shared" si="37"/>
        <v>2.2325118689958678E-3</v>
      </c>
      <c r="AL50" s="347">
        <f t="shared" si="37"/>
        <v>1.1420285490310489E-2</v>
      </c>
      <c r="AM50" s="347">
        <f t="shared" si="37"/>
        <v>0.28318163229801985</v>
      </c>
      <c r="AN50" s="347">
        <f t="shared" si="37"/>
        <v>0.50848502892690606</v>
      </c>
      <c r="AO50" s="347">
        <f t="shared" si="37"/>
        <v>0.55727454360985984</v>
      </c>
      <c r="AP50" s="347">
        <f t="shared" si="37"/>
        <v>0.76451191744973279</v>
      </c>
      <c r="AQ50" s="347">
        <f t="shared" si="37"/>
        <v>0.82160969816512264</v>
      </c>
      <c r="AR50" s="347">
        <f t="shared" si="37"/>
        <v>0.75911475825811836</v>
      </c>
      <c r="AS50" s="347">
        <f t="shared" si="37"/>
        <v>0.97750591504107742</v>
      </c>
      <c r="AT50" s="347">
        <f t="shared" si="37"/>
        <v>0.95989901867009242</v>
      </c>
      <c r="AU50" s="347">
        <f t="shared" si="37"/>
        <v>0.7102736515096173</v>
      </c>
      <c r="AV50" s="347">
        <f t="shared" si="37"/>
        <v>0.89135199743954274</v>
      </c>
      <c r="AW50" s="347">
        <f t="shared" si="37"/>
        <v>0.87228588909355853</v>
      </c>
      <c r="AX50" s="347">
        <f t="shared" si="37"/>
        <v>0.85131567736555924</v>
      </c>
      <c r="AY50" s="347">
        <f t="shared" si="29"/>
        <v>0.84288650885274174</v>
      </c>
      <c r="AZ50" s="347">
        <f t="shared" si="29"/>
        <v>0.87714673318615155</v>
      </c>
      <c r="BA50" s="15">
        <f t="shared" si="37"/>
        <v>0.89113523091550562</v>
      </c>
      <c r="BB50" s="15">
        <f t="shared" si="37"/>
        <v>-1</v>
      </c>
      <c r="BC50" s="15">
        <f t="shared" si="37"/>
        <v>-1</v>
      </c>
      <c r="BD50" s="15">
        <f t="shared" si="37"/>
        <v>-1</v>
      </c>
      <c r="BE50" s="15">
        <f t="shared" si="37"/>
        <v>-1</v>
      </c>
      <c r="BF50" s="1521"/>
      <c r="BG50" s="81"/>
    </row>
    <row r="51" spans="25:61" ht="15" customHeight="1">
      <c r="Y51" s="43" t="s">
        <v>482</v>
      </c>
      <c r="Z51" s="346">
        <f t="shared" si="30"/>
        <v>1435.2468460874916</v>
      </c>
      <c r="AA51" s="347">
        <f t="shared" ref="AA51:BE51" si="38">IF(ISTEXT(AA36),AA36,AA36/$Z51-1)</f>
        <v>0</v>
      </c>
      <c r="AB51" s="347">
        <f t="shared" si="38"/>
        <v>2.7971291764997241E-2</v>
      </c>
      <c r="AC51" s="347">
        <f t="shared" si="38"/>
        <v>0.12063571042685539</v>
      </c>
      <c r="AD51" s="347">
        <f t="shared" si="38"/>
        <v>0.1213117050917496</v>
      </c>
      <c r="AE51" s="347">
        <f t="shared" si="38"/>
        <v>0.23130682378006795</v>
      </c>
      <c r="AF51" s="347">
        <f t="shared" si="38"/>
        <v>0.32711954955048084</v>
      </c>
      <c r="AG51" s="347">
        <f t="shared" si="38"/>
        <v>0.41145121003344975</v>
      </c>
      <c r="AH51" s="347">
        <f t="shared" si="38"/>
        <v>0.46171357264247925</v>
      </c>
      <c r="AI51" s="347">
        <f t="shared" si="38"/>
        <v>0.46484148475337839</v>
      </c>
      <c r="AJ51" s="347">
        <f t="shared" si="38"/>
        <v>0.51432120760431266</v>
      </c>
      <c r="AK51" s="347">
        <f t="shared" si="38"/>
        <v>0.50130881415291717</v>
      </c>
      <c r="AL51" s="347">
        <f t="shared" si="38"/>
        <v>0.45316858243356206</v>
      </c>
      <c r="AM51" s="347">
        <f t="shared" si="38"/>
        <v>0.33115032079960538</v>
      </c>
      <c r="AN51" s="347">
        <f t="shared" si="38"/>
        <v>0.32939193256259758</v>
      </c>
      <c r="AO51" s="347">
        <f t="shared" si="38"/>
        <v>0.32273020023977539</v>
      </c>
      <c r="AP51" s="347">
        <f t="shared" si="38"/>
        <v>0.36792909231287707</v>
      </c>
      <c r="AQ51" s="347">
        <f t="shared" si="38"/>
        <v>0.28428155351945361</v>
      </c>
      <c r="AR51" s="347">
        <f t="shared" si="38"/>
        <v>0.18030714725473107</v>
      </c>
      <c r="AS51" s="347">
        <f t="shared" si="38"/>
        <v>0.1347788088516817</v>
      </c>
      <c r="AT51" s="347">
        <f t="shared" si="38"/>
        <v>9.4453819485617707E-2</v>
      </c>
      <c r="AU51" s="347">
        <f t="shared" si="38"/>
        <v>5.68645140290438E-2</v>
      </c>
      <c r="AV51" s="347">
        <f t="shared" si="38"/>
        <v>6.2059138272196446E-2</v>
      </c>
      <c r="AW51" s="347">
        <f t="shared" si="38"/>
        <v>6.4908580580707476E-2</v>
      </c>
      <c r="AX51" s="347">
        <f t="shared" si="38"/>
        <v>7.4266967952197671E-2</v>
      </c>
      <c r="AY51" s="347">
        <f t="shared" si="29"/>
        <v>-1.6352955096082811E-3</v>
      </c>
      <c r="AZ51" s="347">
        <f t="shared" si="29"/>
        <v>5.3364226020055971E-2</v>
      </c>
      <c r="BA51" s="15">
        <f t="shared" si="38"/>
        <v>5.4208636122234477E-2</v>
      </c>
      <c r="BB51" s="15">
        <f t="shared" si="38"/>
        <v>-1</v>
      </c>
      <c r="BC51" s="15">
        <f t="shared" si="38"/>
        <v>-1</v>
      </c>
      <c r="BD51" s="15">
        <f t="shared" si="38"/>
        <v>-1</v>
      </c>
      <c r="BE51" s="15">
        <f t="shared" si="38"/>
        <v>-1</v>
      </c>
      <c r="BF51" s="1521"/>
      <c r="BG51" s="81"/>
    </row>
    <row r="52" spans="25:61" ht="15" customHeight="1" thickBot="1">
      <c r="Y52" s="43" t="s">
        <v>483</v>
      </c>
      <c r="Z52" s="346">
        <f t="shared" si="30"/>
        <v>2087.4811313876876</v>
      </c>
      <c r="AA52" s="347">
        <f t="shared" ref="AA52:BE52" si="39">IF(ISTEXT(AA37),AA37,AA37/$Z52-1)</f>
        <v>0</v>
      </c>
      <c r="AB52" s="347">
        <f t="shared" si="39"/>
        <v>4.7906597130471518E-3</v>
      </c>
      <c r="AC52" s="347">
        <f t="shared" si="39"/>
        <v>1.0561656532535491E-2</v>
      </c>
      <c r="AD52" s="347">
        <f t="shared" si="39"/>
        <v>1.2420651577171427E-2</v>
      </c>
      <c r="AE52" s="347">
        <f t="shared" si="39"/>
        <v>5.9959336529495921E-3</v>
      </c>
      <c r="AF52" s="347">
        <f t="shared" si="39"/>
        <v>2.3083936712750441E-2</v>
      </c>
      <c r="AG52" s="347">
        <f t="shared" si="39"/>
        <v>1.6993128138039992E-2</v>
      </c>
      <c r="AH52" s="347">
        <f t="shared" si="39"/>
        <v>2.3913755560382999E-2</v>
      </c>
      <c r="AI52" s="347">
        <f t="shared" si="39"/>
        <v>1.5424593983166979E-2</v>
      </c>
      <c r="AJ52" s="347">
        <f t="shared" si="39"/>
        <v>-2.0749359880123608E-2</v>
      </c>
      <c r="AK52" s="347">
        <f t="shared" si="39"/>
        <v>-4.3320121831852298E-2</v>
      </c>
      <c r="AL52" s="347">
        <f t="shared" si="39"/>
        <v>-3.0105551900010852E-2</v>
      </c>
      <c r="AM52" s="347">
        <f t="shared" si="39"/>
        <v>-4.6156063236601819E-2</v>
      </c>
      <c r="AN52" s="347">
        <f t="shared" si="39"/>
        <v>-3.0924042406512475E-2</v>
      </c>
      <c r="AO52" s="347">
        <f t="shared" si="39"/>
        <v>-2.1521203376720477E-2</v>
      </c>
      <c r="AP52" s="347">
        <f t="shared" si="39"/>
        <v>-3.8088248678216918E-2</v>
      </c>
      <c r="AQ52" s="347">
        <f t="shared" si="39"/>
        <v>-4.4418011578959526E-2</v>
      </c>
      <c r="AR52" s="347">
        <f t="shared" si="39"/>
        <v>-5.3171112157414546E-2</v>
      </c>
      <c r="AS52" s="347">
        <f t="shared" si="39"/>
        <v>-4.7157504425963226E-2</v>
      </c>
      <c r="AT52" s="347">
        <f t="shared" si="39"/>
        <v>-8.4806766623443663E-2</v>
      </c>
      <c r="AU52" s="347">
        <f t="shared" si="39"/>
        <v>-7.5210432226014756E-2</v>
      </c>
      <c r="AV52" s="347">
        <f t="shared" si="39"/>
        <v>-7.0362970714779038E-2</v>
      </c>
      <c r="AW52" s="347">
        <f t="shared" si="39"/>
        <v>-9.6026803019982787E-2</v>
      </c>
      <c r="AX52" s="347">
        <f t="shared" si="39"/>
        <v>-8.7113029871631054E-2</v>
      </c>
      <c r="AY52" s="347">
        <f t="shared" si="29"/>
        <v>-0.10338067086821356</v>
      </c>
      <c r="AZ52" s="347">
        <f t="shared" si="29"/>
        <v>-0.10961994857243496</v>
      </c>
      <c r="BA52" s="15">
        <f t="shared" si="39"/>
        <v>-0.10943201741651776</v>
      </c>
      <c r="BB52" s="15">
        <f t="shared" si="39"/>
        <v>-1</v>
      </c>
      <c r="BC52" s="15">
        <f t="shared" si="39"/>
        <v>-1</v>
      </c>
      <c r="BD52" s="15">
        <f t="shared" si="39"/>
        <v>-1</v>
      </c>
      <c r="BE52" s="15">
        <f t="shared" si="39"/>
        <v>-1</v>
      </c>
      <c r="BF52" s="1521"/>
      <c r="BG52" s="53"/>
    </row>
    <row r="53" spans="25:61" ht="15" customHeight="1" thickTop="1" thickBot="1">
      <c r="Y53" s="1111" t="s">
        <v>473</v>
      </c>
      <c r="Z53" s="348">
        <f t="shared" si="30"/>
        <v>381.42489034365371</v>
      </c>
      <c r="AA53" s="349">
        <f t="shared" ref="AA53:BE53" si="40">IF(ISTEXT(AA38),AA38,AA38/$Z53-1)</f>
        <v>0</v>
      </c>
      <c r="AB53" s="349">
        <f t="shared" si="40"/>
        <v>3.1398215802070473E-2</v>
      </c>
      <c r="AC53" s="349">
        <f t="shared" si="40"/>
        <v>3.3620802860631072E-2</v>
      </c>
      <c r="AD53" s="349">
        <f t="shared" si="40"/>
        <v>3.9287108954302985E-2</v>
      </c>
      <c r="AE53" s="349">
        <f t="shared" si="40"/>
        <v>5.6675860123350574E-2</v>
      </c>
      <c r="AF53" s="349">
        <f t="shared" si="40"/>
        <v>0.10245075747469312</v>
      </c>
      <c r="AG53" s="349">
        <f t="shared" si="40"/>
        <v>0.12171986290738546</v>
      </c>
      <c r="AH53" s="349">
        <f t="shared" si="40"/>
        <v>0.17072858184505568</v>
      </c>
      <c r="AI53" s="349">
        <f t="shared" si="40"/>
        <v>0.21058889711391338</v>
      </c>
      <c r="AJ53" s="349">
        <f t="shared" si="40"/>
        <v>0.22478138382546908</v>
      </c>
      <c r="AK53" s="349">
        <f t="shared" si="40"/>
        <v>0.29510634620050258</v>
      </c>
      <c r="AL53" s="349">
        <f t="shared" si="40"/>
        <v>0.32978465777146182</v>
      </c>
      <c r="AM53" s="349">
        <f t="shared" si="40"/>
        <v>6.3288807632363664E-2</v>
      </c>
      <c r="AN53" s="349">
        <f t="shared" si="40"/>
        <v>4.6069638650672928E-2</v>
      </c>
      <c r="AO53" s="349">
        <f t="shared" si="40"/>
        <v>1.4632627260423581E-2</v>
      </c>
      <c r="AP53" s="349">
        <f t="shared" si="40"/>
        <v>3.3897481683240471E-3</v>
      </c>
      <c r="AQ53" s="349">
        <f t="shared" si="40"/>
        <v>-5.1838208028365251E-4</v>
      </c>
      <c r="AR53" s="349">
        <f t="shared" si="40"/>
        <v>-4.3633407092682486E-2</v>
      </c>
      <c r="AS53" s="349">
        <f t="shared" si="40"/>
        <v>-3.8117077527909493E-2</v>
      </c>
      <c r="AT53" s="349">
        <f t="shared" si="40"/>
        <v>-0.11032668204465945</v>
      </c>
      <c r="AU53" s="349">
        <f t="shared" si="40"/>
        <v>-0.12274255489690589</v>
      </c>
      <c r="AV53" s="349">
        <f t="shared" si="40"/>
        <v>-0.14029475753414866</v>
      </c>
      <c r="AW53" s="349">
        <f t="shared" si="40"/>
        <v>-9.0697156847482141E-2</v>
      </c>
      <c r="AX53" s="349">
        <f t="shared" si="40"/>
        <v>-0.12868355188914649</v>
      </c>
      <c r="AY53" s="349">
        <f t="shared" si="29"/>
        <v>-0.13619834046162149</v>
      </c>
      <c r="AZ53" s="349">
        <f t="shared" si="29"/>
        <v>-0.17554047304117038</v>
      </c>
      <c r="BA53" s="16">
        <f t="shared" si="40"/>
        <v>-0.17824402555697649</v>
      </c>
      <c r="BB53" s="15">
        <f t="shared" si="40"/>
        <v>-1</v>
      </c>
      <c r="BC53" s="15">
        <f t="shared" si="40"/>
        <v>-1</v>
      </c>
      <c r="BD53" s="15">
        <f t="shared" si="40"/>
        <v>-1</v>
      </c>
      <c r="BE53" s="15">
        <f t="shared" si="40"/>
        <v>-1</v>
      </c>
      <c r="BF53" s="1522"/>
      <c r="BG53" s="81"/>
      <c r="BH53" s="26"/>
      <c r="BI53" s="26"/>
    </row>
    <row r="54" spans="25:61" ht="15" customHeight="1" thickTop="1">
      <c r="Y54" s="1127" t="s">
        <v>99</v>
      </c>
      <c r="Z54" s="350">
        <f t="shared" si="30"/>
        <v>31739.13171673589</v>
      </c>
      <c r="AA54" s="351">
        <f t="shared" ref="AA54:BE54" si="41">IF(ISTEXT(AA39),AA39,AA39/$Z54-1)</f>
        <v>0</v>
      </c>
      <c r="AB54" s="351">
        <f t="shared" si="41"/>
        <v>-9.4166934682544667E-3</v>
      </c>
      <c r="AC54" s="351">
        <f t="shared" si="41"/>
        <v>-4.3275683476526883E-3</v>
      </c>
      <c r="AD54" s="351">
        <f t="shared" si="41"/>
        <v>-8.6150665936854942E-3</v>
      </c>
      <c r="AE54" s="351">
        <f t="shared" si="41"/>
        <v>3.1474459250107945E-2</v>
      </c>
      <c r="AF54" s="351">
        <f t="shared" si="41"/>
        <v>4.1000286404129449E-2</v>
      </c>
      <c r="AG54" s="351">
        <f t="shared" si="41"/>
        <v>7.6323708817986669E-2</v>
      </c>
      <c r="AH54" s="351">
        <f t="shared" si="41"/>
        <v>0.1010913561982365</v>
      </c>
      <c r="AI54" s="351">
        <f t="shared" si="41"/>
        <v>5.0813330635915976E-2</v>
      </c>
      <c r="AJ54" s="351">
        <f t="shared" si="41"/>
        <v>-0.14367526955827681</v>
      </c>
      <c r="AK54" s="351">
        <f t="shared" si="41"/>
        <v>-6.4563564187824829E-2</v>
      </c>
      <c r="AL54" s="351">
        <f t="shared" si="41"/>
        <v>-0.17640136730034539</v>
      </c>
      <c r="AM54" s="351">
        <f t="shared" si="41"/>
        <v>-0.19314631571886187</v>
      </c>
      <c r="AN54" s="351">
        <f t="shared" si="41"/>
        <v>-0.1975330146313512</v>
      </c>
      <c r="AO54" s="351">
        <f t="shared" si="41"/>
        <v>-0.19677421311121068</v>
      </c>
      <c r="AP54" s="351">
        <f t="shared" si="41"/>
        <v>-0.21031633701452512</v>
      </c>
      <c r="AQ54" s="351">
        <f t="shared" si="41"/>
        <v>-0.21198657808224441</v>
      </c>
      <c r="AR54" s="351">
        <f t="shared" si="41"/>
        <v>-0.23029855549136169</v>
      </c>
      <c r="AS54" s="351">
        <f t="shared" si="41"/>
        <v>-0.25785856871729362</v>
      </c>
      <c r="AT54" s="351">
        <f t="shared" si="41"/>
        <v>-0.27526992845212694</v>
      </c>
      <c r="AU54" s="351">
        <f t="shared" si="41"/>
        <v>-0.29185916174232995</v>
      </c>
      <c r="AV54" s="351">
        <f t="shared" si="41"/>
        <v>-0.30660314162137825</v>
      </c>
      <c r="AW54" s="351">
        <f t="shared" si="41"/>
        <v>-0.31785873682183263</v>
      </c>
      <c r="AX54" s="351">
        <f t="shared" si="41"/>
        <v>-0.31572887511371195</v>
      </c>
      <c r="AY54" s="351">
        <f t="shared" si="29"/>
        <v>-0.32884426755637852</v>
      </c>
      <c r="AZ54" s="351">
        <f t="shared" si="29"/>
        <v>-0.33900250213925487</v>
      </c>
      <c r="BA54" s="835">
        <f t="shared" si="41"/>
        <v>-0.34854929338472818</v>
      </c>
      <c r="BB54" s="15">
        <f t="shared" si="41"/>
        <v>-1</v>
      </c>
      <c r="BC54" s="15">
        <f t="shared" si="41"/>
        <v>-1</v>
      </c>
      <c r="BD54" s="15">
        <f t="shared" si="41"/>
        <v>-1</v>
      </c>
      <c r="BE54" s="15">
        <f t="shared" si="41"/>
        <v>-1</v>
      </c>
      <c r="BF54" s="267"/>
      <c r="BG54" s="51"/>
    </row>
    <row r="56" spans="25:61">
      <c r="Y56" s="236" t="s">
        <v>439</v>
      </c>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row>
    <row r="57" spans="25:61">
      <c r="Y57" s="10"/>
      <c r="Z57" s="228">
        <v>2005</v>
      </c>
      <c r="AA57" s="10">
        <v>1990</v>
      </c>
      <c r="AB57" s="10">
        <f t="shared" ref="AB57:BE57" si="42">AA57+1</f>
        <v>1991</v>
      </c>
      <c r="AC57" s="10">
        <f t="shared" si="42"/>
        <v>1992</v>
      </c>
      <c r="AD57" s="10">
        <f t="shared" si="42"/>
        <v>1993</v>
      </c>
      <c r="AE57" s="10">
        <f t="shared" si="42"/>
        <v>1994</v>
      </c>
      <c r="AF57" s="10">
        <f t="shared" si="42"/>
        <v>1995</v>
      </c>
      <c r="AG57" s="10">
        <f t="shared" si="42"/>
        <v>1996</v>
      </c>
      <c r="AH57" s="10">
        <f t="shared" si="42"/>
        <v>1997</v>
      </c>
      <c r="AI57" s="10">
        <f t="shared" si="42"/>
        <v>1998</v>
      </c>
      <c r="AJ57" s="10">
        <f t="shared" si="42"/>
        <v>1999</v>
      </c>
      <c r="AK57" s="10">
        <f t="shared" si="42"/>
        <v>2000</v>
      </c>
      <c r="AL57" s="10">
        <f t="shared" si="42"/>
        <v>2001</v>
      </c>
      <c r="AM57" s="10">
        <f t="shared" si="42"/>
        <v>2002</v>
      </c>
      <c r="AN57" s="10">
        <f t="shared" si="42"/>
        <v>2003</v>
      </c>
      <c r="AO57" s="10">
        <f t="shared" si="42"/>
        <v>2004</v>
      </c>
      <c r="AP57" s="129">
        <f t="shared" si="42"/>
        <v>2005</v>
      </c>
      <c r="AQ57" s="129">
        <f t="shared" si="42"/>
        <v>2006</v>
      </c>
      <c r="AR57" s="129">
        <f t="shared" si="42"/>
        <v>2007</v>
      </c>
      <c r="AS57" s="129">
        <f t="shared" si="42"/>
        <v>2008</v>
      </c>
      <c r="AT57" s="129">
        <f t="shared" si="42"/>
        <v>2009</v>
      </c>
      <c r="AU57" s="129">
        <f t="shared" si="42"/>
        <v>2010</v>
      </c>
      <c r="AV57" s="129">
        <f t="shared" si="42"/>
        <v>2011</v>
      </c>
      <c r="AW57" s="129">
        <f t="shared" si="42"/>
        <v>2012</v>
      </c>
      <c r="AX57" s="129">
        <f t="shared" si="42"/>
        <v>2013</v>
      </c>
      <c r="AY57" s="129">
        <f t="shared" si="42"/>
        <v>2014</v>
      </c>
      <c r="AZ57" s="10">
        <f t="shared" si="42"/>
        <v>2015</v>
      </c>
      <c r="BA57" s="10">
        <f t="shared" si="42"/>
        <v>2016</v>
      </c>
      <c r="BB57" s="10">
        <f t="shared" si="42"/>
        <v>2017</v>
      </c>
      <c r="BC57" s="10">
        <f t="shared" si="42"/>
        <v>2018</v>
      </c>
      <c r="BD57" s="10">
        <f t="shared" si="42"/>
        <v>2019</v>
      </c>
      <c r="BE57" s="10">
        <f t="shared" si="42"/>
        <v>2020</v>
      </c>
      <c r="BF57" s="10" t="s">
        <v>34</v>
      </c>
      <c r="BG57" s="10" t="s">
        <v>3</v>
      </c>
    </row>
    <row r="58" spans="25:61" ht="15" customHeight="1">
      <c r="Y58" s="1125" t="s">
        <v>474</v>
      </c>
      <c r="Z58" s="346">
        <f>AP28</f>
        <v>4404.6819418597906</v>
      </c>
      <c r="AA58" s="280"/>
      <c r="AB58" s="280"/>
      <c r="AC58" s="280"/>
      <c r="AD58" s="280"/>
      <c r="AE58" s="280"/>
      <c r="AF58" s="280"/>
      <c r="AG58" s="280"/>
      <c r="AH58" s="280"/>
      <c r="AI58" s="280"/>
      <c r="AJ58" s="280"/>
      <c r="AK58" s="280"/>
      <c r="AL58" s="280"/>
      <c r="AM58" s="280"/>
      <c r="AN58" s="280"/>
      <c r="AO58" s="280"/>
      <c r="AP58" s="347">
        <f t="shared" ref="AP58:AX69" si="43">IF(ISTEXT(AP28),AP28,AP28/$Z58-1)</f>
        <v>0</v>
      </c>
      <c r="AQ58" s="347">
        <f t="shared" si="43"/>
        <v>-1.0844412531361036E-2</v>
      </c>
      <c r="AR58" s="347">
        <f t="shared" si="43"/>
        <v>1.8700943411709137E-2</v>
      </c>
      <c r="AS58" s="347">
        <f t="shared" si="43"/>
        <v>-8.8982291051605822E-3</v>
      </c>
      <c r="AT58" s="347">
        <f t="shared" si="43"/>
        <v>-3.5893082503142604E-2</v>
      </c>
      <c r="AU58" s="347">
        <f t="shared" si="43"/>
        <v>-4.0567868436721222E-2</v>
      </c>
      <c r="AV58" s="347">
        <f t="shared" si="43"/>
        <v>-1.8684473570349636E-2</v>
      </c>
      <c r="AW58" s="347">
        <f t="shared" si="43"/>
        <v>-1.1360527741204995E-2</v>
      </c>
      <c r="AX58" s="347">
        <f t="shared" si="43"/>
        <v>1.7160637078789565E-2</v>
      </c>
      <c r="AY58" s="347">
        <f t="shared" ref="AY58:AZ69" si="44">IF(ISTEXT(AY28),AY28,AY28/$Z58-1)</f>
        <v>7.4942504311856784E-3</v>
      </c>
      <c r="AZ58" s="347">
        <f t="shared" si="44"/>
        <v>1.2200861633149263E-2</v>
      </c>
      <c r="BA58" s="347">
        <f t="shared" ref="BA58" si="45">IF(ISTEXT(BA28),BA28,BA28/$Z58-1)</f>
        <v>-3.3885445980023965E-2</v>
      </c>
      <c r="BB58" s="15">
        <f>IF(ISTEXT(BB43),BB43,BB43/$Z58-1)</f>
        <v>-1.0002270311484915</v>
      </c>
      <c r="BC58" s="15">
        <f>IF(ISTEXT(BC43),BC43,BC43/$Z58-1)</f>
        <v>-1.0002270311484915</v>
      </c>
      <c r="BD58" s="15">
        <f>IF(ISTEXT(BD43),BD43,BD43/$Z58-1)</f>
        <v>-1.0002270311484915</v>
      </c>
      <c r="BE58" s="15">
        <f>IF(ISTEXT(BE43),BE43,BE43/$Z58-1)</f>
        <v>-1.0002270311484915</v>
      </c>
      <c r="BF58" s="1520"/>
      <c r="BG58" s="44"/>
    </row>
    <row r="59" spans="25:61" ht="15" customHeight="1">
      <c r="Y59" s="1125" t="s">
        <v>475</v>
      </c>
      <c r="Z59" s="346">
        <f t="shared" ref="Z59:Z69" si="46">AP29</f>
        <v>2816.74306132944</v>
      </c>
      <c r="AA59" s="280"/>
      <c r="AB59" s="280"/>
      <c r="AC59" s="280"/>
      <c r="AD59" s="280"/>
      <c r="AE59" s="280"/>
      <c r="AF59" s="280"/>
      <c r="AG59" s="280"/>
      <c r="AH59" s="280"/>
      <c r="AI59" s="280"/>
      <c r="AJ59" s="280"/>
      <c r="AK59" s="280"/>
      <c r="AL59" s="280"/>
      <c r="AM59" s="280"/>
      <c r="AN59" s="280"/>
      <c r="AO59" s="280"/>
      <c r="AP59" s="347">
        <f>IF(ISTEXT(AP29),AP29,AP29/$Z59-1)</f>
        <v>0</v>
      </c>
      <c r="AQ59" s="347">
        <f t="shared" si="43"/>
        <v>-6.4386338967569401E-2</v>
      </c>
      <c r="AR59" s="347">
        <f t="shared" si="43"/>
        <v>-0.11208564225120987</v>
      </c>
      <c r="AS59" s="347">
        <f t="shared" si="43"/>
        <v>-0.16747933618894384</v>
      </c>
      <c r="AT59" s="347">
        <f t="shared" si="43"/>
        <v>-0.22539679032021698</v>
      </c>
      <c r="AU59" s="347">
        <f t="shared" si="43"/>
        <v>-0.27389349230825233</v>
      </c>
      <c r="AV59" s="347">
        <f t="shared" si="43"/>
        <v>-0.31034933198174863</v>
      </c>
      <c r="AW59" s="347">
        <f t="shared" si="43"/>
        <v>-0.33753620516660809</v>
      </c>
      <c r="AX59" s="347">
        <f t="shared" si="43"/>
        <v>-0.36283451317409687</v>
      </c>
      <c r="AY59" s="347">
        <f t="shared" si="44"/>
        <v>-0.38335950395362728</v>
      </c>
      <c r="AZ59" s="347">
        <f t="shared" si="44"/>
        <v>-0.39343855289306839</v>
      </c>
      <c r="BA59" s="347">
        <f t="shared" ref="BA59" si="47">IF(ISTEXT(BA29),BA29,BA29/$Z59-1)</f>
        <v>-0.40155001208244212</v>
      </c>
      <c r="BB59" s="15">
        <f t="shared" ref="BB59:BE61" si="48">IF(ISTEXT(BB44),BB44,BB44/$Z59-1)</f>
        <v>-1.0003550199568179</v>
      </c>
      <c r="BC59" s="15">
        <f t="shared" si="48"/>
        <v>-1.0003550199568179</v>
      </c>
      <c r="BD59" s="15">
        <f t="shared" si="48"/>
        <v>-1.0003550199568179</v>
      </c>
      <c r="BE59" s="15">
        <f t="shared" si="48"/>
        <v>-1.0003550199568179</v>
      </c>
      <c r="BF59" s="1521"/>
      <c r="BG59" s="79"/>
    </row>
    <row r="60" spans="25:61" ht="15" customHeight="1">
      <c r="Y60" s="1125" t="s">
        <v>496</v>
      </c>
      <c r="Z60" s="346">
        <f t="shared" si="46"/>
        <v>0.113840762636</v>
      </c>
      <c r="AA60" s="280"/>
      <c r="AB60" s="280"/>
      <c r="AC60" s="280"/>
      <c r="AD60" s="280"/>
      <c r="AE60" s="280"/>
      <c r="AF60" s="280"/>
      <c r="AG60" s="280"/>
      <c r="AH60" s="280"/>
      <c r="AI60" s="280"/>
      <c r="AJ60" s="280"/>
      <c r="AK60" s="280"/>
      <c r="AL60" s="280"/>
      <c r="AM60" s="280"/>
      <c r="AN60" s="280"/>
      <c r="AO60" s="280"/>
      <c r="AP60" s="347">
        <f t="shared" si="43"/>
        <v>0</v>
      </c>
      <c r="AQ60" s="347">
        <f t="shared" si="43"/>
        <v>-3.7259299795472933E-2</v>
      </c>
      <c r="AR60" s="347">
        <f t="shared" si="43"/>
        <v>9.9221503251138987E-3</v>
      </c>
      <c r="AS60" s="347">
        <f t="shared" si="43"/>
        <v>1.7518644023641894E-2</v>
      </c>
      <c r="AT60" s="347">
        <f t="shared" si="43"/>
        <v>-5.2789990341294057E-2</v>
      </c>
      <c r="AU60" s="347">
        <f t="shared" si="43"/>
        <v>-0.10720311172740393</v>
      </c>
      <c r="AV60" s="347">
        <f t="shared" si="43"/>
        <v>-0.12266636006867371</v>
      </c>
      <c r="AW60" s="347">
        <f t="shared" si="43"/>
        <v>-0.14587346767078446</v>
      </c>
      <c r="AX60" s="347">
        <f t="shared" si="43"/>
        <v>-0.20163252227494488</v>
      </c>
      <c r="AY60" s="347">
        <f t="shared" si="44"/>
        <v>-0.23094468859158879</v>
      </c>
      <c r="AZ60" s="347">
        <f t="shared" si="44"/>
        <v>-0.27117933510959757</v>
      </c>
      <c r="BA60" s="347">
        <f t="shared" ref="BA60" si="49">IF(ISTEXT(BA30),BA30,BA30/$Z60-1)</f>
        <v>-0.29642878134873418</v>
      </c>
      <c r="BB60" s="15">
        <f t="shared" si="48"/>
        <v>-9.7841997615340013</v>
      </c>
      <c r="BC60" s="15">
        <f t="shared" si="48"/>
        <v>-9.7841997615340013</v>
      </c>
      <c r="BD60" s="15">
        <f t="shared" si="48"/>
        <v>-9.7841997615340013</v>
      </c>
      <c r="BE60" s="15">
        <f t="shared" si="48"/>
        <v>-9.7841997615340013</v>
      </c>
      <c r="BF60" s="1521"/>
      <c r="BG60" s="79"/>
    </row>
    <row r="61" spans="25:61" ht="15" customHeight="1">
      <c r="Y61" s="1125" t="s">
        <v>237</v>
      </c>
      <c r="Z61" s="346">
        <f t="shared" si="46"/>
        <v>3093.4539066914222</v>
      </c>
      <c r="AA61" s="280"/>
      <c r="AB61" s="280"/>
      <c r="AC61" s="280"/>
      <c r="AD61" s="280"/>
      <c r="AE61" s="280"/>
      <c r="AF61" s="280"/>
      <c r="AG61" s="280"/>
      <c r="AH61" s="280"/>
      <c r="AI61" s="280"/>
      <c r="AJ61" s="280"/>
      <c r="AK61" s="280"/>
      <c r="AL61" s="280"/>
      <c r="AM61" s="280"/>
      <c r="AN61" s="280"/>
      <c r="AO61" s="280"/>
      <c r="AP61" s="347">
        <f t="shared" si="43"/>
        <v>0</v>
      </c>
      <c r="AQ61" s="347">
        <f t="shared" si="43"/>
        <v>7.9355009868581128E-2</v>
      </c>
      <c r="AR61" s="347">
        <f t="shared" si="43"/>
        <v>-0.17116530197549906</v>
      </c>
      <c r="AS61" s="347">
        <f t="shared" si="43"/>
        <v>-0.14418893923013743</v>
      </c>
      <c r="AT61" s="347">
        <f t="shared" si="43"/>
        <v>-0.10219739591492372</v>
      </c>
      <c r="AU61" s="347">
        <f t="shared" si="43"/>
        <v>-0.2661736593668641</v>
      </c>
      <c r="AV61" s="347">
        <f t="shared" si="43"/>
        <v>-0.37562357296487248</v>
      </c>
      <c r="AW61" s="347">
        <f t="shared" si="43"/>
        <v>-0.43862541996394122</v>
      </c>
      <c r="AX61" s="347">
        <f t="shared" si="43"/>
        <v>-0.43496068259841592</v>
      </c>
      <c r="AY61" s="347">
        <f t="shared" si="44"/>
        <v>-0.44900776010925414</v>
      </c>
      <c r="AZ61" s="347">
        <f t="shared" si="44"/>
        <v>-0.56492363615927998</v>
      </c>
      <c r="BA61" s="347">
        <f t="shared" ref="BA61" si="50">IF(ISTEXT(BA31),BA31,BA31/$Z61-1)</f>
        <v>-0.57872197851121676</v>
      </c>
      <c r="BB61" s="15">
        <f t="shared" si="48"/>
        <v>-1.000323263261766</v>
      </c>
      <c r="BC61" s="15">
        <f t="shared" si="48"/>
        <v>-1.000323263261766</v>
      </c>
      <c r="BD61" s="15">
        <f t="shared" si="48"/>
        <v>-1.000323263261766</v>
      </c>
      <c r="BE61" s="15">
        <f t="shared" si="48"/>
        <v>-1.000323263261766</v>
      </c>
      <c r="BF61" s="1521"/>
      <c r="BG61" s="51"/>
    </row>
    <row r="62" spans="25:61" ht="15" customHeight="1">
      <c r="Y62" s="1125" t="s">
        <v>497</v>
      </c>
      <c r="Z62" s="346">
        <f t="shared" si="46"/>
        <v>4056.3358165835107</v>
      </c>
      <c r="AA62" s="280"/>
      <c r="AB62" s="280"/>
      <c r="AC62" s="280"/>
      <c r="AD62" s="280"/>
      <c r="AE62" s="280"/>
      <c r="AF62" s="280"/>
      <c r="AG62" s="280"/>
      <c r="AH62" s="280"/>
      <c r="AI62" s="280"/>
      <c r="AJ62" s="280"/>
      <c r="AK62" s="280"/>
      <c r="AL62" s="280"/>
      <c r="AM62" s="280"/>
      <c r="AN62" s="280"/>
      <c r="AO62" s="280"/>
      <c r="AP62" s="347">
        <f t="shared" si="43"/>
        <v>0</v>
      </c>
      <c r="AQ62" s="347">
        <f t="shared" si="43"/>
        <v>2.6796933952346613E-2</v>
      </c>
      <c r="AR62" s="347">
        <f t="shared" si="43"/>
        <v>4.4758680910796711E-2</v>
      </c>
      <c r="AS62" s="347">
        <f t="shared" si="43"/>
        <v>6.2679378650049911E-2</v>
      </c>
      <c r="AT62" s="347">
        <f t="shared" si="43"/>
        <v>6.4601073704162681E-2</v>
      </c>
      <c r="AU62" s="347">
        <f t="shared" si="43"/>
        <v>3.8906282030428008E-2</v>
      </c>
      <c r="AV62" s="347">
        <f t="shared" si="43"/>
        <v>2.6898417881930925E-2</v>
      </c>
      <c r="AW62" s="347">
        <f t="shared" si="43"/>
        <v>6.4166486234034092E-3</v>
      </c>
      <c r="AX62" s="347">
        <f t="shared" si="43"/>
        <v>-1.0146064693570045E-2</v>
      </c>
      <c r="AY62" s="347">
        <f t="shared" si="44"/>
        <v>-2.4962913388584584E-2</v>
      </c>
      <c r="AZ62" s="347">
        <f t="shared" si="44"/>
        <v>-2.8850336780241737E-2</v>
      </c>
      <c r="BA62" s="347">
        <f t="shared" ref="BA62" si="51">IF(ISTEXT(BA32),BA32,BA32/$Z62-1)</f>
        <v>-2.8519763606491222E-2</v>
      </c>
      <c r="BB62" s="15">
        <f t="shared" ref="BB62:BE69" si="52">IF(ISTEXT(BB47),BB47,BB47/$Z62-1)</f>
        <v>-1.000246527912189</v>
      </c>
      <c r="BC62" s="15">
        <f t="shared" si="52"/>
        <v>-1.000246527912189</v>
      </c>
      <c r="BD62" s="15">
        <f t="shared" si="52"/>
        <v>-1.000246527912189</v>
      </c>
      <c r="BE62" s="15">
        <f t="shared" si="52"/>
        <v>-1.000246527912189</v>
      </c>
      <c r="BF62" s="1521"/>
      <c r="BG62" s="51"/>
    </row>
    <row r="63" spans="25:61" ht="15" customHeight="1">
      <c r="Y63" s="1126" t="s">
        <v>498</v>
      </c>
      <c r="Z63" s="346">
        <f t="shared" si="46"/>
        <v>5993.0846310414081</v>
      </c>
      <c r="AA63" s="280"/>
      <c r="AB63" s="280"/>
      <c r="AC63" s="280"/>
      <c r="AD63" s="280"/>
      <c r="AE63" s="280"/>
      <c r="AF63" s="280"/>
      <c r="AG63" s="280"/>
      <c r="AH63" s="280"/>
      <c r="AI63" s="280"/>
      <c r="AJ63" s="280"/>
      <c r="AK63" s="280"/>
      <c r="AL63" s="280"/>
      <c r="AM63" s="280"/>
      <c r="AN63" s="280"/>
      <c r="AO63" s="280"/>
      <c r="AP63" s="347">
        <f t="shared" si="43"/>
        <v>0</v>
      </c>
      <c r="AQ63" s="347">
        <f t="shared" si="43"/>
        <v>-8.8154568619809304E-3</v>
      </c>
      <c r="AR63" s="347">
        <f t="shared" si="43"/>
        <v>4.4759903574940862E-2</v>
      </c>
      <c r="AS63" s="347">
        <f t="shared" si="43"/>
        <v>-7.8909111969380552E-2</v>
      </c>
      <c r="AT63" s="347">
        <f t="shared" si="43"/>
        <v>-0.11901621794132122</v>
      </c>
      <c r="AU63" s="347">
        <f t="shared" si="43"/>
        <v>-6.452644458397383E-2</v>
      </c>
      <c r="AV63" s="347">
        <f t="shared" si="43"/>
        <v>-8.4174380237275859E-2</v>
      </c>
      <c r="AW63" s="347">
        <f t="shared" si="43"/>
        <v>-8.4231549432481456E-2</v>
      </c>
      <c r="AX63" s="347">
        <f t="shared" si="43"/>
        <v>-7.5065625634122002E-2</v>
      </c>
      <c r="AY63" s="347">
        <f t="shared" si="44"/>
        <v>-8.5812317856316156E-2</v>
      </c>
      <c r="AZ63" s="347">
        <f t="shared" si="44"/>
        <v>-8.5400103678813011E-2</v>
      </c>
      <c r="BA63" s="347">
        <f t="shared" ref="BA63" si="53">IF(ISTEXT(BA33),BA33,BA33/$Z63-1)</f>
        <v>-9.1885470034787309E-2</v>
      </c>
      <c r="BB63" s="15">
        <f t="shared" si="52"/>
        <v>-1.0001668589819039</v>
      </c>
      <c r="BC63" s="15">
        <f t="shared" si="52"/>
        <v>-1.0001668589819039</v>
      </c>
      <c r="BD63" s="15">
        <f t="shared" si="52"/>
        <v>-1.0001668589819039</v>
      </c>
      <c r="BE63" s="15">
        <f t="shared" si="52"/>
        <v>-1.0001668589819039</v>
      </c>
      <c r="BF63" s="1521"/>
      <c r="BG63" s="51"/>
    </row>
    <row r="64" spans="25:61" ht="15" customHeight="1">
      <c r="Y64" s="1126" t="s">
        <v>499</v>
      </c>
      <c r="Z64" s="346">
        <f t="shared" si="46"/>
        <v>26.478092085949704</v>
      </c>
      <c r="AA64" s="280"/>
      <c r="AB64" s="280"/>
      <c r="AC64" s="280"/>
      <c r="AD64" s="280"/>
      <c r="AE64" s="280"/>
      <c r="AF64" s="280"/>
      <c r="AG64" s="280"/>
      <c r="AH64" s="280"/>
      <c r="AI64" s="280"/>
      <c r="AJ64" s="280"/>
      <c r="AK64" s="280"/>
      <c r="AL64" s="280"/>
      <c r="AM64" s="280"/>
      <c r="AN64" s="280"/>
      <c r="AO64" s="280"/>
      <c r="AP64" s="347">
        <f t="shared" si="43"/>
        <v>0</v>
      </c>
      <c r="AQ64" s="347">
        <f t="shared" si="43"/>
        <v>-2.9888860886464141E-2</v>
      </c>
      <c r="AR64" s="347">
        <f t="shared" si="43"/>
        <v>-5.6965760302521429E-2</v>
      </c>
      <c r="AS64" s="347">
        <f t="shared" si="43"/>
        <v>-9.1416213854466077E-2</v>
      </c>
      <c r="AT64" s="347">
        <f t="shared" si="43"/>
        <v>-0.1180774643738367</v>
      </c>
      <c r="AU64" s="347">
        <f t="shared" si="43"/>
        <v>-0.14191080510641474</v>
      </c>
      <c r="AV64" s="347">
        <f t="shared" si="43"/>
        <v>-0.1508944501444508</v>
      </c>
      <c r="AW64" s="347">
        <f t="shared" si="43"/>
        <v>-0.17327285363774914</v>
      </c>
      <c r="AX64" s="347">
        <f t="shared" si="43"/>
        <v>-0.15837628957088001</v>
      </c>
      <c r="AY64" s="347">
        <f t="shared" si="44"/>
        <v>-0.18209170522166696</v>
      </c>
      <c r="AZ64" s="347">
        <f t="shared" si="44"/>
        <v>-0.18103762775302512</v>
      </c>
      <c r="BA64" s="347">
        <f t="shared" ref="BA64" si="54">IF(ISTEXT(BA34),BA34,BA34/$Z64-1)</f>
        <v>-0.18297801397776892</v>
      </c>
      <c r="BB64" s="15">
        <f t="shared" si="52"/>
        <v>-1.0377670716135412</v>
      </c>
      <c r="BC64" s="15">
        <f t="shared" si="52"/>
        <v>-1.0377670716135412</v>
      </c>
      <c r="BD64" s="15">
        <f t="shared" si="52"/>
        <v>-1.0377670716135412</v>
      </c>
      <c r="BE64" s="15">
        <f t="shared" si="52"/>
        <v>-1.0377670716135412</v>
      </c>
      <c r="BF64" s="1521"/>
      <c r="BG64" s="81"/>
    </row>
    <row r="65" spans="25:61" ht="15" customHeight="1">
      <c r="Y65" s="1105" t="s">
        <v>481</v>
      </c>
      <c r="Z65" s="346">
        <f t="shared" si="46"/>
        <v>318.97613267156828</v>
      </c>
      <c r="AA65" s="280"/>
      <c r="AB65" s="280"/>
      <c r="AC65" s="280"/>
      <c r="AD65" s="280"/>
      <c r="AE65" s="280"/>
      <c r="AF65" s="280"/>
      <c r="AG65" s="280"/>
      <c r="AH65" s="280"/>
      <c r="AI65" s="280"/>
      <c r="AJ65" s="280"/>
      <c r="AK65" s="280"/>
      <c r="AL65" s="280"/>
      <c r="AM65" s="280"/>
      <c r="AN65" s="280"/>
      <c r="AO65" s="280"/>
      <c r="AP65" s="347">
        <f t="shared" si="43"/>
        <v>0</v>
      </c>
      <c r="AQ65" s="347">
        <f t="shared" si="43"/>
        <v>3.235896575746211E-2</v>
      </c>
      <c r="AR65" s="347">
        <f t="shared" si="43"/>
        <v>-3.0587264037382766E-3</v>
      </c>
      <c r="AS65" s="347">
        <f t="shared" si="43"/>
        <v>0.12070986627236113</v>
      </c>
      <c r="AT65" s="347">
        <f t="shared" si="43"/>
        <v>0.11073152824195964</v>
      </c>
      <c r="AU65" s="347">
        <f t="shared" si="43"/>
        <v>-3.0738395929060469E-2</v>
      </c>
      <c r="AV65" s="347">
        <f t="shared" si="43"/>
        <v>7.1883946339752258E-2</v>
      </c>
      <c r="AW65" s="347">
        <f t="shared" si="43"/>
        <v>6.1078630627551922E-2</v>
      </c>
      <c r="AX65" s="347">
        <f t="shared" si="43"/>
        <v>4.919420439012101E-2</v>
      </c>
      <c r="AY65" s="347">
        <f t="shared" si="44"/>
        <v>4.4417150503740732E-2</v>
      </c>
      <c r="AZ65" s="347">
        <f t="shared" si="44"/>
        <v>6.383341173417012E-2</v>
      </c>
      <c r="BA65" s="347">
        <f t="shared" ref="BA65" si="55">IF(ISTEXT(BA35),BA35,BA35/$Z65-1)</f>
        <v>7.1761098473498874E-2</v>
      </c>
      <c r="BB65" s="15">
        <f t="shared" si="52"/>
        <v>-1.0031350307987765</v>
      </c>
      <c r="BC65" s="15">
        <f t="shared" si="52"/>
        <v>-1.0031350307987765</v>
      </c>
      <c r="BD65" s="15">
        <f t="shared" si="52"/>
        <v>-1.0031350307987765</v>
      </c>
      <c r="BE65" s="15">
        <f t="shared" si="52"/>
        <v>-1.0031350307987765</v>
      </c>
      <c r="BF65" s="1521"/>
      <c r="BG65" s="81"/>
    </row>
    <row r="66" spans="25:61" ht="15" customHeight="1">
      <c r="Y66" s="43" t="s">
        <v>482</v>
      </c>
      <c r="Z66" s="346">
        <f t="shared" si="46"/>
        <v>1963.3159154133821</v>
      </c>
      <c r="AA66" s="280"/>
      <c r="AB66" s="280"/>
      <c r="AC66" s="280"/>
      <c r="AD66" s="280"/>
      <c r="AE66" s="280"/>
      <c r="AF66" s="280"/>
      <c r="AG66" s="280"/>
      <c r="AH66" s="280"/>
      <c r="AI66" s="280"/>
      <c r="AJ66" s="280"/>
      <c r="AK66" s="280"/>
      <c r="AL66" s="280"/>
      <c r="AM66" s="280"/>
      <c r="AN66" s="280"/>
      <c r="AO66" s="280"/>
      <c r="AP66" s="347">
        <f t="shared" si="43"/>
        <v>0</v>
      </c>
      <c r="AQ66" s="347">
        <f t="shared" si="43"/>
        <v>-6.1149031235232632E-2</v>
      </c>
      <c r="AR66" s="347">
        <f t="shared" si="43"/>
        <v>-0.13715765394017421</v>
      </c>
      <c r="AS66" s="347">
        <f t="shared" si="43"/>
        <v>-0.17044032820954769</v>
      </c>
      <c r="AT66" s="347">
        <f t="shared" si="43"/>
        <v>-0.19991918759829208</v>
      </c>
      <c r="AU66" s="347">
        <f t="shared" si="43"/>
        <v>-0.22739817438774501</v>
      </c>
      <c r="AV66" s="347">
        <f t="shared" si="43"/>
        <v>-0.2236007376109822</v>
      </c>
      <c r="AW66" s="347">
        <f t="shared" si="43"/>
        <v>-0.22151770397676562</v>
      </c>
      <c r="AX66" s="347">
        <f t="shared" si="43"/>
        <v>-0.2146764229307816</v>
      </c>
      <c r="AY66" s="347">
        <f t="shared" si="44"/>
        <v>-0.27016340971126707</v>
      </c>
      <c r="AZ66" s="347">
        <f t="shared" si="44"/>
        <v>-0.22995699708451922</v>
      </c>
      <c r="BA66" s="347">
        <f t="shared" ref="BA66" si="56">IF(ISTEXT(BA36),BA36,BA36/$Z66-1)</f>
        <v>-0.22933970624179656</v>
      </c>
      <c r="BB66" s="15">
        <f t="shared" si="52"/>
        <v>-1.000509342379466</v>
      </c>
      <c r="BC66" s="15">
        <f t="shared" si="52"/>
        <v>-1.000509342379466</v>
      </c>
      <c r="BD66" s="15">
        <f t="shared" si="52"/>
        <v>-1.000509342379466</v>
      </c>
      <c r="BE66" s="15">
        <f t="shared" si="52"/>
        <v>-1.000509342379466</v>
      </c>
      <c r="BF66" s="1521"/>
      <c r="BG66" s="81"/>
    </row>
    <row r="67" spans="25:61" ht="15" customHeight="1" thickBot="1">
      <c r="Y67" s="43" t="s">
        <v>483</v>
      </c>
      <c r="Z67" s="346">
        <f t="shared" si="46"/>
        <v>2007.9726309443076</v>
      </c>
      <c r="AA67" s="280"/>
      <c r="AB67" s="280"/>
      <c r="AC67" s="280"/>
      <c r="AD67" s="280"/>
      <c r="AE67" s="280"/>
      <c r="AF67" s="280"/>
      <c r="AG67" s="280"/>
      <c r="AH67" s="280"/>
      <c r="AI67" s="280"/>
      <c r="AJ67" s="280"/>
      <c r="AK67" s="280"/>
      <c r="AL67" s="280"/>
      <c r="AM67" s="280"/>
      <c r="AN67" s="280"/>
      <c r="AO67" s="280"/>
      <c r="AP67" s="347">
        <f t="shared" si="43"/>
        <v>0</v>
      </c>
      <c r="AQ67" s="347">
        <f t="shared" si="43"/>
        <v>-6.5803987653177964E-3</v>
      </c>
      <c r="AR67" s="347">
        <f t="shared" si="43"/>
        <v>-1.5680090672010039E-2</v>
      </c>
      <c r="AS67" s="347">
        <f t="shared" si="43"/>
        <v>-9.4283656845693953E-3</v>
      </c>
      <c r="AT67" s="347">
        <f t="shared" si="43"/>
        <v>-4.856840337071433E-2</v>
      </c>
      <c r="AU67" s="347">
        <f t="shared" si="43"/>
        <v>-3.8592088616016373E-2</v>
      </c>
      <c r="AV67" s="347">
        <f t="shared" si="43"/>
        <v>-3.3552685048511721E-2</v>
      </c>
      <c r="AW67" s="347">
        <f t="shared" si="43"/>
        <v>-6.0232712888839579E-2</v>
      </c>
      <c r="AX67" s="347">
        <f t="shared" si="43"/>
        <v>-5.096598635586691E-2</v>
      </c>
      <c r="AY67" s="347">
        <f t="shared" si="44"/>
        <v>-6.7877767477397932E-2</v>
      </c>
      <c r="AZ67" s="347">
        <f t="shared" si="44"/>
        <v>-7.4364098157575054E-2</v>
      </c>
      <c r="BA67" s="347">
        <f t="shared" ref="BA67" si="57">IF(ISTEXT(BA37),BA37,BA37/$Z67-1)</f>
        <v>-7.416872560322274E-2</v>
      </c>
      <c r="BB67" s="15">
        <f t="shared" si="52"/>
        <v>-1.0004980147560725</v>
      </c>
      <c r="BC67" s="15">
        <f t="shared" si="52"/>
        <v>-1.0004980147560725</v>
      </c>
      <c r="BD67" s="15">
        <f t="shared" si="52"/>
        <v>-1.0004980147560725</v>
      </c>
      <c r="BE67" s="15">
        <f t="shared" si="52"/>
        <v>-1.0004980147560725</v>
      </c>
      <c r="BF67" s="1521"/>
      <c r="BG67" s="53"/>
    </row>
    <row r="68" spans="25:61" ht="15" customHeight="1" thickTop="1" thickBot="1">
      <c r="Y68" s="1111" t="s">
        <v>473</v>
      </c>
      <c r="Z68" s="348">
        <f t="shared" si="46"/>
        <v>382.71782466704934</v>
      </c>
      <c r="AA68" s="287"/>
      <c r="AB68" s="287"/>
      <c r="AC68" s="287"/>
      <c r="AD68" s="287"/>
      <c r="AE68" s="287"/>
      <c r="AF68" s="287"/>
      <c r="AG68" s="287"/>
      <c r="AH68" s="287"/>
      <c r="AI68" s="287"/>
      <c r="AJ68" s="287"/>
      <c r="AK68" s="287"/>
      <c r="AL68" s="287"/>
      <c r="AM68" s="287"/>
      <c r="AN68" s="287"/>
      <c r="AO68" s="287"/>
      <c r="AP68" s="349">
        <f t="shared" si="43"/>
        <v>0</v>
      </c>
      <c r="AQ68" s="349">
        <f t="shared" si="43"/>
        <v>-3.8949274255013488E-3</v>
      </c>
      <c r="AR68" s="349">
        <f t="shared" si="43"/>
        <v>-4.6864297095766339E-2</v>
      </c>
      <c r="AS68" s="349">
        <f t="shared" si="43"/>
        <v>-4.1366603328371498E-2</v>
      </c>
      <c r="AT68" s="349">
        <f t="shared" si="43"/>
        <v>-0.11333226238415484</v>
      </c>
      <c r="AU68" s="349">
        <f t="shared" si="43"/>
        <v>-0.12570619073543754</v>
      </c>
      <c r="AV68" s="349">
        <f t="shared" si="43"/>
        <v>-0.14319909682630017</v>
      </c>
      <c r="AW68" s="349">
        <f t="shared" si="43"/>
        <v>-9.3769051545085857E-2</v>
      </c>
      <c r="AX68" s="349">
        <f t="shared" si="43"/>
        <v>-0.13162711727777643</v>
      </c>
      <c r="AY68" s="349">
        <f t="shared" si="44"/>
        <v>-0.13911651866561525</v>
      </c>
      <c r="AZ68" s="349">
        <f t="shared" si="44"/>
        <v>-0.17832574185268435</v>
      </c>
      <c r="BA68" s="349">
        <f t="shared" ref="BA68" si="58">IF(ISTEXT(BA38),BA38,BA38/$Z68-1)</f>
        <v>-0.18102016096623552</v>
      </c>
      <c r="BB68" s="15">
        <f t="shared" si="52"/>
        <v>-1.0026128911055292</v>
      </c>
      <c r="BC68" s="15">
        <f t="shared" si="52"/>
        <v>-1.0026128911055292</v>
      </c>
      <c r="BD68" s="15">
        <f t="shared" si="52"/>
        <v>-1.0026128911055292</v>
      </c>
      <c r="BE68" s="15">
        <f t="shared" si="52"/>
        <v>-1.0026128911055292</v>
      </c>
      <c r="BF68" s="1522"/>
      <c r="BG68" s="81"/>
      <c r="BH68" s="26"/>
      <c r="BI68" s="26"/>
    </row>
    <row r="69" spans="25:61" ht="15" customHeight="1" thickTop="1">
      <c r="Y69" s="1127" t="s">
        <v>99</v>
      </c>
      <c r="Z69" s="350">
        <f t="shared" si="46"/>
        <v>25063.873794050462</v>
      </c>
      <c r="AA69" s="288"/>
      <c r="AB69" s="288"/>
      <c r="AC69" s="288"/>
      <c r="AD69" s="288"/>
      <c r="AE69" s="288"/>
      <c r="AF69" s="288"/>
      <c r="AG69" s="288"/>
      <c r="AH69" s="288"/>
      <c r="AI69" s="288"/>
      <c r="AJ69" s="288"/>
      <c r="AK69" s="288"/>
      <c r="AL69" s="288"/>
      <c r="AM69" s="288"/>
      <c r="AN69" s="288"/>
      <c r="AO69" s="288"/>
      <c r="AP69" s="351">
        <f t="shared" si="43"/>
        <v>0</v>
      </c>
      <c r="AQ69" s="351">
        <f t="shared" si="43"/>
        <v>-2.115076132390481E-3</v>
      </c>
      <c r="AR69" s="351">
        <f t="shared" si="43"/>
        <v>-2.5304079865717144E-2</v>
      </c>
      <c r="AS69" s="351">
        <f t="shared" ref="AS69:AX69" si="59">IF(ISTEXT(AS39),AS39,AS39/$Z69-1)</f>
        <v>-6.0204147472204927E-2</v>
      </c>
      <c r="AT69" s="351">
        <f t="shared" si="59"/>
        <v>-8.2252672154870976E-2</v>
      </c>
      <c r="AU69" s="351">
        <f t="shared" si="59"/>
        <v>-0.10326011357449683</v>
      </c>
      <c r="AV69" s="351">
        <f t="shared" si="59"/>
        <v>-0.12193085550590166</v>
      </c>
      <c r="AW69" s="351">
        <f t="shared" si="59"/>
        <v>-0.13618415176620624</v>
      </c>
      <c r="AX69" s="351">
        <f t="shared" si="59"/>
        <v>-0.13348704429399572</v>
      </c>
      <c r="AY69" s="351">
        <f t="shared" si="44"/>
        <v>-0.15009545733002394</v>
      </c>
      <c r="AZ69" s="351">
        <f t="shared" si="44"/>
        <v>-0.16295913307642629</v>
      </c>
      <c r="BA69" s="351">
        <f t="shared" ref="BA69" si="60">IF(ISTEXT(BA39),BA39,BA39/$Z69-1)</f>
        <v>-0.17504851986882963</v>
      </c>
      <c r="BB69" s="15">
        <f t="shared" si="52"/>
        <v>-1.0000398980623753</v>
      </c>
      <c r="BC69" s="15">
        <f t="shared" si="52"/>
        <v>-1.0000398980623753</v>
      </c>
      <c r="BD69" s="15">
        <f t="shared" si="52"/>
        <v>-1.0000398980623753</v>
      </c>
      <c r="BE69" s="15">
        <f t="shared" si="52"/>
        <v>-1.0000398980623753</v>
      </c>
      <c r="BF69" s="267"/>
      <c r="BG69" s="51"/>
    </row>
    <row r="71" spans="25:61">
      <c r="Y71" s="236" t="s">
        <v>440</v>
      </c>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row>
    <row r="72" spans="25:61">
      <c r="Y72" s="10"/>
      <c r="Z72" s="228">
        <v>2013</v>
      </c>
      <c r="AA72" s="10">
        <v>1990</v>
      </c>
      <c r="AB72" s="10">
        <f t="shared" ref="AB72:BE72" si="61">AA72+1</f>
        <v>1991</v>
      </c>
      <c r="AC72" s="10">
        <f t="shared" si="61"/>
        <v>1992</v>
      </c>
      <c r="AD72" s="10">
        <f t="shared" si="61"/>
        <v>1993</v>
      </c>
      <c r="AE72" s="10">
        <f t="shared" si="61"/>
        <v>1994</v>
      </c>
      <c r="AF72" s="10">
        <f t="shared" si="61"/>
        <v>1995</v>
      </c>
      <c r="AG72" s="10">
        <f t="shared" si="61"/>
        <v>1996</v>
      </c>
      <c r="AH72" s="10">
        <f t="shared" si="61"/>
        <v>1997</v>
      </c>
      <c r="AI72" s="10">
        <f t="shared" si="61"/>
        <v>1998</v>
      </c>
      <c r="AJ72" s="10">
        <f t="shared" si="61"/>
        <v>1999</v>
      </c>
      <c r="AK72" s="10">
        <f t="shared" si="61"/>
        <v>2000</v>
      </c>
      <c r="AL72" s="10">
        <f t="shared" si="61"/>
        <v>2001</v>
      </c>
      <c r="AM72" s="10">
        <f t="shared" si="61"/>
        <v>2002</v>
      </c>
      <c r="AN72" s="10">
        <f t="shared" si="61"/>
        <v>2003</v>
      </c>
      <c r="AO72" s="10">
        <f t="shared" si="61"/>
        <v>2004</v>
      </c>
      <c r="AP72" s="129">
        <f t="shared" si="61"/>
        <v>2005</v>
      </c>
      <c r="AQ72" s="129">
        <f t="shared" si="61"/>
        <v>2006</v>
      </c>
      <c r="AR72" s="129">
        <f t="shared" si="61"/>
        <v>2007</v>
      </c>
      <c r="AS72" s="129">
        <f t="shared" si="61"/>
        <v>2008</v>
      </c>
      <c r="AT72" s="129">
        <f t="shared" si="61"/>
        <v>2009</v>
      </c>
      <c r="AU72" s="129">
        <f t="shared" si="61"/>
        <v>2010</v>
      </c>
      <c r="AV72" s="129">
        <f t="shared" si="61"/>
        <v>2011</v>
      </c>
      <c r="AW72" s="129">
        <f t="shared" si="61"/>
        <v>2012</v>
      </c>
      <c r="AX72" s="129">
        <f t="shared" si="61"/>
        <v>2013</v>
      </c>
      <c r="AY72" s="129">
        <f t="shared" si="61"/>
        <v>2014</v>
      </c>
      <c r="AZ72" s="10">
        <f t="shared" si="61"/>
        <v>2015</v>
      </c>
      <c r="BA72" s="10">
        <f t="shared" si="61"/>
        <v>2016</v>
      </c>
      <c r="BB72" s="10">
        <f t="shared" si="61"/>
        <v>2017</v>
      </c>
      <c r="BC72" s="10">
        <f t="shared" si="61"/>
        <v>2018</v>
      </c>
      <c r="BD72" s="10">
        <f t="shared" si="61"/>
        <v>2019</v>
      </c>
      <c r="BE72" s="10">
        <f t="shared" si="61"/>
        <v>2020</v>
      </c>
      <c r="BF72" s="10" t="s">
        <v>34</v>
      </c>
      <c r="BG72" s="10" t="s">
        <v>3</v>
      </c>
    </row>
    <row r="73" spans="25:61" ht="15" customHeight="1">
      <c r="Y73" s="1125" t="s">
        <v>474</v>
      </c>
      <c r="Z73" s="346">
        <f>AX28</f>
        <v>4480.2690901115448</v>
      </c>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347">
        <f>IF(ISTEXT(AX28),AX28,AX28/$Z73-1)</f>
        <v>0</v>
      </c>
      <c r="AY73" s="347">
        <f>IF(ISTEXT(AY28),AY28,AY28/$Z73-1)</f>
        <v>-9.5033038983548535E-3</v>
      </c>
      <c r="AZ73" s="347">
        <f>IF(ISTEXT(AZ28),AZ28,AZ28/$Z73-1)</f>
        <v>-4.8760984891083048E-3</v>
      </c>
      <c r="BA73" s="347">
        <f>IF(ISTEXT(BA28),BA28,BA28/$Z73-1)</f>
        <v>-5.018487857081666E-2</v>
      </c>
      <c r="BB73" s="15">
        <f t="shared" ref="BB73:BE84" si="62">IF(ISTEXT(BB58),BB58,BB58/$Z73-1)</f>
        <v>-1.0002232515527596</v>
      </c>
      <c r="BC73" s="15">
        <f t="shared" si="62"/>
        <v>-1.0002232515527596</v>
      </c>
      <c r="BD73" s="15">
        <f t="shared" si="62"/>
        <v>-1.0002232515527596</v>
      </c>
      <c r="BE73" s="15">
        <f t="shared" si="62"/>
        <v>-1.0002232515527596</v>
      </c>
      <c r="BF73" s="1520"/>
      <c r="BG73" s="44"/>
    </row>
    <row r="74" spans="25:61" ht="15" customHeight="1">
      <c r="Y74" s="1125" t="s">
        <v>475</v>
      </c>
      <c r="Z74" s="346">
        <f t="shared" ref="Z74:Z84" si="63">AX29</f>
        <v>1794.7314639354572</v>
      </c>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347">
        <f t="shared" ref="AX74:AZ83" si="64">IF(ISTEXT(AX29),AX29,AX29/$Z74-1)</f>
        <v>0</v>
      </c>
      <c r="AY74" s="347">
        <f t="shared" si="64"/>
        <v>-3.2212966966835288E-2</v>
      </c>
      <c r="AZ74" s="347">
        <f t="shared" si="64"/>
        <v>-4.8031540238358206E-2</v>
      </c>
      <c r="BA74" s="347">
        <f t="shared" ref="BA74" si="65">IF(ISTEXT(BA29),BA29,BA29/$Z74-1)</f>
        <v>-6.076207784136245E-2</v>
      </c>
      <c r="BB74" s="15">
        <f t="shared" si="62"/>
        <v>-1.000557384232716</v>
      </c>
      <c r="BC74" s="15">
        <f t="shared" si="62"/>
        <v>-1.000557384232716</v>
      </c>
      <c r="BD74" s="15">
        <f t="shared" si="62"/>
        <v>-1.000557384232716</v>
      </c>
      <c r="BE74" s="15">
        <f t="shared" si="62"/>
        <v>-1.000557384232716</v>
      </c>
      <c r="BF74" s="1521"/>
      <c r="BG74" s="79"/>
    </row>
    <row r="75" spans="25:61" ht="15" customHeight="1">
      <c r="Y75" s="1125" t="s">
        <v>496</v>
      </c>
      <c r="Z75" s="346">
        <f t="shared" si="63"/>
        <v>9.0886762528000015E-2</v>
      </c>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347">
        <f t="shared" si="64"/>
        <v>0</v>
      </c>
      <c r="AY75" s="347">
        <f t="shared" si="64"/>
        <v>-3.671513073173871E-2</v>
      </c>
      <c r="AZ75" s="347">
        <f t="shared" si="64"/>
        <v>-8.7111279924410256E-2</v>
      </c>
      <c r="BA75" s="347">
        <f t="shared" ref="BA75" si="66">IF(ISTEXT(BA30),BA30,BA30/$Z75-1)</f>
        <v>-0.11873762611662342</v>
      </c>
      <c r="BB75" s="15">
        <f t="shared" si="62"/>
        <v>-108.6526381773113</v>
      </c>
      <c r="BC75" s="15">
        <f t="shared" si="62"/>
        <v>-108.6526381773113</v>
      </c>
      <c r="BD75" s="15">
        <f t="shared" si="62"/>
        <v>-108.6526381773113</v>
      </c>
      <c r="BE75" s="15">
        <f t="shared" si="62"/>
        <v>-108.6526381773113</v>
      </c>
      <c r="BF75" s="1521"/>
      <c r="BG75" s="79"/>
    </row>
    <row r="76" spans="25:61" ht="15" customHeight="1">
      <c r="Y76" s="1125" t="s">
        <v>237</v>
      </c>
      <c r="Z76" s="346">
        <f t="shared" si="63"/>
        <v>1747.9230838501849</v>
      </c>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347">
        <f t="shared" si="64"/>
        <v>0</v>
      </c>
      <c r="AY76" s="347">
        <f t="shared" si="64"/>
        <v>-2.4860354099668358E-2</v>
      </c>
      <c r="AZ76" s="347">
        <f t="shared" si="64"/>
        <v>-0.23000692086086627</v>
      </c>
      <c r="BA76" s="347">
        <f t="shared" ref="BA76" si="67">IF(ISTEXT(BA31),BA31,BA31/$Z76-1)</f>
        <v>-0.25442706637461654</v>
      </c>
      <c r="BB76" s="15">
        <f t="shared" si="62"/>
        <v>-1.0005722924953073</v>
      </c>
      <c r="BC76" s="15">
        <f t="shared" si="62"/>
        <v>-1.0005722924953073</v>
      </c>
      <c r="BD76" s="15">
        <f t="shared" si="62"/>
        <v>-1.0005722924953073</v>
      </c>
      <c r="BE76" s="15">
        <f t="shared" si="62"/>
        <v>-1.0005722924953073</v>
      </c>
      <c r="BF76" s="1521"/>
      <c r="BG76" s="51"/>
    </row>
    <row r="77" spans="25:61" ht="15" customHeight="1">
      <c r="Y77" s="1125" t="s">
        <v>497</v>
      </c>
      <c r="Z77" s="346">
        <f t="shared" si="63"/>
        <v>4015.1799709696093</v>
      </c>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347">
        <f t="shared" si="64"/>
        <v>0</v>
      </c>
      <c r="AY77" s="347">
        <f t="shared" si="64"/>
        <v>-1.4968722320053973E-2</v>
      </c>
      <c r="AZ77" s="347">
        <f t="shared" si="64"/>
        <v>-1.8895992044403398E-2</v>
      </c>
      <c r="BA77" s="347">
        <f t="shared" ref="BA77" si="68">IF(ISTEXT(BA32),BA32,BA32/$Z77-1)</f>
        <v>-1.8562030474964297E-2</v>
      </c>
      <c r="BB77" s="15">
        <f t="shared" si="62"/>
        <v>-1.0002491162376641</v>
      </c>
      <c r="BC77" s="15">
        <f t="shared" si="62"/>
        <v>-1.0002491162376641</v>
      </c>
      <c r="BD77" s="15">
        <f t="shared" si="62"/>
        <v>-1.0002491162376641</v>
      </c>
      <c r="BE77" s="15">
        <f t="shared" si="62"/>
        <v>-1.0002491162376641</v>
      </c>
      <c r="BF77" s="1521"/>
      <c r="BG77" s="51"/>
    </row>
    <row r="78" spans="25:61" ht="15" customHeight="1">
      <c r="Y78" s="1126" t="s">
        <v>498</v>
      </c>
      <c r="Z78" s="346">
        <f t="shared" si="63"/>
        <v>5543.2099837340438</v>
      </c>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347">
        <f t="shared" si="64"/>
        <v>0</v>
      </c>
      <c r="AY78" s="347">
        <f t="shared" si="64"/>
        <v>-1.1618869965301037E-2</v>
      </c>
      <c r="AZ78" s="347">
        <f t="shared" si="64"/>
        <v>-1.1173201397965404E-2</v>
      </c>
      <c r="BA78" s="347">
        <f t="shared" ref="BA78" si="69">IF(ISTEXT(BA33),BA33,BA33/$Z78-1)</f>
        <v>-1.8184905726091882E-2</v>
      </c>
      <c r="BB78" s="15">
        <f t="shared" si="62"/>
        <v>-1.0001804309888884</v>
      </c>
      <c r="BC78" s="15">
        <f t="shared" si="62"/>
        <v>-1.0001804309888884</v>
      </c>
      <c r="BD78" s="15">
        <f t="shared" si="62"/>
        <v>-1.0001804309888884</v>
      </c>
      <c r="BE78" s="15">
        <f t="shared" si="62"/>
        <v>-1.0001804309888884</v>
      </c>
      <c r="BF78" s="1521"/>
      <c r="BG78" s="51"/>
    </row>
    <row r="79" spans="25:61" ht="15" customHeight="1">
      <c r="Y79" s="1126" t="s">
        <v>499</v>
      </c>
      <c r="Z79" s="346">
        <f t="shared" si="63"/>
        <v>22.284590106460907</v>
      </c>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347">
        <f t="shared" si="64"/>
        <v>0</v>
      </c>
      <c r="AY79" s="347">
        <f t="shared" si="64"/>
        <v>-2.8178169598733316E-2</v>
      </c>
      <c r="AZ79" s="347">
        <f t="shared" si="64"/>
        <v>-2.6925736408484391E-2</v>
      </c>
      <c r="BA79" s="347">
        <f t="shared" ref="BA79" si="70">IF(ISTEXT(BA34),BA34,BA34/$Z79-1)</f>
        <v>-2.9231263451863998E-2</v>
      </c>
      <c r="BB79" s="15">
        <f t="shared" si="62"/>
        <v>-1.0465688202769619</v>
      </c>
      <c r="BC79" s="15">
        <f t="shared" si="62"/>
        <v>-1.0465688202769619</v>
      </c>
      <c r="BD79" s="15">
        <f t="shared" si="62"/>
        <v>-1.0465688202769619</v>
      </c>
      <c r="BE79" s="15">
        <f t="shared" si="62"/>
        <v>-1.0465688202769619</v>
      </c>
      <c r="BF79" s="1521"/>
      <c r="BG79" s="81"/>
    </row>
    <row r="80" spans="25:61" ht="15" customHeight="1">
      <c r="Y80" s="1105" t="s">
        <v>481</v>
      </c>
      <c r="Z80" s="346">
        <f t="shared" si="63"/>
        <v>334.66790973778376</v>
      </c>
      <c r="AA80" s="280"/>
      <c r="AB80" s="280"/>
      <c r="AC80" s="280"/>
      <c r="AD80" s="280"/>
      <c r="AE80" s="280"/>
      <c r="AF80" s="280"/>
      <c r="AG80" s="280"/>
      <c r="AH80" s="280"/>
      <c r="AI80" s="280"/>
      <c r="AJ80" s="280"/>
      <c r="AK80" s="280"/>
      <c r="AL80" s="280"/>
      <c r="AM80" s="280"/>
      <c r="AN80" s="280"/>
      <c r="AO80" s="280"/>
      <c r="AP80" s="280"/>
      <c r="AQ80" s="280"/>
      <c r="AR80" s="280"/>
      <c r="AS80" s="280"/>
      <c r="AT80" s="280"/>
      <c r="AU80" s="280"/>
      <c r="AV80" s="280"/>
      <c r="AW80" s="280"/>
      <c r="AX80" s="347">
        <f t="shared" si="64"/>
        <v>0</v>
      </c>
      <c r="AY80" s="347">
        <f t="shared" si="64"/>
        <v>-4.5530692662918426E-3</v>
      </c>
      <c r="AZ80" s="347">
        <f t="shared" si="64"/>
        <v>1.3952809959104417E-2</v>
      </c>
      <c r="BA80" s="347">
        <f t="shared" ref="BA80" si="71">IF(ISTEXT(BA35),BA35,BA35/$Z80-1)</f>
        <v>2.1508786446733819E-2</v>
      </c>
      <c r="BB80" s="15">
        <f t="shared" si="62"/>
        <v>-1.0029974042972472</v>
      </c>
      <c r="BC80" s="15">
        <f t="shared" si="62"/>
        <v>-1.0029974042972472</v>
      </c>
      <c r="BD80" s="15">
        <f t="shared" si="62"/>
        <v>-1.0029974042972472</v>
      </c>
      <c r="BE80" s="15">
        <f t="shared" si="62"/>
        <v>-1.0029974042972472</v>
      </c>
      <c r="BF80" s="1521"/>
      <c r="BG80" s="81"/>
    </row>
    <row r="81" spans="25:61" ht="15" customHeight="1">
      <c r="Y81" s="43" t="s">
        <v>482</v>
      </c>
      <c r="Z81" s="346">
        <f t="shared" si="63"/>
        <v>1541.8382776093642</v>
      </c>
      <c r="AA81" s="280"/>
      <c r="AB81" s="280"/>
      <c r="AC81" s="280"/>
      <c r="AD81" s="280"/>
      <c r="AE81" s="280"/>
      <c r="AF81" s="280"/>
      <c r="AG81" s="280"/>
      <c r="AH81" s="280"/>
      <c r="AI81" s="280"/>
      <c r="AJ81" s="280"/>
      <c r="AK81" s="280"/>
      <c r="AL81" s="280"/>
      <c r="AM81" s="280"/>
      <c r="AN81" s="280"/>
      <c r="AO81" s="280"/>
      <c r="AP81" s="280"/>
      <c r="AQ81" s="280"/>
      <c r="AR81" s="280"/>
      <c r="AS81" s="280"/>
      <c r="AT81" s="280"/>
      <c r="AU81" s="280"/>
      <c r="AV81" s="280"/>
      <c r="AW81" s="280"/>
      <c r="AX81" s="347">
        <f t="shared" si="64"/>
        <v>0</v>
      </c>
      <c r="AY81" s="347">
        <f t="shared" si="64"/>
        <v>-7.0654935622281534E-2</v>
      </c>
      <c r="AZ81" s="347">
        <f t="shared" si="64"/>
        <v>-1.9457679101859915E-2</v>
      </c>
      <c r="BA81" s="347">
        <f t="shared" ref="BA81" si="72">IF(ISTEXT(BA36),BA36,BA36/$Z81-1)</f>
        <v>-1.8671645343614207E-2</v>
      </c>
      <c r="BB81" s="15">
        <f t="shared" si="62"/>
        <v>-1.0006489067997006</v>
      </c>
      <c r="BC81" s="15">
        <f t="shared" si="62"/>
        <v>-1.0006489067997006</v>
      </c>
      <c r="BD81" s="15">
        <f t="shared" si="62"/>
        <v>-1.0006489067997006</v>
      </c>
      <c r="BE81" s="15">
        <f t="shared" si="62"/>
        <v>-1.0006489067997006</v>
      </c>
      <c r="BF81" s="1521"/>
      <c r="BG81" s="81"/>
    </row>
    <row r="82" spans="25:61" ht="15" customHeight="1" thickBot="1">
      <c r="Y82" s="43" t="s">
        <v>483</v>
      </c>
      <c r="Z82" s="346">
        <f t="shared" si="63"/>
        <v>1905.6343252326458</v>
      </c>
      <c r="AA82" s="280"/>
      <c r="AB82" s="280"/>
      <c r="AC82" s="280"/>
      <c r="AD82" s="280"/>
      <c r="AE82" s="280"/>
      <c r="AF82" s="280"/>
      <c r="AG82" s="280"/>
      <c r="AH82" s="280"/>
      <c r="AI82" s="280"/>
      <c r="AJ82" s="280"/>
      <c r="AK82" s="280"/>
      <c r="AL82" s="280"/>
      <c r="AM82" s="280"/>
      <c r="AN82" s="280"/>
      <c r="AO82" s="280"/>
      <c r="AP82" s="280"/>
      <c r="AQ82" s="280"/>
      <c r="AR82" s="280"/>
      <c r="AS82" s="280"/>
      <c r="AT82" s="280"/>
      <c r="AU82" s="280"/>
      <c r="AV82" s="280"/>
      <c r="AW82" s="280"/>
      <c r="AX82" s="347">
        <f t="shared" si="64"/>
        <v>0</v>
      </c>
      <c r="AY82" s="347">
        <f t="shared" si="64"/>
        <v>-1.7819994729791122E-2</v>
      </c>
      <c r="AZ82" s="347">
        <f t="shared" si="64"/>
        <v>-2.4654660913430493E-2</v>
      </c>
      <c r="BA82" s="347">
        <f t="shared" ref="BA82" si="73">IF(ISTEXT(BA37),BA37,BA37/$Z82-1)</f>
        <v>-2.4448796264172956E-2</v>
      </c>
      <c r="BB82" s="15">
        <f t="shared" si="62"/>
        <v>-1.0005250209872421</v>
      </c>
      <c r="BC82" s="15">
        <f t="shared" si="62"/>
        <v>-1.0005250209872421</v>
      </c>
      <c r="BD82" s="15">
        <f t="shared" si="62"/>
        <v>-1.0005250209872421</v>
      </c>
      <c r="BE82" s="15">
        <f t="shared" si="62"/>
        <v>-1.0005250209872421</v>
      </c>
      <c r="BF82" s="1521"/>
      <c r="BG82" s="53"/>
    </row>
    <row r="83" spans="25:61" ht="15" customHeight="1" thickTop="1" thickBot="1">
      <c r="Y83" s="1111" t="s">
        <v>473</v>
      </c>
      <c r="Z83" s="348">
        <f>AX38</f>
        <v>332.34178067530416</v>
      </c>
      <c r="AA83" s="287"/>
      <c r="AB83" s="287"/>
      <c r="AC83" s="287"/>
      <c r="AD83" s="287"/>
      <c r="AE83" s="287"/>
      <c r="AF83" s="287"/>
      <c r="AG83" s="287"/>
      <c r="AH83" s="287"/>
      <c r="AI83" s="287"/>
      <c r="AJ83" s="287"/>
      <c r="AK83" s="287"/>
      <c r="AL83" s="287"/>
      <c r="AM83" s="287"/>
      <c r="AN83" s="287"/>
      <c r="AO83" s="287"/>
      <c r="AP83" s="287"/>
      <c r="AQ83" s="287"/>
      <c r="AR83" s="287"/>
      <c r="AS83" s="287"/>
      <c r="AT83" s="287"/>
      <c r="AU83" s="287"/>
      <c r="AV83" s="287"/>
      <c r="AW83" s="287"/>
      <c r="AX83" s="349">
        <f t="shared" si="64"/>
        <v>0</v>
      </c>
      <c r="AY83" s="349">
        <f t="shared" si="64"/>
        <v>-8.6246375685530285E-3</v>
      </c>
      <c r="AZ83" s="349">
        <f t="shared" si="64"/>
        <v>-5.3777156684711835E-2</v>
      </c>
      <c r="BA83" s="349">
        <f t="shared" ref="BA83" si="74">IF(ISTEXT(BA38),BA38,BA38/$Z83-1)</f>
        <v>-5.6879993227816006E-2</v>
      </c>
      <c r="BB83" s="15">
        <f t="shared" si="62"/>
        <v>-1.0030168126591494</v>
      </c>
      <c r="BC83" s="15">
        <f t="shared" si="62"/>
        <v>-1.0030168126591494</v>
      </c>
      <c r="BD83" s="15">
        <f t="shared" si="62"/>
        <v>-1.0030168126591494</v>
      </c>
      <c r="BE83" s="15">
        <f t="shared" si="62"/>
        <v>-1.0030168126591494</v>
      </c>
      <c r="BF83" s="1522"/>
      <c r="BG83" s="81"/>
      <c r="BH83" s="26"/>
      <c r="BI83" s="26"/>
    </row>
    <row r="84" spans="25:61" ht="15" customHeight="1" thickTop="1">
      <c r="Y84" s="1127" t="s">
        <v>99</v>
      </c>
      <c r="Z84" s="350">
        <f t="shared" si="63"/>
        <v>21718.17136272493</v>
      </c>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351">
        <f>IF(ISTEXT(AX39),AX39,AX39/$Z84-1)</f>
        <v>0</v>
      </c>
      <c r="AY84" s="351">
        <f>IF(ISTEXT(AY39),AY39,AY39/$Z84-1)</f>
        <v>-1.9166952930895764E-2</v>
      </c>
      <c r="AZ84" s="351">
        <f>IF(ISTEXT(AZ39),AZ39,AZ39/$Z84-1)</f>
        <v>-3.4012288666149026E-2</v>
      </c>
      <c r="BA84" s="351">
        <f>IF(ISTEXT(BA39),BA39,BA39/$Z84-1)</f>
        <v>-4.7964055587571774E-2</v>
      </c>
      <c r="BB84" s="15">
        <f t="shared" si="62"/>
        <v>-1.0000460462292777</v>
      </c>
      <c r="BC84" s="15">
        <f t="shared" si="62"/>
        <v>-1.0000460462292777</v>
      </c>
      <c r="BD84" s="15">
        <f t="shared" si="62"/>
        <v>-1.0000460462292777</v>
      </c>
      <c r="BE84" s="15">
        <f t="shared" si="62"/>
        <v>-1.0000460462292777</v>
      </c>
      <c r="BF84" s="267"/>
      <c r="BG84" s="51"/>
    </row>
    <row r="86" spans="25:61">
      <c r="Y86" s="236" t="s">
        <v>180</v>
      </c>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row>
    <row r="87" spans="25:61">
      <c r="Y87" s="10"/>
      <c r="Z87" s="235"/>
      <c r="AA87" s="10">
        <v>1990</v>
      </c>
      <c r="AB87" s="10">
        <f t="shared" ref="AB87:BE87" si="75">AA87+1</f>
        <v>1991</v>
      </c>
      <c r="AC87" s="10">
        <f t="shared" si="75"/>
        <v>1992</v>
      </c>
      <c r="AD87" s="10">
        <f t="shared" si="75"/>
        <v>1993</v>
      </c>
      <c r="AE87" s="10">
        <f t="shared" si="75"/>
        <v>1994</v>
      </c>
      <c r="AF87" s="10">
        <f t="shared" si="75"/>
        <v>1995</v>
      </c>
      <c r="AG87" s="10">
        <f t="shared" si="75"/>
        <v>1996</v>
      </c>
      <c r="AH87" s="10">
        <f t="shared" si="75"/>
        <v>1997</v>
      </c>
      <c r="AI87" s="10">
        <f t="shared" si="75"/>
        <v>1998</v>
      </c>
      <c r="AJ87" s="10">
        <f t="shared" si="75"/>
        <v>1999</v>
      </c>
      <c r="AK87" s="10">
        <f t="shared" si="75"/>
        <v>2000</v>
      </c>
      <c r="AL87" s="10">
        <f t="shared" si="75"/>
        <v>2001</v>
      </c>
      <c r="AM87" s="10">
        <f t="shared" si="75"/>
        <v>2002</v>
      </c>
      <c r="AN87" s="10">
        <f t="shared" si="75"/>
        <v>2003</v>
      </c>
      <c r="AO87" s="10">
        <f t="shared" si="75"/>
        <v>2004</v>
      </c>
      <c r="AP87" s="10">
        <f t="shared" si="75"/>
        <v>2005</v>
      </c>
      <c r="AQ87" s="10">
        <f t="shared" si="75"/>
        <v>2006</v>
      </c>
      <c r="AR87" s="10">
        <f t="shared" si="75"/>
        <v>2007</v>
      </c>
      <c r="AS87" s="10">
        <f t="shared" si="75"/>
        <v>2008</v>
      </c>
      <c r="AT87" s="10">
        <f t="shared" si="75"/>
        <v>2009</v>
      </c>
      <c r="AU87" s="10">
        <f t="shared" si="75"/>
        <v>2010</v>
      </c>
      <c r="AV87" s="10">
        <f t="shared" si="75"/>
        <v>2011</v>
      </c>
      <c r="AW87" s="10">
        <f t="shared" si="75"/>
        <v>2012</v>
      </c>
      <c r="AX87" s="10">
        <f t="shared" si="75"/>
        <v>2013</v>
      </c>
      <c r="AY87" s="10">
        <f t="shared" si="75"/>
        <v>2014</v>
      </c>
      <c r="AZ87" s="10">
        <f t="shared" si="75"/>
        <v>2015</v>
      </c>
      <c r="BA87" s="10">
        <f t="shared" si="75"/>
        <v>2016</v>
      </c>
      <c r="BB87" s="10">
        <f t="shared" si="75"/>
        <v>2017</v>
      </c>
      <c r="BC87" s="10">
        <f t="shared" si="75"/>
        <v>2018</v>
      </c>
      <c r="BD87" s="10">
        <f t="shared" si="75"/>
        <v>2019</v>
      </c>
      <c r="BE87" s="10">
        <f t="shared" si="75"/>
        <v>2020</v>
      </c>
      <c r="BF87" s="10" t="s">
        <v>34</v>
      </c>
      <c r="BG87" s="10" t="s">
        <v>3</v>
      </c>
    </row>
    <row r="88" spans="25:61" ht="15" customHeight="1">
      <c r="Y88" s="43" t="s">
        <v>474</v>
      </c>
      <c r="Z88" s="82"/>
      <c r="AA88" s="82"/>
      <c r="AB88" s="15">
        <f t="shared" ref="AB88:AX88" si="76">AB28/AA28-1</f>
        <v>4.2317118903798079E-2</v>
      </c>
      <c r="AC88" s="15">
        <f t="shared" si="76"/>
        <v>1.7774738685260916E-2</v>
      </c>
      <c r="AD88" s="15">
        <f t="shared" si="76"/>
        <v>5.8430819966986736E-2</v>
      </c>
      <c r="AE88" s="15">
        <f t="shared" si="76"/>
        <v>6.3770159174992402E-2</v>
      </c>
      <c r="AF88" s="15">
        <f t="shared" si="76"/>
        <v>0.15649840326076858</v>
      </c>
      <c r="AG88" s="15">
        <f t="shared" si="76"/>
        <v>3.0321136136552296E-2</v>
      </c>
      <c r="AH88" s="15">
        <f t="shared" si="76"/>
        <v>4.238426941344664E-2</v>
      </c>
      <c r="AI88" s="15">
        <f t="shared" si="76"/>
        <v>-1.8687554312563748E-2</v>
      </c>
      <c r="AJ88" s="15">
        <f t="shared" si="76"/>
        <v>3.9292457991519925E-2</v>
      </c>
      <c r="AK88" s="15">
        <f t="shared" si="76"/>
        <v>2.8328566990381443E-2</v>
      </c>
      <c r="AL88" s="15">
        <f t="shared" si="76"/>
        <v>4.3093020226578238E-2</v>
      </c>
      <c r="AM88" s="15">
        <f t="shared" si="76"/>
        <v>2.2223247895647891E-2</v>
      </c>
      <c r="AN88" s="15">
        <f t="shared" si="76"/>
        <v>2.9413290305482231E-3</v>
      </c>
      <c r="AO88" s="15">
        <f t="shared" si="76"/>
        <v>1.5611720959175068E-2</v>
      </c>
      <c r="AP88" s="15">
        <f t="shared" si="76"/>
        <v>5.4460696399694974E-2</v>
      </c>
      <c r="AQ88" s="15">
        <f t="shared" si="76"/>
        <v>-1.0844412531361036E-2</v>
      </c>
      <c r="AR88" s="15">
        <f t="shared" si="76"/>
        <v>2.9869270635856315E-2</v>
      </c>
      <c r="AS88" s="15">
        <f t="shared" si="76"/>
        <v>-2.7092516891599194E-2</v>
      </c>
      <c r="AT88" s="15">
        <f t="shared" si="76"/>
        <v>-2.7237216389603525E-2</v>
      </c>
      <c r="AU88" s="15">
        <f t="shared" si="76"/>
        <v>-4.8488252171408064E-3</v>
      </c>
      <c r="AV88" s="15">
        <f t="shared" si="76"/>
        <v>2.2808695004528534E-2</v>
      </c>
      <c r="AW88" s="15">
        <f t="shared" si="76"/>
        <v>7.4633954440643802E-3</v>
      </c>
      <c r="AX88" s="15">
        <f t="shared" si="76"/>
        <v>2.8848903589526742E-2</v>
      </c>
      <c r="AY88" s="15">
        <f t="shared" ref="AY88:AZ99" si="77">AY28/AX28-1</f>
        <v>-9.5033038983548535E-3</v>
      </c>
      <c r="AZ88" s="15">
        <f t="shared" si="77"/>
        <v>4.6716010537521946E-3</v>
      </c>
      <c r="BA88" s="15">
        <f t="shared" ref="BA88:BA99" si="78">BA28/AZ28-1</f>
        <v>-4.5530792711255597E-2</v>
      </c>
      <c r="BB88" s="15">
        <f t="shared" ref="BB88:BB99" si="79">BB28/BA28-1</f>
        <v>-1</v>
      </c>
      <c r="BC88" s="15" t="e">
        <f t="shared" ref="BC88:BC99" si="80">BC28/BB28-1</f>
        <v>#DIV/0!</v>
      </c>
      <c r="BD88" s="15" t="e">
        <f t="shared" ref="BD88:BD99" si="81">BD28/BC28-1</f>
        <v>#DIV/0!</v>
      </c>
      <c r="BE88" s="15" t="e">
        <f t="shared" ref="BE88:BE99" si="82">BE28/BD28-1</f>
        <v>#DIV/0!</v>
      </c>
      <c r="BF88" s="15"/>
      <c r="BG88" s="44"/>
    </row>
    <row r="89" spans="25:61" ht="15" customHeight="1">
      <c r="Y89" s="43" t="s">
        <v>475</v>
      </c>
      <c r="Z89" s="82"/>
      <c r="AA89" s="82"/>
      <c r="AB89" s="15">
        <f t="shared" ref="AB89:AX89" si="83">AB29/AA29-1</f>
        <v>3.7941331751456753E-2</v>
      </c>
      <c r="AC89" s="15">
        <f t="shared" si="83"/>
        <v>1.8717228281688758E-2</v>
      </c>
      <c r="AD89" s="15">
        <f t="shared" si="83"/>
        <v>-7.9733331348698089E-3</v>
      </c>
      <c r="AE89" s="15">
        <f t="shared" si="83"/>
        <v>1.7821346191570608E-2</v>
      </c>
      <c r="AF89" s="15">
        <f t="shared" si="83"/>
        <v>2.8083228655484405E-2</v>
      </c>
      <c r="AG89" s="15">
        <f t="shared" si="83"/>
        <v>1.7983223871213649E-2</v>
      </c>
      <c r="AH89" s="15">
        <f t="shared" si="83"/>
        <v>9.976183024793972E-3</v>
      </c>
      <c r="AI89" s="15">
        <f t="shared" si="83"/>
        <v>-2.3449687951502485E-2</v>
      </c>
      <c r="AJ89" s="15">
        <f t="shared" si="83"/>
        <v>-5.1332640917890471E-3</v>
      </c>
      <c r="AK89" s="15">
        <f t="shared" si="83"/>
        <v>-2.4981960107676393E-2</v>
      </c>
      <c r="AL89" s="15">
        <f t="shared" si="83"/>
        <v>-4.1222267484328556E-2</v>
      </c>
      <c r="AM89" s="15">
        <f t="shared" si="83"/>
        <v>-6.4501005748638596E-2</v>
      </c>
      <c r="AN89" s="15">
        <f t="shared" si="83"/>
        <v>-7.2574167692309399E-2</v>
      </c>
      <c r="AO89" s="15">
        <f t="shared" si="83"/>
        <v>-8.339412903003951E-2</v>
      </c>
      <c r="AP89" s="15">
        <f t="shared" si="83"/>
        <v>-7.5804855311286334E-2</v>
      </c>
      <c r="AQ89" s="15">
        <f t="shared" si="83"/>
        <v>-6.4386338967569401E-2</v>
      </c>
      <c r="AR89" s="15">
        <f t="shared" si="83"/>
        <v>-5.0981837130301466E-2</v>
      </c>
      <c r="AS89" s="15">
        <f t="shared" si="83"/>
        <v>-6.2386302749038336E-2</v>
      </c>
      <c r="AT89" s="15">
        <f t="shared" si="83"/>
        <v>-6.9568788678640914E-2</v>
      </c>
      <c r="AU89" s="15">
        <f t="shared" si="83"/>
        <v>-6.2608444403533636E-2</v>
      </c>
      <c r="AV89" s="15">
        <f t="shared" si="83"/>
        <v>-5.0207289546801315E-2</v>
      </c>
      <c r="AW89" s="15">
        <f t="shared" si="83"/>
        <v>-3.9421223592782773E-2</v>
      </c>
      <c r="AX89" s="15">
        <f t="shared" si="83"/>
        <v>-3.8188212253699505E-2</v>
      </c>
      <c r="AY89" s="15">
        <f t="shared" si="77"/>
        <v>-3.2212966966835288E-2</v>
      </c>
      <c r="AZ89" s="15">
        <f t="shared" si="77"/>
        <v>-1.6345097352612359E-2</v>
      </c>
      <c r="BA89" s="15">
        <f t="shared" si="78"/>
        <v>-1.3372856497989138E-2</v>
      </c>
      <c r="BB89" s="15">
        <f t="shared" si="79"/>
        <v>-1</v>
      </c>
      <c r="BC89" s="15" t="e">
        <f t="shared" si="80"/>
        <v>#DIV/0!</v>
      </c>
      <c r="BD89" s="15" t="e">
        <f t="shared" si="81"/>
        <v>#DIV/0!</v>
      </c>
      <c r="BE89" s="15" t="e">
        <f t="shared" si="82"/>
        <v>#DIV/0!</v>
      </c>
      <c r="BF89" s="15"/>
      <c r="BG89" s="79"/>
    </row>
    <row r="90" spans="25:61" ht="15" customHeight="1">
      <c r="Y90" s="43" t="s">
        <v>476</v>
      </c>
      <c r="Z90" s="82"/>
      <c r="AA90" s="82"/>
      <c r="AB90" s="15">
        <f t="shared" ref="AB90:AX90" si="84">AB30/AA30-1</f>
        <v>0.4473051508995276</v>
      </c>
      <c r="AC90" s="15">
        <f t="shared" si="84"/>
        <v>5.8909084027853442E-2</v>
      </c>
      <c r="AD90" s="15">
        <f t="shared" si="84"/>
        <v>-6.2576278211847747E-2</v>
      </c>
      <c r="AE90" s="15">
        <f t="shared" si="84"/>
        <v>-3.6941468656072174E-2</v>
      </c>
      <c r="AF90" s="15">
        <f t="shared" si="84"/>
        <v>-4.8265763979765675E-3</v>
      </c>
      <c r="AG90" s="15">
        <f t="shared" si="84"/>
        <v>-2.9887939460153334E-2</v>
      </c>
      <c r="AH90" s="15">
        <f t="shared" si="84"/>
        <v>-2.5731477720043361E-2</v>
      </c>
      <c r="AI90" s="15">
        <f t="shared" si="84"/>
        <v>-0.1053435553120744</v>
      </c>
      <c r="AJ90" s="15">
        <f t="shared" si="84"/>
        <v>-0.10441121085846516</v>
      </c>
      <c r="AK90" s="15">
        <f t="shared" si="84"/>
        <v>-4.7048762338735339E-2</v>
      </c>
      <c r="AL90" s="15">
        <f t="shared" si="84"/>
        <v>-9.5118293634690931E-2</v>
      </c>
      <c r="AM90" s="15">
        <f t="shared" si="84"/>
        <v>-3.6777509723882607E-2</v>
      </c>
      <c r="AN90" s="15">
        <f t="shared" si="84"/>
        <v>0.10849649712694398</v>
      </c>
      <c r="AO90" s="15">
        <f t="shared" si="84"/>
        <v>1.7063129636681662E-2</v>
      </c>
      <c r="AP90" s="15">
        <f t="shared" si="84"/>
        <v>7.3661315723191567E-2</v>
      </c>
      <c r="AQ90" s="15">
        <f t="shared" si="84"/>
        <v>-3.7259299795472933E-2</v>
      </c>
      <c r="AR90" s="15">
        <f t="shared" si="84"/>
        <v>4.9007432749611057E-2</v>
      </c>
      <c r="AS90" s="15">
        <f t="shared" si="84"/>
        <v>7.521860666272806E-3</v>
      </c>
      <c r="AT90" s="15">
        <f t="shared" si="84"/>
        <v>-6.9098128843035123E-2</v>
      </c>
      <c r="AU90" s="15">
        <f t="shared" si="84"/>
        <v>-5.7445678182513893E-2</v>
      </c>
      <c r="AV90" s="15">
        <f t="shared" si="84"/>
        <v>-1.7320006985226399E-2</v>
      </c>
      <c r="AW90" s="15">
        <f t="shared" si="84"/>
        <v>-2.6451861123126696E-2</v>
      </c>
      <c r="AX90" s="15">
        <f t="shared" si="84"/>
        <v>-6.5281960568657982E-2</v>
      </c>
      <c r="AY90" s="15">
        <f t="shared" si="77"/>
        <v>-3.671513073173871E-2</v>
      </c>
      <c r="AZ90" s="15">
        <f t="shared" si="77"/>
        <v>-5.2316973722377536E-2</v>
      </c>
      <c r="BA90" s="15">
        <f t="shared" si="78"/>
        <v>-3.4644251261637282E-2</v>
      </c>
      <c r="BB90" s="15">
        <f t="shared" si="79"/>
        <v>-1</v>
      </c>
      <c r="BC90" s="15" t="e">
        <f t="shared" si="80"/>
        <v>#DIV/0!</v>
      </c>
      <c r="BD90" s="15" t="e">
        <f t="shared" si="81"/>
        <v>#DIV/0!</v>
      </c>
      <c r="BE90" s="15" t="e">
        <f t="shared" si="82"/>
        <v>#DIV/0!</v>
      </c>
      <c r="BF90" s="15"/>
      <c r="BG90" s="79"/>
    </row>
    <row r="91" spans="25:61" ht="15" customHeight="1">
      <c r="Y91" s="43" t="s">
        <v>237</v>
      </c>
      <c r="Z91" s="82"/>
      <c r="AA91" s="82"/>
      <c r="AB91" s="15">
        <f t="shared" ref="AB91:AX91" si="85">AB31/AA31-1</f>
        <v>-4.8183382339202385E-2</v>
      </c>
      <c r="AC91" s="15">
        <f t="shared" si="85"/>
        <v>-3.6334855814226241E-3</v>
      </c>
      <c r="AD91" s="15">
        <f t="shared" si="85"/>
        <v>-2.8484594007519681E-2</v>
      </c>
      <c r="AE91" s="15">
        <f t="shared" si="85"/>
        <v>0.11800273752218593</v>
      </c>
      <c r="AF91" s="15">
        <f t="shared" si="85"/>
        <v>-9.2653068250858617E-3</v>
      </c>
      <c r="AG91" s="15">
        <f t="shared" si="85"/>
        <v>9.9197189414726106E-2</v>
      </c>
      <c r="AH91" s="15">
        <f t="shared" si="85"/>
        <v>5.4305549884818394E-2</v>
      </c>
      <c r="AI91" s="15">
        <f t="shared" si="85"/>
        <v>-0.11030208511895345</v>
      </c>
      <c r="AJ91" s="15">
        <f t="shared" si="85"/>
        <v>-0.59546347464180549</v>
      </c>
      <c r="AK91" s="15">
        <f t="shared" si="85"/>
        <v>0.59289223910049871</v>
      </c>
      <c r="AL91" s="15">
        <f t="shared" si="85"/>
        <v>-0.50025631650692182</v>
      </c>
      <c r="AM91" s="15">
        <f t="shared" si="85"/>
        <v>-4.0483974728554917E-2</v>
      </c>
      <c r="AN91" s="15">
        <f t="shared" si="85"/>
        <v>1.4088263000453294E-2</v>
      </c>
      <c r="AO91" s="15">
        <f t="shared" si="85"/>
        <v>0.10178164704729475</v>
      </c>
      <c r="AP91" s="15">
        <f t="shared" si="85"/>
        <v>-0.14075077450436213</v>
      </c>
      <c r="AQ91" s="15">
        <f t="shared" si="85"/>
        <v>7.9355009868581128E-2</v>
      </c>
      <c r="AR91" s="15">
        <f t="shared" si="85"/>
        <v>-0.23210186597881521</v>
      </c>
      <c r="AS91" s="15">
        <f t="shared" si="85"/>
        <v>3.2547337617089278E-2</v>
      </c>
      <c r="AT91" s="15">
        <f t="shared" si="85"/>
        <v>4.9066371352386229E-2</v>
      </c>
      <c r="AU91" s="15">
        <f t="shared" si="85"/>
        <v>-0.18264177749745303</v>
      </c>
      <c r="AV91" s="15">
        <f t="shared" si="85"/>
        <v>-0.1491496114783456</v>
      </c>
      <c r="AW91" s="15">
        <f t="shared" si="85"/>
        <v>-0.1009036284381124</v>
      </c>
      <c r="AX91" s="15">
        <f t="shared" si="85"/>
        <v>6.5281498234031066E-3</v>
      </c>
      <c r="AY91" s="15">
        <f t="shared" si="77"/>
        <v>-2.4860354099668358E-2</v>
      </c>
      <c r="AZ91" s="15">
        <f t="shared" si="77"/>
        <v>-0.21037660362151434</v>
      </c>
      <c r="BA91" s="15">
        <f t="shared" si="78"/>
        <v>-3.1714759749597254E-2</v>
      </c>
      <c r="BB91" s="15">
        <f t="shared" si="79"/>
        <v>-1</v>
      </c>
      <c r="BC91" s="15" t="e">
        <f t="shared" si="80"/>
        <v>#DIV/0!</v>
      </c>
      <c r="BD91" s="15" t="e">
        <f t="shared" si="81"/>
        <v>#DIV/0!</v>
      </c>
      <c r="BE91" s="15" t="e">
        <f t="shared" si="82"/>
        <v>#DIV/0!</v>
      </c>
      <c r="BF91" s="264"/>
      <c r="BG91" s="51"/>
    </row>
    <row r="92" spans="25:61" ht="15" customHeight="1">
      <c r="Y92" s="43" t="s">
        <v>497</v>
      </c>
      <c r="Z92" s="82"/>
      <c r="AA92" s="82"/>
      <c r="AB92" s="15">
        <f t="shared" ref="AB92:AN92" si="86">AB32/AA32-1</f>
        <v>6.9492508091308913E-3</v>
      </c>
      <c r="AC92" s="15">
        <f t="shared" si="86"/>
        <v>-3.0163840626763472E-3</v>
      </c>
      <c r="AD92" s="15">
        <f t="shared" si="86"/>
        <v>-1.6165763729455995E-2</v>
      </c>
      <c r="AE92" s="15">
        <f t="shared" si="86"/>
        <v>-2.1324794944102776E-2</v>
      </c>
      <c r="AF92" s="15">
        <f t="shared" si="86"/>
        <v>-1.694311942224036E-2</v>
      </c>
      <c r="AG92" s="15">
        <f t="shared" si="86"/>
        <v>-1.1840250912003691E-2</v>
      </c>
      <c r="AH92" s="15">
        <f t="shared" si="86"/>
        <v>-5.6908087976752508E-3</v>
      </c>
      <c r="AI92" s="15">
        <f t="shared" si="86"/>
        <v>-1.6997196210656096E-2</v>
      </c>
      <c r="AJ92" s="15">
        <f t="shared" si="86"/>
        <v>-1.3659381638363444E-2</v>
      </c>
      <c r="AK92" s="15">
        <f t="shared" si="86"/>
        <v>4.3578839971094574E-3</v>
      </c>
      <c r="AL92" s="15">
        <f t="shared" si="86"/>
        <v>7.8034578276058308E-3</v>
      </c>
      <c r="AM92" s="15">
        <f t="shared" si="86"/>
        <v>1.4135878526110313E-2</v>
      </c>
      <c r="AN92" s="15">
        <f t="shared" si="86"/>
        <v>1.2927786209985026E-2</v>
      </c>
      <c r="AO92" s="15">
        <f>AO32/AN32-1</f>
        <v>2.5185290640350466E-3</v>
      </c>
      <c r="AP92" s="15">
        <f t="shared" ref="AP92:AQ95" si="87">AP32/AO32-1</f>
        <v>1.5381024505883634E-2</v>
      </c>
      <c r="AQ92" s="15">
        <f t="shared" si="87"/>
        <v>2.6796933952346613E-2</v>
      </c>
      <c r="AR92" s="15">
        <f t="shared" ref="AR92:AX92" si="88">AR32/AQ32-1</f>
        <v>1.7492988500960482E-2</v>
      </c>
      <c r="AS92" s="15">
        <f t="shared" si="88"/>
        <v>1.7152954138299537E-2</v>
      </c>
      <c r="AT92" s="15">
        <f t="shared" si="88"/>
        <v>1.8083488705256112E-3</v>
      </c>
      <c r="AU92" s="15">
        <f t="shared" si="88"/>
        <v>-2.4135605635200341E-2</v>
      </c>
      <c r="AV92" s="15">
        <f t="shared" si="88"/>
        <v>-1.1558178399912022E-2</v>
      </c>
      <c r="AW92" s="15">
        <f t="shared" si="88"/>
        <v>-1.9945272971374384E-2</v>
      </c>
      <c r="AX92" s="15">
        <f t="shared" si="88"/>
        <v>-1.6457113800361189E-2</v>
      </c>
      <c r="AY92" s="15">
        <f t="shared" si="77"/>
        <v>-1.4968722320053973E-2</v>
      </c>
      <c r="AZ92" s="15">
        <f t="shared" si="77"/>
        <v>-3.9869492607376156E-3</v>
      </c>
      <c r="BA92" s="15">
        <f t="shared" si="78"/>
        <v>3.4039364504789837E-4</v>
      </c>
      <c r="BB92" s="15">
        <f t="shared" si="79"/>
        <v>-1</v>
      </c>
      <c r="BC92" s="15" t="e">
        <f t="shared" si="80"/>
        <v>#DIV/0!</v>
      </c>
      <c r="BD92" s="15" t="e">
        <f t="shared" si="81"/>
        <v>#DIV/0!</v>
      </c>
      <c r="BE92" s="15" t="e">
        <f t="shared" si="82"/>
        <v>#DIV/0!</v>
      </c>
      <c r="BF92" s="264"/>
      <c r="BG92" s="51"/>
    </row>
    <row r="93" spans="25:61" ht="15" customHeight="1">
      <c r="Y93" s="1105" t="s">
        <v>498</v>
      </c>
      <c r="Z93" s="82"/>
      <c r="AA93" s="82"/>
      <c r="AB93" s="15">
        <f t="shared" ref="AB93:AN93" si="89">AB33/AA33-1</f>
        <v>-2.1274827912206806E-2</v>
      </c>
      <c r="AC93" s="15">
        <f t="shared" si="89"/>
        <v>-8.0694339260721781E-3</v>
      </c>
      <c r="AD93" s="15">
        <f t="shared" si="89"/>
        <v>1.059318929548736E-2</v>
      </c>
      <c r="AE93" s="15">
        <f t="shared" si="89"/>
        <v>-1.6101796758376752E-2</v>
      </c>
      <c r="AF93" s="15">
        <f t="shared" si="89"/>
        <v>-4.2454191648066963E-2</v>
      </c>
      <c r="AG93" s="15">
        <f t="shared" si="89"/>
        <v>-1.8948124706841041E-2</v>
      </c>
      <c r="AH93" s="15">
        <f t="shared" si="89"/>
        <v>-1.3816440328081714E-2</v>
      </c>
      <c r="AI93" s="15">
        <f t="shared" si="89"/>
        <v>-1.0444337192476505E-2</v>
      </c>
      <c r="AJ93" s="15">
        <f t="shared" si="89"/>
        <v>-4.9094141388449364E-3</v>
      </c>
      <c r="AK93" s="15">
        <f t="shared" si="89"/>
        <v>4.4400951029544E-3</v>
      </c>
      <c r="AL93" s="15">
        <f t="shared" si="89"/>
        <v>-2.9928814198268872E-2</v>
      </c>
      <c r="AM93" s="15">
        <f t="shared" si="89"/>
        <v>-4.8603518823211456E-3</v>
      </c>
      <c r="AN93" s="15">
        <f t="shared" si="89"/>
        <v>-7.9703772120323091E-3</v>
      </c>
      <c r="AO93" s="15">
        <f>AO33/AN33-1</f>
        <v>-1.8096218761214033E-2</v>
      </c>
      <c r="AP93" s="15">
        <f t="shared" si="87"/>
        <v>-7.4300112521218376E-3</v>
      </c>
      <c r="AQ93" s="15">
        <f t="shared" si="87"/>
        <v>-8.8154568619809304E-3</v>
      </c>
      <c r="AR93" s="15">
        <f t="shared" ref="AR93:AX93" si="90">AR33/AQ33-1</f>
        <v>5.4051852208374829E-2</v>
      </c>
      <c r="AS93" s="15">
        <f t="shared" si="90"/>
        <v>-0.11837075209447934</v>
      </c>
      <c r="AT93" s="15">
        <f t="shared" si="90"/>
        <v>-4.3543049326753791E-2</v>
      </c>
      <c r="AU93" s="15">
        <f t="shared" si="90"/>
        <v>6.1851051593726281E-2</v>
      </c>
      <c r="AV93" s="15">
        <f t="shared" si="90"/>
        <v>-2.1003197299964471E-2</v>
      </c>
      <c r="AW93" s="15">
        <f t="shared" si="90"/>
        <v>-6.2423668842570557E-5</v>
      </c>
      <c r="AX93" s="15">
        <f t="shared" si="90"/>
        <v>1.0008997135333875E-2</v>
      </c>
      <c r="AY93" s="15">
        <f t="shared" si="77"/>
        <v>-1.1618869965301037E-2</v>
      </c>
      <c r="AZ93" s="15">
        <f t="shared" si="77"/>
        <v>4.5090760415478215E-4</v>
      </c>
      <c r="BA93" s="15">
        <f t="shared" si="78"/>
        <v>-7.0909327478173578E-3</v>
      </c>
      <c r="BB93" s="15">
        <f t="shared" si="79"/>
        <v>-1</v>
      </c>
      <c r="BC93" s="15" t="e">
        <f t="shared" si="80"/>
        <v>#DIV/0!</v>
      </c>
      <c r="BD93" s="15" t="e">
        <f t="shared" si="81"/>
        <v>#DIV/0!</v>
      </c>
      <c r="BE93" s="15" t="e">
        <f t="shared" si="82"/>
        <v>#DIV/0!</v>
      </c>
      <c r="BF93" s="264"/>
      <c r="BG93" s="51"/>
    </row>
    <row r="94" spans="25:61" ht="15" customHeight="1">
      <c r="Y94" s="1105" t="s">
        <v>499</v>
      </c>
      <c r="Z94" s="83"/>
      <c r="AA94" s="83"/>
      <c r="AB94" s="97">
        <f t="shared" ref="AB94:AN94" si="91">AB34/AA34-1</f>
        <v>-7.6659415741276771E-2</v>
      </c>
      <c r="AC94" s="97">
        <f t="shared" si="91"/>
        <v>3.4931533573951068E-2</v>
      </c>
      <c r="AD94" s="97">
        <f t="shared" si="91"/>
        <v>-9.1441103932778489E-2</v>
      </c>
      <c r="AE94" s="97">
        <f t="shared" si="91"/>
        <v>4.8709928918889478E-2</v>
      </c>
      <c r="AF94" s="97">
        <f t="shared" si="91"/>
        <v>-4.0741014400064834E-2</v>
      </c>
      <c r="AG94" s="97">
        <f t="shared" si="91"/>
        <v>-2.42508619997297E-2</v>
      </c>
      <c r="AH94" s="97">
        <f t="shared" si="91"/>
        <v>-2.8743521909415759E-2</v>
      </c>
      <c r="AI94" s="97">
        <f t="shared" si="91"/>
        <v>-4.495907584281833E-2</v>
      </c>
      <c r="AJ94" s="97">
        <f t="shared" si="91"/>
        <v>-1.8300078610486215E-2</v>
      </c>
      <c r="AK94" s="97">
        <f t="shared" si="91"/>
        <v>-2.7073858075568169E-2</v>
      </c>
      <c r="AL94" s="97">
        <f t="shared" si="91"/>
        <v>-7.6126076544065224E-3</v>
      </c>
      <c r="AM94" s="97">
        <f t="shared" si="91"/>
        <v>-2.9904049367594832E-2</v>
      </c>
      <c r="AN94" s="97">
        <f t="shared" si="91"/>
        <v>-4.8571876218517773E-2</v>
      </c>
      <c r="AO94" s="97">
        <f>AO34/AN34-1</f>
        <v>-3.953723832775724E-2</v>
      </c>
      <c r="AP94" s="97">
        <f t="shared" si="87"/>
        <v>1.5453931519981978E-2</v>
      </c>
      <c r="AQ94" s="97">
        <f t="shared" si="87"/>
        <v>-2.9888860886464141E-2</v>
      </c>
      <c r="AR94" s="97">
        <f t="shared" ref="AR94:AX94" si="92">AR34/AQ34-1</f>
        <v>-2.7911131337796435E-2</v>
      </c>
      <c r="AS94" s="97">
        <f t="shared" si="92"/>
        <v>-3.6531498117180039E-2</v>
      </c>
      <c r="AT94" s="97">
        <f t="shared" si="92"/>
        <v>-2.9343744546086459E-2</v>
      </c>
      <c r="AU94" s="97">
        <f t="shared" si="92"/>
        <v>-2.7024301760989022E-2</v>
      </c>
      <c r="AV94" s="97">
        <f t="shared" si="92"/>
        <v>-1.0469360401572425E-2</v>
      </c>
      <c r="AW94" s="97">
        <f t="shared" si="92"/>
        <v>-2.6355267018458806E-2</v>
      </c>
      <c r="AX94" s="97">
        <f t="shared" si="92"/>
        <v>1.8018718911573917E-2</v>
      </c>
      <c r="AY94" s="97">
        <f t="shared" si="77"/>
        <v>-2.8178169598733316E-2</v>
      </c>
      <c r="AZ94" s="97">
        <f t="shared" si="77"/>
        <v>1.2887477427130367E-3</v>
      </c>
      <c r="BA94" s="97">
        <f t="shared" si="78"/>
        <v>-2.3693228046852699E-3</v>
      </c>
      <c r="BB94" s="97">
        <f t="shared" si="79"/>
        <v>-1</v>
      </c>
      <c r="BC94" s="97" t="e">
        <f t="shared" si="80"/>
        <v>#DIV/0!</v>
      </c>
      <c r="BD94" s="97" t="e">
        <f t="shared" si="81"/>
        <v>#DIV/0!</v>
      </c>
      <c r="BE94" s="97" t="e">
        <f t="shared" si="82"/>
        <v>#DIV/0!</v>
      </c>
      <c r="BF94" s="265"/>
      <c r="BG94" s="81"/>
    </row>
    <row r="95" spans="25:61" ht="15" customHeight="1">
      <c r="Y95" s="1105" t="s">
        <v>481</v>
      </c>
      <c r="Z95" s="83"/>
      <c r="AA95" s="83"/>
      <c r="AB95" s="97">
        <f t="shared" ref="AB95:AN95" si="93">AB35/AA35-1</f>
        <v>-1.0857540447275382E-2</v>
      </c>
      <c r="AC95" s="97">
        <f t="shared" si="93"/>
        <v>2.1521512489426353E-3</v>
      </c>
      <c r="AD95" s="97">
        <f t="shared" si="93"/>
        <v>2.3548915674258541E-3</v>
      </c>
      <c r="AE95" s="97">
        <f t="shared" si="93"/>
        <v>-4.9055931216276383E-3</v>
      </c>
      <c r="AF95" s="97">
        <f t="shared" si="93"/>
        <v>2.2633507807714448E-3</v>
      </c>
      <c r="AG95" s="97">
        <f t="shared" si="93"/>
        <v>2.5096789951459808E-3</v>
      </c>
      <c r="AH95" s="97">
        <f t="shared" si="93"/>
        <v>4.6811028986346592E-3</v>
      </c>
      <c r="AI95" s="97">
        <f t="shared" si="93"/>
        <v>-5.2476073253427957E-3</v>
      </c>
      <c r="AJ95" s="97">
        <f t="shared" si="93"/>
        <v>4.1518163845961631E-3</v>
      </c>
      <c r="AK95" s="97">
        <f t="shared" si="93"/>
        <v>5.2571048628855532E-3</v>
      </c>
      <c r="AL95" s="97">
        <f t="shared" si="93"/>
        <v>9.167307498517463E-3</v>
      </c>
      <c r="AM95" s="97">
        <f t="shared" si="93"/>
        <v>0.26869279834145954</v>
      </c>
      <c r="AN95" s="97">
        <f t="shared" si="93"/>
        <v>0.17558184356597728</v>
      </c>
      <c r="AO95" s="97">
        <f>AO35/AN35-1</f>
        <v>3.2343386740577351E-2</v>
      </c>
      <c r="AP95" s="97">
        <f t="shared" si="87"/>
        <v>0.13307696750727316</v>
      </c>
      <c r="AQ95" s="97">
        <f t="shared" si="87"/>
        <v>3.235896575746211E-2</v>
      </c>
      <c r="AR95" s="97">
        <f t="shared" ref="AR95:AX95" si="94">AR35/AQ35-1</f>
        <v>-3.4307535785494725E-2</v>
      </c>
      <c r="AS95" s="97">
        <f t="shared" si="94"/>
        <v>0.12414832844629808</v>
      </c>
      <c r="AT95" s="97">
        <f t="shared" si="94"/>
        <v>-8.9035872090523771E-3</v>
      </c>
      <c r="AU95" s="97">
        <f t="shared" si="94"/>
        <v>-0.1273664432618884</v>
      </c>
      <c r="AV95" s="97">
        <f t="shared" si="94"/>
        <v>0.1058768260682097</v>
      </c>
      <c r="AW95" s="97">
        <f t="shared" si="94"/>
        <v>-1.0080676876538797E-2</v>
      </c>
      <c r="AX95" s="97">
        <f t="shared" si="94"/>
        <v>-1.1200325682180767E-2</v>
      </c>
      <c r="AY95" s="97">
        <f t="shared" si="77"/>
        <v>-4.5530692662918426E-3</v>
      </c>
      <c r="AZ95" s="97">
        <f t="shared" si="77"/>
        <v>1.8590523165063377E-2</v>
      </c>
      <c r="BA95" s="97">
        <f t="shared" si="78"/>
        <v>7.4520001457800689E-3</v>
      </c>
      <c r="BB95" s="97">
        <f t="shared" si="79"/>
        <v>-1</v>
      </c>
      <c r="BC95" s="97" t="e">
        <f t="shared" si="80"/>
        <v>#DIV/0!</v>
      </c>
      <c r="BD95" s="97" t="e">
        <f t="shared" si="81"/>
        <v>#DIV/0!</v>
      </c>
      <c r="BE95" s="97" t="e">
        <f t="shared" si="82"/>
        <v>#DIV/0!</v>
      </c>
      <c r="BF95" s="265"/>
      <c r="BG95" s="81"/>
    </row>
    <row r="96" spans="25:61" ht="15" customHeight="1">
      <c r="Y96" s="43" t="s">
        <v>482</v>
      </c>
      <c r="Z96" s="83"/>
      <c r="AA96" s="83"/>
      <c r="AB96" s="97">
        <f t="shared" ref="AB96:AN96" si="95">AB36/AA36-1</f>
        <v>2.7971291764997241E-2</v>
      </c>
      <c r="AC96" s="97">
        <f t="shared" si="95"/>
        <v>9.0143002440035147E-2</v>
      </c>
      <c r="AD96" s="97">
        <f t="shared" si="95"/>
        <v>6.0322427583248128E-4</v>
      </c>
      <c r="AE96" s="97">
        <f t="shared" si="95"/>
        <v>9.8095041894990631E-2</v>
      </c>
      <c r="AF96" s="97">
        <f t="shared" si="95"/>
        <v>7.7813851040207105E-2</v>
      </c>
      <c r="AG96" s="97">
        <f t="shared" si="95"/>
        <v>6.3544885998803702E-2</v>
      </c>
      <c r="AH96" s="97">
        <f t="shared" si="95"/>
        <v>3.5610414481020758E-2</v>
      </c>
      <c r="AI96" s="97">
        <f t="shared" si="95"/>
        <v>2.1398940048455994E-3</v>
      </c>
      <c r="AJ96" s="97">
        <f t="shared" si="95"/>
        <v>3.3778209701143647E-2</v>
      </c>
      <c r="AK96" s="97">
        <f t="shared" si="95"/>
        <v>-8.5928886064940979E-3</v>
      </c>
      <c r="AL96" s="97">
        <f t="shared" si="95"/>
        <v>-3.2065509284655236E-2</v>
      </c>
      <c r="AM96" s="97">
        <f t="shared" si="95"/>
        <v>-8.3967038036025898E-2</v>
      </c>
      <c r="AN96" s="97">
        <f t="shared" si="95"/>
        <v>-1.3209539219820599E-3</v>
      </c>
      <c r="AO96" s="97">
        <f t="shared" ref="AO96:AQ97" si="96">AO36/AN36-1</f>
        <v>-5.0111123436566984E-3</v>
      </c>
      <c r="AP96" s="97">
        <f t="shared" si="96"/>
        <v>3.4170908069467432E-2</v>
      </c>
      <c r="AQ96" s="97">
        <f t="shared" si="96"/>
        <v>-6.1149031235232632E-2</v>
      </c>
      <c r="AR96" s="97">
        <f t="shared" ref="AR96:AX96" si="97">AR36/AQ36-1</f>
        <v>-8.0959199312479746E-2</v>
      </c>
      <c r="AS96" s="97">
        <f t="shared" si="97"/>
        <v>-3.8573297220933833E-2</v>
      </c>
      <c r="AT96" s="97">
        <f t="shared" si="97"/>
        <v>-3.5535550233679492E-2</v>
      </c>
      <c r="AU96" s="97">
        <f t="shared" si="97"/>
        <v>-3.4345264082718985E-2</v>
      </c>
      <c r="AV96" s="97">
        <f t="shared" si="97"/>
        <v>4.9151278846040203E-3</v>
      </c>
      <c r="AW96" s="97">
        <f t="shared" si="97"/>
        <v>2.6829412843683009E-3</v>
      </c>
      <c r="AX96" s="97">
        <f t="shared" si="97"/>
        <v>8.7879725472650438E-3</v>
      </c>
      <c r="AY96" s="97">
        <f t="shared" si="77"/>
        <v>-7.0654935622281534E-2</v>
      </c>
      <c r="AZ96" s="97">
        <f t="shared" si="77"/>
        <v>5.5089609320411848E-2</v>
      </c>
      <c r="BA96" s="97">
        <f t="shared" si="78"/>
        <v>8.0163164964242029E-4</v>
      </c>
      <c r="BB96" s="97">
        <f t="shared" si="79"/>
        <v>-1</v>
      </c>
      <c r="BC96" s="97" t="e">
        <f t="shared" si="80"/>
        <v>#DIV/0!</v>
      </c>
      <c r="BD96" s="97" t="e">
        <f t="shared" si="81"/>
        <v>#DIV/0!</v>
      </c>
      <c r="BE96" s="97" t="e">
        <f t="shared" si="82"/>
        <v>#DIV/0!</v>
      </c>
      <c r="BF96" s="265"/>
      <c r="BG96" s="81"/>
    </row>
    <row r="97" spans="25:61" ht="15" customHeight="1" thickBot="1">
      <c r="Y97" s="43" t="s">
        <v>483</v>
      </c>
      <c r="Z97" s="82"/>
      <c r="AA97" s="82"/>
      <c r="AB97" s="15">
        <f t="shared" ref="AB97:AN97" si="98">AB37/AA37-1</f>
        <v>4.7906597130471518E-3</v>
      </c>
      <c r="AC97" s="15">
        <f t="shared" si="98"/>
        <v>5.7434817528423388E-3</v>
      </c>
      <c r="AD97" s="15">
        <f t="shared" si="98"/>
        <v>1.8395661784897932E-3</v>
      </c>
      <c r="AE97" s="15">
        <f t="shared" si="98"/>
        <v>-6.3458977394557081E-3</v>
      </c>
      <c r="AF97" s="15">
        <f t="shared" si="98"/>
        <v>1.6986155200201747E-2</v>
      </c>
      <c r="AG97" s="15">
        <f t="shared" si="98"/>
        <v>-5.9533811021222904E-3</v>
      </c>
      <c r="AH97" s="15">
        <f t="shared" si="98"/>
        <v>6.8049893660675487E-3</v>
      </c>
      <c r="AI97" s="15">
        <f t="shared" si="98"/>
        <v>-8.2908951375205708E-3</v>
      </c>
      <c r="AJ97" s="15">
        <f t="shared" si="98"/>
        <v>-3.5624461016245834E-2</v>
      </c>
      <c r="AK97" s="15">
        <f t="shared" si="98"/>
        <v>-2.3049014243141763E-2</v>
      </c>
      <c r="AL97" s="15">
        <f t="shared" si="98"/>
        <v>1.3812948545698367E-2</v>
      </c>
      <c r="AM97" s="15">
        <f t="shared" si="98"/>
        <v>-1.6548719675665513E-2</v>
      </c>
      <c r="AN97" s="15">
        <f t="shared" si="98"/>
        <v>1.5969091213993369E-2</v>
      </c>
      <c r="AO97" s="15">
        <f t="shared" si="96"/>
        <v>9.7028916630459427E-3</v>
      </c>
      <c r="AP97" s="15">
        <f t="shared" si="96"/>
        <v>-1.6931430051084662E-2</v>
      </c>
      <c r="AQ97" s="15">
        <f t="shared" si="96"/>
        <v>-6.5803987653177964E-3</v>
      </c>
      <c r="AR97" s="15">
        <f t="shared" ref="AR97:AX97" si="99">AR37/AQ37-1</f>
        <v>-9.1599681497954721E-3</v>
      </c>
      <c r="AS97" s="15">
        <f t="shared" si="99"/>
        <v>6.3513141695050734E-3</v>
      </c>
      <c r="AT97" s="15">
        <f t="shared" si="99"/>
        <v>-3.9512576708492286E-2</v>
      </c>
      <c r="AU97" s="15">
        <f t="shared" si="99"/>
        <v>1.0485582768158919E-2</v>
      </c>
      <c r="AV97" s="15">
        <f t="shared" si="99"/>
        <v>5.24169138596986E-3</v>
      </c>
      <c r="AW97" s="15">
        <f t="shared" si="99"/>
        <v>-2.760629309800211E-2</v>
      </c>
      <c r="AX97" s="15">
        <f t="shared" si="99"/>
        <v>9.8606608892064518E-3</v>
      </c>
      <c r="AY97" s="15">
        <f t="shared" si="77"/>
        <v>-1.7819994729791122E-2</v>
      </c>
      <c r="AZ97" s="15">
        <f t="shared" si="77"/>
        <v>-6.9586696399496217E-3</v>
      </c>
      <c r="BA97" s="15">
        <f t="shared" si="78"/>
        <v>2.1106847083540714E-4</v>
      </c>
      <c r="BB97" s="15">
        <f t="shared" si="79"/>
        <v>-1</v>
      </c>
      <c r="BC97" s="15" t="e">
        <f t="shared" si="80"/>
        <v>#DIV/0!</v>
      </c>
      <c r="BD97" s="15" t="e">
        <f t="shared" si="81"/>
        <v>#DIV/0!</v>
      </c>
      <c r="BE97" s="15" t="e">
        <f t="shared" si="82"/>
        <v>#DIV/0!</v>
      </c>
      <c r="BF97" s="264"/>
      <c r="BG97" s="53"/>
    </row>
    <row r="98" spans="25:61" ht="15" customHeight="1" thickTop="1" thickBot="1">
      <c r="Y98" s="1107" t="s">
        <v>473</v>
      </c>
      <c r="Z98" s="166"/>
      <c r="AA98" s="165"/>
      <c r="AB98" s="16">
        <f>AB38/AA38-1</f>
        <v>3.1398215802070473E-2</v>
      </c>
      <c r="AC98" s="16">
        <f t="shared" ref="AC98:AX98" si="100">AC38/AB38-1</f>
        <v>2.1549262200655228E-3</v>
      </c>
      <c r="AD98" s="16">
        <f t="shared" si="100"/>
        <v>5.4819969547728054E-3</v>
      </c>
      <c r="AE98" s="16">
        <f t="shared" si="100"/>
        <v>1.6731421971108329E-2</v>
      </c>
      <c r="AF98" s="16">
        <f t="shared" si="100"/>
        <v>4.3319715230363043E-2</v>
      </c>
      <c r="AG98" s="16">
        <f t="shared" si="100"/>
        <v>1.747842731482252E-2</v>
      </c>
      <c r="AH98" s="16">
        <f t="shared" si="100"/>
        <v>4.3690693691243565E-2</v>
      </c>
      <c r="AI98" s="16">
        <f t="shared" si="100"/>
        <v>3.4047443521057819E-2</v>
      </c>
      <c r="AJ98" s="16">
        <f t="shared" si="100"/>
        <v>1.1723622069714112E-2</v>
      </c>
      <c r="AK98" s="16">
        <f t="shared" si="100"/>
        <v>5.7418379560425059E-2</v>
      </c>
      <c r="AL98" s="16">
        <f t="shared" si="100"/>
        <v>2.6776420077545104E-2</v>
      </c>
      <c r="AM98" s="16">
        <f t="shared" si="100"/>
        <v>-0.20040526756092136</v>
      </c>
      <c r="AN98" s="16">
        <f t="shared" si="100"/>
        <v>-1.6194253958181637E-2</v>
      </c>
      <c r="AO98" s="16">
        <f t="shared" si="100"/>
        <v>-3.0052503417267618E-2</v>
      </c>
      <c r="AP98" s="16">
        <f t="shared" si="100"/>
        <v>-1.1080738771880538E-2</v>
      </c>
      <c r="AQ98" s="16">
        <f t="shared" si="100"/>
        <v>-3.8949274255013488E-3</v>
      </c>
      <c r="AR98" s="16">
        <f t="shared" si="100"/>
        <v>-4.3137386660633936E-2</v>
      </c>
      <c r="AS98" s="16">
        <f t="shared" si="100"/>
        <v>5.7680073788477504E-3</v>
      </c>
      <c r="AT98" s="16">
        <f t="shared" si="100"/>
        <v>-7.5071095275470068E-2</v>
      </c>
      <c r="AU98" s="16">
        <f t="shared" si="100"/>
        <v>-1.3955541434895191E-2</v>
      </c>
      <c r="AV98" s="16">
        <f t="shared" si="100"/>
        <v>-2.0008040667218396E-2</v>
      </c>
      <c r="AW98" s="16">
        <f t="shared" si="100"/>
        <v>5.769140193260669E-2</v>
      </c>
      <c r="AX98" s="16">
        <f t="shared" si="100"/>
        <v>-4.1775295576957583E-2</v>
      </c>
      <c r="AY98" s="16">
        <f t="shared" si="77"/>
        <v>-8.6246375685530285E-3</v>
      </c>
      <c r="AZ98" s="16">
        <f t="shared" si="77"/>
        <v>-4.5545331089747565E-2</v>
      </c>
      <c r="BA98" s="16">
        <f t="shared" si="78"/>
        <v>-3.2791816061349399E-3</v>
      </c>
      <c r="BB98" s="16">
        <f t="shared" si="79"/>
        <v>-1</v>
      </c>
      <c r="BC98" s="16" t="e">
        <f t="shared" si="80"/>
        <v>#DIV/0!</v>
      </c>
      <c r="BD98" s="16" t="e">
        <f t="shared" si="81"/>
        <v>#DIV/0!</v>
      </c>
      <c r="BE98" s="16" t="e">
        <f t="shared" si="82"/>
        <v>#DIV/0!</v>
      </c>
      <c r="BF98" s="266"/>
      <c r="BG98" s="81"/>
      <c r="BH98" s="26"/>
      <c r="BI98" s="26"/>
    </row>
    <row r="99" spans="25:61" ht="15" customHeight="1" thickTop="1">
      <c r="Y99" s="1108" t="s">
        <v>99</v>
      </c>
      <c r="Z99" s="84"/>
      <c r="AA99" s="84"/>
      <c r="AB99" s="17">
        <f t="shared" ref="AB99:AN99" si="101">AB39/AA39-1</f>
        <v>-9.4166934682544667E-3</v>
      </c>
      <c r="AC99" s="17">
        <f t="shared" si="101"/>
        <v>5.1375034154572674E-3</v>
      </c>
      <c r="AD99" s="17">
        <f t="shared" si="101"/>
        <v>-4.3061333323426432E-3</v>
      </c>
      <c r="AE99" s="17">
        <f t="shared" si="101"/>
        <v>4.0437901054285019E-2</v>
      </c>
      <c r="AF99" s="17">
        <f t="shared" si="101"/>
        <v>9.2351556246452748E-3</v>
      </c>
      <c r="AG99" s="17">
        <f t="shared" si="101"/>
        <v>3.3932192791101823E-2</v>
      </c>
      <c r="AH99" s="17">
        <f t="shared" si="101"/>
        <v>2.3011336810047078E-2</v>
      </c>
      <c r="AI99" s="17">
        <f t="shared" si="101"/>
        <v>-4.5661992784973515E-2</v>
      </c>
      <c r="AJ99" s="17">
        <f t="shared" si="101"/>
        <v>-0.18508387220068367</v>
      </c>
      <c r="AK99" s="17">
        <f t="shared" si="101"/>
        <v>9.2385169501811859E-2</v>
      </c>
      <c r="AL99" s="17">
        <f t="shared" si="101"/>
        <v>-0.11955681736452717</v>
      </c>
      <c r="AM99" s="17">
        <f t="shared" si="101"/>
        <v>-2.0331442712123837E-2</v>
      </c>
      <c r="AN99" s="17">
        <f t="shared" si="101"/>
        <v>-5.4367960361954015E-3</v>
      </c>
      <c r="AO99" s="17">
        <f t="shared" ref="AO99:AX99" si="102">AO39/AN39-1</f>
        <v>9.4558596674465534E-4</v>
      </c>
      <c r="AP99" s="17">
        <f t="shared" si="102"/>
        <v>-1.6859672740050402E-2</v>
      </c>
      <c r="AQ99" s="17">
        <f t="shared" si="102"/>
        <v>-2.115076132390481E-3</v>
      </c>
      <c r="AR99" s="17">
        <f t="shared" si="102"/>
        <v>-2.3238154198633065E-2</v>
      </c>
      <c r="AS99" s="17">
        <f t="shared" si="102"/>
        <v>-3.5806108228789602E-2</v>
      </c>
      <c r="AT99" s="17">
        <f t="shared" si="102"/>
        <v>-2.3460972532876712E-2</v>
      </c>
      <c r="AU99" s="17">
        <f t="shared" si="102"/>
        <v>-2.2890223465919846E-2</v>
      </c>
      <c r="AV99" s="17">
        <f t="shared" si="102"/>
        <v>-2.0820688601048354E-2</v>
      </c>
      <c r="AW99" s="17">
        <f t="shared" si="102"/>
        <v>-1.6232544270208482E-2</v>
      </c>
      <c r="AX99" s="17">
        <f t="shared" si="102"/>
        <v>3.1223176533807795E-3</v>
      </c>
      <c r="AY99" s="17">
        <f t="shared" si="77"/>
        <v>-1.9166952930895764E-2</v>
      </c>
      <c r="AZ99" s="17">
        <f t="shared" si="77"/>
        <v>-1.5135435923181451E-2</v>
      </c>
      <c r="BA99" s="17">
        <f t="shared" si="78"/>
        <v>-1.4443006632204436E-2</v>
      </c>
      <c r="BB99" s="17">
        <f t="shared" si="79"/>
        <v>-1</v>
      </c>
      <c r="BC99" s="17" t="e">
        <f t="shared" si="80"/>
        <v>#DIV/0!</v>
      </c>
      <c r="BD99" s="17" t="e">
        <f t="shared" si="81"/>
        <v>#DIV/0!</v>
      </c>
      <c r="BE99" s="17" t="e">
        <f t="shared" si="82"/>
        <v>#DIV/0!</v>
      </c>
      <c r="BF99" s="267"/>
      <c r="BG99" s="51"/>
    </row>
    <row r="132" spans="25:60">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95"/>
    </row>
    <row r="133" spans="25:60">
      <c r="Y133" s="874"/>
      <c r="Z133" s="4"/>
      <c r="AA133" s="4"/>
      <c r="AB133" s="4"/>
      <c r="AC133" s="4"/>
      <c r="AD133" s="4"/>
      <c r="AE133" s="4"/>
      <c r="AF133" s="4"/>
      <c r="AG133" s="4"/>
      <c r="AH133" s="4"/>
      <c r="AI133" s="4"/>
      <c r="AJ133" s="4"/>
      <c r="AK133" s="4"/>
      <c r="AL133" s="4"/>
      <c r="AM133" s="4"/>
      <c r="AN133" s="98"/>
      <c r="AO133" s="98"/>
      <c r="AP133" s="98"/>
      <c r="AQ133" s="98"/>
      <c r="AR133" s="98"/>
      <c r="AS133" s="98"/>
      <c r="AT133" s="98"/>
      <c r="AU133" s="98"/>
      <c r="AV133" s="98"/>
      <c r="AW133" s="98"/>
      <c r="AX133" s="98"/>
      <c r="AY133" s="98"/>
      <c r="AZ133" s="98"/>
      <c r="BA133" s="98"/>
      <c r="BB133" s="98"/>
      <c r="BC133" s="98"/>
      <c r="BD133" s="98"/>
      <c r="BE133" s="98"/>
      <c r="BF133" s="99"/>
      <c r="BG133" s="99"/>
      <c r="BH133" s="95"/>
    </row>
    <row r="134" spans="25:60">
      <c r="Y134" s="874"/>
      <c r="Z134" s="4"/>
      <c r="AA134" s="4"/>
      <c r="AB134" s="4"/>
      <c r="AC134" s="4"/>
      <c r="AD134" s="4"/>
      <c r="AE134" s="4"/>
      <c r="AF134" s="4"/>
      <c r="AG134" s="4"/>
      <c r="AH134" s="4"/>
      <c r="AI134" s="4"/>
      <c r="AJ134" s="4"/>
      <c r="AK134" s="4"/>
      <c r="AL134" s="4"/>
      <c r="AM134" s="4"/>
      <c r="AN134" s="98"/>
      <c r="AO134" s="98"/>
      <c r="AP134" s="98"/>
      <c r="AQ134" s="98"/>
      <c r="AR134" s="98"/>
      <c r="AS134" s="98"/>
      <c r="AT134" s="98"/>
      <c r="AU134" s="98"/>
      <c r="AV134" s="98"/>
      <c r="AW134" s="98"/>
      <c r="AX134" s="98"/>
      <c r="AY134" s="98"/>
      <c r="AZ134" s="98"/>
      <c r="BA134" s="98"/>
      <c r="BB134" s="98"/>
      <c r="BC134" s="98"/>
      <c r="BD134" s="98"/>
      <c r="BE134" s="98"/>
      <c r="BF134" s="100"/>
      <c r="BG134" s="100"/>
      <c r="BH134" s="95"/>
    </row>
    <row r="135" spans="25:60">
      <c r="Y135" s="874"/>
      <c r="Z135" s="4"/>
      <c r="AA135" s="4"/>
      <c r="AB135" s="4"/>
      <c r="AC135" s="4"/>
      <c r="AD135" s="4"/>
      <c r="AE135" s="4"/>
      <c r="AF135" s="4"/>
      <c r="AG135" s="4"/>
      <c r="AH135" s="4"/>
      <c r="AI135" s="4"/>
      <c r="AJ135" s="4"/>
      <c r="AK135" s="4"/>
      <c r="AL135" s="4"/>
      <c r="AM135" s="4"/>
      <c r="AN135" s="98"/>
      <c r="AO135" s="98"/>
      <c r="AP135" s="98"/>
      <c r="AQ135" s="98"/>
      <c r="AR135" s="98"/>
      <c r="AS135" s="98"/>
      <c r="AT135" s="98"/>
      <c r="AU135" s="98"/>
      <c r="AV135" s="98"/>
      <c r="AW135" s="98"/>
      <c r="AX135" s="98"/>
      <c r="AY135" s="98"/>
      <c r="AZ135" s="98"/>
      <c r="BA135" s="98"/>
      <c r="BB135" s="98"/>
      <c r="BC135" s="98"/>
      <c r="BD135" s="98"/>
      <c r="BE135" s="98"/>
      <c r="BF135" s="100"/>
      <c r="BG135" s="100"/>
      <c r="BH135" s="95"/>
    </row>
    <row r="136" spans="25:60">
      <c r="Y136" s="874"/>
      <c r="Z136" s="4"/>
      <c r="AA136" s="4"/>
      <c r="AB136" s="4"/>
      <c r="AC136" s="4"/>
      <c r="AD136" s="4"/>
      <c r="AE136" s="4"/>
      <c r="AF136" s="4"/>
      <c r="AG136" s="4"/>
      <c r="AH136" s="4"/>
      <c r="AI136" s="4"/>
      <c r="AJ136" s="4"/>
      <c r="AK136" s="4"/>
      <c r="AL136" s="4"/>
      <c r="AM136" s="4"/>
      <c r="AN136" s="98"/>
      <c r="AO136" s="98"/>
      <c r="AP136" s="98"/>
      <c r="AQ136" s="98"/>
      <c r="AR136" s="98"/>
      <c r="AS136" s="98"/>
      <c r="AT136" s="98"/>
      <c r="AU136" s="98"/>
      <c r="AV136" s="98"/>
      <c r="AW136" s="98"/>
      <c r="AX136" s="98"/>
      <c r="AY136" s="98"/>
      <c r="AZ136" s="98"/>
      <c r="BA136" s="98"/>
      <c r="BB136" s="98"/>
      <c r="BC136" s="98"/>
      <c r="BD136" s="98"/>
      <c r="BE136" s="98"/>
      <c r="BF136" s="101"/>
      <c r="BG136" s="101"/>
      <c r="BH136" s="95"/>
    </row>
    <row r="137" spans="25:60">
      <c r="Y137" s="874"/>
      <c r="Z137" s="4"/>
      <c r="AA137" s="4"/>
      <c r="AB137" s="4"/>
      <c r="AC137" s="4"/>
      <c r="AD137" s="4"/>
      <c r="AE137" s="4"/>
      <c r="AF137" s="4"/>
      <c r="AG137" s="4"/>
      <c r="AH137" s="4"/>
      <c r="AI137" s="4"/>
      <c r="AJ137" s="4"/>
      <c r="AK137" s="4"/>
      <c r="AL137" s="4"/>
      <c r="AM137" s="4"/>
      <c r="AN137" s="98"/>
      <c r="AO137" s="98"/>
      <c r="AP137" s="98"/>
      <c r="AQ137" s="98"/>
      <c r="AR137" s="98"/>
      <c r="AS137" s="98"/>
      <c r="AT137" s="98"/>
      <c r="AU137" s="98"/>
      <c r="AV137" s="98"/>
      <c r="AW137" s="98"/>
      <c r="AX137" s="98"/>
      <c r="AY137" s="98"/>
      <c r="AZ137" s="98"/>
      <c r="BA137" s="98"/>
      <c r="BB137" s="98"/>
      <c r="BC137" s="98"/>
      <c r="BD137" s="98"/>
      <c r="BE137" s="98"/>
      <c r="BF137" s="101"/>
      <c r="BG137" s="101"/>
      <c r="BH137" s="95"/>
    </row>
    <row r="138" spans="25:60">
      <c r="Y138" s="874"/>
      <c r="Z138" s="4"/>
      <c r="AA138" s="4"/>
      <c r="AB138" s="4"/>
      <c r="AC138" s="4"/>
      <c r="AD138" s="4"/>
      <c r="AE138" s="4"/>
      <c r="AF138" s="4"/>
      <c r="AG138" s="4"/>
      <c r="AH138" s="4"/>
      <c r="AI138" s="4"/>
      <c r="AJ138" s="4"/>
      <c r="AK138" s="4"/>
      <c r="AL138" s="4"/>
      <c r="AM138" s="4"/>
      <c r="AN138" s="98"/>
      <c r="AO138" s="98"/>
      <c r="AP138" s="98"/>
      <c r="AQ138" s="98"/>
      <c r="AR138" s="98"/>
      <c r="AS138" s="98"/>
      <c r="AT138" s="98"/>
      <c r="AU138" s="98"/>
      <c r="AV138" s="98"/>
      <c r="AW138" s="98"/>
      <c r="AX138" s="98"/>
      <c r="AY138" s="98"/>
      <c r="AZ138" s="98"/>
      <c r="BA138" s="98"/>
      <c r="BB138" s="98"/>
      <c r="BC138" s="98"/>
      <c r="BD138" s="98"/>
      <c r="BE138" s="98"/>
      <c r="BF138" s="101"/>
      <c r="BG138" s="101"/>
      <c r="BH138" s="95"/>
    </row>
    <row r="139" spans="25:60">
      <c r="Y139" s="874"/>
      <c r="Z139" s="4"/>
      <c r="AA139" s="4"/>
      <c r="AB139" s="4"/>
      <c r="AC139" s="4"/>
      <c r="AD139" s="4"/>
      <c r="AE139" s="4"/>
      <c r="AF139" s="4"/>
      <c r="AG139" s="4"/>
      <c r="AH139" s="4"/>
      <c r="AI139" s="4"/>
      <c r="AJ139" s="4"/>
      <c r="AK139" s="4"/>
      <c r="AL139" s="4"/>
      <c r="AM139" s="4"/>
      <c r="AN139" s="98"/>
      <c r="AO139" s="98"/>
      <c r="AP139" s="98"/>
      <c r="AQ139" s="98"/>
      <c r="AR139" s="98"/>
      <c r="AS139" s="98"/>
      <c r="AT139" s="98"/>
      <c r="AU139" s="98"/>
      <c r="AV139" s="98"/>
      <c r="AW139" s="98"/>
      <c r="AX139" s="98"/>
      <c r="AY139" s="98"/>
      <c r="AZ139" s="98"/>
      <c r="BA139" s="98"/>
      <c r="BB139" s="98"/>
      <c r="BC139" s="98"/>
      <c r="BD139" s="98"/>
      <c r="BE139" s="98"/>
      <c r="BF139" s="101"/>
      <c r="BG139" s="101"/>
      <c r="BH139" s="95"/>
    </row>
    <row r="140" spans="25:60">
      <c r="Y140" s="874"/>
      <c r="Z140" s="4"/>
      <c r="AA140" s="4"/>
      <c r="AB140" s="4"/>
      <c r="AC140" s="4"/>
      <c r="AD140" s="4"/>
      <c r="AE140" s="4"/>
      <c r="AF140" s="4"/>
      <c r="AG140" s="4"/>
      <c r="AH140" s="4"/>
      <c r="AI140" s="4"/>
      <c r="AJ140" s="4"/>
      <c r="AK140" s="4"/>
      <c r="AL140" s="4"/>
      <c r="AM140" s="4"/>
      <c r="AN140" s="98"/>
      <c r="AO140" s="98"/>
      <c r="AP140" s="98"/>
      <c r="AQ140" s="98"/>
      <c r="AR140" s="98"/>
      <c r="AS140" s="98"/>
      <c r="AT140" s="98"/>
      <c r="AU140" s="98"/>
      <c r="AV140" s="98"/>
      <c r="AW140" s="98"/>
      <c r="AX140" s="98"/>
      <c r="AY140" s="98"/>
      <c r="AZ140" s="98"/>
      <c r="BA140" s="98"/>
      <c r="BB140" s="98"/>
      <c r="BC140" s="98"/>
      <c r="BD140" s="98"/>
      <c r="BE140" s="98"/>
      <c r="BF140" s="101"/>
      <c r="BG140" s="101"/>
      <c r="BH140" s="95"/>
    </row>
    <row r="141" spans="25:60">
      <c r="Y141" s="874"/>
      <c r="Z141" s="4"/>
      <c r="AA141" s="4"/>
      <c r="AB141" s="4"/>
      <c r="AC141" s="4"/>
      <c r="AD141" s="4"/>
      <c r="AE141" s="4"/>
      <c r="AF141" s="4"/>
      <c r="AG141" s="4"/>
      <c r="AH141" s="4"/>
      <c r="AI141" s="4"/>
      <c r="AJ141" s="4"/>
      <c r="AK141" s="4"/>
      <c r="AL141" s="4"/>
      <c r="AM141" s="4"/>
      <c r="AN141" s="98"/>
      <c r="AO141" s="98"/>
      <c r="AP141" s="98"/>
      <c r="AQ141" s="98"/>
      <c r="AR141" s="98"/>
      <c r="AS141" s="98"/>
      <c r="AT141" s="98"/>
      <c r="AU141" s="98"/>
      <c r="AV141" s="98"/>
      <c r="AW141" s="98"/>
      <c r="AX141" s="98"/>
      <c r="AY141" s="98"/>
      <c r="AZ141" s="98"/>
      <c r="BA141" s="98"/>
      <c r="BB141" s="98"/>
      <c r="BC141" s="98"/>
      <c r="BD141" s="98"/>
      <c r="BE141" s="98"/>
      <c r="BF141" s="101"/>
      <c r="BG141" s="101"/>
      <c r="BH141" s="95"/>
    </row>
    <row r="142" spans="25:60">
      <c r="Y142" s="874"/>
      <c r="Z142" s="4"/>
      <c r="AA142" s="4"/>
      <c r="AB142" s="4"/>
      <c r="AC142" s="4"/>
      <c r="AD142" s="4"/>
      <c r="AE142" s="4"/>
      <c r="AF142" s="4"/>
      <c r="AG142" s="4"/>
      <c r="AH142" s="4"/>
      <c r="AI142" s="4"/>
      <c r="AJ142" s="4"/>
      <c r="AK142" s="4"/>
      <c r="AL142" s="4"/>
      <c r="AM142" s="4"/>
      <c r="AN142" s="98"/>
      <c r="AO142" s="98"/>
      <c r="AP142" s="98"/>
      <c r="AQ142" s="98"/>
      <c r="AR142" s="98"/>
      <c r="AS142" s="98"/>
      <c r="AT142" s="98"/>
      <c r="AU142" s="98"/>
      <c r="AV142" s="98"/>
      <c r="AW142" s="98"/>
      <c r="AX142" s="98"/>
      <c r="AY142" s="98"/>
      <c r="AZ142" s="98"/>
      <c r="BA142" s="98"/>
      <c r="BB142" s="98"/>
      <c r="BC142" s="98"/>
      <c r="BD142" s="98"/>
      <c r="BE142" s="98"/>
      <c r="BF142" s="101"/>
      <c r="BG142" s="101"/>
      <c r="BH142" s="95"/>
    </row>
    <row r="143" spans="25:60">
      <c r="Y143" s="874"/>
      <c r="Z143" s="4"/>
      <c r="AA143" s="4"/>
      <c r="AB143" s="4"/>
      <c r="AC143" s="4"/>
      <c r="AD143" s="4"/>
      <c r="AE143" s="4"/>
      <c r="AF143" s="4"/>
      <c r="AG143" s="4"/>
      <c r="AH143" s="4"/>
      <c r="AI143" s="4"/>
      <c r="AJ143" s="4"/>
      <c r="AK143" s="4"/>
      <c r="AL143" s="4"/>
      <c r="AM143" s="4"/>
      <c r="AN143" s="98"/>
      <c r="AO143" s="98"/>
      <c r="AP143" s="98"/>
      <c r="AQ143" s="98"/>
      <c r="AR143" s="98"/>
      <c r="AS143" s="98"/>
      <c r="AT143" s="98"/>
      <c r="AU143" s="98"/>
      <c r="AV143" s="98"/>
      <c r="AW143" s="98"/>
      <c r="AX143" s="98"/>
      <c r="AY143" s="98"/>
      <c r="AZ143" s="98"/>
      <c r="BA143" s="98"/>
      <c r="BB143" s="98"/>
      <c r="BC143" s="98"/>
      <c r="BD143" s="98"/>
      <c r="BE143" s="98"/>
      <c r="BF143" s="101"/>
      <c r="BG143" s="101"/>
      <c r="BH143" s="95"/>
    </row>
    <row r="144" spans="25:60">
      <c r="Y144" s="874"/>
      <c r="Z144" s="4"/>
      <c r="AA144" s="4"/>
      <c r="AB144" s="4"/>
      <c r="AC144" s="4"/>
      <c r="AD144" s="4"/>
      <c r="AE144" s="4"/>
      <c r="AF144" s="4"/>
      <c r="AG144" s="4"/>
      <c r="AH144" s="4"/>
      <c r="AI144" s="4"/>
      <c r="AJ144" s="4"/>
      <c r="AK144" s="4"/>
      <c r="AL144" s="4"/>
      <c r="AM144" s="4"/>
      <c r="AN144" s="98"/>
      <c r="AO144" s="98"/>
      <c r="AP144" s="98"/>
      <c r="AQ144" s="98"/>
      <c r="AR144" s="98"/>
      <c r="AS144" s="98"/>
      <c r="AT144" s="98"/>
      <c r="AU144" s="98"/>
      <c r="AV144" s="98"/>
      <c r="AW144" s="98"/>
      <c r="AX144" s="98"/>
      <c r="AY144" s="98"/>
      <c r="AZ144" s="98"/>
      <c r="BA144" s="98"/>
      <c r="BB144" s="98"/>
      <c r="BC144" s="98"/>
      <c r="BD144" s="98"/>
      <c r="BE144" s="98"/>
      <c r="BF144" s="101"/>
      <c r="BG144" s="101"/>
      <c r="BH144" s="95"/>
    </row>
    <row r="145" spans="25:60">
      <c r="Y145" s="95"/>
      <c r="Z145" s="95"/>
      <c r="AA145" s="95"/>
      <c r="AB145" s="95"/>
      <c r="AC145" s="95"/>
      <c r="AD145" s="95"/>
      <c r="AE145" s="95"/>
      <c r="AF145" s="95"/>
      <c r="AG145" s="95"/>
      <c r="AH145" s="95"/>
      <c r="AI145" s="95"/>
      <c r="AJ145" s="95"/>
      <c r="AK145" s="95"/>
      <c r="AL145" s="95"/>
      <c r="AM145" s="95"/>
      <c r="AN145" s="95"/>
      <c r="AO145" s="95"/>
      <c r="AP145" s="95"/>
      <c r="AQ145" s="95"/>
      <c r="AR145" s="95"/>
      <c r="AS145" s="95"/>
      <c r="AT145" s="95"/>
      <c r="AU145" s="95"/>
      <c r="AV145" s="95"/>
      <c r="AW145" s="95"/>
      <c r="AX145" s="95"/>
      <c r="AY145" s="95"/>
      <c r="AZ145" s="95"/>
      <c r="BA145" s="95"/>
      <c r="BB145" s="95"/>
      <c r="BC145" s="95"/>
      <c r="BD145" s="95"/>
      <c r="BE145" s="95"/>
      <c r="BF145" s="95"/>
      <c r="BG145" s="95"/>
      <c r="BH145" s="95"/>
    </row>
    <row r="146" spans="25:60">
      <c r="Y146" s="95"/>
      <c r="Z146" s="95"/>
      <c r="AA146" s="95"/>
      <c r="AB146" s="95"/>
      <c r="AC146" s="95"/>
      <c r="AD146" s="95"/>
      <c r="AE146" s="95"/>
      <c r="AF146" s="95"/>
      <c r="AG146" s="95"/>
      <c r="AH146" s="95"/>
      <c r="AI146" s="95"/>
      <c r="AJ146" s="95"/>
      <c r="AK146" s="95"/>
      <c r="AL146" s="95"/>
      <c r="AM146" s="95"/>
      <c r="AN146" s="95"/>
      <c r="AO146" s="95"/>
      <c r="AP146" s="95"/>
      <c r="AQ146" s="95"/>
      <c r="AR146" s="95"/>
      <c r="AS146" s="95"/>
      <c r="AT146" s="95"/>
      <c r="AU146" s="95"/>
      <c r="AV146" s="95"/>
      <c r="AW146" s="95"/>
      <c r="AX146" s="95"/>
      <c r="AY146" s="95"/>
      <c r="AZ146" s="95"/>
      <c r="BA146" s="95"/>
      <c r="BB146" s="95"/>
      <c r="BC146" s="95"/>
      <c r="BD146" s="95"/>
      <c r="BE146" s="95"/>
      <c r="BF146" s="95"/>
      <c r="BG146" s="95"/>
      <c r="BH146" s="95"/>
    </row>
  </sheetData>
  <mergeCells count="3">
    <mergeCell ref="BF43:BF53"/>
    <mergeCell ref="BF58:BF68"/>
    <mergeCell ref="BF73:BF83"/>
  </mergeCells>
  <phoneticPr fontId="9"/>
  <pageMargins left="0.78740157480314965" right="0.78740157480314965" top="0.98425196850393704" bottom="0.98425196850393704" header="0.51181102362204722" footer="0.51181102362204722"/>
  <pageSetup paperSize="9" scale="2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K201"/>
  <sheetViews>
    <sheetView zoomScale="85" zoomScaleNormal="85" workbookViewId="0">
      <pane xSplit="25" ySplit="4" topLeftCell="AR5" activePane="bottomRight" state="frozen"/>
      <selection activeCell="AZ17" sqref="AZ17"/>
      <selection pane="topRight" activeCell="AZ17" sqref="AZ17"/>
      <selection pane="bottomLeft" activeCell="AZ17" sqref="AZ17"/>
      <selection pane="bottomRight"/>
    </sheetView>
  </sheetViews>
  <sheetFormatPr defaultColWidth="9.625" defaultRowHeight="14.25"/>
  <cols>
    <col min="1" max="1" width="1.625" style="232" customWidth="1"/>
    <col min="2" max="23" width="1.625" style="1" hidden="1" customWidth="1"/>
    <col min="24" max="24" width="2.375" style="1" customWidth="1"/>
    <col min="25" max="25" width="27.875" style="1" customWidth="1"/>
    <col min="26" max="48" width="10.625" style="1" customWidth="1"/>
    <col min="49" max="50" width="11.125" style="1" customWidth="1"/>
    <col min="51" max="53" width="11" style="1" customWidth="1"/>
    <col min="54" max="57" width="11" style="1" hidden="1" customWidth="1"/>
    <col min="58" max="58" width="8.375" style="1" customWidth="1"/>
    <col min="59" max="16384" width="9.625" style="1"/>
  </cols>
  <sheetData>
    <row r="1" spans="1:63" ht="23.25">
      <c r="A1" s="872" t="s">
        <v>500</v>
      </c>
    </row>
    <row r="2" spans="1:63" ht="15" customHeight="1">
      <c r="X2" s="95"/>
      <c r="Z2" s="1090"/>
      <c r="AH2" s="95"/>
    </row>
    <row r="3" spans="1:63" ht="18.75">
      <c r="X3" s="236" t="s">
        <v>501</v>
      </c>
    </row>
    <row r="4" spans="1:63">
      <c r="X4" s="1128"/>
      <c r="Y4" s="1129"/>
      <c r="Z4" s="251"/>
      <c r="AA4" s="129">
        <v>1990</v>
      </c>
      <c r="AB4" s="129">
        <f>AA4+1</f>
        <v>1991</v>
      </c>
      <c r="AC4" s="129">
        <f>AB4+1</f>
        <v>1992</v>
      </c>
      <c r="AD4" s="129">
        <f>AC4+1</f>
        <v>1993</v>
      </c>
      <c r="AE4" s="129">
        <f>AD4+1</f>
        <v>1994</v>
      </c>
      <c r="AF4" s="129">
        <f>AE4+1</f>
        <v>1995</v>
      </c>
      <c r="AG4" s="129">
        <f t="shared" ref="AG4:BE4" si="0">AF4+1</f>
        <v>1996</v>
      </c>
      <c r="AH4" s="129">
        <f t="shared" si="0"/>
        <v>1997</v>
      </c>
      <c r="AI4" s="129">
        <f t="shared" si="0"/>
        <v>1998</v>
      </c>
      <c r="AJ4" s="129">
        <f t="shared" si="0"/>
        <v>1999</v>
      </c>
      <c r="AK4" s="129">
        <f t="shared" si="0"/>
        <v>2000</v>
      </c>
      <c r="AL4" s="129">
        <f t="shared" si="0"/>
        <v>2001</v>
      </c>
      <c r="AM4" s="129">
        <f t="shared" si="0"/>
        <v>2002</v>
      </c>
      <c r="AN4" s="129">
        <f t="shared" si="0"/>
        <v>2003</v>
      </c>
      <c r="AO4" s="129">
        <f t="shared" si="0"/>
        <v>2004</v>
      </c>
      <c r="AP4" s="129">
        <f t="shared" si="0"/>
        <v>2005</v>
      </c>
      <c r="AQ4" s="129">
        <f>AP4+1</f>
        <v>2006</v>
      </c>
      <c r="AR4" s="129">
        <f>AQ4+1</f>
        <v>2007</v>
      </c>
      <c r="AS4" s="129">
        <f>AR4+1</f>
        <v>2008</v>
      </c>
      <c r="AT4" s="10">
        <f t="shared" si="0"/>
        <v>2009</v>
      </c>
      <c r="AU4" s="10">
        <f t="shared" si="0"/>
        <v>2010</v>
      </c>
      <c r="AV4" s="10">
        <f t="shared" si="0"/>
        <v>2011</v>
      </c>
      <c r="AW4" s="10">
        <f t="shared" si="0"/>
        <v>2012</v>
      </c>
      <c r="AX4" s="10">
        <f t="shared" si="0"/>
        <v>2013</v>
      </c>
      <c r="AY4" s="10">
        <f t="shared" si="0"/>
        <v>2014</v>
      </c>
      <c r="AZ4" s="10">
        <f t="shared" si="0"/>
        <v>2015</v>
      </c>
      <c r="BA4" s="10">
        <f t="shared" si="0"/>
        <v>2016</v>
      </c>
      <c r="BB4" s="10">
        <f t="shared" si="0"/>
        <v>2017</v>
      </c>
      <c r="BC4" s="10">
        <f t="shared" si="0"/>
        <v>2018</v>
      </c>
      <c r="BD4" s="10">
        <f t="shared" si="0"/>
        <v>2019</v>
      </c>
      <c r="BE4" s="10">
        <f t="shared" si="0"/>
        <v>2020</v>
      </c>
    </row>
    <row r="5" spans="1:63" ht="17.100000000000001" customHeight="1">
      <c r="X5" s="1026" t="s">
        <v>30</v>
      </c>
      <c r="Y5" s="963"/>
      <c r="Z5" s="122"/>
      <c r="AA5" s="122">
        <f>SUM(AA6:AA15)</f>
        <v>15932.309861006501</v>
      </c>
      <c r="AB5" s="122">
        <f>SUM(AB6:AB15)</f>
        <v>17349.612944863187</v>
      </c>
      <c r="AC5" s="122">
        <f t="shared" ref="AC5:BE5" si="1">SUM(AC6:AC15)</f>
        <v>17767.22403564693</v>
      </c>
      <c r="AD5" s="122">
        <f t="shared" si="1"/>
        <v>18129.158284890007</v>
      </c>
      <c r="AE5" s="122">
        <f t="shared" si="1"/>
        <v>21051.895213035114</v>
      </c>
      <c r="AF5" s="122">
        <f t="shared" si="1"/>
        <v>25213.191034391046</v>
      </c>
      <c r="AG5" s="122">
        <f t="shared" si="1"/>
        <v>24598.107256849216</v>
      </c>
      <c r="AH5" s="122">
        <f t="shared" si="1"/>
        <v>24436.792431397134</v>
      </c>
      <c r="AI5" s="122">
        <f t="shared" si="1"/>
        <v>23742.10250018337</v>
      </c>
      <c r="AJ5" s="122">
        <f t="shared" si="1"/>
        <v>24368.275903524489</v>
      </c>
      <c r="AK5" s="122">
        <f t="shared" si="1"/>
        <v>22851.99810707966</v>
      </c>
      <c r="AL5" s="122">
        <f t="shared" si="1"/>
        <v>19462.521407101936</v>
      </c>
      <c r="AM5" s="122">
        <f t="shared" si="1"/>
        <v>16236.391797572243</v>
      </c>
      <c r="AN5" s="122">
        <f t="shared" si="1"/>
        <v>16228.364874053743</v>
      </c>
      <c r="AO5" s="122">
        <f t="shared" si="1"/>
        <v>12420.918895123925</v>
      </c>
      <c r="AP5" s="122">
        <f t="shared" si="1"/>
        <v>12781.82828393827</v>
      </c>
      <c r="AQ5" s="122">
        <f t="shared" si="1"/>
        <v>14627.062167476903</v>
      </c>
      <c r="AR5" s="122">
        <f t="shared" si="1"/>
        <v>16707.18937032067</v>
      </c>
      <c r="AS5" s="122">
        <f t="shared" si="1"/>
        <v>19284.929277060353</v>
      </c>
      <c r="AT5" s="122">
        <f t="shared" si="1"/>
        <v>20937.326092711239</v>
      </c>
      <c r="AU5" s="122">
        <f t="shared" si="1"/>
        <v>23305.227292766358</v>
      </c>
      <c r="AV5" s="122">
        <f t="shared" si="1"/>
        <v>26071.497147355043</v>
      </c>
      <c r="AW5" s="122">
        <f t="shared" si="1"/>
        <v>29348.604344244384</v>
      </c>
      <c r="AX5" s="122">
        <f t="shared" si="1"/>
        <v>32094.565830096988</v>
      </c>
      <c r="AY5" s="122">
        <f t="shared" si="1"/>
        <v>35765.730675399027</v>
      </c>
      <c r="AZ5" s="122">
        <f t="shared" si="1"/>
        <v>39242.603431142539</v>
      </c>
      <c r="BA5" s="122">
        <f t="shared" si="1"/>
        <v>42517.719224607172</v>
      </c>
      <c r="BB5" s="122">
        <f t="shared" si="1"/>
        <v>0</v>
      </c>
      <c r="BC5" s="122">
        <f t="shared" si="1"/>
        <v>0</v>
      </c>
      <c r="BD5" s="122">
        <f t="shared" si="1"/>
        <v>0</v>
      </c>
      <c r="BE5" s="122">
        <f t="shared" si="1"/>
        <v>0</v>
      </c>
      <c r="BJ5" s="110"/>
      <c r="BK5" s="110"/>
    </row>
    <row r="6" spans="1:63" ht="17.100000000000001" customHeight="1">
      <c r="X6" s="1130"/>
      <c r="Y6" s="865" t="s">
        <v>502</v>
      </c>
      <c r="Z6" s="11"/>
      <c r="AA6" s="353" t="s">
        <v>778</v>
      </c>
      <c r="AB6" s="353" t="s">
        <v>778</v>
      </c>
      <c r="AC6" s="353">
        <v>4.2071468001304044</v>
      </c>
      <c r="AD6" s="353">
        <v>72.154856319064464</v>
      </c>
      <c r="AE6" s="353">
        <v>372.24153946373633</v>
      </c>
      <c r="AF6" s="353">
        <v>925.29522674512759</v>
      </c>
      <c r="AG6" s="353">
        <v>1328.8600612744031</v>
      </c>
      <c r="AH6" s="353">
        <v>1743.0699949612731</v>
      </c>
      <c r="AI6" s="353">
        <v>2126.6662133033733</v>
      </c>
      <c r="AJ6" s="353">
        <v>2518.6843756296112</v>
      </c>
      <c r="AK6" s="353">
        <v>2976.9615623159502</v>
      </c>
      <c r="AL6" s="353">
        <v>3588.1064932481709</v>
      </c>
      <c r="AM6" s="353">
        <v>4455.514846650758</v>
      </c>
      <c r="AN6" s="353">
        <v>5574.0361489084735</v>
      </c>
      <c r="AO6" s="353">
        <v>7080.975602208001</v>
      </c>
      <c r="AP6" s="353">
        <v>8875.8669161415401</v>
      </c>
      <c r="AQ6" s="353">
        <v>10853.650448275675</v>
      </c>
      <c r="AR6" s="353">
        <v>13468.245583087995</v>
      </c>
      <c r="AS6" s="353">
        <v>15685.514504675022</v>
      </c>
      <c r="AT6" s="353">
        <v>17998.426908103909</v>
      </c>
      <c r="AU6" s="353">
        <v>20482.756168754971</v>
      </c>
      <c r="AV6" s="353">
        <v>23139.624972904072</v>
      </c>
      <c r="AW6" s="353">
        <v>26353.586338028101</v>
      </c>
      <c r="AX6" s="353">
        <v>29008.257155197414</v>
      </c>
      <c r="AY6" s="353">
        <v>32535.836379564382</v>
      </c>
      <c r="AZ6" s="353">
        <v>35873.24756134257</v>
      </c>
      <c r="BA6" s="353">
        <v>38902.759385480495</v>
      </c>
      <c r="BB6" s="11">
        <v>0</v>
      </c>
      <c r="BC6" s="11">
        <v>0</v>
      </c>
      <c r="BD6" s="11">
        <v>0</v>
      </c>
      <c r="BE6" s="11">
        <v>0</v>
      </c>
      <c r="BF6" s="452"/>
    </row>
    <row r="7" spans="1:63" ht="17.100000000000001" customHeight="1">
      <c r="X7" s="1130"/>
      <c r="Y7" s="1131" t="s">
        <v>503</v>
      </c>
      <c r="Z7" s="11"/>
      <c r="AA7" s="458">
        <v>1.3419351351351352</v>
      </c>
      <c r="AB7" s="353" t="s">
        <v>778</v>
      </c>
      <c r="AC7" s="353">
        <v>40.25805405405405</v>
      </c>
      <c r="AD7" s="353">
        <v>261.67735135135138</v>
      </c>
      <c r="AE7" s="353">
        <v>449.54827027027022</v>
      </c>
      <c r="AF7" s="353">
        <v>496.51599999999996</v>
      </c>
      <c r="AG7" s="353">
        <v>452.06200000000001</v>
      </c>
      <c r="AH7" s="353">
        <v>468.10599999999999</v>
      </c>
      <c r="AI7" s="353">
        <v>450.45</v>
      </c>
      <c r="AJ7" s="353">
        <v>454.74</v>
      </c>
      <c r="AK7" s="353">
        <v>484.34100000000001</v>
      </c>
      <c r="AL7" s="353">
        <v>451.47244999999998</v>
      </c>
      <c r="AM7" s="353">
        <v>491.06914999999998</v>
      </c>
      <c r="AN7" s="353">
        <v>729.74556816688573</v>
      </c>
      <c r="AO7" s="353">
        <v>901.00467355453361</v>
      </c>
      <c r="AP7" s="353">
        <v>937.48331743758206</v>
      </c>
      <c r="AQ7" s="353">
        <v>1194.4903293035479</v>
      </c>
      <c r="AR7" s="353">
        <v>1429.1351242904072</v>
      </c>
      <c r="AS7" s="353">
        <v>1509.560115</v>
      </c>
      <c r="AT7" s="353">
        <v>1608.1659916666667</v>
      </c>
      <c r="AU7" s="353">
        <v>1748.8716516666666</v>
      </c>
      <c r="AV7" s="353">
        <v>1923.4105016666665</v>
      </c>
      <c r="AW7" s="353">
        <v>2080.8298016666663</v>
      </c>
      <c r="AX7" s="353">
        <v>2229.3050616666665</v>
      </c>
      <c r="AY7" s="353">
        <v>2372.9536916666666</v>
      </c>
      <c r="AZ7" s="353">
        <v>2483.7985216666666</v>
      </c>
      <c r="BA7" s="353">
        <v>2650.9808916666666</v>
      </c>
      <c r="BB7" s="11">
        <v>0</v>
      </c>
      <c r="BC7" s="11">
        <v>0</v>
      </c>
      <c r="BD7" s="11">
        <v>0</v>
      </c>
      <c r="BE7" s="11">
        <v>0</v>
      </c>
      <c r="BF7" s="452"/>
      <c r="BI7" s="110"/>
    </row>
    <row r="8" spans="1:63" ht="17.100000000000001" customHeight="1">
      <c r="X8" s="1130"/>
      <c r="Y8" s="863" t="s">
        <v>504</v>
      </c>
      <c r="Z8" s="14"/>
      <c r="AA8" s="353" t="s">
        <v>778</v>
      </c>
      <c r="AB8" s="353" t="s">
        <v>778</v>
      </c>
      <c r="AC8" s="353">
        <v>75.36486486486487</v>
      </c>
      <c r="AD8" s="353">
        <v>565.23648648648646</v>
      </c>
      <c r="AE8" s="353">
        <v>1061.8716216216214</v>
      </c>
      <c r="AF8" s="353">
        <v>1501.5</v>
      </c>
      <c r="AG8" s="353">
        <v>2291.5749999999998</v>
      </c>
      <c r="AH8" s="353">
        <v>2912.2664999999997</v>
      </c>
      <c r="AI8" s="353">
        <v>3147.8589999999995</v>
      </c>
      <c r="AJ8" s="353">
        <v>3091.3739999999998</v>
      </c>
      <c r="AK8" s="353">
        <v>3117.2955999999995</v>
      </c>
      <c r="AL8" s="353">
        <v>2949.8002000000001</v>
      </c>
      <c r="AM8" s="353">
        <v>2947.1528000000003</v>
      </c>
      <c r="AN8" s="353">
        <v>2834.6333000000004</v>
      </c>
      <c r="AO8" s="353">
        <v>2340.8935750000005</v>
      </c>
      <c r="AP8" s="353">
        <v>1695.1602550000002</v>
      </c>
      <c r="AQ8" s="353">
        <v>1123.3967709999999</v>
      </c>
      <c r="AR8" s="353">
        <v>894.51559799999995</v>
      </c>
      <c r="AS8" s="353">
        <v>930.81102200000009</v>
      </c>
      <c r="AT8" s="353">
        <v>844.67084499999999</v>
      </c>
      <c r="AU8" s="353">
        <v>666.49119000000007</v>
      </c>
      <c r="AV8" s="353">
        <v>634.08537999999999</v>
      </c>
      <c r="AW8" s="353">
        <v>560.94649800000002</v>
      </c>
      <c r="AX8" s="353">
        <v>489.36158799999998</v>
      </c>
      <c r="AY8" s="353">
        <v>503.41781799999995</v>
      </c>
      <c r="AZ8" s="353">
        <v>540.04452299999991</v>
      </c>
      <c r="BA8" s="353">
        <v>555.22350500000005</v>
      </c>
      <c r="BB8" s="14">
        <v>0</v>
      </c>
      <c r="BC8" s="14">
        <v>0</v>
      </c>
      <c r="BD8" s="80">
        <v>0</v>
      </c>
      <c r="BE8" s="80">
        <v>0</v>
      </c>
      <c r="BF8" s="453"/>
      <c r="BI8" s="110"/>
    </row>
    <row r="9" spans="1:63" ht="17.100000000000001" customHeight="1">
      <c r="X9" s="1130"/>
      <c r="Y9" s="863" t="s">
        <v>505</v>
      </c>
      <c r="Z9" s="11"/>
      <c r="AA9" s="353">
        <v>1.5108061842099747</v>
      </c>
      <c r="AB9" s="353" t="s">
        <v>778</v>
      </c>
      <c r="AC9" s="353">
        <v>45.324185526299246</v>
      </c>
      <c r="AD9" s="353">
        <v>294.60720592094515</v>
      </c>
      <c r="AE9" s="353">
        <v>506.12007171034162</v>
      </c>
      <c r="AF9" s="353">
        <v>558.99828815769069</v>
      </c>
      <c r="AG9" s="353">
        <v>532.59626158890399</v>
      </c>
      <c r="AH9" s="353">
        <v>428.58755931152115</v>
      </c>
      <c r="AI9" s="353">
        <v>308.07671766165294</v>
      </c>
      <c r="AJ9" s="353">
        <v>188.64228618390447</v>
      </c>
      <c r="AK9" s="353">
        <v>296.21856583966508</v>
      </c>
      <c r="AL9" s="353">
        <v>436.30568618390453</v>
      </c>
      <c r="AM9" s="353">
        <v>410.4739861839044</v>
      </c>
      <c r="AN9" s="353">
        <v>520.338639928671</v>
      </c>
      <c r="AO9" s="353">
        <v>564.94742226701817</v>
      </c>
      <c r="AP9" s="353">
        <v>449.37063436191647</v>
      </c>
      <c r="AQ9" s="353">
        <v>366.55998714529392</v>
      </c>
      <c r="AR9" s="353">
        <v>356.72709827880294</v>
      </c>
      <c r="AS9" s="353">
        <v>306.47826027291057</v>
      </c>
      <c r="AT9" s="353">
        <v>233.75886027291054</v>
      </c>
      <c r="AU9" s="353">
        <v>128.06176027291053</v>
      </c>
      <c r="AV9" s="353">
        <v>151.34906027291052</v>
      </c>
      <c r="AW9" s="353">
        <v>120.47619377291053</v>
      </c>
      <c r="AX9" s="353">
        <v>131.15786027291054</v>
      </c>
      <c r="AY9" s="353">
        <v>100.56856027291053</v>
      </c>
      <c r="AZ9" s="353">
        <v>82.982160272910534</v>
      </c>
      <c r="BA9" s="353">
        <v>148.65688527291056</v>
      </c>
      <c r="BB9" s="11">
        <v>0</v>
      </c>
      <c r="BC9" s="11">
        <v>0</v>
      </c>
      <c r="BD9" s="25">
        <v>0</v>
      </c>
      <c r="BE9" s="25">
        <v>0</v>
      </c>
      <c r="BF9" s="452"/>
      <c r="BI9" s="110"/>
    </row>
    <row r="10" spans="1:63" ht="17.100000000000001" customHeight="1">
      <c r="X10" s="1130"/>
      <c r="Y10" s="1066" t="s">
        <v>506</v>
      </c>
      <c r="Z10" s="14"/>
      <c r="AA10" s="458">
        <v>0.73139221483304717</v>
      </c>
      <c r="AB10" s="353" t="s">
        <v>778</v>
      </c>
      <c r="AC10" s="353">
        <v>21.941766444991416</v>
      </c>
      <c r="AD10" s="353">
        <v>142.62148189244417</v>
      </c>
      <c r="AE10" s="353">
        <v>245.01639196907078</v>
      </c>
      <c r="AF10" s="353">
        <v>270.61511948822744</v>
      </c>
      <c r="AG10" s="353">
        <v>264.10495987570835</v>
      </c>
      <c r="AH10" s="353">
        <v>294.4565908327267</v>
      </c>
      <c r="AI10" s="353">
        <v>272.04461910244851</v>
      </c>
      <c r="AJ10" s="353">
        <v>273.31824752772332</v>
      </c>
      <c r="AK10" s="353">
        <v>282.71458393162396</v>
      </c>
      <c r="AL10" s="353">
        <v>219.92074504843313</v>
      </c>
      <c r="AM10" s="353">
        <v>213.48964371045017</v>
      </c>
      <c r="AN10" s="353">
        <v>206.32061957507008</v>
      </c>
      <c r="AO10" s="353">
        <v>232.77072347963076</v>
      </c>
      <c r="AP10" s="353">
        <v>223.97577971716925</v>
      </c>
      <c r="AQ10" s="353">
        <v>242.72335247993681</v>
      </c>
      <c r="AR10" s="353">
        <v>262.77787342971925</v>
      </c>
      <c r="AS10" s="353">
        <v>234.20692864183877</v>
      </c>
      <c r="AT10" s="353">
        <v>149.81006359248079</v>
      </c>
      <c r="AU10" s="353">
        <v>164.92711200055876</v>
      </c>
      <c r="AV10" s="353">
        <v>142.19160538011073</v>
      </c>
      <c r="AW10" s="353">
        <v>121.62745052291997</v>
      </c>
      <c r="AX10" s="353">
        <v>109.24075921440111</v>
      </c>
      <c r="AY10" s="353">
        <v>112.89397430008549</v>
      </c>
      <c r="AZ10" s="353">
        <v>113.0815577772003</v>
      </c>
      <c r="BA10" s="353">
        <v>117.33322989930085</v>
      </c>
      <c r="BB10" s="14">
        <v>0</v>
      </c>
      <c r="BC10" s="14">
        <v>0</v>
      </c>
      <c r="BD10" s="80">
        <v>0</v>
      </c>
      <c r="BE10" s="80">
        <v>0</v>
      </c>
      <c r="BF10" s="452"/>
      <c r="BI10" s="110"/>
      <c r="BJ10" s="110"/>
    </row>
    <row r="11" spans="1:63" ht="17.100000000000001" customHeight="1">
      <c r="X11" s="1130"/>
      <c r="Y11" s="1131" t="s">
        <v>507</v>
      </c>
      <c r="Z11" s="14"/>
      <c r="AA11" s="353" t="s">
        <v>778</v>
      </c>
      <c r="AB11" s="353" t="s">
        <v>778</v>
      </c>
      <c r="AC11" s="353" t="s">
        <v>778</v>
      </c>
      <c r="AD11" s="353" t="s">
        <v>778</v>
      </c>
      <c r="AE11" s="353" t="s">
        <v>778</v>
      </c>
      <c r="AF11" s="353" t="s">
        <v>778</v>
      </c>
      <c r="AG11" s="353" t="s">
        <v>778</v>
      </c>
      <c r="AH11" s="353" t="s">
        <v>778</v>
      </c>
      <c r="AI11" s="353" t="s">
        <v>778</v>
      </c>
      <c r="AJ11" s="353" t="s">
        <v>778</v>
      </c>
      <c r="AK11" s="353" t="s">
        <v>778</v>
      </c>
      <c r="AL11" s="353" t="s">
        <v>778</v>
      </c>
      <c r="AM11" s="353" t="s">
        <v>778</v>
      </c>
      <c r="AN11" s="353">
        <v>1.4561633058823529</v>
      </c>
      <c r="AO11" s="353">
        <v>2.6806642676470589</v>
      </c>
      <c r="AP11" s="353">
        <v>3.574219023529412</v>
      </c>
      <c r="AQ11" s="353">
        <v>4.9310984676470593</v>
      </c>
      <c r="AR11" s="353">
        <v>9.729818452941176</v>
      </c>
      <c r="AS11" s="353">
        <v>14.197592232352941</v>
      </c>
      <c r="AT11" s="353">
        <v>41.791590296470595</v>
      </c>
      <c r="AU11" s="353">
        <v>49.524930373650008</v>
      </c>
      <c r="AV11" s="353">
        <v>51.862272521684211</v>
      </c>
      <c r="AW11" s="353">
        <v>81.075261356190481</v>
      </c>
      <c r="AX11" s="353">
        <v>98.50557735999999</v>
      </c>
      <c r="AY11" s="353">
        <v>103.77606284137931</v>
      </c>
      <c r="AZ11" s="353">
        <v>107.68095576949153</v>
      </c>
      <c r="BA11" s="353">
        <v>106.49281677419353</v>
      </c>
      <c r="BB11" s="353" t="s">
        <v>778</v>
      </c>
      <c r="BC11" s="353" t="s">
        <v>778</v>
      </c>
      <c r="BD11" s="353" t="s">
        <v>778</v>
      </c>
      <c r="BE11" s="353" t="s">
        <v>778</v>
      </c>
      <c r="BF11" s="452"/>
      <c r="BI11" s="110"/>
    </row>
    <row r="12" spans="1:63" ht="17.100000000000001" customHeight="1">
      <c r="X12" s="1130"/>
      <c r="Y12" s="863" t="s">
        <v>508</v>
      </c>
      <c r="Z12" s="11"/>
      <c r="AA12" s="11">
        <v>15928.725007472323</v>
      </c>
      <c r="AB12" s="11">
        <v>17349.612944863187</v>
      </c>
      <c r="AC12" s="11">
        <v>17580.106417956591</v>
      </c>
      <c r="AD12" s="11">
        <v>16792.720502919714</v>
      </c>
      <c r="AE12" s="11">
        <v>18416.856118000072</v>
      </c>
      <c r="AF12" s="11">
        <v>21460</v>
      </c>
      <c r="AG12" s="11">
        <v>19728.400000000001</v>
      </c>
      <c r="AH12" s="11">
        <v>18588.8</v>
      </c>
      <c r="AI12" s="11">
        <v>17434.400000000001</v>
      </c>
      <c r="AJ12" s="11">
        <v>17834</v>
      </c>
      <c r="AK12" s="11">
        <v>15688</v>
      </c>
      <c r="AL12" s="11">
        <v>11810.4</v>
      </c>
      <c r="AM12" s="11">
        <v>7710.8</v>
      </c>
      <c r="AN12" s="11">
        <v>6353.64</v>
      </c>
      <c r="AO12" s="11">
        <v>1287.5999999999999</v>
      </c>
      <c r="AP12" s="11">
        <v>586.08000000000004</v>
      </c>
      <c r="AQ12" s="11">
        <v>831.02</v>
      </c>
      <c r="AR12" s="11">
        <v>275.27999999999997</v>
      </c>
      <c r="AS12" s="11">
        <v>593.48</v>
      </c>
      <c r="AT12" s="11">
        <v>50.32</v>
      </c>
      <c r="AU12" s="11">
        <v>53.28</v>
      </c>
      <c r="AV12" s="11">
        <v>16.28</v>
      </c>
      <c r="AW12" s="11">
        <v>17.760000000000002</v>
      </c>
      <c r="AX12" s="11">
        <v>16.28</v>
      </c>
      <c r="AY12" s="11">
        <v>23.68</v>
      </c>
      <c r="AZ12" s="11">
        <v>29.6</v>
      </c>
      <c r="BA12" s="11">
        <v>23.68</v>
      </c>
      <c r="BB12" s="11">
        <v>0</v>
      </c>
      <c r="BC12" s="11">
        <v>0</v>
      </c>
      <c r="BD12" s="11">
        <v>0</v>
      </c>
      <c r="BE12" s="11">
        <v>0</v>
      </c>
      <c r="BF12" s="452"/>
      <c r="BI12" s="110"/>
    </row>
    <row r="13" spans="1:63" ht="17.100000000000001" customHeight="1">
      <c r="X13" s="1130"/>
      <c r="Y13" s="1066" t="s">
        <v>509</v>
      </c>
      <c r="Z13" s="270"/>
      <c r="AA13" s="353" t="s">
        <v>778</v>
      </c>
      <c r="AB13" s="353" t="s">
        <v>778</v>
      </c>
      <c r="AC13" s="353" t="s">
        <v>778</v>
      </c>
      <c r="AD13" s="353" t="s">
        <v>778</v>
      </c>
      <c r="AE13" s="353" t="s">
        <v>778</v>
      </c>
      <c r="AF13" s="353" t="s">
        <v>778</v>
      </c>
      <c r="AG13" s="458">
        <v>0.24523811019699462</v>
      </c>
      <c r="AH13" s="458">
        <v>0.66662629161488485</v>
      </c>
      <c r="AI13" s="458">
        <v>1.8120781158982342</v>
      </c>
      <c r="AJ13" s="458">
        <v>3.768746183249073</v>
      </c>
      <c r="AK13" s="458">
        <v>4.6286349924219445</v>
      </c>
      <c r="AL13" s="458">
        <v>5.3556606214299824</v>
      </c>
      <c r="AM13" s="458">
        <v>5.9854388671305658</v>
      </c>
      <c r="AN13" s="458">
        <v>6.5409426487584987</v>
      </c>
      <c r="AO13" s="458">
        <v>7.000749547092755</v>
      </c>
      <c r="AP13" s="458">
        <v>7.3389434565333334</v>
      </c>
      <c r="AQ13" s="458">
        <v>7.4607996847999996</v>
      </c>
      <c r="AR13" s="458">
        <v>7.7163717488000003</v>
      </c>
      <c r="AS13" s="458">
        <v>7.8470902575999997</v>
      </c>
      <c r="AT13" s="458">
        <v>8.0836087376000005</v>
      </c>
      <c r="AU13" s="458">
        <v>8.2935036976000003</v>
      </c>
      <c r="AV13" s="458">
        <v>8.4156612496000012</v>
      </c>
      <c r="AW13" s="458">
        <v>8.6271785776000005</v>
      </c>
      <c r="AX13" s="458">
        <v>8.8030119056</v>
      </c>
      <c r="AY13" s="458">
        <v>9.0575040336000008</v>
      </c>
      <c r="AZ13" s="458">
        <v>9.3781227055999992</v>
      </c>
      <c r="BA13" s="458">
        <v>9.514190769599999</v>
      </c>
      <c r="BB13" s="11">
        <v>0</v>
      </c>
      <c r="BC13" s="11">
        <v>0</v>
      </c>
      <c r="BD13" s="25">
        <v>0</v>
      </c>
      <c r="BE13" s="25">
        <v>0</v>
      </c>
      <c r="BF13" s="452"/>
      <c r="BI13" s="110"/>
    </row>
    <row r="14" spans="1:63" ht="17.100000000000001" customHeight="1">
      <c r="X14" s="1130"/>
      <c r="Y14" s="863" t="s">
        <v>510</v>
      </c>
      <c r="Z14" s="14"/>
      <c r="AA14" s="459">
        <v>7.1999999999999994E-4</v>
      </c>
      <c r="AB14" s="291" t="s">
        <v>778</v>
      </c>
      <c r="AC14" s="291">
        <v>2.1599999999999998E-2</v>
      </c>
      <c r="AD14" s="458">
        <v>0.1404</v>
      </c>
      <c r="AE14" s="458">
        <v>0.24119999999999997</v>
      </c>
      <c r="AF14" s="458">
        <v>0.26639999999999997</v>
      </c>
      <c r="AG14" s="458">
        <v>0.26373599999999997</v>
      </c>
      <c r="AH14" s="458">
        <v>0.83915999999999991</v>
      </c>
      <c r="AI14" s="458">
        <v>0.7938719999999998</v>
      </c>
      <c r="AJ14" s="458">
        <v>3.7482479999999994</v>
      </c>
      <c r="AK14" s="458">
        <v>1.8381599999999996</v>
      </c>
      <c r="AL14" s="458">
        <v>1.1601719999999995</v>
      </c>
      <c r="AM14" s="458">
        <v>1.9059321599999999</v>
      </c>
      <c r="AN14" s="458">
        <v>1.6534915199999995</v>
      </c>
      <c r="AO14" s="458">
        <v>3.0454847999999992</v>
      </c>
      <c r="AP14" s="458">
        <v>2.9782187999999992</v>
      </c>
      <c r="AQ14" s="458">
        <v>2.8293811199999999</v>
      </c>
      <c r="AR14" s="458">
        <v>3.0619030319999987</v>
      </c>
      <c r="AS14" s="458">
        <v>2.8337639806266082</v>
      </c>
      <c r="AT14" s="458">
        <v>2.2982250411935596</v>
      </c>
      <c r="AU14" s="458">
        <v>3.0209759999999988</v>
      </c>
      <c r="AV14" s="458">
        <v>3.2766933599999994</v>
      </c>
      <c r="AW14" s="458">
        <v>2.3886223199999996</v>
      </c>
      <c r="AX14" s="458">
        <v>2.3678164799999997</v>
      </c>
      <c r="AY14" s="458">
        <v>2.2596847199999992</v>
      </c>
      <c r="AZ14" s="458">
        <v>1.9320286080959999</v>
      </c>
      <c r="BA14" s="458">
        <v>1.9343197439999993</v>
      </c>
      <c r="BB14" s="14">
        <v>0</v>
      </c>
      <c r="BC14" s="14">
        <v>0</v>
      </c>
      <c r="BD14" s="80">
        <v>0</v>
      </c>
      <c r="BE14" s="80">
        <v>0</v>
      </c>
      <c r="BF14" s="452"/>
      <c r="BI14" s="110"/>
      <c r="BJ14" s="110"/>
    </row>
    <row r="15" spans="1:63" ht="16.5" customHeight="1">
      <c r="X15" s="1130"/>
      <c r="Y15" s="863" t="s">
        <v>511</v>
      </c>
      <c r="Z15" s="11"/>
      <c r="AA15" s="353" t="s">
        <v>778</v>
      </c>
      <c r="AB15" s="353" t="s">
        <v>778</v>
      </c>
      <c r="AC15" s="353" t="s">
        <v>778</v>
      </c>
      <c r="AD15" s="353" t="s">
        <v>778</v>
      </c>
      <c r="AE15" s="353" t="s">
        <v>778</v>
      </c>
      <c r="AF15" s="353" t="s">
        <v>778</v>
      </c>
      <c r="AG15" s="353" t="s">
        <v>778</v>
      </c>
      <c r="AH15" s="353" t="s">
        <v>778</v>
      </c>
      <c r="AI15" s="353" t="s">
        <v>778</v>
      </c>
      <c r="AJ15" s="353" t="s">
        <v>778</v>
      </c>
      <c r="AK15" s="353" t="s">
        <v>778</v>
      </c>
      <c r="AL15" s="353" t="s">
        <v>778</v>
      </c>
      <c r="AM15" s="353" t="s">
        <v>778</v>
      </c>
      <c r="AN15" s="353" t="s">
        <v>778</v>
      </c>
      <c r="AO15" s="353" t="s">
        <v>778</v>
      </c>
      <c r="AP15" s="353" t="s">
        <v>778</v>
      </c>
      <c r="AQ15" s="353" t="s">
        <v>778</v>
      </c>
      <c r="AR15" s="353" t="s">
        <v>778</v>
      </c>
      <c r="AS15" s="353" t="s">
        <v>778</v>
      </c>
      <c r="AT15" s="353" t="s">
        <v>778</v>
      </c>
      <c r="AU15" s="353" t="s">
        <v>778</v>
      </c>
      <c r="AV15" s="458">
        <v>1.0009999999999999</v>
      </c>
      <c r="AW15" s="458">
        <v>1.2869999999999999</v>
      </c>
      <c r="AX15" s="458">
        <v>1.2869999999999999</v>
      </c>
      <c r="AY15" s="458">
        <v>1.2869999999999999</v>
      </c>
      <c r="AZ15" s="458">
        <v>0.85799999999999998</v>
      </c>
      <c r="BA15" s="458">
        <v>1.1439999999999999</v>
      </c>
      <c r="BB15" s="458" t="s">
        <v>778</v>
      </c>
      <c r="BC15" s="458" t="s">
        <v>778</v>
      </c>
      <c r="BD15" s="458" t="s">
        <v>778</v>
      </c>
      <c r="BE15" s="458" t="s">
        <v>778</v>
      </c>
      <c r="BF15" s="452"/>
      <c r="BJ15" s="110"/>
      <c r="BK15" s="110"/>
    </row>
    <row r="16" spans="1:63" ht="17.100000000000001" customHeight="1">
      <c r="X16" s="1132" t="s">
        <v>31</v>
      </c>
      <c r="Y16" s="1133"/>
      <c r="Z16" s="123"/>
      <c r="AA16" s="123">
        <f>SUM(AA17:AA22)</f>
        <v>6539.2993330603122</v>
      </c>
      <c r="AB16" s="123">
        <f>SUM(AB17:AB22)</f>
        <v>7506.9220881606288</v>
      </c>
      <c r="AC16" s="123">
        <f t="shared" ref="AC16:BE16" si="2">SUM(AC17:AC22)</f>
        <v>7617.2931076973528</v>
      </c>
      <c r="AD16" s="123">
        <f t="shared" si="2"/>
        <v>10942.79702389353</v>
      </c>
      <c r="AE16" s="123">
        <f t="shared" si="2"/>
        <v>13443.461837094947</v>
      </c>
      <c r="AF16" s="123">
        <f t="shared" si="2"/>
        <v>17609.918599177116</v>
      </c>
      <c r="AG16" s="123">
        <f t="shared" si="2"/>
        <v>18258.177043160493</v>
      </c>
      <c r="AH16" s="123">
        <f t="shared" si="2"/>
        <v>19984.28288309768</v>
      </c>
      <c r="AI16" s="123">
        <f t="shared" si="2"/>
        <v>16568.476128945993</v>
      </c>
      <c r="AJ16" s="123">
        <f t="shared" si="2"/>
        <v>13118.064707488831</v>
      </c>
      <c r="AK16" s="123">
        <f t="shared" si="2"/>
        <v>11873.109881357886</v>
      </c>
      <c r="AL16" s="123">
        <f t="shared" si="2"/>
        <v>9878.4684342627679</v>
      </c>
      <c r="AM16" s="123">
        <f t="shared" si="2"/>
        <v>9199.4397103048377</v>
      </c>
      <c r="AN16" s="123">
        <f t="shared" si="2"/>
        <v>8854.2056268787856</v>
      </c>
      <c r="AO16" s="123">
        <f t="shared" si="2"/>
        <v>9216.6404835835983</v>
      </c>
      <c r="AP16" s="123">
        <f t="shared" si="2"/>
        <v>8623.351658842741</v>
      </c>
      <c r="AQ16" s="123">
        <f t="shared" si="2"/>
        <v>8998.775745927449</v>
      </c>
      <c r="AR16" s="123">
        <f t="shared" si="2"/>
        <v>7916.8495857216749</v>
      </c>
      <c r="AS16" s="123">
        <f t="shared" si="2"/>
        <v>5743.4047787878853</v>
      </c>
      <c r="AT16" s="123">
        <f t="shared" si="2"/>
        <v>4046.8721450282392</v>
      </c>
      <c r="AU16" s="123">
        <f t="shared" si="2"/>
        <v>4249.543703664267</v>
      </c>
      <c r="AV16" s="123">
        <f t="shared" si="2"/>
        <v>3755.4464923644923</v>
      </c>
      <c r="AW16" s="123">
        <f t="shared" si="2"/>
        <v>3436.3283067771986</v>
      </c>
      <c r="AX16" s="123">
        <f t="shared" si="2"/>
        <v>3280.059307268129</v>
      </c>
      <c r="AY16" s="123">
        <f t="shared" si="2"/>
        <v>3361.4253074535918</v>
      </c>
      <c r="AZ16" s="123">
        <f t="shared" si="2"/>
        <v>3308.1046771154902</v>
      </c>
      <c r="BA16" s="123">
        <f t="shared" si="2"/>
        <v>3375.3293478526575</v>
      </c>
      <c r="BB16" s="123">
        <f t="shared" si="2"/>
        <v>0</v>
      </c>
      <c r="BC16" s="123">
        <f t="shared" si="2"/>
        <v>0</v>
      </c>
      <c r="BD16" s="123">
        <f t="shared" si="2"/>
        <v>0</v>
      </c>
      <c r="BE16" s="123">
        <f t="shared" si="2"/>
        <v>0</v>
      </c>
      <c r="BI16" s="110"/>
      <c r="BJ16" s="110"/>
    </row>
    <row r="17" spans="24:57" ht="17.100000000000001" customHeight="1">
      <c r="X17" s="1134"/>
      <c r="Y17" s="863" t="s">
        <v>512</v>
      </c>
      <c r="Z17" s="14"/>
      <c r="AA17" s="14">
        <v>1423.4313191740412</v>
      </c>
      <c r="AB17" s="14">
        <v>1648.1836327278372</v>
      </c>
      <c r="AC17" s="14">
        <v>1685.6423516534699</v>
      </c>
      <c r="AD17" s="14">
        <v>2434.8167301661233</v>
      </c>
      <c r="AE17" s="14">
        <v>2996.6975140506133</v>
      </c>
      <c r="AF17" s="14">
        <v>3933.1654871914297</v>
      </c>
      <c r="AG17" s="14">
        <v>4620.6895351792009</v>
      </c>
      <c r="AH17" s="14">
        <v>5803.9204889376351</v>
      </c>
      <c r="AI17" s="14">
        <v>5887.6350313287267</v>
      </c>
      <c r="AJ17" s="14">
        <v>6282.3805660741227</v>
      </c>
      <c r="AK17" s="14">
        <v>6771.4719610404945</v>
      </c>
      <c r="AL17" s="14">
        <v>5204.2758578653556</v>
      </c>
      <c r="AM17" s="14">
        <v>5186.6022711831438</v>
      </c>
      <c r="AN17" s="14">
        <v>5138.3584990482786</v>
      </c>
      <c r="AO17" s="14">
        <v>5433.2456075833979</v>
      </c>
      <c r="AP17" s="14">
        <v>4594.1136966449412</v>
      </c>
      <c r="AQ17" s="14">
        <v>4934.7855812000926</v>
      </c>
      <c r="AR17" s="14">
        <v>4432.8835937950025</v>
      </c>
      <c r="AS17" s="14">
        <v>3338.8950097896773</v>
      </c>
      <c r="AT17" s="14">
        <v>2109.0788710434817</v>
      </c>
      <c r="AU17" s="14">
        <v>2214.33318596243</v>
      </c>
      <c r="AV17" s="14">
        <v>1863.3271886046591</v>
      </c>
      <c r="AW17" s="14">
        <v>1624.1721536369046</v>
      </c>
      <c r="AX17" s="14">
        <v>1555.7323503258608</v>
      </c>
      <c r="AY17" s="14">
        <v>1616.8578402526341</v>
      </c>
      <c r="AZ17" s="14">
        <v>1582.2223403535763</v>
      </c>
      <c r="BA17" s="14">
        <v>1721.2705607226765</v>
      </c>
      <c r="BB17" s="14">
        <v>0</v>
      </c>
      <c r="BC17" s="14">
        <v>0</v>
      </c>
      <c r="BD17" s="14">
        <v>0</v>
      </c>
      <c r="BE17" s="14">
        <v>0</v>
      </c>
    </row>
    <row r="18" spans="24:57" ht="17.100000000000001" customHeight="1">
      <c r="X18" s="1135"/>
      <c r="Y18" s="865" t="s">
        <v>513</v>
      </c>
      <c r="Z18" s="14"/>
      <c r="AA18" s="14">
        <v>4549.9385208708818</v>
      </c>
      <c r="AB18" s="14">
        <v>5268.3498662715474</v>
      </c>
      <c r="AC18" s="14">
        <v>5388.085090504992</v>
      </c>
      <c r="AD18" s="14">
        <v>7782.789575173877</v>
      </c>
      <c r="AE18" s="14">
        <v>9578.8179386755419</v>
      </c>
      <c r="AF18" s="14">
        <v>12572.198544511648</v>
      </c>
      <c r="AG18" s="14">
        <v>12249.339530097119</v>
      </c>
      <c r="AH18" s="14">
        <v>12251.37705950668</v>
      </c>
      <c r="AI18" s="14">
        <v>8790.9937642637251</v>
      </c>
      <c r="AJ18" s="14">
        <v>5009.2550271640739</v>
      </c>
      <c r="AK18" s="14">
        <v>3199.8497572023898</v>
      </c>
      <c r="AL18" s="14">
        <v>3177.632953861073</v>
      </c>
      <c r="AM18" s="14">
        <v>2552.0310004000135</v>
      </c>
      <c r="AN18" s="14">
        <v>2313.9571521052962</v>
      </c>
      <c r="AO18" s="14">
        <v>2496.2521577619618</v>
      </c>
      <c r="AP18" s="14">
        <v>2814.5689959275555</v>
      </c>
      <c r="AQ18" s="14">
        <v>2792.6567707804907</v>
      </c>
      <c r="AR18" s="14">
        <v>2377.1678167157852</v>
      </c>
      <c r="AS18" s="14">
        <v>1648.1451743999996</v>
      </c>
      <c r="AT18" s="14">
        <v>1420.4247963283594</v>
      </c>
      <c r="AU18" s="14">
        <v>1720.6851744000003</v>
      </c>
      <c r="AV18" s="14">
        <v>1605.3651743999997</v>
      </c>
      <c r="AW18" s="14">
        <v>1583.0451744</v>
      </c>
      <c r="AX18" s="14">
        <v>1517.9451743999998</v>
      </c>
      <c r="AY18" s="14">
        <v>1536.5451744</v>
      </c>
      <c r="AZ18" s="14">
        <v>1517.0151744</v>
      </c>
      <c r="BA18" s="14">
        <v>1464.9351850430098</v>
      </c>
      <c r="BB18" s="14">
        <v>0</v>
      </c>
      <c r="BC18" s="14">
        <v>0</v>
      </c>
      <c r="BD18" s="14">
        <v>0</v>
      </c>
      <c r="BE18" s="14">
        <v>0</v>
      </c>
    </row>
    <row r="19" spans="24:57" ht="17.100000000000001" customHeight="1">
      <c r="X19" s="1135"/>
      <c r="Y19" s="863" t="s">
        <v>514</v>
      </c>
      <c r="Z19" s="14"/>
      <c r="AA19" s="14">
        <v>330.91847619047621</v>
      </c>
      <c r="AB19" s="14">
        <v>383.16876190476194</v>
      </c>
      <c r="AC19" s="14">
        <v>391.87714285714287</v>
      </c>
      <c r="AD19" s="14">
        <v>566.04476190476191</v>
      </c>
      <c r="AE19" s="14">
        <v>696.67047619047628</v>
      </c>
      <c r="AF19" s="14">
        <v>914.38</v>
      </c>
      <c r="AG19" s="14">
        <v>1206.7599999999998</v>
      </c>
      <c r="AH19" s="14">
        <v>1685.26</v>
      </c>
      <c r="AI19" s="14">
        <v>1645.7600000000002</v>
      </c>
      <c r="AJ19" s="14">
        <v>1569.921</v>
      </c>
      <c r="AK19" s="14">
        <v>1661.28</v>
      </c>
      <c r="AL19" s="14">
        <v>1329.9640000000002</v>
      </c>
      <c r="AM19" s="14">
        <v>1257.3040000000001</v>
      </c>
      <c r="AN19" s="14">
        <v>1211.5829999999999</v>
      </c>
      <c r="AO19" s="14">
        <v>1086.037</v>
      </c>
      <c r="AP19" s="14">
        <v>1040.597</v>
      </c>
      <c r="AQ19" s="14">
        <v>1091.28648</v>
      </c>
      <c r="AR19" s="14">
        <v>976.84460999999999</v>
      </c>
      <c r="AS19" s="14">
        <v>648.96199999999999</v>
      </c>
      <c r="AT19" s="14">
        <v>458.69399999999985</v>
      </c>
      <c r="AU19" s="14">
        <v>248.41200000000001</v>
      </c>
      <c r="AV19" s="14">
        <v>206.45000000000002</v>
      </c>
      <c r="AW19" s="14">
        <v>147.62800000000001</v>
      </c>
      <c r="AX19" s="14">
        <v>110.79899999999999</v>
      </c>
      <c r="AY19" s="14">
        <v>107.37300000000002</v>
      </c>
      <c r="AZ19" s="14">
        <v>114.58500000000001</v>
      </c>
      <c r="BA19" s="14">
        <v>97.105001315251002</v>
      </c>
      <c r="BB19" s="14">
        <v>0</v>
      </c>
      <c r="BC19" s="14">
        <v>0</v>
      </c>
      <c r="BD19" s="14">
        <v>0</v>
      </c>
      <c r="BE19" s="14">
        <v>0</v>
      </c>
    </row>
    <row r="20" spans="24:57" ht="17.100000000000001" customHeight="1">
      <c r="X20" s="1135"/>
      <c r="Y20" s="863" t="s">
        <v>510</v>
      </c>
      <c r="Z20" s="14"/>
      <c r="AA20" s="14">
        <v>31.349551817142864</v>
      </c>
      <c r="AB20" s="14">
        <v>36.299481051428579</v>
      </c>
      <c r="AC20" s="14">
        <v>37.124469257142863</v>
      </c>
      <c r="AD20" s="14">
        <v>53.624233371428581</v>
      </c>
      <c r="AE20" s="14">
        <v>65.999056457142871</v>
      </c>
      <c r="AF20" s="14">
        <v>86.623761600000009</v>
      </c>
      <c r="AG20" s="14">
        <v>83.564493030000008</v>
      </c>
      <c r="AH20" s="14">
        <v>155.47203314999999</v>
      </c>
      <c r="AI20" s="14">
        <v>170.73556505999997</v>
      </c>
      <c r="AJ20" s="14">
        <v>213.26413059000001</v>
      </c>
      <c r="AK20" s="14">
        <v>214.09925130000002</v>
      </c>
      <c r="AL20" s="14">
        <v>143.71019599500002</v>
      </c>
      <c r="AM20" s="14">
        <v>181.6312546476</v>
      </c>
      <c r="AN20" s="14">
        <v>168.05832858720001</v>
      </c>
      <c r="AO20" s="14">
        <v>179.20095742800001</v>
      </c>
      <c r="AP20" s="14">
        <v>152.02520950049998</v>
      </c>
      <c r="AQ20" s="14">
        <v>157.5987248232</v>
      </c>
      <c r="AR20" s="14">
        <v>106.94475620499857</v>
      </c>
      <c r="AS20" s="14">
        <v>83.498187482089094</v>
      </c>
      <c r="AT20" s="14">
        <v>39.3215491405386</v>
      </c>
      <c r="AU20" s="14">
        <v>46.499902434000006</v>
      </c>
      <c r="AV20" s="14">
        <v>59.124586382099992</v>
      </c>
      <c r="AW20" s="14">
        <v>68.215217988985685</v>
      </c>
      <c r="AX20" s="14">
        <v>75.629352581999996</v>
      </c>
      <c r="AY20" s="14">
        <v>89.736041879099957</v>
      </c>
      <c r="AZ20" s="14">
        <v>86.457609775786594</v>
      </c>
      <c r="BA20" s="14">
        <v>71.211340984783448</v>
      </c>
      <c r="BB20" s="14">
        <v>0</v>
      </c>
      <c r="BC20" s="14">
        <v>0</v>
      </c>
      <c r="BD20" s="80">
        <v>0</v>
      </c>
      <c r="BE20" s="80">
        <v>0</v>
      </c>
    </row>
    <row r="21" spans="24:57" ht="17.100000000000001" customHeight="1">
      <c r="X21" s="1134"/>
      <c r="Y21" s="1136" t="s">
        <v>515</v>
      </c>
      <c r="Z21" s="270"/>
      <c r="AA21" s="11" t="s">
        <v>778</v>
      </c>
      <c r="AB21" s="11" t="s">
        <v>778</v>
      </c>
      <c r="AC21" s="11" t="s">
        <v>778</v>
      </c>
      <c r="AD21" s="11" t="s">
        <v>778</v>
      </c>
      <c r="AE21" s="11" t="s">
        <v>778</v>
      </c>
      <c r="AF21" s="11" t="s">
        <v>778</v>
      </c>
      <c r="AG21" s="11" t="s">
        <v>778</v>
      </c>
      <c r="AH21" s="11" t="s">
        <v>778</v>
      </c>
      <c r="AI21" s="11" t="s">
        <v>778</v>
      </c>
      <c r="AJ21" s="11" t="s">
        <v>778</v>
      </c>
      <c r="AK21" s="11" t="s">
        <v>778</v>
      </c>
      <c r="AL21" s="11" t="s">
        <v>778</v>
      </c>
      <c r="AM21" s="3">
        <v>3.914399345942874E-2</v>
      </c>
      <c r="AN21" s="3">
        <v>9.7045125215709724E-2</v>
      </c>
      <c r="AO21" s="3">
        <v>0.16906324307742576</v>
      </c>
      <c r="AP21" s="3">
        <v>0.28886270200039665</v>
      </c>
      <c r="AQ21" s="3">
        <v>0.63371883242693272</v>
      </c>
      <c r="AR21" s="3">
        <v>1.3873828126652086</v>
      </c>
      <c r="AS21" s="11">
        <v>2.3156910986809169</v>
      </c>
      <c r="AT21" s="11">
        <v>3.1313910456993637</v>
      </c>
      <c r="AU21" s="11">
        <v>4.3377887767085701</v>
      </c>
      <c r="AV21" s="11">
        <v>5.9351216627646517</v>
      </c>
      <c r="AW21" s="11" t="s">
        <v>778</v>
      </c>
      <c r="AX21" s="11">
        <v>10.361025748108249</v>
      </c>
      <c r="AY21" s="11">
        <v>9.0012734043159206</v>
      </c>
      <c r="AZ21" s="11">
        <v>7.8245525861269023</v>
      </c>
      <c r="BA21" s="11">
        <v>20.80725978693663</v>
      </c>
      <c r="BB21" s="25" t="s">
        <v>778</v>
      </c>
      <c r="BC21" s="25" t="s">
        <v>778</v>
      </c>
      <c r="BD21" s="25" t="s">
        <v>778</v>
      </c>
      <c r="BE21" s="25" t="s">
        <v>778</v>
      </c>
    </row>
    <row r="22" spans="24:57" ht="17.100000000000001" customHeight="1">
      <c r="X22" s="1137"/>
      <c r="Y22" s="863" t="s">
        <v>516</v>
      </c>
      <c r="Z22" s="11"/>
      <c r="AA22" s="11">
        <v>203.66146500777003</v>
      </c>
      <c r="AB22" s="11">
        <v>170.92034620505461</v>
      </c>
      <c r="AC22" s="11">
        <v>114.5640534246054</v>
      </c>
      <c r="AD22" s="11">
        <v>105.5217232773396</v>
      </c>
      <c r="AE22" s="11">
        <v>105.27685172117191</v>
      </c>
      <c r="AF22" s="11">
        <v>103.55080587403862</v>
      </c>
      <c r="AG22" s="11">
        <v>97.82348485417198</v>
      </c>
      <c r="AH22" s="11">
        <v>88.253301503366998</v>
      </c>
      <c r="AI22" s="11">
        <v>73.351768293540019</v>
      </c>
      <c r="AJ22" s="11">
        <v>43.243983660636005</v>
      </c>
      <c r="AK22" s="11">
        <v>26.408911815000003</v>
      </c>
      <c r="AL22" s="11">
        <v>22.885426541340006</v>
      </c>
      <c r="AM22" s="11">
        <v>21.832040080620008</v>
      </c>
      <c r="AN22" s="11">
        <v>22.151602012795198</v>
      </c>
      <c r="AO22" s="11">
        <v>21.735697567161605</v>
      </c>
      <c r="AP22" s="11">
        <v>21.757894067745006</v>
      </c>
      <c r="AQ22" s="11">
        <v>21.814470291239999</v>
      </c>
      <c r="AR22" s="11">
        <v>21.621426193224003</v>
      </c>
      <c r="AS22" s="11">
        <v>21.588716017439999</v>
      </c>
      <c r="AT22" s="11">
        <v>16.221537470160001</v>
      </c>
      <c r="AU22" s="11">
        <v>15.275652091128</v>
      </c>
      <c r="AV22" s="11">
        <v>15.24442131496944</v>
      </c>
      <c r="AW22" s="11">
        <v>13.26776075130825</v>
      </c>
      <c r="AX22" s="11">
        <v>9.5924042121599999</v>
      </c>
      <c r="AY22" s="11">
        <v>1.9119775175424001</v>
      </c>
      <c r="AZ22" s="11" t="s">
        <v>778</v>
      </c>
      <c r="BA22" s="11" t="s">
        <v>778</v>
      </c>
      <c r="BB22" s="11">
        <v>0</v>
      </c>
      <c r="BC22" s="11">
        <v>0</v>
      </c>
      <c r="BD22" s="11">
        <v>0</v>
      </c>
      <c r="BE22" s="11">
        <v>0</v>
      </c>
    </row>
    <row r="23" spans="24:57" ht="17.100000000000001" customHeight="1">
      <c r="X23" s="1138" t="s">
        <v>517</v>
      </c>
      <c r="Y23" s="1139"/>
      <c r="Z23" s="171"/>
      <c r="AA23" s="171">
        <f>SUM(AA24:AA29)</f>
        <v>12850.069876123966</v>
      </c>
      <c r="AB23" s="171">
        <f>SUM(AB24:AB29)</f>
        <v>14206.042348977287</v>
      </c>
      <c r="AC23" s="171">
        <f t="shared" ref="AC23:BE23" si="3">SUM(AC24:AC29)</f>
        <v>15635.824676234235</v>
      </c>
      <c r="AD23" s="171">
        <f t="shared" si="3"/>
        <v>15701.970570462505</v>
      </c>
      <c r="AE23" s="171">
        <f t="shared" si="3"/>
        <v>15019.955788766003</v>
      </c>
      <c r="AF23" s="171">
        <f t="shared" si="3"/>
        <v>16447.524694550535</v>
      </c>
      <c r="AG23" s="171">
        <f t="shared" si="3"/>
        <v>17022.187764473412</v>
      </c>
      <c r="AH23" s="171">
        <f t="shared" si="3"/>
        <v>14510.540478356032</v>
      </c>
      <c r="AI23" s="171">
        <f t="shared" si="3"/>
        <v>13224.101247799888</v>
      </c>
      <c r="AJ23" s="171">
        <f t="shared" si="3"/>
        <v>9176.6166900014632</v>
      </c>
      <c r="AK23" s="171">
        <f t="shared" si="3"/>
        <v>7031.3589307549009</v>
      </c>
      <c r="AL23" s="171">
        <f t="shared" si="3"/>
        <v>6066.0167800018462</v>
      </c>
      <c r="AM23" s="171">
        <f t="shared" si="3"/>
        <v>5735.4807991064208</v>
      </c>
      <c r="AN23" s="171">
        <f t="shared" si="3"/>
        <v>5406.3108216924829</v>
      </c>
      <c r="AO23" s="171">
        <f t="shared" si="3"/>
        <v>5258.7023289238077</v>
      </c>
      <c r="AP23" s="171">
        <f t="shared" si="3"/>
        <v>5053.0064154062857</v>
      </c>
      <c r="AQ23" s="171">
        <f t="shared" si="3"/>
        <v>5228.9023176758474</v>
      </c>
      <c r="AR23" s="171">
        <f t="shared" si="3"/>
        <v>4733.4516098271279</v>
      </c>
      <c r="AS23" s="171">
        <f t="shared" si="3"/>
        <v>4177.1687224711586</v>
      </c>
      <c r="AT23" s="171">
        <f t="shared" si="3"/>
        <v>2446.6334261602306</v>
      </c>
      <c r="AU23" s="171">
        <f t="shared" si="3"/>
        <v>2423.8716471637822</v>
      </c>
      <c r="AV23" s="171">
        <f t="shared" si="3"/>
        <v>2247.6427253141865</v>
      </c>
      <c r="AW23" s="171">
        <f t="shared" si="3"/>
        <v>2234.5432822934995</v>
      </c>
      <c r="AX23" s="171">
        <f t="shared" si="3"/>
        <v>2101.8130508240447</v>
      </c>
      <c r="AY23" s="171">
        <f t="shared" si="3"/>
        <v>2065.067148633912</v>
      </c>
      <c r="AZ23" s="171">
        <f t="shared" si="3"/>
        <v>2152.7127107988936</v>
      </c>
      <c r="BA23" s="171">
        <f t="shared" si="3"/>
        <v>2252.9893904199294</v>
      </c>
      <c r="BB23" s="171">
        <f t="shared" si="3"/>
        <v>0</v>
      </c>
      <c r="BC23" s="171">
        <f t="shared" si="3"/>
        <v>0</v>
      </c>
      <c r="BD23" s="171">
        <f t="shared" si="3"/>
        <v>0</v>
      </c>
      <c r="BE23" s="171">
        <f t="shared" si="3"/>
        <v>0</v>
      </c>
    </row>
    <row r="24" spans="24:57" ht="17.100000000000001" customHeight="1">
      <c r="X24" s="1140"/>
      <c r="Y24" s="863" t="s">
        <v>518</v>
      </c>
      <c r="Z24" s="11"/>
      <c r="AA24" s="11">
        <v>701.5724160000002</v>
      </c>
      <c r="AB24" s="11">
        <v>665.65603200000021</v>
      </c>
      <c r="AC24" s="11">
        <v>702.86015999999995</v>
      </c>
      <c r="AD24" s="11">
        <v>763.63492800000006</v>
      </c>
      <c r="AE24" s="11">
        <v>790.83441600000015</v>
      </c>
      <c r="AF24" s="11">
        <v>801.58324800000003</v>
      </c>
      <c r="AG24" s="11">
        <v>817.92355199999997</v>
      </c>
      <c r="AH24" s="11">
        <v>821.54510400000004</v>
      </c>
      <c r="AI24" s="11">
        <v>825.73847999999998</v>
      </c>
      <c r="AJ24" s="11">
        <v>824.87917610958914</v>
      </c>
      <c r="AK24" s="11">
        <v>814.51358400000015</v>
      </c>
      <c r="AL24" s="11">
        <v>807.92803200000003</v>
      </c>
      <c r="AM24" s="11">
        <v>829.26153600000009</v>
      </c>
      <c r="AN24" s="11">
        <v>806.95128</v>
      </c>
      <c r="AO24" s="11">
        <v>852.16003200000011</v>
      </c>
      <c r="AP24" s="11">
        <v>867.333888</v>
      </c>
      <c r="AQ24" s="11">
        <v>881.83145231702258</v>
      </c>
      <c r="AR24" s="11">
        <v>874.53226314541689</v>
      </c>
      <c r="AS24" s="11">
        <v>873.15782194900066</v>
      </c>
      <c r="AT24" s="11">
        <v>864.61516320330816</v>
      </c>
      <c r="AU24" s="11">
        <v>825.01216910820119</v>
      </c>
      <c r="AV24" s="11">
        <v>831.99852468090978</v>
      </c>
      <c r="AW24" s="11">
        <v>854.53257077325986</v>
      </c>
      <c r="AX24" s="11">
        <v>855.36322866988291</v>
      </c>
      <c r="AY24" s="11">
        <v>853.57616561268094</v>
      </c>
      <c r="AZ24" s="11">
        <v>886.95029587319084</v>
      </c>
      <c r="BA24" s="11">
        <v>883.79481358511373</v>
      </c>
      <c r="BB24" s="11">
        <v>0</v>
      </c>
      <c r="BC24" s="11">
        <v>0</v>
      </c>
      <c r="BD24" s="11">
        <v>0</v>
      </c>
      <c r="BE24" s="11">
        <v>0</v>
      </c>
    </row>
    <row r="25" spans="24:57" ht="17.100000000000001" customHeight="1">
      <c r="X25" s="1140"/>
      <c r="Y25" s="865" t="s">
        <v>519</v>
      </c>
      <c r="Z25" s="11"/>
      <c r="AA25" s="11">
        <v>8112.4679999999998</v>
      </c>
      <c r="AB25" s="11">
        <v>9066.8760000000002</v>
      </c>
      <c r="AC25" s="11">
        <v>10021.284000000001</v>
      </c>
      <c r="AD25" s="11">
        <v>10021.284000000001</v>
      </c>
      <c r="AE25" s="11">
        <v>9544.0800000000017</v>
      </c>
      <c r="AF25" s="11">
        <v>10498.487999999999</v>
      </c>
      <c r="AG25" s="11">
        <v>11235.839999999998</v>
      </c>
      <c r="AH25" s="11">
        <v>9978.6479999999992</v>
      </c>
      <c r="AI25" s="11">
        <v>8822.4600000000009</v>
      </c>
      <c r="AJ25" s="11">
        <v>4857.0382092050213</v>
      </c>
      <c r="AK25" s="11">
        <v>2909.6902092050195</v>
      </c>
      <c r="AL25" s="11">
        <v>2123.5204518828459</v>
      </c>
      <c r="AM25" s="11">
        <v>1617.1801506276149</v>
      </c>
      <c r="AN25" s="11">
        <v>1379.8712635983259</v>
      </c>
      <c r="AO25" s="11">
        <v>1178.9975397489557</v>
      </c>
      <c r="AP25" s="11">
        <v>899.41802510460252</v>
      </c>
      <c r="AQ25" s="11">
        <v>966.94103598326433</v>
      </c>
      <c r="AR25" s="11">
        <v>879.95309748953923</v>
      </c>
      <c r="AS25" s="11">
        <v>828.10744769874634</v>
      </c>
      <c r="AT25" s="11">
        <v>711.14535564853531</v>
      </c>
      <c r="AU25" s="11">
        <v>622.22535564853592</v>
      </c>
      <c r="AV25" s="11">
        <v>706.58535564853537</v>
      </c>
      <c r="AW25" s="11">
        <v>718.89735564853618</v>
      </c>
      <c r="AX25" s="11">
        <v>642.74535564853568</v>
      </c>
      <c r="AY25" s="11">
        <v>601.70535564853571</v>
      </c>
      <c r="AZ25" s="11">
        <v>610.0957556485364</v>
      </c>
      <c r="BA25" s="11">
        <v>655.37655564853571</v>
      </c>
      <c r="BB25" s="11">
        <v>0</v>
      </c>
      <c r="BC25" s="11">
        <v>0</v>
      </c>
      <c r="BD25" s="11">
        <v>0</v>
      </c>
      <c r="BE25" s="11">
        <v>0</v>
      </c>
    </row>
    <row r="26" spans="24:57" ht="17.100000000000001" customHeight="1">
      <c r="X26" s="1140"/>
      <c r="Y26" s="1066" t="s">
        <v>511</v>
      </c>
      <c r="Z26" s="14"/>
      <c r="AA26" s="14">
        <v>146.54270597127743</v>
      </c>
      <c r="AB26" s="14">
        <v>126.43688586545731</v>
      </c>
      <c r="AC26" s="14">
        <v>107.02040816326532</v>
      </c>
      <c r="AD26" s="14">
        <v>112.39153439153439</v>
      </c>
      <c r="AE26" s="14">
        <v>109.17460317460318</v>
      </c>
      <c r="AF26" s="14">
        <v>114</v>
      </c>
      <c r="AG26" s="14">
        <v>136.80000000000001</v>
      </c>
      <c r="AH26" s="14">
        <v>182.4</v>
      </c>
      <c r="AI26" s="14">
        <v>387.6</v>
      </c>
      <c r="AJ26" s="14">
        <v>615.6</v>
      </c>
      <c r="AK26" s="14">
        <v>980.4</v>
      </c>
      <c r="AL26" s="14">
        <v>1094.4000000000001</v>
      </c>
      <c r="AM26" s="14">
        <v>1071.5999999999999</v>
      </c>
      <c r="AN26" s="14">
        <v>1073.7246928870293</v>
      </c>
      <c r="AO26" s="14">
        <v>1059.8861422594143</v>
      </c>
      <c r="AP26" s="14">
        <v>1104.0456401673639</v>
      </c>
      <c r="AQ26" s="14">
        <v>1040.8667447698745</v>
      </c>
      <c r="AR26" s="14">
        <v>1039.2049205020921</v>
      </c>
      <c r="AS26" s="14">
        <v>622.44000000000005</v>
      </c>
      <c r="AT26" s="14">
        <v>228</v>
      </c>
      <c r="AU26" s="14">
        <v>293.73239999999998</v>
      </c>
      <c r="AV26" s="14">
        <v>182.4</v>
      </c>
      <c r="AW26" s="14">
        <v>182.4</v>
      </c>
      <c r="AX26" s="14">
        <v>159.6</v>
      </c>
      <c r="AY26" s="14">
        <v>182.4</v>
      </c>
      <c r="AZ26" s="14">
        <v>228</v>
      </c>
      <c r="BA26" s="14">
        <v>314.64</v>
      </c>
      <c r="BB26" s="14">
        <v>0</v>
      </c>
      <c r="BC26" s="14">
        <v>0</v>
      </c>
      <c r="BD26" s="14">
        <v>0</v>
      </c>
      <c r="BE26" s="14">
        <v>0</v>
      </c>
    </row>
    <row r="27" spans="24:57" ht="17.100000000000001" customHeight="1">
      <c r="X27" s="1140"/>
      <c r="Y27" s="1066" t="s">
        <v>506</v>
      </c>
      <c r="Z27" s="14"/>
      <c r="AA27" s="14">
        <v>309.08672287996046</v>
      </c>
      <c r="AB27" s="14">
        <v>345.44986674819108</v>
      </c>
      <c r="AC27" s="14">
        <v>381.81301061642176</v>
      </c>
      <c r="AD27" s="14">
        <v>381.81301061642176</v>
      </c>
      <c r="AE27" s="14">
        <v>363.63143868230645</v>
      </c>
      <c r="AF27" s="14">
        <v>399.99458255053707</v>
      </c>
      <c r="AG27" s="14">
        <v>429.41845247341388</v>
      </c>
      <c r="AH27" s="14">
        <v>529.88919035603283</v>
      </c>
      <c r="AI27" s="14">
        <v>533.46666379988676</v>
      </c>
      <c r="AJ27" s="14">
        <v>551.67430148685253</v>
      </c>
      <c r="AK27" s="14">
        <v>628.71282554988102</v>
      </c>
      <c r="AL27" s="14">
        <v>463.75076011900035</v>
      </c>
      <c r="AM27" s="14">
        <v>493.96513327880575</v>
      </c>
      <c r="AN27" s="14">
        <v>516.44690280712837</v>
      </c>
      <c r="AO27" s="14">
        <v>587.95071971543689</v>
      </c>
      <c r="AP27" s="14">
        <v>540.20721733431947</v>
      </c>
      <c r="AQ27" s="14">
        <v>463.35255030968517</v>
      </c>
      <c r="AR27" s="14">
        <v>430.60346807507943</v>
      </c>
      <c r="AS27" s="14">
        <v>328.61800191316979</v>
      </c>
      <c r="AT27" s="14">
        <v>210.92295218847789</v>
      </c>
      <c r="AU27" s="14">
        <v>224.78611040704504</v>
      </c>
      <c r="AV27" s="14">
        <v>196.49758447274104</v>
      </c>
      <c r="AW27" s="14">
        <v>183.54560330370327</v>
      </c>
      <c r="AX27" s="14">
        <v>181.46430338562618</v>
      </c>
      <c r="AY27" s="14">
        <v>174.75512481269493</v>
      </c>
      <c r="AZ27" s="14">
        <v>183.9720882131663</v>
      </c>
      <c r="BA27" s="14">
        <v>192.14661087866108</v>
      </c>
      <c r="BB27" s="14">
        <v>0</v>
      </c>
      <c r="BC27" s="14">
        <v>0</v>
      </c>
      <c r="BD27" s="14">
        <v>0</v>
      </c>
      <c r="BE27" s="14">
        <v>0</v>
      </c>
    </row>
    <row r="28" spans="24:57" ht="17.100000000000001" customHeight="1">
      <c r="X28" s="1140"/>
      <c r="Y28" s="863" t="s">
        <v>510</v>
      </c>
      <c r="Z28" s="14"/>
      <c r="AA28" s="14">
        <v>109.61821309090909</v>
      </c>
      <c r="AB28" s="14">
        <v>122.51447345454545</v>
      </c>
      <c r="AC28" s="14">
        <v>135.41073381818182</v>
      </c>
      <c r="AD28" s="14">
        <v>135.41073381818182</v>
      </c>
      <c r="AE28" s="14">
        <v>128.96260363636364</v>
      </c>
      <c r="AF28" s="14">
        <v>141.85886400000001</v>
      </c>
      <c r="AG28" s="14">
        <v>412.20576</v>
      </c>
      <c r="AH28" s="14">
        <v>535.65818400000001</v>
      </c>
      <c r="AI28" s="14">
        <v>648.43610399999989</v>
      </c>
      <c r="AJ28" s="14">
        <v>868.22500319999983</v>
      </c>
      <c r="AK28" s="14">
        <v>877.24231200000008</v>
      </c>
      <c r="AL28" s="14">
        <v>824.01753599999984</v>
      </c>
      <c r="AM28" s="14">
        <v>902.67397919999996</v>
      </c>
      <c r="AN28" s="14">
        <v>854.11668239999983</v>
      </c>
      <c r="AO28" s="14">
        <v>850.10789520000003</v>
      </c>
      <c r="AP28" s="14">
        <v>711.7616448</v>
      </c>
      <c r="AQ28" s="14">
        <v>572.43453429599992</v>
      </c>
      <c r="AR28" s="14">
        <v>365.50986061500015</v>
      </c>
      <c r="AS28" s="14">
        <v>295.92545091024112</v>
      </c>
      <c r="AT28" s="14">
        <v>199.38995511990908</v>
      </c>
      <c r="AU28" s="14">
        <v>268.87561199999993</v>
      </c>
      <c r="AV28" s="14">
        <v>197.92126051200003</v>
      </c>
      <c r="AW28" s="14">
        <v>172.04775256799999</v>
      </c>
      <c r="AX28" s="14">
        <v>169.84416311999996</v>
      </c>
      <c r="AY28" s="14">
        <v>191.07050255999999</v>
      </c>
      <c r="AZ28" s="14">
        <v>191.25457106400009</v>
      </c>
      <c r="BA28" s="14">
        <v>156.59781138393578</v>
      </c>
      <c r="BB28" s="14">
        <v>0</v>
      </c>
      <c r="BC28" s="14">
        <v>0</v>
      </c>
      <c r="BD28" s="14">
        <v>0</v>
      </c>
      <c r="BE28" s="14">
        <v>0</v>
      </c>
    </row>
    <row r="29" spans="24:57" ht="17.100000000000001" customHeight="1">
      <c r="X29" s="1141"/>
      <c r="Y29" s="863" t="s">
        <v>520</v>
      </c>
      <c r="Z29" s="11"/>
      <c r="AA29" s="11">
        <v>3470.7818181818179</v>
      </c>
      <c r="AB29" s="11">
        <v>3879.1090909090917</v>
      </c>
      <c r="AC29" s="11">
        <v>4287.4363636363641</v>
      </c>
      <c r="AD29" s="11">
        <v>4287.4363636363641</v>
      </c>
      <c r="AE29" s="11">
        <v>4083.2727272727275</v>
      </c>
      <c r="AF29" s="11">
        <v>4491.6000000000004</v>
      </c>
      <c r="AG29" s="11">
        <v>3990</v>
      </c>
      <c r="AH29" s="11">
        <v>2462.4</v>
      </c>
      <c r="AI29" s="11">
        <v>2006.4</v>
      </c>
      <c r="AJ29" s="11">
        <v>1459.2</v>
      </c>
      <c r="AK29" s="11">
        <v>820.8</v>
      </c>
      <c r="AL29" s="11">
        <v>752.4</v>
      </c>
      <c r="AM29" s="11">
        <v>820.8</v>
      </c>
      <c r="AN29" s="11">
        <v>775.2</v>
      </c>
      <c r="AO29" s="11">
        <v>729.6</v>
      </c>
      <c r="AP29" s="11">
        <v>930.2399999999999</v>
      </c>
      <c r="AQ29" s="11">
        <v>1303.4760000000001</v>
      </c>
      <c r="AR29" s="11">
        <v>1143.6479999999999</v>
      </c>
      <c r="AS29" s="11">
        <v>1228.92</v>
      </c>
      <c r="AT29" s="11">
        <v>232.55999999999997</v>
      </c>
      <c r="AU29" s="11">
        <v>189.24000000000004</v>
      </c>
      <c r="AV29" s="11">
        <v>132.24</v>
      </c>
      <c r="AW29" s="11">
        <v>123.12000000000002</v>
      </c>
      <c r="AX29" s="11">
        <v>92.796000000000006</v>
      </c>
      <c r="AY29" s="11">
        <v>61.560000000000009</v>
      </c>
      <c r="AZ29" s="11">
        <v>52.439999999999991</v>
      </c>
      <c r="BA29" s="11">
        <v>50.433598923683164</v>
      </c>
      <c r="BB29" s="14">
        <v>0</v>
      </c>
      <c r="BC29" s="14">
        <v>0</v>
      </c>
      <c r="BD29" s="14">
        <v>0</v>
      </c>
      <c r="BE29" s="14">
        <v>0</v>
      </c>
    </row>
    <row r="30" spans="24:57" ht="17.100000000000001" customHeight="1">
      <c r="X30" s="996" t="s">
        <v>521</v>
      </c>
      <c r="Y30" s="1142"/>
      <c r="Z30" s="302"/>
      <c r="AA30" s="294">
        <f>SUM(AA31:AA33)</f>
        <v>32.609853866894952</v>
      </c>
      <c r="AB30" s="292">
        <f t="shared" ref="AB30:AC30" si="4">SUM(AB31:AB33)</f>
        <v>32.609853866894952</v>
      </c>
      <c r="AC30" s="292">
        <f t="shared" si="4"/>
        <v>32.609853866894952</v>
      </c>
      <c r="AD30" s="292">
        <f t="shared" ref="AD30:BA30" si="5">SUM(AD31:AD33)</f>
        <v>43.479805155859943</v>
      </c>
      <c r="AE30" s="292">
        <f t="shared" si="5"/>
        <v>76.089659022754901</v>
      </c>
      <c r="AF30" s="292">
        <f t="shared" si="5"/>
        <v>201.09409884585213</v>
      </c>
      <c r="AG30" s="292">
        <f t="shared" si="5"/>
        <v>192.55413105106322</v>
      </c>
      <c r="AH30" s="292">
        <f t="shared" si="5"/>
        <v>171.05935042516234</v>
      </c>
      <c r="AI30" s="292">
        <f t="shared" si="5"/>
        <v>188.13466808746665</v>
      </c>
      <c r="AJ30" s="292">
        <f t="shared" si="5"/>
        <v>315.26917107369837</v>
      </c>
      <c r="AK30" s="292">
        <f t="shared" si="5"/>
        <v>285.77261607893388</v>
      </c>
      <c r="AL30" s="292">
        <f t="shared" si="5"/>
        <v>294.81291048766207</v>
      </c>
      <c r="AM30" s="292">
        <f t="shared" si="5"/>
        <v>371.48283306236584</v>
      </c>
      <c r="AN30" s="292">
        <f t="shared" si="5"/>
        <v>416.09627155908129</v>
      </c>
      <c r="AO30" s="292">
        <f t="shared" si="5"/>
        <v>486.03833940564016</v>
      </c>
      <c r="AP30" s="292">
        <f t="shared" si="5"/>
        <v>1471.7527115608</v>
      </c>
      <c r="AQ30" s="292">
        <f t="shared" si="5"/>
        <v>1401.3137439505406</v>
      </c>
      <c r="AR30" s="292">
        <f t="shared" si="5"/>
        <v>1586.79745628361</v>
      </c>
      <c r="AS30" s="292">
        <f t="shared" si="5"/>
        <v>1481.039653866997</v>
      </c>
      <c r="AT30" s="292">
        <f t="shared" si="5"/>
        <v>1354.1553975192694</v>
      </c>
      <c r="AU30" s="292">
        <f t="shared" si="5"/>
        <v>1539.7414715489335</v>
      </c>
      <c r="AV30" s="292">
        <f t="shared" si="5"/>
        <v>1800.37996890664</v>
      </c>
      <c r="AW30" s="292">
        <f t="shared" si="5"/>
        <v>1511.8522493828877</v>
      </c>
      <c r="AX30" s="292">
        <f t="shared" si="5"/>
        <v>1617.2373656739449</v>
      </c>
      <c r="AY30" s="292">
        <f t="shared" si="5"/>
        <v>1122.8673385696302</v>
      </c>
      <c r="AZ30" s="292">
        <f t="shared" si="5"/>
        <v>571.03108219650824</v>
      </c>
      <c r="BA30" s="292">
        <f t="shared" si="5"/>
        <v>634.43528411853686</v>
      </c>
      <c r="BB30" s="292">
        <f t="shared" ref="BB30:BD30" si="6">SUM(BB31:BB33)</f>
        <v>0</v>
      </c>
      <c r="BC30" s="292">
        <f t="shared" si="6"/>
        <v>0</v>
      </c>
      <c r="BD30" s="292">
        <f t="shared" si="6"/>
        <v>0</v>
      </c>
      <c r="BE30" s="292">
        <f>SUM(BE31:BE33)</f>
        <v>0</v>
      </c>
    </row>
    <row r="31" spans="24:57" ht="17.100000000000001" customHeight="1">
      <c r="X31" s="996"/>
      <c r="Y31" s="1066" t="s">
        <v>522</v>
      </c>
      <c r="Z31" s="506" t="s">
        <v>65</v>
      </c>
      <c r="AA31" s="11">
        <v>2.7891891891891891</v>
      </c>
      <c r="AB31" s="11">
        <v>2.7891891891891891</v>
      </c>
      <c r="AC31" s="11">
        <v>2.7891891891891891</v>
      </c>
      <c r="AD31" s="11">
        <v>3.7189189189189191</v>
      </c>
      <c r="AE31" s="11">
        <v>6.5081081081081082</v>
      </c>
      <c r="AF31" s="11">
        <v>17.2</v>
      </c>
      <c r="AG31" s="11">
        <v>17.2</v>
      </c>
      <c r="AH31" s="11">
        <v>17.2</v>
      </c>
      <c r="AI31" s="11">
        <v>34.4</v>
      </c>
      <c r="AJ31" s="11">
        <v>51.6</v>
      </c>
      <c r="AK31" s="11">
        <v>120.4</v>
      </c>
      <c r="AL31" s="11">
        <v>120.4</v>
      </c>
      <c r="AM31" s="11">
        <v>154.80000000000001</v>
      </c>
      <c r="AN31" s="11">
        <v>137.6</v>
      </c>
      <c r="AO31" s="11">
        <v>139.32</v>
      </c>
      <c r="AP31" s="11">
        <v>1240.1199999999999</v>
      </c>
      <c r="AQ31" s="11">
        <v>1123.1600000000003</v>
      </c>
      <c r="AR31" s="11">
        <v>1228.0799999999997</v>
      </c>
      <c r="AS31" s="11">
        <v>1222.92</v>
      </c>
      <c r="AT31" s="11">
        <v>1148.9600000000003</v>
      </c>
      <c r="AU31" s="11">
        <v>1322.6799999999998</v>
      </c>
      <c r="AV31" s="11">
        <v>1601.32</v>
      </c>
      <c r="AW31" s="11">
        <v>1314.0799999999997</v>
      </c>
      <c r="AX31" s="11">
        <v>1486.0799999999997</v>
      </c>
      <c r="AY31" s="11">
        <v>964.66888000000006</v>
      </c>
      <c r="AZ31" s="11">
        <v>404.2</v>
      </c>
      <c r="BA31" s="11">
        <v>431.72000656127932</v>
      </c>
      <c r="BB31" s="11">
        <v>0</v>
      </c>
      <c r="BC31" s="11">
        <v>0</v>
      </c>
      <c r="BD31" s="11">
        <v>0</v>
      </c>
      <c r="BE31" s="11">
        <v>0</v>
      </c>
    </row>
    <row r="32" spans="24:57" ht="17.100000000000001" customHeight="1">
      <c r="X32" s="996"/>
      <c r="Y32" s="1066" t="s">
        <v>506</v>
      </c>
      <c r="Z32" s="506" t="s">
        <v>66</v>
      </c>
      <c r="AA32" s="11">
        <v>27.288840724840902</v>
      </c>
      <c r="AB32" s="11">
        <v>27.288840724840902</v>
      </c>
      <c r="AC32" s="11">
        <v>27.288840724840902</v>
      </c>
      <c r="AD32" s="11">
        <v>36.385120966454537</v>
      </c>
      <c r="AE32" s="11">
        <v>63.673961691295439</v>
      </c>
      <c r="AF32" s="11">
        <v>168.28118446985215</v>
      </c>
      <c r="AG32" s="11">
        <v>168.94687182126322</v>
      </c>
      <c r="AH32" s="11">
        <v>124.28927462496232</v>
      </c>
      <c r="AI32" s="11">
        <v>118.69780575146663</v>
      </c>
      <c r="AJ32" s="11">
        <v>211.58263805349833</v>
      </c>
      <c r="AK32" s="11">
        <v>99.55017386893384</v>
      </c>
      <c r="AL32" s="11">
        <v>117.22935642846208</v>
      </c>
      <c r="AM32" s="11">
        <v>166.52600766236583</v>
      </c>
      <c r="AN32" s="11">
        <v>130.33130915908129</v>
      </c>
      <c r="AO32" s="11">
        <v>181.53149160564004</v>
      </c>
      <c r="AP32" s="11">
        <v>161.03926756079997</v>
      </c>
      <c r="AQ32" s="11">
        <v>193.15992933054008</v>
      </c>
      <c r="AR32" s="11">
        <v>245.16117660003863</v>
      </c>
      <c r="AS32" s="11">
        <v>227.29132105209004</v>
      </c>
      <c r="AT32" s="11">
        <v>182.13178385376023</v>
      </c>
      <c r="AU32" s="11">
        <v>190.69287786193343</v>
      </c>
      <c r="AV32" s="11">
        <v>174.82296773663998</v>
      </c>
      <c r="AW32" s="11">
        <v>177.03201767288814</v>
      </c>
      <c r="AX32" s="11">
        <v>109.77620623594511</v>
      </c>
      <c r="AY32" s="11">
        <v>132.00954704763009</v>
      </c>
      <c r="AZ32" s="11">
        <v>144.65359425170817</v>
      </c>
      <c r="BA32" s="11">
        <v>183.10202622525753</v>
      </c>
      <c r="BB32" s="11">
        <v>0</v>
      </c>
      <c r="BC32" s="11">
        <v>0</v>
      </c>
      <c r="BD32" s="11">
        <v>0</v>
      </c>
      <c r="BE32" s="11">
        <v>0</v>
      </c>
    </row>
    <row r="33" spans="2:63" ht="17.100000000000001" customHeight="1" thickBot="1">
      <c r="X33" s="996"/>
      <c r="Y33" s="864" t="s">
        <v>510</v>
      </c>
      <c r="Z33" s="1143" t="s">
        <v>523</v>
      </c>
      <c r="AA33" s="12">
        <v>2.5318239528648654</v>
      </c>
      <c r="AB33" s="12">
        <v>2.5318239528648654</v>
      </c>
      <c r="AC33" s="12">
        <v>2.5318239528648654</v>
      </c>
      <c r="AD33" s="12">
        <v>3.3757652704864869</v>
      </c>
      <c r="AE33" s="12">
        <v>5.9075892233513523</v>
      </c>
      <c r="AF33" s="12">
        <v>15.612914376000004</v>
      </c>
      <c r="AG33" s="12">
        <v>6.4072592298000046</v>
      </c>
      <c r="AH33" s="12">
        <v>29.570075800200023</v>
      </c>
      <c r="AI33" s="12">
        <v>35.03686233600002</v>
      </c>
      <c r="AJ33" s="12">
        <v>52.086533020200001</v>
      </c>
      <c r="AK33" s="12">
        <v>65.82244221000002</v>
      </c>
      <c r="AL33" s="12">
        <v>57.183554059199999</v>
      </c>
      <c r="AM33" s="12">
        <v>50.15682540000001</v>
      </c>
      <c r="AN33" s="12">
        <v>148.16496240000004</v>
      </c>
      <c r="AO33" s="12">
        <v>165.18684780000009</v>
      </c>
      <c r="AP33" s="12">
        <v>70.593444000000119</v>
      </c>
      <c r="AQ33" s="12">
        <v>84.993814620000137</v>
      </c>
      <c r="AR33" s="12">
        <v>113.55627968357172</v>
      </c>
      <c r="AS33" s="12">
        <v>30.828332814906808</v>
      </c>
      <c r="AT33" s="12">
        <v>23.063613665508967</v>
      </c>
      <c r="AU33" s="12">
        <v>26.368593687000043</v>
      </c>
      <c r="AV33" s="12">
        <v>24.237001170000035</v>
      </c>
      <c r="AW33" s="12">
        <v>20.740231710000032</v>
      </c>
      <c r="AX33" s="12">
        <v>21.381159438000033</v>
      </c>
      <c r="AY33" s="12">
        <v>26.188911522000041</v>
      </c>
      <c r="AZ33" s="12">
        <v>22.177487944800042</v>
      </c>
      <c r="BA33" s="12">
        <v>19.613251332000033</v>
      </c>
      <c r="BB33" s="167">
        <v>0</v>
      </c>
      <c r="BC33" s="167">
        <v>0</v>
      </c>
      <c r="BD33" s="167">
        <v>0</v>
      </c>
      <c r="BE33" s="167">
        <v>0</v>
      </c>
    </row>
    <row r="34" spans="2:63" ht="17.100000000000001" customHeight="1" thickTop="1">
      <c r="B34" s="1" t="s">
        <v>32</v>
      </c>
      <c r="X34" s="565" t="s">
        <v>109</v>
      </c>
      <c r="Y34" s="1144"/>
      <c r="Z34" s="124"/>
      <c r="AA34" s="124">
        <f t="shared" ref="AA34:BE34" si="7">AA5+AA16+AA23+AA30</f>
        <v>35354.28892405767</v>
      </c>
      <c r="AB34" s="124">
        <f t="shared" si="7"/>
        <v>39095.187235867998</v>
      </c>
      <c r="AC34" s="124">
        <f t="shared" si="7"/>
        <v>41052.951673445416</v>
      </c>
      <c r="AD34" s="124">
        <f t="shared" si="7"/>
        <v>44817.405684401907</v>
      </c>
      <c r="AE34" s="124">
        <f t="shared" si="7"/>
        <v>49591.402497918818</v>
      </c>
      <c r="AF34" s="124">
        <f t="shared" si="7"/>
        <v>59471.728426964553</v>
      </c>
      <c r="AG34" s="124">
        <f t="shared" si="7"/>
        <v>60071.026195534178</v>
      </c>
      <c r="AH34" s="124">
        <f t="shared" si="7"/>
        <v>59102.675143275999</v>
      </c>
      <c r="AI34" s="124">
        <f t="shared" si="7"/>
        <v>53722.814545016714</v>
      </c>
      <c r="AJ34" s="124">
        <f t="shared" si="7"/>
        <v>46978.226472088485</v>
      </c>
      <c r="AK34" s="124">
        <f t="shared" si="7"/>
        <v>42042.239535271379</v>
      </c>
      <c r="AL34" s="124">
        <f t="shared" si="7"/>
        <v>35701.819531854213</v>
      </c>
      <c r="AM34" s="124">
        <f t="shared" si="7"/>
        <v>31542.79514004587</v>
      </c>
      <c r="AN34" s="124">
        <f t="shared" si="7"/>
        <v>30904.977594184093</v>
      </c>
      <c r="AO34" s="124">
        <f t="shared" si="7"/>
        <v>27382.300047036973</v>
      </c>
      <c r="AP34" s="124">
        <f t="shared" si="7"/>
        <v>27929.939069748096</v>
      </c>
      <c r="AQ34" s="124">
        <f t="shared" si="7"/>
        <v>30256.05397503074</v>
      </c>
      <c r="AR34" s="124">
        <f t="shared" si="7"/>
        <v>30944.28802215308</v>
      </c>
      <c r="AS34" s="124">
        <f t="shared" si="7"/>
        <v>30686.54243218639</v>
      </c>
      <c r="AT34" s="124">
        <f t="shared" si="7"/>
        <v>28784.987061418979</v>
      </c>
      <c r="AU34" s="124">
        <f t="shared" si="7"/>
        <v>31518.384115143341</v>
      </c>
      <c r="AV34" s="124">
        <f t="shared" si="7"/>
        <v>33874.966333940363</v>
      </c>
      <c r="AW34" s="124">
        <f t="shared" si="7"/>
        <v>36531.328182697966</v>
      </c>
      <c r="AX34" s="124">
        <f t="shared" si="7"/>
        <v>39093.675553863104</v>
      </c>
      <c r="AY34" s="124">
        <f t="shared" si="7"/>
        <v>42315.090470056166</v>
      </c>
      <c r="AZ34" s="124">
        <f t="shared" si="7"/>
        <v>45274.451901253429</v>
      </c>
      <c r="BA34" s="124">
        <f t="shared" si="7"/>
        <v>48780.473246998292</v>
      </c>
      <c r="BB34" s="124">
        <f t="shared" si="7"/>
        <v>0</v>
      </c>
      <c r="BC34" s="124">
        <f t="shared" si="7"/>
        <v>0</v>
      </c>
      <c r="BD34" s="124">
        <f t="shared" si="7"/>
        <v>0</v>
      </c>
      <c r="BE34" s="124">
        <f t="shared" si="7"/>
        <v>0</v>
      </c>
      <c r="BI34" s="110"/>
      <c r="BJ34" s="110"/>
      <c r="BK34" s="110"/>
    </row>
    <row r="35" spans="2:63" s="232" customFormat="1" ht="17.100000000000001" customHeight="1">
      <c r="X35" s="295"/>
      <c r="Y35" s="295"/>
      <c r="Z35" s="556"/>
      <c r="AA35" s="556"/>
      <c r="AB35" s="556"/>
      <c r="AC35" s="556"/>
      <c r="AD35" s="556"/>
      <c r="AE35" s="556"/>
      <c r="AF35" s="556"/>
      <c r="AG35" s="556"/>
      <c r="AH35" s="556"/>
      <c r="AI35" s="556"/>
      <c r="AJ35" s="556"/>
      <c r="AK35" s="556"/>
      <c r="AL35" s="556"/>
      <c r="AM35" s="556"/>
      <c r="AN35" s="556"/>
      <c r="AO35" s="556"/>
      <c r="AP35" s="556"/>
      <c r="AQ35" s="556"/>
      <c r="AR35" s="556"/>
      <c r="AS35" s="556"/>
      <c r="AT35" s="556"/>
      <c r="AU35" s="556"/>
      <c r="AV35" s="556"/>
      <c r="AW35" s="556"/>
      <c r="AX35" s="556"/>
      <c r="AY35" s="556"/>
      <c r="AZ35" s="556"/>
      <c r="BA35" s="556"/>
      <c r="BB35" s="556"/>
      <c r="BC35" s="556"/>
      <c r="BD35" s="556"/>
      <c r="BE35" s="556"/>
      <c r="BI35" s="297"/>
      <c r="BJ35" s="297"/>
      <c r="BK35" s="297"/>
    </row>
    <row r="36" spans="2:63">
      <c r="AF36" s="121"/>
      <c r="BI36" s="111"/>
      <c r="BJ36" s="111"/>
      <c r="BK36" s="111"/>
    </row>
    <row r="37" spans="2:63">
      <c r="X37" s="1" t="s">
        <v>261</v>
      </c>
    </row>
    <row r="38" spans="2:63">
      <c r="X38" s="1128"/>
      <c r="Y38" s="1129"/>
      <c r="Z38" s="251"/>
      <c r="AA38" s="129">
        <v>1990</v>
      </c>
      <c r="AB38" s="129">
        <f t="shared" ref="AB38:AP38" si="8">AA38+1</f>
        <v>1991</v>
      </c>
      <c r="AC38" s="129">
        <f t="shared" si="8"/>
        <v>1992</v>
      </c>
      <c r="AD38" s="129">
        <f t="shared" si="8"/>
        <v>1993</v>
      </c>
      <c r="AE38" s="129">
        <f t="shared" si="8"/>
        <v>1994</v>
      </c>
      <c r="AF38" s="129">
        <v>1995</v>
      </c>
      <c r="AG38" s="129">
        <f t="shared" si="8"/>
        <v>1996</v>
      </c>
      <c r="AH38" s="129">
        <f t="shared" si="8"/>
        <v>1997</v>
      </c>
      <c r="AI38" s="129">
        <f t="shared" si="8"/>
        <v>1998</v>
      </c>
      <c r="AJ38" s="129">
        <f t="shared" si="8"/>
        <v>1999</v>
      </c>
      <c r="AK38" s="129">
        <f t="shared" si="8"/>
        <v>2000</v>
      </c>
      <c r="AL38" s="129">
        <f t="shared" si="8"/>
        <v>2001</v>
      </c>
      <c r="AM38" s="129">
        <f t="shared" si="8"/>
        <v>2002</v>
      </c>
      <c r="AN38" s="129">
        <f t="shared" si="8"/>
        <v>2003</v>
      </c>
      <c r="AO38" s="129">
        <f t="shared" si="8"/>
        <v>2004</v>
      </c>
      <c r="AP38" s="129">
        <f t="shared" si="8"/>
        <v>2005</v>
      </c>
      <c r="AQ38" s="129">
        <f t="shared" ref="AQ38:AZ38" si="9">AP38+1</f>
        <v>2006</v>
      </c>
      <c r="AR38" s="129">
        <f t="shared" si="9"/>
        <v>2007</v>
      </c>
      <c r="AS38" s="129">
        <f t="shared" si="9"/>
        <v>2008</v>
      </c>
      <c r="AT38" s="129">
        <f t="shared" si="9"/>
        <v>2009</v>
      </c>
      <c r="AU38" s="129">
        <f t="shared" si="9"/>
        <v>2010</v>
      </c>
      <c r="AV38" s="129">
        <f t="shared" si="9"/>
        <v>2011</v>
      </c>
      <c r="AW38" s="129">
        <f t="shared" si="9"/>
        <v>2012</v>
      </c>
      <c r="AX38" s="129">
        <f t="shared" si="9"/>
        <v>2013</v>
      </c>
      <c r="AY38" s="129">
        <f t="shared" si="9"/>
        <v>2014</v>
      </c>
      <c r="AZ38" s="129">
        <f t="shared" si="9"/>
        <v>2015</v>
      </c>
      <c r="BA38" s="129">
        <f t="shared" ref="BA38" si="10">AZ38+1</f>
        <v>2016</v>
      </c>
      <c r="BB38" s="129">
        <f t="shared" ref="BB38" si="11">BA38+1</f>
        <v>2017</v>
      </c>
      <c r="BC38" s="129">
        <f t="shared" ref="BC38" si="12">BB38+1</f>
        <v>2018</v>
      </c>
      <c r="BD38" s="129">
        <f t="shared" ref="BD38" si="13">BC38+1</f>
        <v>2019</v>
      </c>
      <c r="BE38" s="129">
        <f t="shared" ref="BE38" si="14">BD38+1</f>
        <v>2020</v>
      </c>
    </row>
    <row r="39" spans="2:63" ht="17.100000000000001" customHeight="1">
      <c r="X39" s="1026" t="s">
        <v>30</v>
      </c>
      <c r="Y39" s="963"/>
      <c r="Z39" s="125"/>
      <c r="AA39" s="125">
        <f t="shared" ref="AA39:BE39" si="15">AA5/AA$5</f>
        <v>1</v>
      </c>
      <c r="AB39" s="125">
        <f t="shared" si="15"/>
        <v>1</v>
      </c>
      <c r="AC39" s="125">
        <f t="shared" si="15"/>
        <v>1</v>
      </c>
      <c r="AD39" s="125">
        <f t="shared" si="15"/>
        <v>1</v>
      </c>
      <c r="AE39" s="125">
        <f t="shared" si="15"/>
        <v>1</v>
      </c>
      <c r="AF39" s="125">
        <f t="shared" si="15"/>
        <v>1</v>
      </c>
      <c r="AG39" s="125">
        <f t="shared" si="15"/>
        <v>1</v>
      </c>
      <c r="AH39" s="125">
        <f t="shared" si="15"/>
        <v>1</v>
      </c>
      <c r="AI39" s="125">
        <f t="shared" si="15"/>
        <v>1</v>
      </c>
      <c r="AJ39" s="125">
        <f t="shared" si="15"/>
        <v>1</v>
      </c>
      <c r="AK39" s="125">
        <f t="shared" si="15"/>
        <v>1</v>
      </c>
      <c r="AL39" s="125">
        <f t="shared" si="15"/>
        <v>1</v>
      </c>
      <c r="AM39" s="125">
        <f t="shared" si="15"/>
        <v>1</v>
      </c>
      <c r="AN39" s="125">
        <f t="shared" si="15"/>
        <v>1</v>
      </c>
      <c r="AO39" s="125">
        <f t="shared" si="15"/>
        <v>1</v>
      </c>
      <c r="AP39" s="125">
        <f t="shared" si="15"/>
        <v>1</v>
      </c>
      <c r="AQ39" s="125">
        <f t="shared" si="15"/>
        <v>1</v>
      </c>
      <c r="AR39" s="125">
        <f t="shared" si="15"/>
        <v>1</v>
      </c>
      <c r="AS39" s="125">
        <f t="shared" si="15"/>
        <v>1</v>
      </c>
      <c r="AT39" s="125">
        <f t="shared" si="15"/>
        <v>1</v>
      </c>
      <c r="AU39" s="125">
        <f t="shared" si="15"/>
        <v>1</v>
      </c>
      <c r="AV39" s="125">
        <f t="shared" si="15"/>
        <v>1</v>
      </c>
      <c r="AW39" s="125">
        <f t="shared" si="15"/>
        <v>1</v>
      </c>
      <c r="AX39" s="125">
        <f t="shared" si="15"/>
        <v>1</v>
      </c>
      <c r="AY39" s="125">
        <f t="shared" si="15"/>
        <v>1</v>
      </c>
      <c r="AZ39" s="125">
        <f t="shared" si="15"/>
        <v>1</v>
      </c>
      <c r="BA39" s="125">
        <f t="shared" si="15"/>
        <v>1</v>
      </c>
      <c r="BB39" s="125" t="e">
        <f t="shared" si="15"/>
        <v>#DIV/0!</v>
      </c>
      <c r="BC39" s="125" t="e">
        <f t="shared" si="15"/>
        <v>#DIV/0!</v>
      </c>
      <c r="BD39" s="125" t="e">
        <f t="shared" si="15"/>
        <v>#DIV/0!</v>
      </c>
      <c r="BE39" s="125" t="e">
        <f t="shared" si="15"/>
        <v>#DIV/0!</v>
      </c>
      <c r="BI39" s="110"/>
    </row>
    <row r="40" spans="2:63" ht="17.100000000000001" customHeight="1">
      <c r="X40" s="1130"/>
      <c r="Y40" s="865" t="s">
        <v>502</v>
      </c>
      <c r="Z40" s="245"/>
      <c r="AA40" s="431" t="str">
        <f>IF(AA$6="NO","-",AA6/AA$5)</f>
        <v>-</v>
      </c>
      <c r="AB40" s="431" t="str">
        <f>IF(AB$6="NO","-",AB6/AB$5)</f>
        <v>-</v>
      </c>
      <c r="AC40" s="431">
        <f>IF(AC$6="NO","-",AC6/AC$5)</f>
        <v>2.3679257894702492E-4</v>
      </c>
      <c r="AD40" s="427">
        <f>IF(AD$6="NO","-",AD6/AD$5)</f>
        <v>3.9800444778069427E-3</v>
      </c>
      <c r="AE40" s="426">
        <f t="shared" ref="AE40:BA40" si="16">IF(AE$6="NO","-",AE6/AE$5)</f>
        <v>1.7682091597779198E-2</v>
      </c>
      <c r="AF40" s="426">
        <f t="shared" si="16"/>
        <v>3.6698854400580065E-2</v>
      </c>
      <c r="AG40" s="426">
        <f t="shared" si="16"/>
        <v>5.4022858238590238E-2</v>
      </c>
      <c r="AH40" s="426">
        <f t="shared" si="16"/>
        <v>7.1329737724568298E-2</v>
      </c>
      <c r="AI40" s="426">
        <f t="shared" si="16"/>
        <v>8.9573626147345126E-2</v>
      </c>
      <c r="AJ40" s="426">
        <f t="shared" si="16"/>
        <v>0.10335915374568305</v>
      </c>
      <c r="AK40" s="426">
        <f t="shared" si="16"/>
        <v>0.13027139020257808</v>
      </c>
      <c r="AL40" s="426">
        <f t="shared" si="16"/>
        <v>0.18435979687292003</v>
      </c>
      <c r="AM40" s="426">
        <f t="shared" si="16"/>
        <v>0.27441533206392393</v>
      </c>
      <c r="AN40" s="426">
        <f t="shared" si="16"/>
        <v>0.34347490903537437</v>
      </c>
      <c r="AO40" s="426">
        <f t="shared" si="16"/>
        <v>0.57008468230058063</v>
      </c>
      <c r="AP40" s="426">
        <f t="shared" si="16"/>
        <v>0.69441293678581284</v>
      </c>
      <c r="AQ40" s="426">
        <f t="shared" si="16"/>
        <v>0.74202531745634037</v>
      </c>
      <c r="AR40" s="426">
        <f t="shared" si="16"/>
        <v>0.80613472946045217</v>
      </c>
      <c r="AS40" s="426">
        <f t="shared" si="16"/>
        <v>0.81335608128639203</v>
      </c>
      <c r="AT40" s="426">
        <f t="shared" si="16"/>
        <v>0.85963349992287563</v>
      </c>
      <c r="AU40" s="426">
        <f t="shared" si="16"/>
        <v>0.87889107072182704</v>
      </c>
      <c r="AV40" s="426">
        <f t="shared" si="16"/>
        <v>0.887544924716822</v>
      </c>
      <c r="AW40" s="426">
        <f t="shared" si="16"/>
        <v>0.89795024079897545</v>
      </c>
      <c r="AX40" s="426">
        <f t="shared" si="16"/>
        <v>0.90383703299686458</v>
      </c>
      <c r="AY40" s="426">
        <f t="shared" si="16"/>
        <v>0.90969304317732602</v>
      </c>
      <c r="AZ40" s="426">
        <f t="shared" si="16"/>
        <v>0.91414035830441154</v>
      </c>
      <c r="BA40" s="426">
        <f t="shared" si="16"/>
        <v>0.91497756923342877</v>
      </c>
      <c r="BB40" s="355" t="e">
        <f t="shared" ref="BB40:BE49" si="17">BB6/BB$5</f>
        <v>#DIV/0!</v>
      </c>
      <c r="BC40" s="355" t="e">
        <f t="shared" si="17"/>
        <v>#DIV/0!</v>
      </c>
      <c r="BD40" s="355" t="e">
        <f t="shared" si="17"/>
        <v>#DIV/0!</v>
      </c>
      <c r="BE40" s="355" t="e">
        <f t="shared" si="17"/>
        <v>#DIV/0!</v>
      </c>
      <c r="BG40" s="110"/>
    </row>
    <row r="41" spans="2:63" ht="17.100000000000001" customHeight="1">
      <c r="X41" s="1130"/>
      <c r="Y41" s="1131" t="s">
        <v>503</v>
      </c>
      <c r="Z41" s="127"/>
      <c r="AA41" s="356">
        <f>IF(AA7="NO","-",AA7/AA$5)</f>
        <v>8.42272807171201E-5</v>
      </c>
      <c r="AB41" s="431" t="str">
        <f>IF(AB$7="NO","-",AB7/AB$5)</f>
        <v>-</v>
      </c>
      <c r="AC41" s="354">
        <f>IF(AC7="NO","-",AC7/AC$5)</f>
        <v>2.2658606641804634E-3</v>
      </c>
      <c r="AD41" s="355">
        <f>IF(AD7="NO","-",AD7/AD$5)</f>
        <v>1.4434059609344903E-2</v>
      </c>
      <c r="AE41" s="355">
        <f t="shared" ref="AE41:BA41" si="18">IF(AE7="NO","-",AE7/AE$5)</f>
        <v>2.1354289754962993E-2</v>
      </c>
      <c r="AF41" s="355">
        <f t="shared" si="18"/>
        <v>1.9692707651433217E-2</v>
      </c>
      <c r="AG41" s="355">
        <f t="shared" si="18"/>
        <v>1.8377918076364418E-2</v>
      </c>
      <c r="AH41" s="355">
        <f t="shared" si="18"/>
        <v>1.9155787377338574E-2</v>
      </c>
      <c r="AI41" s="355">
        <f t="shared" si="18"/>
        <v>1.8972624686314995E-2</v>
      </c>
      <c r="AJ41" s="355">
        <f t="shared" si="18"/>
        <v>1.8661147871123249E-2</v>
      </c>
      <c r="AK41" s="355">
        <f t="shared" si="18"/>
        <v>2.1194689310338636E-2</v>
      </c>
      <c r="AL41" s="355">
        <f t="shared" si="18"/>
        <v>2.3197017516715806E-2</v>
      </c>
      <c r="AM41" s="355">
        <f t="shared" si="18"/>
        <v>3.024496797825656E-2</v>
      </c>
      <c r="AN41" s="355">
        <f t="shared" si="18"/>
        <v>4.4967288684371311E-2</v>
      </c>
      <c r="AO41" s="355">
        <f t="shared" si="18"/>
        <v>7.25392928785841E-2</v>
      </c>
      <c r="AP41" s="355">
        <f t="shared" si="18"/>
        <v>7.3345009541055231E-2</v>
      </c>
      <c r="AQ41" s="355">
        <f t="shared" si="18"/>
        <v>8.166303770551292E-2</v>
      </c>
      <c r="AR41" s="355">
        <f t="shared" si="18"/>
        <v>8.554012842095278E-2</v>
      </c>
      <c r="AS41" s="355">
        <f t="shared" si="18"/>
        <v>7.8276673630099297E-2</v>
      </c>
      <c r="AT41" s="355">
        <f t="shared" si="18"/>
        <v>7.6808565933665529E-2</v>
      </c>
      <c r="AU41" s="355">
        <f t="shared" si="18"/>
        <v>7.504203369041991E-2</v>
      </c>
      <c r="AV41" s="355">
        <f t="shared" si="18"/>
        <v>7.3774455329344096E-2</v>
      </c>
      <c r="AW41" s="355">
        <f t="shared" si="18"/>
        <v>7.0900468630793412E-2</v>
      </c>
      <c r="AX41" s="355">
        <f t="shared" si="18"/>
        <v>6.9460514701093545E-2</v>
      </c>
      <c r="AY41" s="355">
        <f t="shared" si="18"/>
        <v>6.6347133047637424E-2</v>
      </c>
      <c r="AZ41" s="355">
        <f t="shared" si="18"/>
        <v>6.3293418491586331E-2</v>
      </c>
      <c r="BA41" s="355">
        <f t="shared" si="18"/>
        <v>6.2350025824819147E-2</v>
      </c>
      <c r="BB41" s="355" t="e">
        <f t="shared" si="17"/>
        <v>#DIV/0!</v>
      </c>
      <c r="BC41" s="355" t="e">
        <f t="shared" si="17"/>
        <v>#DIV/0!</v>
      </c>
      <c r="BD41" s="355" t="e">
        <f t="shared" si="17"/>
        <v>#DIV/0!</v>
      </c>
      <c r="BE41" s="355" t="e">
        <f t="shared" si="17"/>
        <v>#DIV/0!</v>
      </c>
      <c r="BG41" s="110"/>
    </row>
    <row r="42" spans="2:63" ht="17.100000000000001" customHeight="1">
      <c r="X42" s="1130"/>
      <c r="Y42" s="863" t="s">
        <v>524</v>
      </c>
      <c r="Z42" s="126"/>
      <c r="AA42" s="431" t="str">
        <f>IF(AA$8="NO","-",AA8/AA$5)</f>
        <v>-</v>
      </c>
      <c r="AB42" s="431" t="str">
        <f>IF(AB$8="NO","-",AB8/AB$5)</f>
        <v>-</v>
      </c>
      <c r="AC42" s="427">
        <f>IF(AC$8="NO","-",AC8/AC$5)</f>
        <v>4.241791779833361E-3</v>
      </c>
      <c r="AD42" s="426">
        <f>IF(AD$8="NO","-",AD8/AD$5)</f>
        <v>3.117830831437941E-2</v>
      </c>
      <c r="AE42" s="426">
        <f t="shared" ref="AE42:BA42" si="19">IF(AE$8="NO","-",AE8/AE$5)</f>
        <v>5.0440666309421948E-2</v>
      </c>
      <c r="AF42" s="426">
        <f t="shared" si="19"/>
        <v>5.9552160531839815E-2</v>
      </c>
      <c r="AG42" s="426">
        <f t="shared" si="19"/>
        <v>9.3160623135421228E-2</v>
      </c>
      <c r="AH42" s="426">
        <f t="shared" si="19"/>
        <v>0.11917548132291828</v>
      </c>
      <c r="AI42" s="426">
        <f t="shared" si="19"/>
        <v>0.13258551975233396</v>
      </c>
      <c r="AJ42" s="426">
        <f t="shared" si="19"/>
        <v>0.12686059581067372</v>
      </c>
      <c r="AK42" s="426">
        <f t="shared" si="19"/>
        <v>0.13641238658400931</v>
      </c>
      <c r="AL42" s="426">
        <f t="shared" si="19"/>
        <v>0.15156310625423941</v>
      </c>
      <c r="AM42" s="426">
        <f t="shared" si="19"/>
        <v>0.18151525515913425</v>
      </c>
      <c r="AN42" s="426">
        <f t="shared" si="19"/>
        <v>0.17467152864747779</v>
      </c>
      <c r="AO42" s="426">
        <f t="shared" si="19"/>
        <v>0.1884638000429231</v>
      </c>
      <c r="AP42" s="426">
        <f t="shared" si="19"/>
        <v>0.13262267473348471</v>
      </c>
      <c r="AQ42" s="426">
        <f t="shared" si="19"/>
        <v>7.6802625034154789E-2</v>
      </c>
      <c r="AR42" s="426">
        <f t="shared" si="19"/>
        <v>5.3540758901617157E-2</v>
      </c>
      <c r="AS42" s="426">
        <f t="shared" si="19"/>
        <v>4.826623985119876E-2</v>
      </c>
      <c r="AT42" s="426">
        <f t="shared" si="19"/>
        <v>4.0342823207689789E-2</v>
      </c>
      <c r="AU42" s="426">
        <f t="shared" si="19"/>
        <v>2.8598356138190093E-2</v>
      </c>
      <c r="AV42" s="426">
        <f t="shared" si="19"/>
        <v>2.4321019096685364E-2</v>
      </c>
      <c r="AW42" s="426">
        <f t="shared" si="19"/>
        <v>1.9113225672348143E-2</v>
      </c>
      <c r="AX42" s="426">
        <f t="shared" si="19"/>
        <v>1.5247490512586915E-2</v>
      </c>
      <c r="AY42" s="426">
        <f t="shared" si="19"/>
        <v>1.4075423834309335E-2</v>
      </c>
      <c r="AZ42" s="426">
        <f t="shared" si="19"/>
        <v>1.376168948493937E-2</v>
      </c>
      <c r="BA42" s="426">
        <f t="shared" si="19"/>
        <v>1.3058638024935822E-2</v>
      </c>
      <c r="BB42" s="355" t="e">
        <f t="shared" si="17"/>
        <v>#DIV/0!</v>
      </c>
      <c r="BC42" s="355" t="e">
        <f t="shared" si="17"/>
        <v>#DIV/0!</v>
      </c>
      <c r="BD42" s="355" t="e">
        <f t="shared" si="17"/>
        <v>#DIV/0!</v>
      </c>
      <c r="BE42" s="355" t="e">
        <f t="shared" si="17"/>
        <v>#DIV/0!</v>
      </c>
      <c r="BG42" s="110"/>
      <c r="BH42" s="110"/>
    </row>
    <row r="43" spans="2:63" ht="17.100000000000001" customHeight="1">
      <c r="X43" s="1130"/>
      <c r="Y43" s="863" t="s">
        <v>505</v>
      </c>
      <c r="Z43" s="126"/>
      <c r="AA43" s="356">
        <f>IF(AA9="NO","-",AA9/AA$5)</f>
        <v>9.4826562964833757E-5</v>
      </c>
      <c r="AB43" s="431" t="str">
        <f>IF(AB$9="NO","-",AB9/AB$5)</f>
        <v>-</v>
      </c>
      <c r="AC43" s="354">
        <f>IF(AC9="NO","-",AC9/AC$5)</f>
        <v>2.5509998317893631E-3</v>
      </c>
      <c r="AD43" s="355">
        <f>IF(AD9="NO","-",AD9/AD$5)</f>
        <v>1.6250462447916818E-2</v>
      </c>
      <c r="AE43" s="355">
        <f t="shared" ref="AE43:BA43" si="20">IF(AE9="NO","-",AE9/AE$5)</f>
        <v>2.4041544316492577E-2</v>
      </c>
      <c r="AF43" s="355">
        <f t="shared" si="20"/>
        <v>2.217086632926437E-2</v>
      </c>
      <c r="AG43" s="355">
        <f t="shared" si="20"/>
        <v>2.1651920451749608E-2</v>
      </c>
      <c r="AH43" s="355">
        <f t="shared" si="20"/>
        <v>1.7538617660837467E-2</v>
      </c>
      <c r="AI43" s="355">
        <f t="shared" si="20"/>
        <v>1.2975966120071866E-2</v>
      </c>
      <c r="AJ43" s="354">
        <f t="shared" si="20"/>
        <v>7.7413062348255963E-3</v>
      </c>
      <c r="AK43" s="355">
        <f t="shared" si="20"/>
        <v>1.2962479886951116E-2</v>
      </c>
      <c r="AL43" s="355">
        <f t="shared" si="20"/>
        <v>2.2417736996024326E-2</v>
      </c>
      <c r="AM43" s="355">
        <f t="shared" si="20"/>
        <v>2.5281108715624907E-2</v>
      </c>
      <c r="AN43" s="355">
        <f t="shared" si="20"/>
        <v>3.2063528517318439E-2</v>
      </c>
      <c r="AO43" s="355">
        <f t="shared" si="20"/>
        <v>4.5483544900111965E-2</v>
      </c>
      <c r="AP43" s="355">
        <f t="shared" si="20"/>
        <v>3.5156991971688319E-2</v>
      </c>
      <c r="AQ43" s="355">
        <f t="shared" si="20"/>
        <v>2.5060397156192831E-2</v>
      </c>
      <c r="AR43" s="355">
        <f t="shared" si="20"/>
        <v>2.1351712150489387E-2</v>
      </c>
      <c r="AS43" s="355">
        <f t="shared" si="20"/>
        <v>1.5892112222442526E-2</v>
      </c>
      <c r="AT43" s="355">
        <f t="shared" si="20"/>
        <v>1.1164695015868685E-2</v>
      </c>
      <c r="AU43" s="354">
        <f t="shared" si="20"/>
        <v>5.4949801031401761E-3</v>
      </c>
      <c r="AV43" s="354">
        <f t="shared" si="20"/>
        <v>5.8051541657731347E-3</v>
      </c>
      <c r="AW43" s="354">
        <f t="shared" si="20"/>
        <v>4.1050058926068618E-3</v>
      </c>
      <c r="AX43" s="354">
        <f t="shared" si="20"/>
        <v>4.0866064668778285E-3</v>
      </c>
      <c r="AY43" s="354">
        <f t="shared" si="20"/>
        <v>2.8118693054434156E-3</v>
      </c>
      <c r="AZ43" s="354">
        <f t="shared" si="20"/>
        <v>2.1145936563183448E-3</v>
      </c>
      <c r="BA43" s="354">
        <f t="shared" si="20"/>
        <v>3.4963513561864635E-3</v>
      </c>
      <c r="BB43" s="355" t="e">
        <f t="shared" si="17"/>
        <v>#DIV/0!</v>
      </c>
      <c r="BC43" s="355" t="e">
        <f t="shared" si="17"/>
        <v>#DIV/0!</v>
      </c>
      <c r="BD43" s="354" t="e">
        <f t="shared" si="17"/>
        <v>#DIV/0!</v>
      </c>
      <c r="BE43" s="354" t="e">
        <f t="shared" si="17"/>
        <v>#DIV/0!</v>
      </c>
      <c r="BG43" s="110"/>
    </row>
    <row r="44" spans="2:63" ht="17.100000000000001" customHeight="1">
      <c r="X44" s="1130"/>
      <c r="Y44" s="1066" t="s">
        <v>506</v>
      </c>
      <c r="Z44" s="126"/>
      <c r="AA44" s="356">
        <f>IF(AA10="NO","-",AA10/AA$5)</f>
        <v>4.5906225852604811E-5</v>
      </c>
      <c r="AB44" s="431" t="str">
        <f>IF(AB$10="NO","-",AB10/AB$5)</f>
        <v>-</v>
      </c>
      <c r="AC44" s="354">
        <f>IF(AC10="NO","-",AC10/AC$5)</f>
        <v>1.2349574925699688E-3</v>
      </c>
      <c r="AD44" s="354">
        <f>IF(AD10="NO","-",AD10/AD$5)</f>
        <v>7.8669665547194192E-3</v>
      </c>
      <c r="AE44" s="354">
        <f t="shared" ref="AE44:BA44" si="21">IF(AE10="NO","-",AE10/AE$5)</f>
        <v>1.1638685709273301E-2</v>
      </c>
      <c r="AF44" s="354">
        <f t="shared" si="21"/>
        <v>1.0733076948455501E-2</v>
      </c>
      <c r="AG44" s="354">
        <f t="shared" si="21"/>
        <v>1.0736800076443674E-2</v>
      </c>
      <c r="AH44" s="354">
        <f t="shared" si="21"/>
        <v>1.2049723451200572E-2</v>
      </c>
      <c r="AI44" s="354">
        <f t="shared" si="21"/>
        <v>1.145832047100072E-2</v>
      </c>
      <c r="AJ44" s="354">
        <f t="shared" si="21"/>
        <v>1.1216150400209155E-2</v>
      </c>
      <c r="AK44" s="354">
        <f t="shared" si="21"/>
        <v>1.2371547669787248E-2</v>
      </c>
      <c r="AL44" s="354">
        <f t="shared" si="21"/>
        <v>1.1299704722132424E-2</v>
      </c>
      <c r="AM44" s="354">
        <f t="shared" si="21"/>
        <v>1.3148835429209853E-2</v>
      </c>
      <c r="AN44" s="354">
        <f t="shared" si="21"/>
        <v>1.2713580276035074E-2</v>
      </c>
      <c r="AO44" s="354">
        <f t="shared" si="21"/>
        <v>1.8740217647746613E-2</v>
      </c>
      <c r="AP44" s="354">
        <f t="shared" si="21"/>
        <v>1.7522984563845118E-2</v>
      </c>
      <c r="AQ44" s="354">
        <f t="shared" si="21"/>
        <v>1.659412872529039E-2</v>
      </c>
      <c r="AR44" s="354">
        <f t="shared" si="21"/>
        <v>1.5728430893141639E-2</v>
      </c>
      <c r="AS44" s="354">
        <f t="shared" si="21"/>
        <v>1.214455730052537E-2</v>
      </c>
      <c r="AT44" s="354">
        <f t="shared" si="21"/>
        <v>7.1551669458228048E-3</v>
      </c>
      <c r="AU44" s="354">
        <f t="shared" si="21"/>
        <v>7.076829156339102E-3</v>
      </c>
      <c r="AV44" s="354">
        <f t="shared" si="21"/>
        <v>5.453910244450081E-3</v>
      </c>
      <c r="AW44" s="354">
        <f t="shared" si="21"/>
        <v>4.1442328601486835E-3</v>
      </c>
      <c r="AX44" s="354">
        <f t="shared" si="21"/>
        <v>3.4037151271247151E-3</v>
      </c>
      <c r="AY44" s="354">
        <f t="shared" si="21"/>
        <v>3.1564844941847667E-3</v>
      </c>
      <c r="AZ44" s="354">
        <f t="shared" si="21"/>
        <v>2.881601827860888E-3</v>
      </c>
      <c r="BA44" s="354">
        <f t="shared" si="21"/>
        <v>2.7596313263998913E-3</v>
      </c>
      <c r="BB44" s="355" t="e">
        <f t="shared" si="17"/>
        <v>#DIV/0!</v>
      </c>
      <c r="BC44" s="355" t="e">
        <f t="shared" si="17"/>
        <v>#DIV/0!</v>
      </c>
      <c r="BD44" s="354" t="e">
        <f t="shared" si="17"/>
        <v>#DIV/0!</v>
      </c>
      <c r="BE44" s="354" t="e">
        <f t="shared" si="17"/>
        <v>#DIV/0!</v>
      </c>
    </row>
    <row r="45" spans="2:63" ht="17.100000000000001" customHeight="1">
      <c r="X45" s="911"/>
      <c r="Y45" s="1131" t="s">
        <v>525</v>
      </c>
      <c r="Z45" s="126"/>
      <c r="AA45" s="431" t="str">
        <f>IF(AA$11="NO","-",AA11/AA$5)</f>
        <v>-</v>
      </c>
      <c r="AB45" s="431" t="str">
        <f>IF(AB$11="NO","-",AB11/AB$5)</f>
        <v>-</v>
      </c>
      <c r="AC45" s="431" t="str">
        <f>IF(AC$11="NO","-",AC11/AC$5)</f>
        <v>-</v>
      </c>
      <c r="AD45" s="431" t="str">
        <f>IF(AD$11="NO","-",AD11/AD$5)</f>
        <v>-</v>
      </c>
      <c r="AE45" s="431" t="str">
        <f t="shared" ref="AE45:BA45" si="22">IF(AE$11="NO","-",AE11/AE$5)</f>
        <v>-</v>
      </c>
      <c r="AF45" s="431" t="str">
        <f t="shared" si="22"/>
        <v>-</v>
      </c>
      <c r="AG45" s="431" t="str">
        <f t="shared" si="22"/>
        <v>-</v>
      </c>
      <c r="AH45" s="431" t="str">
        <f t="shared" si="22"/>
        <v>-</v>
      </c>
      <c r="AI45" s="431" t="str">
        <f t="shared" si="22"/>
        <v>-</v>
      </c>
      <c r="AJ45" s="431" t="str">
        <f t="shared" si="22"/>
        <v>-</v>
      </c>
      <c r="AK45" s="431" t="str">
        <f t="shared" si="22"/>
        <v>-</v>
      </c>
      <c r="AL45" s="431" t="str">
        <f t="shared" si="22"/>
        <v>-</v>
      </c>
      <c r="AM45" s="431" t="str">
        <f t="shared" si="22"/>
        <v>-</v>
      </c>
      <c r="AN45" s="431">
        <f t="shared" si="22"/>
        <v>8.9729514783741277E-5</v>
      </c>
      <c r="AO45" s="431">
        <f t="shared" si="22"/>
        <v>2.1581851473963058E-4</v>
      </c>
      <c r="AP45" s="431">
        <f t="shared" si="22"/>
        <v>2.7963284626666431E-4</v>
      </c>
      <c r="AQ45" s="431">
        <f t="shared" si="22"/>
        <v>3.3712159086951154E-4</v>
      </c>
      <c r="AR45" s="431">
        <f t="shared" si="22"/>
        <v>5.8237314710908952E-4</v>
      </c>
      <c r="AS45" s="431">
        <f t="shared" si="22"/>
        <v>7.3620141553960177E-4</v>
      </c>
      <c r="AT45" s="431">
        <f t="shared" si="22"/>
        <v>1.996032832053908E-3</v>
      </c>
      <c r="AU45" s="431">
        <f t="shared" si="22"/>
        <v>2.1250567416273131E-3</v>
      </c>
      <c r="AV45" s="431">
        <f t="shared" si="22"/>
        <v>1.9892326178493221E-3</v>
      </c>
      <c r="AW45" s="431">
        <f t="shared" si="22"/>
        <v>2.7624912041887373E-3</v>
      </c>
      <c r="AX45" s="431">
        <f t="shared" si="22"/>
        <v>3.0692291611443281E-3</v>
      </c>
      <c r="AY45" s="431">
        <f t="shared" si="22"/>
        <v>2.9015501957229766E-3</v>
      </c>
      <c r="AZ45" s="431">
        <f t="shared" si="22"/>
        <v>2.7439809379221003E-3</v>
      </c>
      <c r="BA45" s="431">
        <f t="shared" si="22"/>
        <v>2.5046690818862341E-3</v>
      </c>
      <c r="BB45" s="355" t="e">
        <f t="shared" si="17"/>
        <v>#VALUE!</v>
      </c>
      <c r="BC45" s="355" t="e">
        <f t="shared" si="17"/>
        <v>#VALUE!</v>
      </c>
      <c r="BD45" s="354" t="e">
        <f t="shared" si="17"/>
        <v>#VALUE!</v>
      </c>
      <c r="BE45" s="354" t="e">
        <f t="shared" si="17"/>
        <v>#VALUE!</v>
      </c>
      <c r="BG45" s="110"/>
      <c r="BH45" s="110"/>
    </row>
    <row r="46" spans="2:63" ht="17.100000000000001" customHeight="1">
      <c r="X46" s="911"/>
      <c r="Y46" s="863" t="s">
        <v>508</v>
      </c>
      <c r="Z46" s="269"/>
      <c r="AA46" s="355">
        <f>IF(AA12="NO","=",AA12/AA$5)</f>
        <v>0.99977499473927811</v>
      </c>
      <c r="AB46" s="355">
        <f>IF(AB12="NO","=",AB12/AB$5)</f>
        <v>1</v>
      </c>
      <c r="AC46" s="355">
        <f>IF(AC12="NO","=",AC12/AC$5)</f>
        <v>0.98946838193096909</v>
      </c>
      <c r="AD46" s="355">
        <f>IF(AD12="NO","=",AD12/AD$5)</f>
        <v>0.92628241416568324</v>
      </c>
      <c r="AE46" s="355">
        <f t="shared" ref="AE46:BA46" si="23">IF(AE12="NO","=",AE12/AE$5)</f>
        <v>0.87483126491132013</v>
      </c>
      <c r="AF46" s="355">
        <f t="shared" si="23"/>
        <v>0.85114176824061438</v>
      </c>
      <c r="AG46" s="355">
        <f t="shared" si="23"/>
        <v>0.80202918842492366</v>
      </c>
      <c r="AH46" s="355">
        <f t="shared" si="23"/>
        <v>0.76068903282562339</v>
      </c>
      <c r="AI46" s="355">
        <f t="shared" si="23"/>
        <v>0.73432418210920236</v>
      </c>
      <c r="AJ46" s="355">
        <f t="shared" si="23"/>
        <v>0.73185317133661443</v>
      </c>
      <c r="AK46" s="355">
        <f t="shared" si="23"/>
        <v>0.68650452037013698</v>
      </c>
      <c r="AL46" s="355">
        <f t="shared" si="23"/>
        <v>0.60682784891840102</v>
      </c>
      <c r="AM46" s="355">
        <f t="shared" si="23"/>
        <v>0.47490847080648563</v>
      </c>
      <c r="AN46" s="355">
        <f t="shared" si="23"/>
        <v>0.39151449017259504</v>
      </c>
      <c r="AO46" s="355">
        <f t="shared" si="23"/>
        <v>0.10366382800434133</v>
      </c>
      <c r="AP46" s="355">
        <f t="shared" si="23"/>
        <v>4.5852595339312456E-2</v>
      </c>
      <c r="AQ46" s="355">
        <f t="shared" si="23"/>
        <v>5.6813869421281533E-2</v>
      </c>
      <c r="AR46" s="355">
        <f t="shared" si="23"/>
        <v>1.6476739079106781E-2</v>
      </c>
      <c r="AS46" s="355">
        <f t="shared" si="23"/>
        <v>3.0774289678414914E-2</v>
      </c>
      <c r="AT46" s="219">
        <f t="shared" si="23"/>
        <v>2.4033632459647051E-3</v>
      </c>
      <c r="AU46" s="219">
        <f t="shared" si="23"/>
        <v>2.2861823800593194E-3</v>
      </c>
      <c r="AV46" s="219">
        <f t="shared" si="23"/>
        <v>6.2443671370255812E-4</v>
      </c>
      <c r="AW46" s="219">
        <f t="shared" si="23"/>
        <v>6.0513950822615363E-4</v>
      </c>
      <c r="AX46" s="219">
        <f t="shared" si="23"/>
        <v>5.072509809350116E-4</v>
      </c>
      <c r="AY46" s="219">
        <f t="shared" si="23"/>
        <v>6.620862919008661E-4</v>
      </c>
      <c r="AZ46" s="219">
        <f t="shared" si="23"/>
        <v>7.5428227008276767E-4</v>
      </c>
      <c r="BA46" s="219">
        <f t="shared" si="23"/>
        <v>5.5694426775120096E-4</v>
      </c>
      <c r="BB46" s="355" t="e">
        <f t="shared" si="17"/>
        <v>#DIV/0!</v>
      </c>
      <c r="BC46" s="355" t="e">
        <f t="shared" si="17"/>
        <v>#DIV/0!</v>
      </c>
      <c r="BD46" s="354" t="e">
        <f t="shared" si="17"/>
        <v>#DIV/0!</v>
      </c>
      <c r="BE46" s="354" t="e">
        <f t="shared" si="17"/>
        <v>#DIV/0!</v>
      </c>
      <c r="BI46" s="110"/>
    </row>
    <row r="47" spans="2:63" ht="17.100000000000001" customHeight="1">
      <c r="X47" s="911"/>
      <c r="Y47" s="1066" t="s">
        <v>509</v>
      </c>
      <c r="Z47" s="126"/>
      <c r="AA47" s="431" t="str">
        <f>IF(AA$13="NO","-",AA13/AA$5)</f>
        <v>-</v>
      </c>
      <c r="AB47" s="431" t="str">
        <f>IF(AB$13="NO","-",AB13/AB$5)</f>
        <v>-</v>
      </c>
      <c r="AC47" s="431" t="str">
        <f>IF(AC$13="NO","-",AC13/AC$5)</f>
        <v>-</v>
      </c>
      <c r="AD47" s="431" t="str">
        <f>IF(AD$13="NO","-",AD13/AD$5)</f>
        <v>-</v>
      </c>
      <c r="AE47" s="431" t="str">
        <f t="shared" ref="AE47:BA47" si="24">IF(AE$13="NO","-",AE13/AE$5)</f>
        <v>-</v>
      </c>
      <c r="AF47" s="431" t="str">
        <f t="shared" si="24"/>
        <v>-</v>
      </c>
      <c r="AG47" s="432">
        <f t="shared" si="24"/>
        <v>9.9697959536585612E-6</v>
      </c>
      <c r="AH47" s="432">
        <f t="shared" si="24"/>
        <v>2.7279615092133905E-5</v>
      </c>
      <c r="AI47" s="431">
        <f t="shared" si="24"/>
        <v>7.632340547279833E-5</v>
      </c>
      <c r="AJ47" s="431">
        <f t="shared" si="24"/>
        <v>1.5465789201377119E-4</v>
      </c>
      <c r="AK47" s="431">
        <f t="shared" si="24"/>
        <v>2.0254837107604919E-4</v>
      </c>
      <c r="AL47" s="431">
        <f t="shared" si="24"/>
        <v>2.7517814929548055E-4</v>
      </c>
      <c r="AM47" s="431">
        <f t="shared" si="24"/>
        <v>3.6864341177240761E-4</v>
      </c>
      <c r="AN47" s="431">
        <f t="shared" si="24"/>
        <v>4.0305617352838166E-4</v>
      </c>
      <c r="AO47" s="431">
        <f t="shared" si="24"/>
        <v>5.6362573543902912E-4</v>
      </c>
      <c r="AP47" s="431">
        <f t="shared" si="24"/>
        <v>5.7417008690028313E-4</v>
      </c>
      <c r="AQ47" s="431">
        <f t="shared" si="24"/>
        <v>5.1006822828640174E-4</v>
      </c>
      <c r="AR47" s="431">
        <f t="shared" si="24"/>
        <v>4.6185935753548571E-4</v>
      </c>
      <c r="AS47" s="431">
        <f t="shared" si="24"/>
        <v>4.0690272413569097E-4</v>
      </c>
      <c r="AT47" s="431">
        <f t="shared" si="24"/>
        <v>3.8608601221595769E-4</v>
      </c>
      <c r="AU47" s="431">
        <f t="shared" si="24"/>
        <v>3.5586452744763392E-4</v>
      </c>
      <c r="AV47" s="431">
        <f t="shared" si="24"/>
        <v>3.2279163724411474E-4</v>
      </c>
      <c r="AW47" s="431">
        <f t="shared" si="24"/>
        <v>2.9395532667950852E-4</v>
      </c>
      <c r="AX47" s="431">
        <f t="shared" si="24"/>
        <v>2.7428356414608017E-4</v>
      </c>
      <c r="AY47" s="431">
        <f t="shared" si="24"/>
        <v>2.5324532345791223E-4</v>
      </c>
      <c r="AZ47" s="431">
        <f t="shared" si="24"/>
        <v>2.3897809741536195E-4</v>
      </c>
      <c r="BA47" s="431">
        <f t="shared" si="24"/>
        <v>2.237700173741599E-4</v>
      </c>
      <c r="BB47" s="355" t="e">
        <f t="shared" si="17"/>
        <v>#DIV/0!</v>
      </c>
      <c r="BC47" s="355" t="e">
        <f t="shared" si="17"/>
        <v>#DIV/0!</v>
      </c>
      <c r="BD47" s="219" t="e">
        <f t="shared" si="17"/>
        <v>#DIV/0!</v>
      </c>
      <c r="BE47" s="219" t="e">
        <f t="shared" si="17"/>
        <v>#DIV/0!</v>
      </c>
      <c r="BG47" s="110"/>
      <c r="BH47" s="110"/>
    </row>
    <row r="48" spans="2:63" ht="17.100000000000001" customHeight="1">
      <c r="X48" s="911"/>
      <c r="Y48" s="863" t="s">
        <v>510</v>
      </c>
      <c r="Z48" s="126"/>
      <c r="AA48" s="800">
        <f>IF(AA14="NO","-",AA14/AA$5)</f>
        <v>4.5191187359603299E-8</v>
      </c>
      <c r="AB48" s="520" t="str">
        <f>IF(AB$14="NO","-",AB14/AB$5)</f>
        <v>-</v>
      </c>
      <c r="AC48" s="799">
        <f>IF(AC14="NO","-",AC14/AC$5)</f>
        <v>1.2157217107558982E-6</v>
      </c>
      <c r="AD48" s="356">
        <f>IF(AD14="NO","-",AD14/AD$5)</f>
        <v>7.7444301491381586E-6</v>
      </c>
      <c r="AE48" s="356">
        <f t="shared" ref="AE48:BA48" si="25">IF(AE14="NO","-",AE14/AE$5)</f>
        <v>1.1457400749869372E-5</v>
      </c>
      <c r="AF48" s="356">
        <f t="shared" si="25"/>
        <v>1.0565897812642109E-5</v>
      </c>
      <c r="AG48" s="356">
        <f t="shared" si="25"/>
        <v>1.0721800553437461E-5</v>
      </c>
      <c r="AH48" s="356">
        <f t="shared" si="25"/>
        <v>3.4340022421347805E-5</v>
      </c>
      <c r="AI48" s="356">
        <f t="shared" si="25"/>
        <v>3.3437308258351108E-5</v>
      </c>
      <c r="AJ48" s="219">
        <f t="shared" si="25"/>
        <v>1.5381670885702151E-4</v>
      </c>
      <c r="AK48" s="219">
        <f t="shared" si="25"/>
        <v>8.0437605122614142E-5</v>
      </c>
      <c r="AL48" s="219">
        <f t="shared" si="25"/>
        <v>5.9610570271570722E-5</v>
      </c>
      <c r="AM48" s="219">
        <f t="shared" si="25"/>
        <v>1.1738643559248094E-4</v>
      </c>
      <c r="AN48" s="219">
        <f t="shared" si="25"/>
        <v>1.0188897851586004E-4</v>
      </c>
      <c r="AO48" s="219">
        <f t="shared" si="25"/>
        <v>2.451899755335786E-4</v>
      </c>
      <c r="AP48" s="219">
        <f t="shared" si="25"/>
        <v>2.3300413163447427E-4</v>
      </c>
      <c r="AQ48" s="219">
        <f t="shared" si="25"/>
        <v>1.9343468207109251E-4</v>
      </c>
      <c r="AR48" s="219">
        <f t="shared" si="25"/>
        <v>1.8326858959528451E-4</v>
      </c>
      <c r="AS48" s="219">
        <f t="shared" si="25"/>
        <v>1.4694189125170415E-4</v>
      </c>
      <c r="AT48" s="219">
        <f t="shared" si="25"/>
        <v>1.097668838426137E-4</v>
      </c>
      <c r="AU48" s="219">
        <f t="shared" si="25"/>
        <v>1.2962654094936336E-4</v>
      </c>
      <c r="AV48" s="219">
        <f t="shared" si="25"/>
        <v>1.2568105857060151E-4</v>
      </c>
      <c r="AW48" s="219">
        <f t="shared" si="25"/>
        <v>8.1387935589122395E-5</v>
      </c>
      <c r="AX48" s="219">
        <f t="shared" si="25"/>
        <v>7.3776242761307496E-5</v>
      </c>
      <c r="AY48" s="219">
        <f t="shared" si="25"/>
        <v>6.3180163730145532E-5</v>
      </c>
      <c r="AZ48" s="356">
        <f t="shared" si="25"/>
        <v>4.9232936634442585E-5</v>
      </c>
      <c r="BA48" s="356">
        <f t="shared" si="25"/>
        <v>4.5494438066671034E-5</v>
      </c>
      <c r="BB48" s="219" t="e">
        <f t="shared" si="17"/>
        <v>#DIV/0!</v>
      </c>
      <c r="BC48" s="219" t="e">
        <f t="shared" si="17"/>
        <v>#DIV/0!</v>
      </c>
      <c r="BD48" s="219" t="e">
        <f t="shared" si="17"/>
        <v>#DIV/0!</v>
      </c>
      <c r="BE48" s="219" t="e">
        <f t="shared" si="17"/>
        <v>#DIV/0!</v>
      </c>
      <c r="BG48" s="110"/>
    </row>
    <row r="49" spans="24:60" ht="17.100000000000001" customHeight="1">
      <c r="X49" s="913"/>
      <c r="Y49" s="863" t="s">
        <v>511</v>
      </c>
      <c r="Z49" s="126"/>
      <c r="AA49" s="426" t="str">
        <f>IF(AA$15="NO","-",AA15/AA$5)</f>
        <v>-</v>
      </c>
      <c r="AB49" s="426" t="str">
        <f>IF(AB$15="NO","-",AB15/AB$5)</f>
        <v>-</v>
      </c>
      <c r="AC49" s="426" t="str">
        <f>IF(AC$15="NO","-",AC15/AC$5)</f>
        <v>-</v>
      </c>
      <c r="AD49" s="426" t="str">
        <f>IF(AD$15="NO","-",AD15/AD$5)</f>
        <v>-</v>
      </c>
      <c r="AE49" s="426" t="str">
        <f t="shared" ref="AE49:BA49" si="26">IF(AE$15="NO","-",AE15/AE$5)</f>
        <v>-</v>
      </c>
      <c r="AF49" s="426" t="str">
        <f t="shared" si="26"/>
        <v>-</v>
      </c>
      <c r="AG49" s="426" t="str">
        <f t="shared" si="26"/>
        <v>-</v>
      </c>
      <c r="AH49" s="426" t="str">
        <f t="shared" si="26"/>
        <v>-</v>
      </c>
      <c r="AI49" s="426" t="str">
        <f t="shared" si="26"/>
        <v>-</v>
      </c>
      <c r="AJ49" s="426" t="str">
        <f t="shared" si="26"/>
        <v>-</v>
      </c>
      <c r="AK49" s="426" t="str">
        <f t="shared" si="26"/>
        <v>-</v>
      </c>
      <c r="AL49" s="426" t="str">
        <f t="shared" si="26"/>
        <v>-</v>
      </c>
      <c r="AM49" s="426" t="str">
        <f t="shared" si="26"/>
        <v>-</v>
      </c>
      <c r="AN49" s="426" t="str">
        <f t="shared" si="26"/>
        <v>-</v>
      </c>
      <c r="AO49" s="426" t="str">
        <f t="shared" si="26"/>
        <v>-</v>
      </c>
      <c r="AP49" s="426" t="str">
        <f t="shared" si="26"/>
        <v>-</v>
      </c>
      <c r="AQ49" s="426" t="str">
        <f t="shared" si="26"/>
        <v>-</v>
      </c>
      <c r="AR49" s="426" t="str">
        <f t="shared" si="26"/>
        <v>-</v>
      </c>
      <c r="AS49" s="426" t="str">
        <f t="shared" si="26"/>
        <v>-</v>
      </c>
      <c r="AT49" s="426" t="str">
        <f t="shared" si="26"/>
        <v>-</v>
      </c>
      <c r="AU49" s="426" t="str">
        <f t="shared" si="26"/>
        <v>-</v>
      </c>
      <c r="AV49" s="432">
        <f t="shared" si="26"/>
        <v>3.8394419558738363E-5</v>
      </c>
      <c r="AW49" s="432">
        <f t="shared" si="26"/>
        <v>4.3852170444091193E-5</v>
      </c>
      <c r="AX49" s="432">
        <f t="shared" si="26"/>
        <v>4.0100246465808339E-5</v>
      </c>
      <c r="AY49" s="432">
        <f t="shared" si="26"/>
        <v>3.5984166287010752E-5</v>
      </c>
      <c r="AZ49" s="432">
        <f t="shared" si="26"/>
        <v>2.1863992828750494E-5</v>
      </c>
      <c r="BA49" s="432">
        <f t="shared" si="26"/>
        <v>2.6906429151493828E-5</v>
      </c>
      <c r="BB49" s="356" t="e">
        <f t="shared" si="17"/>
        <v>#VALUE!</v>
      </c>
      <c r="BC49" s="356" t="e">
        <f t="shared" si="17"/>
        <v>#VALUE!</v>
      </c>
      <c r="BD49" s="356" t="e">
        <f t="shared" si="17"/>
        <v>#VALUE!</v>
      </c>
      <c r="BE49" s="356" t="e">
        <f t="shared" si="17"/>
        <v>#VALUE!</v>
      </c>
      <c r="BG49" s="110"/>
    </row>
    <row r="50" spans="24:60" ht="17.100000000000001" customHeight="1">
      <c r="X50" s="1135" t="s">
        <v>31</v>
      </c>
      <c r="Y50" s="1145"/>
      <c r="Z50" s="216"/>
      <c r="AA50" s="358">
        <f t="shared" ref="AA50:BE50" si="27">AA16/AA$16</f>
        <v>1</v>
      </c>
      <c r="AB50" s="358">
        <f t="shared" si="27"/>
        <v>1</v>
      </c>
      <c r="AC50" s="358">
        <f t="shared" si="27"/>
        <v>1</v>
      </c>
      <c r="AD50" s="358">
        <f t="shared" si="27"/>
        <v>1</v>
      </c>
      <c r="AE50" s="358">
        <f t="shared" si="27"/>
        <v>1</v>
      </c>
      <c r="AF50" s="358">
        <f t="shared" si="27"/>
        <v>1</v>
      </c>
      <c r="AG50" s="358">
        <f t="shared" si="27"/>
        <v>1</v>
      </c>
      <c r="AH50" s="358">
        <f t="shared" si="27"/>
        <v>1</v>
      </c>
      <c r="AI50" s="358">
        <f t="shared" si="27"/>
        <v>1</v>
      </c>
      <c r="AJ50" s="358">
        <f t="shared" si="27"/>
        <v>1</v>
      </c>
      <c r="AK50" s="358">
        <f t="shared" si="27"/>
        <v>1</v>
      </c>
      <c r="AL50" s="358">
        <f t="shared" si="27"/>
        <v>1</v>
      </c>
      <c r="AM50" s="358">
        <f t="shared" si="27"/>
        <v>1</v>
      </c>
      <c r="AN50" s="358">
        <f t="shared" si="27"/>
        <v>1</v>
      </c>
      <c r="AO50" s="358">
        <f t="shared" si="27"/>
        <v>1</v>
      </c>
      <c r="AP50" s="358">
        <f t="shared" si="27"/>
        <v>1</v>
      </c>
      <c r="AQ50" s="358">
        <f t="shared" si="27"/>
        <v>1</v>
      </c>
      <c r="AR50" s="358">
        <f t="shared" si="27"/>
        <v>1</v>
      </c>
      <c r="AS50" s="358">
        <f t="shared" si="27"/>
        <v>1</v>
      </c>
      <c r="AT50" s="358">
        <f t="shared" si="27"/>
        <v>1</v>
      </c>
      <c r="AU50" s="358">
        <f t="shared" si="27"/>
        <v>1</v>
      </c>
      <c r="AV50" s="358">
        <f t="shared" si="27"/>
        <v>1</v>
      </c>
      <c r="AW50" s="358">
        <f t="shared" si="27"/>
        <v>1</v>
      </c>
      <c r="AX50" s="358">
        <f t="shared" si="27"/>
        <v>1</v>
      </c>
      <c r="AY50" s="358">
        <f t="shared" si="27"/>
        <v>1</v>
      </c>
      <c r="AZ50" s="358">
        <f t="shared" si="27"/>
        <v>1</v>
      </c>
      <c r="BA50" s="358">
        <f t="shared" si="27"/>
        <v>1</v>
      </c>
      <c r="BB50" s="358" t="e">
        <f t="shared" si="27"/>
        <v>#DIV/0!</v>
      </c>
      <c r="BC50" s="358" t="e">
        <f t="shared" si="27"/>
        <v>#DIV/0!</v>
      </c>
      <c r="BD50" s="358" t="e">
        <f t="shared" si="27"/>
        <v>#DIV/0!</v>
      </c>
      <c r="BE50" s="358" t="e">
        <f t="shared" si="27"/>
        <v>#DIV/0!</v>
      </c>
      <c r="BG50" s="110"/>
      <c r="BH50" s="110"/>
    </row>
    <row r="51" spans="24:60" ht="17.100000000000001" customHeight="1">
      <c r="X51" s="1135"/>
      <c r="Y51" s="863" t="s">
        <v>512</v>
      </c>
      <c r="Z51" s="127"/>
      <c r="AA51" s="357">
        <f>IF(AA17="NO","-",AA17/AA$16)</f>
        <v>0.21767336937425263</v>
      </c>
      <c r="AB51" s="357">
        <f t="shared" ref="AB51:AK51" si="28">IF(AB17="NO","-",AB17/AB$16)</f>
        <v>0.2195551803218036</v>
      </c>
      <c r="AC51" s="357">
        <f t="shared" si="28"/>
        <v>0.22129151757992757</v>
      </c>
      <c r="AD51" s="357">
        <f t="shared" si="28"/>
        <v>0.22250405676443746</v>
      </c>
      <c r="AE51" s="357">
        <f t="shared" si="28"/>
        <v>0.22291114821196845</v>
      </c>
      <c r="AF51" s="357">
        <f t="shared" si="28"/>
        <v>0.22334944168198601</v>
      </c>
      <c r="AG51" s="357">
        <f t="shared" si="28"/>
        <v>0.25307507558155207</v>
      </c>
      <c r="AH51" s="357">
        <f t="shared" si="28"/>
        <v>0.29042425604605904</v>
      </c>
      <c r="AI51" s="357">
        <f t="shared" si="28"/>
        <v>0.35535163194898295</v>
      </c>
      <c r="AJ51" s="357">
        <f t="shared" si="28"/>
        <v>0.47891062486432484</v>
      </c>
      <c r="AK51" s="357">
        <f t="shared" si="28"/>
        <v>0.57031999439948455</v>
      </c>
      <c r="AL51" s="357">
        <f t="shared" ref="AL51:BA51" si="29">IF(AL17="NO","-",AL17/AL$16)</f>
        <v>0.52683023613404423</v>
      </c>
      <c r="AM51" s="357">
        <f t="shared" si="29"/>
        <v>0.56379545217012761</v>
      </c>
      <c r="AN51" s="357">
        <f t="shared" si="29"/>
        <v>0.58032970043633514</v>
      </c>
      <c r="AO51" s="357">
        <f t="shared" si="29"/>
        <v>0.5895039105909502</v>
      </c>
      <c r="AP51" s="357">
        <f t="shared" si="29"/>
        <v>0.53275267881879163</v>
      </c>
      <c r="AQ51" s="357">
        <f t="shared" si="29"/>
        <v>0.54838410474151611</v>
      </c>
      <c r="AR51" s="357">
        <f t="shared" si="29"/>
        <v>0.55993025329038315</v>
      </c>
      <c r="AS51" s="357">
        <f t="shared" si="29"/>
        <v>0.58134419188444053</v>
      </c>
      <c r="AT51" s="357">
        <f t="shared" si="29"/>
        <v>0.52116271418027826</v>
      </c>
      <c r="AU51" s="357">
        <f t="shared" si="29"/>
        <v>0.52107551783808459</v>
      </c>
      <c r="AV51" s="357">
        <f t="shared" si="29"/>
        <v>0.49616661890753688</v>
      </c>
      <c r="AW51" s="357">
        <f t="shared" si="29"/>
        <v>0.47264754954690397</v>
      </c>
      <c r="AX51" s="357">
        <f t="shared" si="29"/>
        <v>0.47430006734286378</v>
      </c>
      <c r="AY51" s="357">
        <f t="shared" si="29"/>
        <v>0.48100364945412566</v>
      </c>
      <c r="AZ51" s="357">
        <f t="shared" si="29"/>
        <v>0.47828666102948075</v>
      </c>
      <c r="BA51" s="357">
        <f t="shared" si="29"/>
        <v>0.50995632820771319</v>
      </c>
      <c r="BB51" s="357" t="e">
        <f t="shared" ref="BB51:BE54" si="30">BB17/BB$16</f>
        <v>#DIV/0!</v>
      </c>
      <c r="BC51" s="357" t="e">
        <f t="shared" si="30"/>
        <v>#DIV/0!</v>
      </c>
      <c r="BD51" s="357" t="e">
        <f t="shared" si="30"/>
        <v>#DIV/0!</v>
      </c>
      <c r="BE51" s="357" t="e">
        <f t="shared" si="30"/>
        <v>#DIV/0!</v>
      </c>
    </row>
    <row r="52" spans="24:60" ht="17.100000000000001" customHeight="1">
      <c r="X52" s="1134"/>
      <c r="Y52" s="865" t="s">
        <v>513</v>
      </c>
      <c r="Z52" s="127"/>
      <c r="AA52" s="357">
        <f>IF(AA18="NO","-",AA18/AA$16)</f>
        <v>0.69578379718268168</v>
      </c>
      <c r="AB52" s="357">
        <f t="shared" ref="AB52:AK52" si="31">IF(AB18="NO","-",AB18/AB$16)</f>
        <v>0.70179892696374258</v>
      </c>
      <c r="AC52" s="357">
        <f t="shared" si="31"/>
        <v>0.70734905619691546</v>
      </c>
      <c r="AD52" s="357">
        <f t="shared" si="31"/>
        <v>0.71122488685298679</v>
      </c>
      <c r="AE52" s="357">
        <f t="shared" si="31"/>
        <v>0.71252613759384675</v>
      </c>
      <c r="AF52" s="357">
        <f t="shared" si="31"/>
        <v>0.71392712429114391</v>
      </c>
      <c r="AG52" s="357">
        <f t="shared" si="31"/>
        <v>0.67089608678571322</v>
      </c>
      <c r="AH52" s="357">
        <f t="shared" si="31"/>
        <v>0.6130506223902914</v>
      </c>
      <c r="AI52" s="357">
        <f t="shared" si="31"/>
        <v>0.53058553459273183</v>
      </c>
      <c r="AJ52" s="357">
        <f t="shared" si="31"/>
        <v>0.38185930157093934</v>
      </c>
      <c r="AK52" s="357">
        <f t="shared" si="31"/>
        <v>0.26950392855594746</v>
      </c>
      <c r="AL52" s="357">
        <f t="shared" ref="AL52:BA52" si="32">IF(AL18="NO","-",AL18/AL$16)</f>
        <v>0.3216726332636422</v>
      </c>
      <c r="AM52" s="357">
        <f t="shared" si="32"/>
        <v>0.27741156861339417</v>
      </c>
      <c r="AN52" s="357">
        <f t="shared" si="32"/>
        <v>0.26133989311032008</v>
      </c>
      <c r="AO52" s="357">
        <f t="shared" si="32"/>
        <v>0.27084187152663824</v>
      </c>
      <c r="AP52" s="357">
        <f t="shared" si="32"/>
        <v>0.32638921700953483</v>
      </c>
      <c r="AQ52" s="357">
        <f t="shared" si="32"/>
        <v>0.31033741140225163</v>
      </c>
      <c r="AR52" s="357">
        <f t="shared" si="32"/>
        <v>0.30026689164375353</v>
      </c>
      <c r="AS52" s="357">
        <f t="shared" si="32"/>
        <v>0.28696308859983083</v>
      </c>
      <c r="AT52" s="357">
        <f t="shared" si="32"/>
        <v>0.3509932474821113</v>
      </c>
      <c r="AU52" s="357">
        <f t="shared" si="32"/>
        <v>0.404910572614255</v>
      </c>
      <c r="AV52" s="357">
        <f t="shared" si="32"/>
        <v>0.4274765138217253</v>
      </c>
      <c r="AW52" s="357">
        <f t="shared" si="32"/>
        <v>0.46067925793873804</v>
      </c>
      <c r="AX52" s="357">
        <f t="shared" si="32"/>
        <v>0.46277979518128121</v>
      </c>
      <c r="AY52" s="357">
        <f t="shared" si="32"/>
        <v>0.45711120547372558</v>
      </c>
      <c r="AZ52" s="357">
        <f t="shared" si="32"/>
        <v>0.45857532408036283</v>
      </c>
      <c r="BA52" s="357">
        <f t="shared" si="32"/>
        <v>0.43401251672669611</v>
      </c>
      <c r="BB52" s="357" t="e">
        <f t="shared" si="30"/>
        <v>#DIV/0!</v>
      </c>
      <c r="BC52" s="357" t="e">
        <f t="shared" si="30"/>
        <v>#DIV/0!</v>
      </c>
      <c r="BD52" s="357" t="e">
        <f t="shared" si="30"/>
        <v>#DIV/0!</v>
      </c>
      <c r="BE52" s="357" t="e">
        <f t="shared" si="30"/>
        <v>#DIV/0!</v>
      </c>
    </row>
    <row r="53" spans="24:60" ht="17.100000000000001" customHeight="1">
      <c r="X53" s="1135"/>
      <c r="Y53" s="863" t="s">
        <v>514</v>
      </c>
      <c r="Z53" s="218"/>
      <c r="AA53" s="357">
        <f>IF(AA19="NO","-",AA19/AA$16)</f>
        <v>5.0604576933414427E-2</v>
      </c>
      <c r="AB53" s="357">
        <f t="shared" ref="AB53:AK53" si="33">IF(AB19="NO","-",AB19/AB$16)</f>
        <v>5.1042059236110604E-2</v>
      </c>
      <c r="AC53" s="357">
        <f t="shared" si="33"/>
        <v>5.1445721901018489E-2</v>
      </c>
      <c r="AD53" s="357">
        <f t="shared" si="33"/>
        <v>5.1727612297733989E-2</v>
      </c>
      <c r="AE53" s="357">
        <f t="shared" si="33"/>
        <v>5.1822252678110976E-2</v>
      </c>
      <c r="AF53" s="357">
        <f t="shared" si="33"/>
        <v>5.1924146886330728E-2</v>
      </c>
      <c r="AG53" s="357">
        <f t="shared" si="33"/>
        <v>6.6094221627238062E-2</v>
      </c>
      <c r="AH53" s="357">
        <f t="shared" si="33"/>
        <v>8.4329270650254876E-2</v>
      </c>
      <c r="AI53" s="357">
        <f t="shared" si="33"/>
        <v>9.9330800683882545E-2</v>
      </c>
      <c r="AJ53" s="357">
        <f t="shared" si="33"/>
        <v>0.11967626589795403</v>
      </c>
      <c r="AK53" s="357">
        <f t="shared" si="33"/>
        <v>0.13991953385425968</v>
      </c>
      <c r="AL53" s="357">
        <f t="shared" ref="AL53:BA53" si="34">IF(AL19="NO","-",AL19/AL$16)</f>
        <v>0.13463261120389008</v>
      </c>
      <c r="AM53" s="357">
        <f t="shared" si="34"/>
        <v>0.13667180171762192</v>
      </c>
      <c r="AN53" s="357">
        <f t="shared" si="34"/>
        <v>0.13683700729989681</v>
      </c>
      <c r="AO53" s="357">
        <f t="shared" si="34"/>
        <v>0.11783436729841164</v>
      </c>
      <c r="AP53" s="357">
        <f t="shared" si="34"/>
        <v>0.12067198940367099</v>
      </c>
      <c r="AQ53" s="357">
        <f t="shared" si="34"/>
        <v>0.12127054955157433</v>
      </c>
      <c r="AR53" s="357">
        <f t="shared" si="34"/>
        <v>0.12338804715473875</v>
      </c>
      <c r="AS53" s="357">
        <f t="shared" si="34"/>
        <v>0.11299255842054022</v>
      </c>
      <c r="AT53" s="357">
        <f t="shared" si="34"/>
        <v>0.1133453154835953</v>
      </c>
      <c r="AU53" s="357">
        <f t="shared" si="34"/>
        <v>5.8456158430798356E-2</v>
      </c>
      <c r="AV53" s="357">
        <f t="shared" si="34"/>
        <v>5.4973489948465654E-2</v>
      </c>
      <c r="AW53" s="357">
        <f t="shared" si="34"/>
        <v>4.2960970786419035E-2</v>
      </c>
      <c r="AX53" s="357">
        <f t="shared" si="34"/>
        <v>3.3779572142029778E-2</v>
      </c>
      <c r="AY53" s="357">
        <f t="shared" si="34"/>
        <v>3.1942699949902849E-2</v>
      </c>
      <c r="AZ53" s="357">
        <f t="shared" si="34"/>
        <v>3.4637658473344525E-2</v>
      </c>
      <c r="BA53" s="357">
        <f t="shared" si="34"/>
        <v>2.8769044827293075E-2</v>
      </c>
      <c r="BB53" s="357" t="e">
        <f t="shared" si="30"/>
        <v>#DIV/0!</v>
      </c>
      <c r="BC53" s="357" t="e">
        <f t="shared" si="30"/>
        <v>#DIV/0!</v>
      </c>
      <c r="BD53" s="357" t="e">
        <f t="shared" si="30"/>
        <v>#DIV/0!</v>
      </c>
      <c r="BE53" s="357" t="e">
        <f t="shared" si="30"/>
        <v>#DIV/0!</v>
      </c>
    </row>
    <row r="54" spans="24:60" ht="17.100000000000001" customHeight="1">
      <c r="X54" s="1135"/>
      <c r="Y54" s="863" t="s">
        <v>510</v>
      </c>
      <c r="Z54" s="127"/>
      <c r="AA54" s="357">
        <f>IF(AA20="NO","-",AA20/AA$16)</f>
        <v>4.7940230627845654E-3</v>
      </c>
      <c r="AB54" s="357">
        <f t="shared" ref="AB54:AK54" si="35">IF(AB20="NO","-",AB20/AB$16)</f>
        <v>4.8354679354775084E-3</v>
      </c>
      <c r="AC54" s="357">
        <f t="shared" si="35"/>
        <v>4.8737089058090996E-3</v>
      </c>
      <c r="AD54" s="357">
        <f t="shared" si="35"/>
        <v>4.9004137840024256E-3</v>
      </c>
      <c r="AE54" s="357">
        <f t="shared" si="35"/>
        <v>4.9093795375704267E-3</v>
      </c>
      <c r="AF54" s="357">
        <f t="shared" si="35"/>
        <v>4.9190324822993674E-3</v>
      </c>
      <c r="AG54" s="357">
        <f t="shared" si="35"/>
        <v>4.5768256509103817E-3</v>
      </c>
      <c r="AH54" s="357">
        <f t="shared" si="35"/>
        <v>7.7797153923143889E-3</v>
      </c>
      <c r="AI54" s="357">
        <f t="shared" si="35"/>
        <v>1.0304844195159023E-2</v>
      </c>
      <c r="AJ54" s="357">
        <f t="shared" si="35"/>
        <v>1.6257286066614075E-2</v>
      </c>
      <c r="AK54" s="357">
        <f t="shared" si="35"/>
        <v>1.8032280795797221E-2</v>
      </c>
      <c r="AL54" s="357">
        <f t="shared" ref="AL54:BA54" si="36">IF(AL20="NO","-",AL20/AL$16)</f>
        <v>1.4547821552635769E-2</v>
      </c>
      <c r="AM54" s="357">
        <f t="shared" si="36"/>
        <v>1.9743730093056001E-2</v>
      </c>
      <c r="AN54" s="357">
        <f t="shared" si="36"/>
        <v>1.8980621827555479E-2</v>
      </c>
      <c r="AO54" s="357">
        <f t="shared" si="36"/>
        <v>1.9443197089784217E-2</v>
      </c>
      <c r="AP54" s="357">
        <f t="shared" si="36"/>
        <v>1.7629480452024365E-2</v>
      </c>
      <c r="AQ54" s="357">
        <f t="shared" si="36"/>
        <v>1.7513351735042849E-2</v>
      </c>
      <c r="AR54" s="357">
        <f t="shared" si="36"/>
        <v>1.3508499188601147E-2</v>
      </c>
      <c r="AS54" s="357">
        <f t="shared" si="36"/>
        <v>1.4538099036737393E-2</v>
      </c>
      <c r="AT54" s="357">
        <f t="shared" si="36"/>
        <v>9.7165286501197864E-3</v>
      </c>
      <c r="AU54" s="357">
        <f t="shared" si="36"/>
        <v>1.09423283243103E-2</v>
      </c>
      <c r="AV54" s="357">
        <f t="shared" si="36"/>
        <v>1.5743690264875577E-2</v>
      </c>
      <c r="AW54" s="357">
        <f t="shared" si="36"/>
        <v>1.9851193453911318E-2</v>
      </c>
      <c r="AX54" s="357">
        <f t="shared" si="36"/>
        <v>2.3057312535299735E-2</v>
      </c>
      <c r="AY54" s="357">
        <f t="shared" si="36"/>
        <v>2.6695830985778601E-2</v>
      </c>
      <c r="AZ54" s="357">
        <f t="shared" si="36"/>
        <v>2.6135088884543252E-2</v>
      </c>
      <c r="BA54" s="357">
        <f t="shared" si="36"/>
        <v>2.1097597788520168E-2</v>
      </c>
      <c r="BB54" s="357" t="e">
        <f t="shared" si="30"/>
        <v>#DIV/0!</v>
      </c>
      <c r="BC54" s="357" t="e">
        <f t="shared" si="30"/>
        <v>#DIV/0!</v>
      </c>
      <c r="BD54" s="357" t="e">
        <f t="shared" si="30"/>
        <v>#DIV/0!</v>
      </c>
      <c r="BE54" s="357" t="e">
        <f t="shared" si="30"/>
        <v>#DIV/0!</v>
      </c>
    </row>
    <row r="55" spans="24:60" ht="17.100000000000001" customHeight="1">
      <c r="X55" s="1134"/>
      <c r="Y55" s="1136" t="s">
        <v>515</v>
      </c>
      <c r="Z55" s="245"/>
      <c r="AA55" s="243" t="str">
        <f>IF(AA$21="NO","-",AA21/AA$16)</f>
        <v>-</v>
      </c>
      <c r="AB55" s="243" t="str">
        <f t="shared" ref="AB55:AK55" si="37">IF(AB$21="NO","-",AB21/AB$16)</f>
        <v>-</v>
      </c>
      <c r="AC55" s="243" t="str">
        <f t="shared" si="37"/>
        <v>-</v>
      </c>
      <c r="AD55" s="243" t="str">
        <f t="shared" si="37"/>
        <v>-</v>
      </c>
      <c r="AE55" s="243" t="str">
        <f t="shared" si="37"/>
        <v>-</v>
      </c>
      <c r="AF55" s="243" t="str">
        <f t="shared" si="37"/>
        <v>-</v>
      </c>
      <c r="AG55" s="243" t="str">
        <f t="shared" si="37"/>
        <v>-</v>
      </c>
      <c r="AH55" s="243" t="str">
        <f t="shared" si="37"/>
        <v>-</v>
      </c>
      <c r="AI55" s="243" t="str">
        <f t="shared" si="37"/>
        <v>-</v>
      </c>
      <c r="AJ55" s="243" t="str">
        <f t="shared" si="37"/>
        <v>-</v>
      </c>
      <c r="AK55" s="243" t="str">
        <f t="shared" si="37"/>
        <v>-</v>
      </c>
      <c r="AL55" s="243" t="str">
        <f t="shared" ref="AL55:BA55" si="38">IF(AL$21="NO","-",AL21/AL$16)</f>
        <v>-</v>
      </c>
      <c r="AM55" s="803">
        <f t="shared" si="38"/>
        <v>4.2550410342470349E-6</v>
      </c>
      <c r="AN55" s="802">
        <f t="shared" si="38"/>
        <v>1.0960342384765611E-5</v>
      </c>
      <c r="AO55" s="802">
        <f t="shared" si="38"/>
        <v>1.8343261124110907E-5</v>
      </c>
      <c r="AP55" s="802">
        <f t="shared" si="38"/>
        <v>3.3497729586869497E-5</v>
      </c>
      <c r="AQ55" s="802">
        <f t="shared" si="38"/>
        <v>7.0422783089547835E-5</v>
      </c>
      <c r="AR55" s="802">
        <f t="shared" si="38"/>
        <v>1.7524430616534686E-4</v>
      </c>
      <c r="AS55" s="791">
        <f t="shared" si="38"/>
        <v>4.0319134518142582E-4</v>
      </c>
      <c r="AT55" s="791">
        <f t="shared" si="38"/>
        <v>7.737805726198728E-4</v>
      </c>
      <c r="AU55" s="243">
        <f t="shared" si="38"/>
        <v>1.0207657760921982E-3</v>
      </c>
      <c r="AV55" s="243">
        <f t="shared" si="38"/>
        <v>1.5804037349039153E-3</v>
      </c>
      <c r="AW55" s="243" t="str">
        <f t="shared" si="38"/>
        <v>-</v>
      </c>
      <c r="AX55" s="243">
        <f t="shared" si="38"/>
        <v>3.1587921977964664E-3</v>
      </c>
      <c r="AY55" s="243">
        <f t="shared" si="38"/>
        <v>2.6778144926667222E-3</v>
      </c>
      <c r="AZ55" s="243">
        <f t="shared" si="38"/>
        <v>2.3652675322685195E-3</v>
      </c>
      <c r="BA55" s="243">
        <f t="shared" si="38"/>
        <v>6.1645124497773677E-3</v>
      </c>
      <c r="BB55" s="431" t="e">
        <f>BB21/BB$16</f>
        <v>#VALUE!</v>
      </c>
      <c r="BC55" s="431" t="e">
        <f>BC21/BC$16</f>
        <v>#VALUE!</v>
      </c>
      <c r="BD55" s="520" t="str">
        <f>IF(BD$21="NO","-",BD21/BD$16)</f>
        <v>-</v>
      </c>
      <c r="BE55" s="431" t="e">
        <f>BE21/BE$16</f>
        <v>#VALUE!</v>
      </c>
    </row>
    <row r="56" spans="24:60" ht="17.100000000000001" customHeight="1">
      <c r="X56" s="1137"/>
      <c r="Y56" s="863" t="s">
        <v>516</v>
      </c>
      <c r="Z56" s="126"/>
      <c r="AA56" s="354">
        <f>IF(AA22="NO","-",AA22/AA$16)</f>
        <v>3.1144233446866693E-2</v>
      </c>
      <c r="AB56" s="354">
        <f t="shared" ref="AB56:AK56" si="39">IF(AB22="NO","-",AB22/AB$16)</f>
        <v>2.2768365542865796E-2</v>
      </c>
      <c r="AC56" s="354">
        <f t="shared" si="39"/>
        <v>1.5039995416329359E-2</v>
      </c>
      <c r="AD56" s="354">
        <f t="shared" si="39"/>
        <v>9.6430303008393156E-3</v>
      </c>
      <c r="AE56" s="354">
        <f t="shared" si="39"/>
        <v>7.8310819785033601E-3</v>
      </c>
      <c r="AF56" s="354">
        <f t="shared" si="39"/>
        <v>5.8802546582400091E-3</v>
      </c>
      <c r="AG56" s="354">
        <f t="shared" si="39"/>
        <v>5.3577903545861732E-3</v>
      </c>
      <c r="AH56" s="354">
        <f t="shared" si="39"/>
        <v>4.4161355210804156E-3</v>
      </c>
      <c r="AI56" s="354">
        <f t="shared" si="39"/>
        <v>4.4271885792436065E-3</v>
      </c>
      <c r="AJ56" s="219">
        <f t="shared" si="39"/>
        <v>3.2965216001678136E-3</v>
      </c>
      <c r="AK56" s="219">
        <f t="shared" si="39"/>
        <v>2.22426239451089E-3</v>
      </c>
      <c r="AL56" s="219">
        <f t="shared" ref="AL56:BA56" si="40">IF(AL22="NO","-",AL22/AL$16)</f>
        <v>2.3166978457878681E-3</v>
      </c>
      <c r="AM56" s="219">
        <f t="shared" si="40"/>
        <v>2.3731923647659372E-3</v>
      </c>
      <c r="AN56" s="219">
        <f t="shared" si="40"/>
        <v>2.5018169835077466E-3</v>
      </c>
      <c r="AO56" s="219">
        <f t="shared" si="40"/>
        <v>2.35831023309161E-3</v>
      </c>
      <c r="AP56" s="219">
        <f t="shared" si="40"/>
        <v>2.5231365863913903E-3</v>
      </c>
      <c r="AQ56" s="219">
        <f t="shared" si="40"/>
        <v>2.4241597865256852E-3</v>
      </c>
      <c r="AR56" s="219">
        <f t="shared" si="40"/>
        <v>2.7310644163581217E-3</v>
      </c>
      <c r="AS56" s="219">
        <f t="shared" si="40"/>
        <v>3.7588707132698703E-3</v>
      </c>
      <c r="AT56" s="219">
        <f t="shared" si="40"/>
        <v>4.0084136312754223E-3</v>
      </c>
      <c r="AU56" s="219">
        <f t="shared" si="40"/>
        <v>3.594657016459489E-3</v>
      </c>
      <c r="AV56" s="219">
        <f t="shared" si="40"/>
        <v>4.0592833224928461E-3</v>
      </c>
      <c r="AW56" s="219">
        <f t="shared" si="40"/>
        <v>3.8610282740276286E-3</v>
      </c>
      <c r="AX56" s="219">
        <f t="shared" si="40"/>
        <v>2.9244606007289694E-3</v>
      </c>
      <c r="AY56" s="219">
        <f t="shared" si="40"/>
        <v>5.6879964380074127E-4</v>
      </c>
      <c r="AZ56" s="355" t="str">
        <f t="shared" si="40"/>
        <v>-</v>
      </c>
      <c r="BA56" s="355" t="str">
        <f t="shared" si="40"/>
        <v>-</v>
      </c>
      <c r="BB56" s="354" t="e">
        <f>BB22/BB$16</f>
        <v>#DIV/0!</v>
      </c>
      <c r="BC56" s="354" t="e">
        <f>BC22/BC$16</f>
        <v>#DIV/0!</v>
      </c>
      <c r="BD56" s="354" t="e">
        <f>BD22/BD$16</f>
        <v>#DIV/0!</v>
      </c>
      <c r="BE56" s="354" t="e">
        <f>BE22/BE$16</f>
        <v>#DIV/0!</v>
      </c>
    </row>
    <row r="57" spans="24:60" ht="17.100000000000001" customHeight="1">
      <c r="X57" s="1138" t="s">
        <v>517</v>
      </c>
      <c r="Y57" s="1139"/>
      <c r="Z57" s="217"/>
      <c r="AA57" s="359">
        <f>AA23/AA$23</f>
        <v>1</v>
      </c>
      <c r="AB57" s="359">
        <f t="shared" ref="AB57:AK57" si="41">AB23/AB$23</f>
        <v>1</v>
      </c>
      <c r="AC57" s="359">
        <f t="shared" si="41"/>
        <v>1</v>
      </c>
      <c r="AD57" s="359">
        <f t="shared" si="41"/>
        <v>1</v>
      </c>
      <c r="AE57" s="359">
        <f t="shared" si="41"/>
        <v>1</v>
      </c>
      <c r="AF57" s="359">
        <f t="shared" si="41"/>
        <v>1</v>
      </c>
      <c r="AG57" s="359">
        <f t="shared" si="41"/>
        <v>1</v>
      </c>
      <c r="AH57" s="359">
        <f t="shared" si="41"/>
        <v>1</v>
      </c>
      <c r="AI57" s="359">
        <f t="shared" si="41"/>
        <v>1</v>
      </c>
      <c r="AJ57" s="359">
        <f t="shared" si="41"/>
        <v>1</v>
      </c>
      <c r="AK57" s="359">
        <f t="shared" si="41"/>
        <v>1</v>
      </c>
      <c r="AL57" s="359">
        <f t="shared" ref="AL57:BA57" si="42">AL23/AL$23</f>
        <v>1</v>
      </c>
      <c r="AM57" s="359">
        <f t="shared" si="42"/>
        <v>1</v>
      </c>
      <c r="AN57" s="359">
        <f t="shared" si="42"/>
        <v>1</v>
      </c>
      <c r="AO57" s="359">
        <f t="shared" si="42"/>
        <v>1</v>
      </c>
      <c r="AP57" s="359">
        <f t="shared" si="42"/>
        <v>1</v>
      </c>
      <c r="AQ57" s="359">
        <f t="shared" si="42"/>
        <v>1</v>
      </c>
      <c r="AR57" s="359">
        <f t="shared" si="42"/>
        <v>1</v>
      </c>
      <c r="AS57" s="359">
        <f t="shared" si="42"/>
        <v>1</v>
      </c>
      <c r="AT57" s="359">
        <f t="shared" si="42"/>
        <v>1</v>
      </c>
      <c r="AU57" s="359">
        <f t="shared" si="42"/>
        <v>1</v>
      </c>
      <c r="AV57" s="359">
        <f t="shared" si="42"/>
        <v>1</v>
      </c>
      <c r="AW57" s="359">
        <f t="shared" si="42"/>
        <v>1</v>
      </c>
      <c r="AX57" s="359">
        <f t="shared" si="42"/>
        <v>1</v>
      </c>
      <c r="AY57" s="359">
        <f t="shared" si="42"/>
        <v>1</v>
      </c>
      <c r="AZ57" s="359">
        <f t="shared" si="42"/>
        <v>1</v>
      </c>
      <c r="BA57" s="359">
        <f t="shared" si="42"/>
        <v>1</v>
      </c>
      <c r="BB57" s="359" t="e">
        <f t="shared" ref="BB57:BE63" si="43">BB23/BB$23</f>
        <v>#DIV/0!</v>
      </c>
      <c r="BC57" s="359" t="e">
        <f t="shared" si="43"/>
        <v>#DIV/0!</v>
      </c>
      <c r="BD57" s="359" t="e">
        <f t="shared" si="43"/>
        <v>#DIV/0!</v>
      </c>
      <c r="BE57" s="359" t="e">
        <f t="shared" si="43"/>
        <v>#DIV/0!</v>
      </c>
    </row>
    <row r="58" spans="24:60" ht="17.100000000000001" customHeight="1">
      <c r="X58" s="1140"/>
      <c r="Y58" s="863" t="s">
        <v>518</v>
      </c>
      <c r="Z58" s="126"/>
      <c r="AA58" s="355">
        <f t="shared" ref="AA58:AA63" si="44">IF(AA24="NO","-",AA24/AA$23)</f>
        <v>5.4596778287062449E-2</v>
      </c>
      <c r="AB58" s="355">
        <f t="shared" ref="AB58:AK58" si="45">IF(AB24="NO","-",AB24/AB$23)</f>
        <v>4.6857246772034414E-2</v>
      </c>
      <c r="AC58" s="355">
        <f t="shared" si="45"/>
        <v>4.4951908489247544E-2</v>
      </c>
      <c r="AD58" s="355">
        <f t="shared" si="45"/>
        <v>4.8633063256181296E-2</v>
      </c>
      <c r="AE58" s="355">
        <f t="shared" si="45"/>
        <v>5.2652246592596187E-2</v>
      </c>
      <c r="AF58" s="355">
        <f t="shared" si="45"/>
        <v>4.8735798418687526E-2</v>
      </c>
      <c r="AG58" s="355">
        <f t="shared" si="45"/>
        <v>4.8050436484261327E-2</v>
      </c>
      <c r="AH58" s="355">
        <f t="shared" si="45"/>
        <v>5.6617126372750855E-2</v>
      </c>
      <c r="AI58" s="355">
        <f t="shared" si="45"/>
        <v>6.2441935714714771E-2</v>
      </c>
      <c r="AJ58" s="355">
        <f t="shared" si="45"/>
        <v>8.9889248289987969E-2</v>
      </c>
      <c r="AK58" s="355">
        <f t="shared" si="45"/>
        <v>0.11584013730793179</v>
      </c>
      <c r="AL58" s="355">
        <f t="shared" ref="AL58:BA58" si="46">IF(AL24="NO","-",AL24/AL$23)</f>
        <v>0.13318921811484902</v>
      </c>
      <c r="AM58" s="355">
        <f t="shared" si="46"/>
        <v>0.14458448472692956</v>
      </c>
      <c r="AN58" s="355">
        <f t="shared" si="46"/>
        <v>0.14926098528448617</v>
      </c>
      <c r="AO58" s="355">
        <f t="shared" si="46"/>
        <v>0.16204758868228133</v>
      </c>
      <c r="AP58" s="355">
        <f t="shared" si="46"/>
        <v>0.17164709812272469</v>
      </c>
      <c r="AQ58" s="355">
        <f t="shared" si="46"/>
        <v>0.168645615990199</v>
      </c>
      <c r="AR58" s="355">
        <f t="shared" si="46"/>
        <v>0.18475572060983972</v>
      </c>
      <c r="AS58" s="355">
        <f t="shared" si="46"/>
        <v>0.20903101597305168</v>
      </c>
      <c r="AT58" s="355">
        <f t="shared" si="46"/>
        <v>0.35338974525507211</v>
      </c>
      <c r="AU58" s="355">
        <f t="shared" si="46"/>
        <v>0.34036957776768562</v>
      </c>
      <c r="AV58" s="355">
        <f t="shared" si="46"/>
        <v>0.37016493560586189</v>
      </c>
      <c r="AW58" s="355">
        <f t="shared" si="46"/>
        <v>0.38241934159188956</v>
      </c>
      <c r="AX58" s="355">
        <f t="shared" si="46"/>
        <v>0.40696446733667679</v>
      </c>
      <c r="AY58" s="355">
        <f t="shared" si="46"/>
        <v>0.41334063455386455</v>
      </c>
      <c r="AZ58" s="355">
        <f t="shared" si="46"/>
        <v>0.41201517110196956</v>
      </c>
      <c r="BA58" s="355">
        <f t="shared" si="46"/>
        <v>0.39227650930943148</v>
      </c>
      <c r="BB58" s="355" t="e">
        <f t="shared" si="43"/>
        <v>#DIV/0!</v>
      </c>
      <c r="BC58" s="355" t="e">
        <f t="shared" si="43"/>
        <v>#DIV/0!</v>
      </c>
      <c r="BD58" s="355" t="e">
        <f t="shared" si="43"/>
        <v>#DIV/0!</v>
      </c>
      <c r="BE58" s="355" t="e">
        <f t="shared" si="43"/>
        <v>#DIV/0!</v>
      </c>
    </row>
    <row r="59" spans="24:60" ht="17.100000000000001" customHeight="1">
      <c r="X59" s="1140"/>
      <c r="Y59" s="865" t="s">
        <v>519</v>
      </c>
      <c r="Z59" s="127"/>
      <c r="AA59" s="355">
        <f t="shared" si="44"/>
        <v>0.63131703393094751</v>
      </c>
      <c r="AB59" s="355">
        <f t="shared" ref="AB59:AK59" si="47">IF(AB25="NO","-",AB25/AB$23)</f>
        <v>0.6382408117101479</v>
      </c>
      <c r="AC59" s="355">
        <f t="shared" si="47"/>
        <v>0.64091816117840661</v>
      </c>
      <c r="AD59" s="355">
        <f t="shared" si="47"/>
        <v>0.63821823859811389</v>
      </c>
      <c r="AE59" s="355">
        <f t="shared" si="47"/>
        <v>0.635426637349917</v>
      </c>
      <c r="AF59" s="355">
        <f t="shared" si="47"/>
        <v>0.63830200561902206</v>
      </c>
      <c r="AG59" s="355">
        <f t="shared" si="47"/>
        <v>0.66007026567114024</v>
      </c>
      <c r="AH59" s="355">
        <f t="shared" si="47"/>
        <v>0.68768272380234097</v>
      </c>
      <c r="AI59" s="355">
        <f t="shared" si="47"/>
        <v>0.66715006446792036</v>
      </c>
      <c r="AJ59" s="355">
        <f t="shared" si="47"/>
        <v>0.52928419844506402</v>
      </c>
      <c r="AK59" s="355">
        <f t="shared" si="47"/>
        <v>0.41381619653608398</v>
      </c>
      <c r="AL59" s="355">
        <f t="shared" ref="AL59:BA59" si="48">IF(AL25="NO","-",AL25/AL$23)</f>
        <v>0.35006834449973279</v>
      </c>
      <c r="AM59" s="355">
        <f t="shared" si="48"/>
        <v>0.28196069471273777</v>
      </c>
      <c r="AN59" s="355">
        <f t="shared" si="48"/>
        <v>0.25523343165207574</v>
      </c>
      <c r="AO59" s="355">
        <f t="shared" si="48"/>
        <v>0.22419933017776217</v>
      </c>
      <c r="AP59" s="355">
        <f t="shared" si="48"/>
        <v>0.17799661254383842</v>
      </c>
      <c r="AQ59" s="355">
        <f t="shared" si="48"/>
        <v>0.18492237514451257</v>
      </c>
      <c r="AR59" s="355">
        <f t="shared" si="48"/>
        <v>0.18590093868556024</v>
      </c>
      <c r="AS59" s="355">
        <f t="shared" si="48"/>
        <v>0.19824610943865556</v>
      </c>
      <c r="AT59" s="355">
        <f t="shared" si="48"/>
        <v>0.29066281366253283</v>
      </c>
      <c r="AU59" s="355">
        <f t="shared" si="48"/>
        <v>0.25670722143089281</v>
      </c>
      <c r="AV59" s="355">
        <f t="shared" si="48"/>
        <v>0.3143672914251821</v>
      </c>
      <c r="AW59" s="355">
        <f t="shared" si="48"/>
        <v>0.32172004066561261</v>
      </c>
      <c r="AX59" s="355">
        <f t="shared" si="48"/>
        <v>0.30580519775369103</v>
      </c>
      <c r="AY59" s="355">
        <f t="shared" si="48"/>
        <v>0.29137326408324166</v>
      </c>
      <c r="AZ59" s="355">
        <f t="shared" si="48"/>
        <v>0.28340788466015221</v>
      </c>
      <c r="BA59" s="355">
        <f t="shared" si="48"/>
        <v>0.29089198486033779</v>
      </c>
      <c r="BB59" s="357" t="e">
        <f t="shared" si="43"/>
        <v>#DIV/0!</v>
      </c>
      <c r="BC59" s="357" t="e">
        <f t="shared" si="43"/>
        <v>#DIV/0!</v>
      </c>
      <c r="BD59" s="357" t="e">
        <f t="shared" si="43"/>
        <v>#DIV/0!</v>
      </c>
      <c r="BE59" s="357" t="e">
        <f t="shared" si="43"/>
        <v>#DIV/0!</v>
      </c>
    </row>
    <row r="60" spans="24:60" ht="17.100000000000001" customHeight="1">
      <c r="X60" s="1140"/>
      <c r="Y60" s="1066" t="s">
        <v>511</v>
      </c>
      <c r="Z60" s="127"/>
      <c r="AA60" s="355">
        <f t="shared" si="44"/>
        <v>1.1404039618769752E-2</v>
      </c>
      <c r="AB60" s="355">
        <f t="shared" ref="AB60:AK60" si="49">IF(AB26="NO","-",AB26/AB$23)</f>
        <v>8.9002188476905164E-3</v>
      </c>
      <c r="AC60" s="355">
        <f t="shared" si="49"/>
        <v>6.844564350093515E-3</v>
      </c>
      <c r="AD60" s="355">
        <f t="shared" si="49"/>
        <v>7.1577980538925362E-3</v>
      </c>
      <c r="AE60" s="355">
        <f t="shared" si="49"/>
        <v>7.2686367862852845E-3</v>
      </c>
      <c r="AF60" s="355">
        <f t="shared" si="49"/>
        <v>6.9311341443233079E-3</v>
      </c>
      <c r="AG60" s="355">
        <f t="shared" si="49"/>
        <v>8.0365697930739506E-3</v>
      </c>
      <c r="AH60" s="355">
        <f t="shared" si="49"/>
        <v>1.2570172714935631E-2</v>
      </c>
      <c r="AI60" s="355">
        <f t="shared" si="49"/>
        <v>2.931012041854153E-2</v>
      </c>
      <c r="AJ60" s="355">
        <f t="shared" si="49"/>
        <v>6.7083547324226514E-2</v>
      </c>
      <c r="AK60" s="355">
        <f t="shared" si="49"/>
        <v>0.13943250652612357</v>
      </c>
      <c r="AL60" s="355">
        <f t="shared" ref="AL60:BA60" si="50">IF(AL26="NO","-",AL26/AL$23)</f>
        <v>0.18041493119636029</v>
      </c>
      <c r="AM60" s="355">
        <f t="shared" si="50"/>
        <v>0.18683699545589161</v>
      </c>
      <c r="AN60" s="355">
        <f t="shared" si="50"/>
        <v>0.19860580131256536</v>
      </c>
      <c r="AO60" s="355">
        <f t="shared" si="50"/>
        <v>0.20154898983915673</v>
      </c>
      <c r="AP60" s="355">
        <f t="shared" si="50"/>
        <v>0.21849282375759529</v>
      </c>
      <c r="AQ60" s="355">
        <f t="shared" si="50"/>
        <v>0.19906027719265579</v>
      </c>
      <c r="AR60" s="355">
        <f t="shared" si="50"/>
        <v>0.21954484933248219</v>
      </c>
      <c r="AS60" s="355">
        <f t="shared" si="50"/>
        <v>0.14901002122599746</v>
      </c>
      <c r="AT60" s="355">
        <f t="shared" si="50"/>
        <v>9.3189276972245633E-2</v>
      </c>
      <c r="AU60" s="355">
        <f t="shared" si="50"/>
        <v>0.121183149422826</v>
      </c>
      <c r="AV60" s="355">
        <f t="shared" si="50"/>
        <v>8.1151687474931428E-2</v>
      </c>
      <c r="AW60" s="355">
        <f t="shared" si="50"/>
        <v>8.1627418652095898E-2</v>
      </c>
      <c r="AX60" s="355">
        <f t="shared" si="50"/>
        <v>7.5934441427807586E-2</v>
      </c>
      <c r="AY60" s="355">
        <f t="shared" si="50"/>
        <v>8.8326425666430106E-2</v>
      </c>
      <c r="AZ60" s="355">
        <f t="shared" si="50"/>
        <v>0.10591287860022292</v>
      </c>
      <c r="BA60" s="355">
        <f t="shared" si="50"/>
        <v>0.13965445258548465</v>
      </c>
      <c r="BB60" s="357" t="e">
        <f t="shared" si="43"/>
        <v>#DIV/0!</v>
      </c>
      <c r="BC60" s="357" t="e">
        <f t="shared" si="43"/>
        <v>#DIV/0!</v>
      </c>
      <c r="BD60" s="357" t="e">
        <f t="shared" si="43"/>
        <v>#DIV/0!</v>
      </c>
      <c r="BE60" s="357" t="e">
        <f t="shared" si="43"/>
        <v>#DIV/0!</v>
      </c>
    </row>
    <row r="61" spans="24:60" ht="17.100000000000001" customHeight="1">
      <c r="X61" s="1140"/>
      <c r="Y61" s="1066" t="s">
        <v>506</v>
      </c>
      <c r="Z61" s="127"/>
      <c r="AA61" s="355">
        <f t="shared" si="44"/>
        <v>2.4053310671427408E-2</v>
      </c>
      <c r="AB61" s="355">
        <f t="shared" ref="AB61:AK61" si="51">IF(AB27="NO","-",AB27/AB$23)</f>
        <v>2.4317108048960624E-2</v>
      </c>
      <c r="AC61" s="355">
        <f t="shared" si="51"/>
        <v>2.4419115622136691E-2</v>
      </c>
      <c r="AD61" s="355">
        <f t="shared" si="51"/>
        <v>2.4316248008683879E-2</v>
      </c>
      <c r="AE61" s="355">
        <f t="shared" si="51"/>
        <v>2.4209887418861795E-2</v>
      </c>
      <c r="AF61" s="355">
        <f t="shared" si="51"/>
        <v>2.4319439549652416E-2</v>
      </c>
      <c r="AG61" s="355">
        <f t="shared" si="51"/>
        <v>2.5226983653043853E-2</v>
      </c>
      <c r="AH61" s="355">
        <f t="shared" si="51"/>
        <v>3.6517536417504035E-2</v>
      </c>
      <c r="AI61" s="355">
        <f t="shared" si="51"/>
        <v>4.0340485436667413E-2</v>
      </c>
      <c r="AJ61" s="355">
        <f t="shared" si="51"/>
        <v>6.0117396217272377E-2</v>
      </c>
      <c r="AK61" s="355">
        <f t="shared" si="51"/>
        <v>8.9415549930172769E-2</v>
      </c>
      <c r="AL61" s="355">
        <f t="shared" ref="AL61:BA61" si="52">IF(AL27="NO","-",AL27/AL$23)</f>
        <v>7.6450622696572754E-2</v>
      </c>
      <c r="AM61" s="355">
        <f t="shared" si="52"/>
        <v>8.6124450692218302E-2</v>
      </c>
      <c r="AN61" s="355">
        <f t="shared" si="52"/>
        <v>9.5526676108764891E-2</v>
      </c>
      <c r="AO61" s="355">
        <f t="shared" si="52"/>
        <v>0.11180528635013286</v>
      </c>
      <c r="AP61" s="355">
        <f t="shared" si="52"/>
        <v>0.10690808064032198</v>
      </c>
      <c r="AQ61" s="355">
        <f t="shared" si="52"/>
        <v>8.8613732320713345E-2</v>
      </c>
      <c r="AR61" s="355">
        <f t="shared" si="52"/>
        <v>9.0970290512974242E-2</v>
      </c>
      <c r="AS61" s="355">
        <f t="shared" si="52"/>
        <v>7.8670033160346861E-2</v>
      </c>
      <c r="AT61" s="355">
        <f t="shared" si="52"/>
        <v>8.6209462330244693E-2</v>
      </c>
      <c r="AU61" s="355">
        <f t="shared" si="52"/>
        <v>9.273845447636285E-2</v>
      </c>
      <c r="AV61" s="355">
        <f t="shared" si="52"/>
        <v>8.7423851780212822E-2</v>
      </c>
      <c r="AW61" s="355">
        <f t="shared" si="52"/>
        <v>8.2140097602099255E-2</v>
      </c>
      <c r="AX61" s="355">
        <f t="shared" si="52"/>
        <v>8.6337033312492095E-2</v>
      </c>
      <c r="AY61" s="355">
        <f t="shared" si="52"/>
        <v>8.4624427311382755E-2</v>
      </c>
      <c r="AZ61" s="355">
        <f t="shared" si="52"/>
        <v>8.5460585283993792E-2</v>
      </c>
      <c r="BA61" s="355">
        <f t="shared" si="52"/>
        <v>8.528518229854927E-2</v>
      </c>
      <c r="BB61" s="357" t="e">
        <f t="shared" si="43"/>
        <v>#DIV/0!</v>
      </c>
      <c r="BC61" s="357" t="e">
        <f t="shared" si="43"/>
        <v>#DIV/0!</v>
      </c>
      <c r="BD61" s="357" t="e">
        <f t="shared" si="43"/>
        <v>#DIV/0!</v>
      </c>
      <c r="BE61" s="357" t="e">
        <f t="shared" si="43"/>
        <v>#DIV/0!</v>
      </c>
    </row>
    <row r="62" spans="24:60" ht="17.100000000000001" customHeight="1">
      <c r="X62" s="1140"/>
      <c r="Y62" s="863" t="s">
        <v>510</v>
      </c>
      <c r="Z62" s="127"/>
      <c r="AA62" s="355">
        <f t="shared" si="44"/>
        <v>8.5305538528303946E-3</v>
      </c>
      <c r="AB62" s="355">
        <f t="shared" ref="AB62:AK62" si="53">IF(AB28="NO","-",AB28/AB$23)</f>
        <v>8.6241101106787448E-3</v>
      </c>
      <c r="AC62" s="355">
        <f t="shared" si="53"/>
        <v>8.660287296774323E-3</v>
      </c>
      <c r="AD62" s="355">
        <f t="shared" si="53"/>
        <v>8.6238050957061045E-3</v>
      </c>
      <c r="AE62" s="355">
        <f t="shared" si="53"/>
        <v>8.5860841037108566E-3</v>
      </c>
      <c r="AF62" s="355">
        <f t="shared" si="53"/>
        <v>8.6249369819764617E-3</v>
      </c>
      <c r="AG62" s="355">
        <f t="shared" si="53"/>
        <v>2.4215792100490425E-2</v>
      </c>
      <c r="AH62" s="355">
        <f t="shared" si="53"/>
        <v>3.691510904083755E-2</v>
      </c>
      <c r="AI62" s="355">
        <f t="shared" si="53"/>
        <v>4.9034417677940957E-2</v>
      </c>
      <c r="AJ62" s="355">
        <f t="shared" si="53"/>
        <v>9.4612756806763981E-2</v>
      </c>
      <c r="AK62" s="355">
        <f t="shared" si="53"/>
        <v>0.12476141818944486</v>
      </c>
      <c r="AL62" s="355">
        <f t="shared" ref="AL62:BA62" si="54">IF(AL28="NO","-",AL28/AL$23)</f>
        <v>0.13584161829498748</v>
      </c>
      <c r="AM62" s="355">
        <f t="shared" si="54"/>
        <v>0.15738418640345464</v>
      </c>
      <c r="AN62" s="355">
        <f t="shared" si="54"/>
        <v>0.15798512341778617</v>
      </c>
      <c r="AO62" s="355">
        <f t="shared" si="54"/>
        <v>0.16165735233277112</v>
      </c>
      <c r="AP62" s="355">
        <f t="shared" si="54"/>
        <v>0.14085904237720445</v>
      </c>
      <c r="AQ62" s="355">
        <f t="shared" si="54"/>
        <v>0.10947508664694978</v>
      </c>
      <c r="AR62" s="355">
        <f t="shared" si="54"/>
        <v>7.721846355335385E-2</v>
      </c>
      <c r="AS62" s="355">
        <f t="shared" si="54"/>
        <v>7.0843547524978942E-2</v>
      </c>
      <c r="AT62" s="355">
        <f t="shared" si="54"/>
        <v>8.1495639268214182E-2</v>
      </c>
      <c r="AU62" s="355">
        <f t="shared" si="54"/>
        <v>0.11092815591725591</v>
      </c>
      <c r="AV62" s="355">
        <f t="shared" si="54"/>
        <v>8.8057260294486364E-2</v>
      </c>
      <c r="AW62" s="355">
        <f t="shared" si="54"/>
        <v>7.6994593898137842E-2</v>
      </c>
      <c r="AX62" s="355">
        <f t="shared" si="54"/>
        <v>8.0808406367735813E-2</v>
      </c>
      <c r="AY62" s="355">
        <f t="shared" si="54"/>
        <v>9.2525079722660539E-2</v>
      </c>
      <c r="AZ62" s="355">
        <f t="shared" si="54"/>
        <v>8.8843518275610295E-2</v>
      </c>
      <c r="BA62" s="355">
        <f t="shared" si="54"/>
        <v>6.9506679458773604E-2</v>
      </c>
      <c r="BB62" s="357" t="e">
        <f t="shared" si="43"/>
        <v>#DIV/0!</v>
      </c>
      <c r="BC62" s="357" t="e">
        <f t="shared" si="43"/>
        <v>#DIV/0!</v>
      </c>
      <c r="BD62" s="357" t="e">
        <f t="shared" si="43"/>
        <v>#DIV/0!</v>
      </c>
      <c r="BE62" s="357" t="e">
        <f t="shared" si="43"/>
        <v>#DIV/0!</v>
      </c>
    </row>
    <row r="63" spans="24:60" ht="17.100000000000001" customHeight="1">
      <c r="X63" s="1141"/>
      <c r="Y63" s="863" t="s">
        <v>520</v>
      </c>
      <c r="Z63" s="126"/>
      <c r="AA63" s="355">
        <f t="shared" si="44"/>
        <v>0.27009828363896243</v>
      </c>
      <c r="AB63" s="355">
        <f t="shared" ref="AB63:AK63" si="55">IF(AB29="NO","-",AB29/AB$23)</f>
        <v>0.27306050451048769</v>
      </c>
      <c r="AC63" s="355">
        <f t="shared" si="55"/>
        <v>0.27420596306334122</v>
      </c>
      <c r="AD63" s="355">
        <f t="shared" si="55"/>
        <v>0.27305084698742221</v>
      </c>
      <c r="AE63" s="355">
        <f t="shared" si="55"/>
        <v>0.27185650774862885</v>
      </c>
      <c r="AF63" s="355">
        <f t="shared" si="55"/>
        <v>0.27308668528633834</v>
      </c>
      <c r="AG63" s="355">
        <f t="shared" si="55"/>
        <v>0.23439995229799018</v>
      </c>
      <c r="AH63" s="355">
        <f t="shared" si="55"/>
        <v>0.16969733165163101</v>
      </c>
      <c r="AI63" s="355">
        <f t="shared" si="55"/>
        <v>0.15172297628421497</v>
      </c>
      <c r="AJ63" s="355">
        <f t="shared" si="55"/>
        <v>0.15901285291668507</v>
      </c>
      <c r="AK63" s="355">
        <f t="shared" si="55"/>
        <v>0.11673419151024299</v>
      </c>
      <c r="AL63" s="355">
        <f t="shared" ref="AL63:BA63" si="56">IF(AL29="NO","-",AL29/AL$23)</f>
        <v>0.12403526519749769</v>
      </c>
      <c r="AM63" s="355">
        <f t="shared" si="56"/>
        <v>0.14310918800876804</v>
      </c>
      <c r="AN63" s="355">
        <f t="shared" si="56"/>
        <v>0.14338798222432175</v>
      </c>
      <c r="AO63" s="355">
        <f t="shared" si="56"/>
        <v>0.13874145261789567</v>
      </c>
      <c r="AP63" s="355">
        <f t="shared" si="56"/>
        <v>0.1840963425583152</v>
      </c>
      <c r="AQ63" s="355">
        <f t="shared" si="56"/>
        <v>0.24928291270496933</v>
      </c>
      <c r="AR63" s="355">
        <f t="shared" si="56"/>
        <v>0.24160973730578975</v>
      </c>
      <c r="AS63" s="355">
        <f t="shared" si="56"/>
        <v>0.29419927267696933</v>
      </c>
      <c r="AT63" s="355">
        <f t="shared" si="56"/>
        <v>9.5053062511690531E-2</v>
      </c>
      <c r="AU63" s="355">
        <f t="shared" si="56"/>
        <v>7.8073440984976789E-2</v>
      </c>
      <c r="AV63" s="355">
        <f t="shared" si="56"/>
        <v>5.8834973419325289E-2</v>
      </c>
      <c r="AW63" s="355">
        <f t="shared" si="56"/>
        <v>5.5098507590164741E-2</v>
      </c>
      <c r="AX63" s="355">
        <f t="shared" si="56"/>
        <v>4.4150453801596705E-2</v>
      </c>
      <c r="AY63" s="355">
        <f t="shared" si="56"/>
        <v>2.9810168662420165E-2</v>
      </c>
      <c r="AZ63" s="355">
        <f t="shared" si="56"/>
        <v>2.4359962078051266E-2</v>
      </c>
      <c r="BA63" s="355">
        <f t="shared" si="56"/>
        <v>2.2385191487423278E-2</v>
      </c>
      <c r="BB63" s="355" t="e">
        <f t="shared" si="43"/>
        <v>#DIV/0!</v>
      </c>
      <c r="BC63" s="355" t="e">
        <f t="shared" si="43"/>
        <v>#DIV/0!</v>
      </c>
      <c r="BD63" s="355" t="e">
        <f t="shared" si="43"/>
        <v>#DIV/0!</v>
      </c>
      <c r="BE63" s="355" t="e">
        <f t="shared" si="43"/>
        <v>#DIV/0!</v>
      </c>
    </row>
    <row r="64" spans="24:60" ht="17.100000000000001" customHeight="1">
      <c r="X64" s="996" t="s">
        <v>521</v>
      </c>
      <c r="Y64" s="1142"/>
      <c r="Z64" s="294"/>
      <c r="AA64" s="360">
        <f>AA30/AA$30</f>
        <v>1</v>
      </c>
      <c r="AB64" s="360">
        <f t="shared" ref="AB64:AK64" si="57">AB30/AB$30</f>
        <v>1</v>
      </c>
      <c r="AC64" s="360">
        <f t="shared" si="57"/>
        <v>1</v>
      </c>
      <c r="AD64" s="360">
        <f t="shared" si="57"/>
        <v>1</v>
      </c>
      <c r="AE64" s="360">
        <f t="shared" si="57"/>
        <v>1</v>
      </c>
      <c r="AF64" s="360">
        <f t="shared" si="57"/>
        <v>1</v>
      </c>
      <c r="AG64" s="360">
        <f t="shared" si="57"/>
        <v>1</v>
      </c>
      <c r="AH64" s="360">
        <f t="shared" si="57"/>
        <v>1</v>
      </c>
      <c r="AI64" s="360">
        <f t="shared" si="57"/>
        <v>1</v>
      </c>
      <c r="AJ64" s="360">
        <f t="shared" si="57"/>
        <v>1</v>
      </c>
      <c r="AK64" s="360">
        <f t="shared" si="57"/>
        <v>1</v>
      </c>
      <c r="AL64" s="360">
        <f t="shared" ref="AL64:BA64" si="58">AL30/AL$30</f>
        <v>1</v>
      </c>
      <c r="AM64" s="360">
        <f t="shared" si="58"/>
        <v>1</v>
      </c>
      <c r="AN64" s="360">
        <f t="shared" si="58"/>
        <v>1</v>
      </c>
      <c r="AO64" s="360">
        <f t="shared" si="58"/>
        <v>1</v>
      </c>
      <c r="AP64" s="360">
        <f t="shared" si="58"/>
        <v>1</v>
      </c>
      <c r="AQ64" s="360">
        <f t="shared" si="58"/>
        <v>1</v>
      </c>
      <c r="AR64" s="360">
        <f t="shared" si="58"/>
        <v>1</v>
      </c>
      <c r="AS64" s="360">
        <f t="shared" si="58"/>
        <v>1</v>
      </c>
      <c r="AT64" s="360">
        <f t="shared" si="58"/>
        <v>1</v>
      </c>
      <c r="AU64" s="360">
        <f t="shared" si="58"/>
        <v>1</v>
      </c>
      <c r="AV64" s="360">
        <f t="shared" si="58"/>
        <v>1</v>
      </c>
      <c r="AW64" s="360">
        <f t="shared" si="58"/>
        <v>1</v>
      </c>
      <c r="AX64" s="360">
        <f t="shared" si="58"/>
        <v>1</v>
      </c>
      <c r="AY64" s="360">
        <f t="shared" si="58"/>
        <v>1</v>
      </c>
      <c r="AZ64" s="360">
        <f t="shared" si="58"/>
        <v>1</v>
      </c>
      <c r="BA64" s="360">
        <f t="shared" si="58"/>
        <v>1</v>
      </c>
      <c r="BB64" s="360" t="e">
        <f t="shared" ref="BB64:BE67" si="59">BB30/BB$30</f>
        <v>#DIV/0!</v>
      </c>
      <c r="BC64" s="360" t="e">
        <f t="shared" si="59"/>
        <v>#DIV/0!</v>
      </c>
      <c r="BD64" s="360" t="e">
        <f t="shared" si="59"/>
        <v>#DIV/0!</v>
      </c>
      <c r="BE64" s="360" t="e">
        <f t="shared" si="59"/>
        <v>#DIV/0!</v>
      </c>
    </row>
    <row r="65" spans="2:61" ht="17.100000000000001" customHeight="1">
      <c r="X65" s="996"/>
      <c r="Y65" s="1066" t="s">
        <v>522</v>
      </c>
      <c r="Z65" s="11"/>
      <c r="AA65" s="355">
        <f>IF(AA31="NO","-",AA31/AA$30)</f>
        <v>8.5532097156091016E-2</v>
      </c>
      <c r="AB65" s="355">
        <f t="shared" ref="AB65:AK65" si="60">IF(AB31="NO","-",AB31/AB$30)</f>
        <v>8.5532097156091016E-2</v>
      </c>
      <c r="AC65" s="355">
        <f t="shared" si="60"/>
        <v>8.5532097156091016E-2</v>
      </c>
      <c r="AD65" s="355">
        <f t="shared" si="60"/>
        <v>8.5532097156091003E-2</v>
      </c>
      <c r="AE65" s="355">
        <f t="shared" si="60"/>
        <v>8.5532097156091003E-2</v>
      </c>
      <c r="AF65" s="355">
        <f t="shared" si="60"/>
        <v>8.5532097156091044E-2</v>
      </c>
      <c r="AG65" s="355">
        <f t="shared" si="60"/>
        <v>8.9325530987640817E-2</v>
      </c>
      <c r="AH65" s="355">
        <f t="shared" si="60"/>
        <v>0.10054989661336823</v>
      </c>
      <c r="AI65" s="355">
        <f t="shared" si="60"/>
        <v>0.1828477459774023</v>
      </c>
      <c r="AJ65" s="355">
        <f t="shared" si="60"/>
        <v>0.16366966622289184</v>
      </c>
      <c r="AK65" s="355">
        <f t="shared" si="60"/>
        <v>0.42131398610545684</v>
      </c>
      <c r="AL65" s="355">
        <f t="shared" ref="AL65:BA65" si="61">IF(AL31="NO","-",AL31/AL$30)</f>
        <v>0.40839459778352805</v>
      </c>
      <c r="AM65" s="355">
        <f t="shared" si="61"/>
        <v>0.41670835425660613</v>
      </c>
      <c r="AN65" s="355">
        <f t="shared" si="61"/>
        <v>0.33069270119730509</v>
      </c>
      <c r="AO65" s="355">
        <f t="shared" si="61"/>
        <v>0.28664405398629605</v>
      </c>
      <c r="AP65" s="355">
        <f t="shared" si="61"/>
        <v>0.84261438097494479</v>
      </c>
      <c r="AQ65" s="355">
        <f t="shared" si="61"/>
        <v>0.80150501973499677</v>
      </c>
      <c r="AR65" s="355">
        <f t="shared" si="61"/>
        <v>0.77393620410524755</v>
      </c>
      <c r="AS65" s="355">
        <f t="shared" si="61"/>
        <v>0.82571725666288132</v>
      </c>
      <c r="AT65" s="355">
        <f t="shared" si="61"/>
        <v>0.84846983005408783</v>
      </c>
      <c r="AU65" s="355">
        <f t="shared" si="61"/>
        <v>0.85902732662608849</v>
      </c>
      <c r="AV65" s="355">
        <f t="shared" si="61"/>
        <v>0.88943446808757376</v>
      </c>
      <c r="AW65" s="355">
        <f t="shared" si="61"/>
        <v>0.86918546474127001</v>
      </c>
      <c r="AX65" s="355">
        <f t="shared" si="61"/>
        <v>0.91890036153147592</v>
      </c>
      <c r="AY65" s="355">
        <f t="shared" si="61"/>
        <v>0.85911206681712549</v>
      </c>
      <c r="AZ65" s="355">
        <f t="shared" si="61"/>
        <v>0.70784237951674778</v>
      </c>
      <c r="BA65" s="355">
        <f t="shared" si="61"/>
        <v>0.68047918734705404</v>
      </c>
      <c r="BB65" s="355" t="e">
        <f t="shared" si="59"/>
        <v>#DIV/0!</v>
      </c>
      <c r="BC65" s="355" t="e">
        <f t="shared" si="59"/>
        <v>#DIV/0!</v>
      </c>
      <c r="BD65" s="355" t="e">
        <f t="shared" si="59"/>
        <v>#DIV/0!</v>
      </c>
      <c r="BE65" s="355" t="e">
        <f t="shared" si="59"/>
        <v>#DIV/0!</v>
      </c>
    </row>
    <row r="66" spans="2:61" ht="17.100000000000001" customHeight="1">
      <c r="X66" s="996"/>
      <c r="Y66" s="1066" t="s">
        <v>506</v>
      </c>
      <c r="Z66" s="11"/>
      <c r="AA66" s="355">
        <f>IF(AA32="NO","-",AA32/AA$30)</f>
        <v>0.83682805928008575</v>
      </c>
      <c r="AB66" s="355">
        <f t="shared" ref="AB66:AK66" si="62">IF(AB32="NO","-",AB32/AB$30)</f>
        <v>0.83682805928008575</v>
      </c>
      <c r="AC66" s="355">
        <f t="shared" si="62"/>
        <v>0.83682805928008575</v>
      </c>
      <c r="AD66" s="355">
        <f t="shared" si="62"/>
        <v>0.83682805928008563</v>
      </c>
      <c r="AE66" s="355">
        <f t="shared" si="62"/>
        <v>0.83682805928008563</v>
      </c>
      <c r="AF66" s="355">
        <f t="shared" si="62"/>
        <v>0.83682805928008563</v>
      </c>
      <c r="AG66" s="355">
        <f t="shared" si="62"/>
        <v>0.87739936244972261</v>
      </c>
      <c r="AH66" s="355">
        <f t="shared" si="62"/>
        <v>0.72658568102851706</v>
      </c>
      <c r="AI66" s="355">
        <f t="shared" si="62"/>
        <v>0.63091936727090736</v>
      </c>
      <c r="AJ66" s="355">
        <f t="shared" si="62"/>
        <v>0.67111743699176363</v>
      </c>
      <c r="AK66" s="355">
        <f t="shared" si="62"/>
        <v>0.34835448978581235</v>
      </c>
      <c r="AL66" s="355">
        <f t="shared" ref="AL66:BA66" si="63">IF(AL32="NO","-",AL32/AL$30)</f>
        <v>0.39763983278258819</v>
      </c>
      <c r="AM66" s="355">
        <f t="shared" si="63"/>
        <v>0.44827376352653381</v>
      </c>
      <c r="AN66" s="355">
        <f t="shared" si="63"/>
        <v>0.31322392933428533</v>
      </c>
      <c r="AO66" s="355">
        <f t="shared" si="63"/>
        <v>0.373492123744042</v>
      </c>
      <c r="AP66" s="355">
        <f t="shared" si="63"/>
        <v>0.10942005833983967</v>
      </c>
      <c r="AQ66" s="355">
        <f t="shared" si="63"/>
        <v>0.13784202871370516</v>
      </c>
      <c r="AR66" s="355">
        <f t="shared" si="63"/>
        <v>0.15450061104472851</v>
      </c>
      <c r="AS66" s="355">
        <f t="shared" si="63"/>
        <v>0.15346741085468713</v>
      </c>
      <c r="AT66" s="355">
        <f t="shared" si="63"/>
        <v>0.13449843658077545</v>
      </c>
      <c r="AU66" s="355">
        <f t="shared" si="63"/>
        <v>0.12384733501404112</v>
      </c>
      <c r="AV66" s="355">
        <f t="shared" si="63"/>
        <v>9.7103373041196928E-2</v>
      </c>
      <c r="AW66" s="355">
        <f t="shared" si="63"/>
        <v>0.11709611024830607</v>
      </c>
      <c r="AX66" s="355">
        <f t="shared" si="63"/>
        <v>6.7878846090226527E-2</v>
      </c>
      <c r="AY66" s="355">
        <f t="shared" si="63"/>
        <v>0.11756468686300117</v>
      </c>
      <c r="AZ66" s="355">
        <f t="shared" si="63"/>
        <v>0.25332000089257611</v>
      </c>
      <c r="BA66" s="355">
        <f t="shared" si="63"/>
        <v>0.28860630990858799</v>
      </c>
      <c r="BB66" s="355" t="e">
        <f t="shared" si="59"/>
        <v>#DIV/0!</v>
      </c>
      <c r="BC66" s="355" t="e">
        <f t="shared" si="59"/>
        <v>#DIV/0!</v>
      </c>
      <c r="BD66" s="355" t="e">
        <f t="shared" si="59"/>
        <v>#DIV/0!</v>
      </c>
      <c r="BE66" s="355" t="e">
        <f t="shared" si="59"/>
        <v>#DIV/0!</v>
      </c>
    </row>
    <row r="67" spans="2:61" ht="17.100000000000001" customHeight="1" thickBot="1">
      <c r="X67" s="996"/>
      <c r="Y67" s="864" t="s">
        <v>510</v>
      </c>
      <c r="Z67" s="167"/>
      <c r="AA67" s="801">
        <f>IF(AA33="NO","-",AA33/AA$30)</f>
        <v>7.7639843563823391E-2</v>
      </c>
      <c r="AB67" s="801">
        <f t="shared" ref="AB67:AK67" si="64">IF(AB33="NO","-",AB33/AB$30)</f>
        <v>7.7639843563823391E-2</v>
      </c>
      <c r="AC67" s="801">
        <f t="shared" si="64"/>
        <v>7.7639843563823391E-2</v>
      </c>
      <c r="AD67" s="801">
        <f t="shared" si="64"/>
        <v>7.7639843563823377E-2</v>
      </c>
      <c r="AE67" s="801">
        <f t="shared" si="64"/>
        <v>7.7639843563823377E-2</v>
      </c>
      <c r="AF67" s="801">
        <f t="shared" si="64"/>
        <v>7.7639843563823432E-2</v>
      </c>
      <c r="AG67" s="801">
        <f t="shared" si="64"/>
        <v>3.3275106562636513E-2</v>
      </c>
      <c r="AH67" s="801">
        <f t="shared" si="64"/>
        <v>0.17286442235811478</v>
      </c>
      <c r="AI67" s="801">
        <f t="shared" si="64"/>
        <v>0.18623288675169031</v>
      </c>
      <c r="AJ67" s="801">
        <f t="shared" si="64"/>
        <v>0.16521289678534434</v>
      </c>
      <c r="AK67" s="801">
        <f t="shared" si="64"/>
        <v>0.23033152410873076</v>
      </c>
      <c r="AL67" s="801">
        <f t="shared" ref="AL67:BA67" si="65">IF(AL33="NO","-",AL33/AL$30)</f>
        <v>0.19396556943388385</v>
      </c>
      <c r="AM67" s="801">
        <f t="shared" si="65"/>
        <v>0.13501788221686009</v>
      </c>
      <c r="AN67" s="801">
        <f t="shared" si="65"/>
        <v>0.35608336946840963</v>
      </c>
      <c r="AO67" s="801">
        <f t="shared" si="65"/>
        <v>0.33986382226966189</v>
      </c>
      <c r="AP67" s="801">
        <f t="shared" si="65"/>
        <v>4.7965560685215569E-2</v>
      </c>
      <c r="AQ67" s="801">
        <f t="shared" si="65"/>
        <v>6.065295155129799E-2</v>
      </c>
      <c r="AR67" s="801">
        <f t="shared" si="65"/>
        <v>7.1563184850023914E-2</v>
      </c>
      <c r="AS67" s="801">
        <f t="shared" si="65"/>
        <v>2.08153324824315E-2</v>
      </c>
      <c r="AT67" s="801">
        <f t="shared" si="65"/>
        <v>1.7031733365136754E-2</v>
      </c>
      <c r="AU67" s="801">
        <f t="shared" si="65"/>
        <v>1.7125338359870266E-2</v>
      </c>
      <c r="AV67" s="801">
        <f t="shared" si="65"/>
        <v>1.3462158871229288E-2</v>
      </c>
      <c r="AW67" s="801">
        <f t="shared" si="65"/>
        <v>1.3718425010424027E-2</v>
      </c>
      <c r="AX67" s="801">
        <f t="shared" si="65"/>
        <v>1.322079237829751E-2</v>
      </c>
      <c r="AY67" s="801">
        <f t="shared" si="65"/>
        <v>2.3323246319873286E-2</v>
      </c>
      <c r="AZ67" s="801">
        <f t="shared" si="65"/>
        <v>3.8837619590676026E-2</v>
      </c>
      <c r="BA67" s="801">
        <f t="shared" si="65"/>
        <v>3.0914502744357964E-2</v>
      </c>
      <c r="BB67" s="361" t="e">
        <f t="shared" si="59"/>
        <v>#DIV/0!</v>
      </c>
      <c r="BC67" s="361" t="e">
        <f t="shared" si="59"/>
        <v>#DIV/0!</v>
      </c>
      <c r="BD67" s="361" t="e">
        <f t="shared" si="59"/>
        <v>#DIV/0!</v>
      </c>
      <c r="BE67" s="361" t="e">
        <f t="shared" si="59"/>
        <v>#DIV/0!</v>
      </c>
    </row>
    <row r="68" spans="2:61" ht="17.100000000000001" customHeight="1" thickTop="1">
      <c r="B68" s="1" t="s">
        <v>32</v>
      </c>
      <c r="X68" s="565" t="s">
        <v>109</v>
      </c>
      <c r="Y68" s="1144"/>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G68" s="110"/>
      <c r="BH68" s="110"/>
      <c r="BI68" s="110"/>
    </row>
    <row r="70" spans="2:61">
      <c r="X70" s="1" t="s">
        <v>526</v>
      </c>
    </row>
    <row r="71" spans="2:61">
      <c r="X71" s="1128"/>
      <c r="Y71" s="1129"/>
      <c r="Z71" s="251"/>
      <c r="AA71" s="129">
        <v>1990</v>
      </c>
      <c r="AB71" s="129">
        <f>AA71+1</f>
        <v>1991</v>
      </c>
      <c r="AC71" s="129">
        <f>AB71+1</f>
        <v>1992</v>
      </c>
      <c r="AD71" s="129">
        <f>AC71+1</f>
        <v>1993</v>
      </c>
      <c r="AE71" s="129">
        <f>AD71+1</f>
        <v>1994</v>
      </c>
      <c r="AF71" s="129">
        <v>1995</v>
      </c>
      <c r="AG71" s="129">
        <f t="shared" ref="AG71:BA71" si="66">AF71+1</f>
        <v>1996</v>
      </c>
      <c r="AH71" s="129">
        <f t="shared" si="66"/>
        <v>1997</v>
      </c>
      <c r="AI71" s="129">
        <f t="shared" si="66"/>
        <v>1998</v>
      </c>
      <c r="AJ71" s="129">
        <f t="shared" si="66"/>
        <v>1999</v>
      </c>
      <c r="AK71" s="129">
        <f t="shared" si="66"/>
        <v>2000</v>
      </c>
      <c r="AL71" s="129">
        <f t="shared" si="66"/>
        <v>2001</v>
      </c>
      <c r="AM71" s="129">
        <f t="shared" si="66"/>
        <v>2002</v>
      </c>
      <c r="AN71" s="129">
        <f t="shared" si="66"/>
        <v>2003</v>
      </c>
      <c r="AO71" s="129">
        <f t="shared" si="66"/>
        <v>2004</v>
      </c>
      <c r="AP71" s="129">
        <f t="shared" si="66"/>
        <v>2005</v>
      </c>
      <c r="AQ71" s="129">
        <f t="shared" si="66"/>
        <v>2006</v>
      </c>
      <c r="AR71" s="129">
        <f t="shared" si="66"/>
        <v>2007</v>
      </c>
      <c r="AS71" s="129">
        <f t="shared" si="66"/>
        <v>2008</v>
      </c>
      <c r="AT71" s="129">
        <f t="shared" si="66"/>
        <v>2009</v>
      </c>
      <c r="AU71" s="129">
        <f t="shared" si="66"/>
        <v>2010</v>
      </c>
      <c r="AV71" s="129">
        <f t="shared" si="66"/>
        <v>2011</v>
      </c>
      <c r="AW71" s="129">
        <f t="shared" si="66"/>
        <v>2012</v>
      </c>
      <c r="AX71" s="129">
        <f t="shared" si="66"/>
        <v>2013</v>
      </c>
      <c r="AY71" s="129">
        <f t="shared" si="66"/>
        <v>2014</v>
      </c>
      <c r="AZ71" s="129">
        <f t="shared" si="66"/>
        <v>2015</v>
      </c>
      <c r="BA71" s="129">
        <f t="shared" si="66"/>
        <v>2016</v>
      </c>
      <c r="BB71" s="129">
        <f t="shared" ref="BB71" si="67">BA71+1</f>
        <v>2017</v>
      </c>
      <c r="BC71" s="129">
        <f t="shared" ref="BC71" si="68">BB71+1</f>
        <v>2018</v>
      </c>
      <c r="BD71" s="129">
        <f t="shared" ref="BD71" si="69">BC71+1</f>
        <v>2019</v>
      </c>
      <c r="BE71" s="129">
        <f t="shared" ref="BE71" si="70">BD71+1</f>
        <v>2020</v>
      </c>
    </row>
    <row r="72" spans="2:61" ht="17.100000000000001" customHeight="1">
      <c r="X72" s="1026" t="s">
        <v>30</v>
      </c>
      <c r="Y72" s="963"/>
      <c r="Z72" s="289"/>
      <c r="AA72" s="307">
        <f t="shared" ref="AA72:BE72" si="71">AA5/$AA5-1</f>
        <v>0</v>
      </c>
      <c r="AB72" s="307">
        <f t="shared" si="71"/>
        <v>8.8957790566543071E-2</v>
      </c>
      <c r="AC72" s="307">
        <f t="shared" si="71"/>
        <v>0.11516937535412142</v>
      </c>
      <c r="AD72" s="307">
        <f t="shared" si="71"/>
        <v>0.13788637322829</v>
      </c>
      <c r="AE72" s="307">
        <f t="shared" si="71"/>
        <v>0.32133352895417455</v>
      </c>
      <c r="AF72" s="307">
        <f t="shared" si="71"/>
        <v>0.5825194999564387</v>
      </c>
      <c r="AG72" s="307">
        <f t="shared" si="71"/>
        <v>0.5439134357442923</v>
      </c>
      <c r="AH72" s="307">
        <f t="shared" si="71"/>
        <v>0.53378842393750525</v>
      </c>
      <c r="AI72" s="307">
        <f t="shared" si="71"/>
        <v>0.49018583666207305</v>
      </c>
      <c r="AJ72" s="307">
        <f t="shared" si="71"/>
        <v>0.52948794720372439</v>
      </c>
      <c r="AK72" s="307">
        <f t="shared" si="71"/>
        <v>0.4343179555532457</v>
      </c>
      <c r="AL72" s="307">
        <f t="shared" si="71"/>
        <v>0.22157562694254684</v>
      </c>
      <c r="AM72" s="307">
        <f t="shared" si="71"/>
        <v>1.9085866344463076E-2</v>
      </c>
      <c r="AN72" s="307">
        <f t="shared" si="71"/>
        <v>1.858205217134401E-2</v>
      </c>
      <c r="AO72" s="307">
        <f t="shared" si="71"/>
        <v>-0.22039434310002481</v>
      </c>
      <c r="AP72" s="307">
        <f t="shared" si="71"/>
        <v>-0.19774167114204011</v>
      </c>
      <c r="AQ72" s="307">
        <f t="shared" si="71"/>
        <v>-8.1924573706925186E-2</v>
      </c>
      <c r="AR72" s="307">
        <f t="shared" si="71"/>
        <v>4.8635729286852891E-2</v>
      </c>
      <c r="AS72" s="307">
        <f t="shared" si="71"/>
        <v>0.21042896135601863</v>
      </c>
      <c r="AT72" s="307">
        <f t="shared" si="71"/>
        <v>0.31414253647892298</v>
      </c>
      <c r="AU72" s="307">
        <f t="shared" si="71"/>
        <v>0.46276512922992352</v>
      </c>
      <c r="AV72" s="307">
        <f t="shared" si="71"/>
        <v>0.63639154490483985</v>
      </c>
      <c r="AW72" s="307">
        <f t="shared" si="71"/>
        <v>0.84208094119946564</v>
      </c>
      <c r="AX72" s="841">
        <f t="shared" si="71"/>
        <v>1.014432691184771</v>
      </c>
      <c r="AY72" s="841">
        <f t="shared" si="71"/>
        <v>1.2448553277848173</v>
      </c>
      <c r="AZ72" s="841">
        <f t="shared" si="71"/>
        <v>1.4630831168546861</v>
      </c>
      <c r="BA72" s="841">
        <f t="shared" si="71"/>
        <v>1.668647521641986</v>
      </c>
      <c r="BB72" s="307">
        <f t="shared" si="71"/>
        <v>-1</v>
      </c>
      <c r="BC72" s="307">
        <f t="shared" si="71"/>
        <v>-1</v>
      </c>
      <c r="BD72" s="307">
        <f t="shared" si="71"/>
        <v>-1</v>
      </c>
      <c r="BE72" s="307">
        <f t="shared" si="71"/>
        <v>-1</v>
      </c>
      <c r="BI72" s="110"/>
    </row>
    <row r="73" spans="2:61" ht="17.100000000000001" customHeight="1">
      <c r="X73" s="1130"/>
      <c r="Y73" s="865" t="s">
        <v>502</v>
      </c>
      <c r="Z73" s="304"/>
      <c r="AA73" s="418"/>
      <c r="AB73" s="521"/>
      <c r="AC73" s="419"/>
      <c r="AD73" s="419"/>
      <c r="AE73" s="419"/>
      <c r="AF73" s="419"/>
      <c r="AG73" s="419"/>
      <c r="AH73" s="419"/>
      <c r="AI73" s="419"/>
      <c r="AJ73" s="419"/>
      <c r="AK73" s="419"/>
      <c r="AL73" s="419"/>
      <c r="AM73" s="419"/>
      <c r="AN73" s="419"/>
      <c r="AO73" s="419"/>
      <c r="AP73" s="419"/>
      <c r="AQ73" s="419"/>
      <c r="AR73" s="419"/>
      <c r="AS73" s="419"/>
      <c r="AT73" s="419"/>
      <c r="AU73" s="419"/>
      <c r="AV73" s="419"/>
      <c r="AW73" s="419"/>
      <c r="AX73" s="419"/>
      <c r="AY73" s="419"/>
      <c r="AZ73" s="419"/>
      <c r="BA73" s="419"/>
      <c r="BB73" s="419"/>
      <c r="BC73" s="419"/>
      <c r="BD73" s="419"/>
      <c r="BE73" s="419"/>
      <c r="BG73" s="110"/>
    </row>
    <row r="74" spans="2:61" ht="17.100000000000001" customHeight="1">
      <c r="X74" s="1130"/>
      <c r="Y74" s="1131" t="s">
        <v>503</v>
      </c>
      <c r="Z74" s="305"/>
      <c r="AA74" s="356">
        <f>IF(AA7="NO","-",AA7/$AA7-1)</f>
        <v>0</v>
      </c>
      <c r="AB74" s="355" t="str">
        <f t="shared" ref="AB74:AF74" si="72">IF(AB7="NO","-",AB7/$AA7-1)</f>
        <v>-</v>
      </c>
      <c r="AC74" s="355">
        <f t="shared" si="72"/>
        <v>28.999999999999996</v>
      </c>
      <c r="AD74" s="355">
        <f t="shared" si="72"/>
        <v>194</v>
      </c>
      <c r="AE74" s="355">
        <f t="shared" si="72"/>
        <v>333.99999999999994</v>
      </c>
      <c r="AF74" s="355">
        <f t="shared" si="72"/>
        <v>368.99999999999994</v>
      </c>
      <c r="AG74" s="355">
        <f t="shared" ref="AG74:BE74" si="73">IF(AG7="NO","-",AG7/$AA7-1)</f>
        <v>335.87321254501364</v>
      </c>
      <c r="AH74" s="355">
        <f t="shared" si="73"/>
        <v>347.82908103666347</v>
      </c>
      <c r="AI74" s="355">
        <f t="shared" si="73"/>
        <v>334.67196223283838</v>
      </c>
      <c r="AJ74" s="355">
        <f t="shared" si="73"/>
        <v>337.86883806362732</v>
      </c>
      <c r="AK74" s="355">
        <f t="shared" si="73"/>
        <v>359.92728129607104</v>
      </c>
      <c r="AL74" s="355">
        <f t="shared" si="73"/>
        <v>335.43388430584309</v>
      </c>
      <c r="AM74" s="355">
        <f t="shared" si="73"/>
        <v>364.941048224025</v>
      </c>
      <c r="AN74" s="355">
        <f t="shared" si="73"/>
        <v>542.80092529092258</v>
      </c>
      <c r="AO74" s="355">
        <f t="shared" si="73"/>
        <v>670.42192641360487</v>
      </c>
      <c r="AP74" s="355">
        <f t="shared" si="73"/>
        <v>697.60553829464777</v>
      </c>
      <c r="AQ74" s="355">
        <f t="shared" si="73"/>
        <v>889.12523633138255</v>
      </c>
      <c r="AR74" s="355">
        <f t="shared" si="73"/>
        <v>1063.980778036258</v>
      </c>
      <c r="AS74" s="355">
        <f t="shared" si="73"/>
        <v>1123.9128780341418</v>
      </c>
      <c r="AT74" s="355">
        <f t="shared" si="73"/>
        <v>1197.3932379151258</v>
      </c>
      <c r="AU74" s="355">
        <f t="shared" si="73"/>
        <v>1302.2460406445443</v>
      </c>
      <c r="AV74" s="355">
        <f t="shared" si="73"/>
        <v>1432.3110828586925</v>
      </c>
      <c r="AW74" s="355">
        <f t="shared" si="73"/>
        <v>1549.6187647863644</v>
      </c>
      <c r="AX74" s="355">
        <f t="shared" si="73"/>
        <v>1660.2614151742673</v>
      </c>
      <c r="AY74" s="355">
        <f t="shared" si="73"/>
        <v>1767.3072970793824</v>
      </c>
      <c r="AZ74" s="355">
        <f t="shared" si="73"/>
        <v>1849.9080332087317</v>
      </c>
      <c r="BA74" s="355">
        <f t="shared" si="73"/>
        <v>1974.4910816905531</v>
      </c>
      <c r="BB74" s="355">
        <f t="shared" si="73"/>
        <v>-1</v>
      </c>
      <c r="BC74" s="355">
        <f t="shared" si="73"/>
        <v>-1</v>
      </c>
      <c r="BD74" s="355">
        <f t="shared" si="73"/>
        <v>-1</v>
      </c>
      <c r="BE74" s="355">
        <f t="shared" si="73"/>
        <v>-1</v>
      </c>
      <c r="BG74" s="110"/>
    </row>
    <row r="75" spans="2:61" ht="17.100000000000001" customHeight="1">
      <c r="X75" s="1130"/>
      <c r="Y75" s="863" t="s">
        <v>504</v>
      </c>
      <c r="Z75" s="304"/>
      <c r="AA75" s="419"/>
      <c r="AB75" s="419"/>
      <c r="AC75" s="419"/>
      <c r="AD75" s="419"/>
      <c r="AE75" s="419"/>
      <c r="AF75" s="419"/>
      <c r="AG75" s="419"/>
      <c r="AH75" s="419"/>
      <c r="AI75" s="419"/>
      <c r="AJ75" s="419"/>
      <c r="AK75" s="419"/>
      <c r="AL75" s="419"/>
      <c r="AM75" s="419"/>
      <c r="AN75" s="419"/>
      <c r="AO75" s="419"/>
      <c r="AP75" s="419"/>
      <c r="AQ75" s="419"/>
      <c r="AR75" s="419"/>
      <c r="AS75" s="419"/>
      <c r="AT75" s="419"/>
      <c r="AU75" s="419"/>
      <c r="AV75" s="419"/>
      <c r="AW75" s="419"/>
      <c r="AX75" s="419"/>
      <c r="AY75" s="419"/>
      <c r="AZ75" s="419"/>
      <c r="BA75" s="419"/>
      <c r="BB75" s="419"/>
      <c r="BC75" s="419"/>
      <c r="BD75" s="419"/>
      <c r="BE75" s="419"/>
      <c r="BG75" s="110"/>
      <c r="BH75" s="110"/>
    </row>
    <row r="76" spans="2:61" ht="17.100000000000001" customHeight="1">
      <c r="X76" s="1130"/>
      <c r="Y76" s="863" t="s">
        <v>505</v>
      </c>
      <c r="Z76" s="304"/>
      <c r="AA76" s="356">
        <f>IF(AA9="NO","-",AA9/$AA9-1)</f>
        <v>0</v>
      </c>
      <c r="AB76" s="355" t="str">
        <f t="shared" ref="AB76:AF76" si="74">IF(AB9="NO","-",AB9/$AA9-1)</f>
        <v>-</v>
      </c>
      <c r="AC76" s="355">
        <f t="shared" si="74"/>
        <v>29.000000000000004</v>
      </c>
      <c r="AD76" s="355">
        <f t="shared" si="74"/>
        <v>194.00000000000006</v>
      </c>
      <c r="AE76" s="355">
        <f t="shared" si="74"/>
        <v>334.00000000000006</v>
      </c>
      <c r="AF76" s="355">
        <f t="shared" si="74"/>
        <v>369.00000000000006</v>
      </c>
      <c r="AG76" s="355">
        <f t="shared" ref="AG76:BE76" si="75">IF(AG9="NO","-",AG9/$AA9-1)</f>
        <v>351.52454428322801</v>
      </c>
      <c r="AH76" s="355">
        <f t="shared" si="75"/>
        <v>282.68136415567864</v>
      </c>
      <c r="AI76" s="355">
        <f t="shared" si="75"/>
        <v>202.91544652218332</v>
      </c>
      <c r="AJ76" s="355">
        <f t="shared" si="75"/>
        <v>123.86200291968531</v>
      </c>
      <c r="AK76" s="355">
        <f t="shared" si="75"/>
        <v>195.06655634293861</v>
      </c>
      <c r="AL76" s="355">
        <f t="shared" si="75"/>
        <v>287.78997898202005</v>
      </c>
      <c r="AM76" s="355">
        <f t="shared" si="75"/>
        <v>270.69202143460114</v>
      </c>
      <c r="AN76" s="355">
        <f t="shared" si="75"/>
        <v>343.41124570903486</v>
      </c>
      <c r="AO76" s="355">
        <f t="shared" si="75"/>
        <v>372.93772157640353</v>
      </c>
      <c r="AP76" s="355">
        <f t="shared" si="75"/>
        <v>296.43764558185188</v>
      </c>
      <c r="AQ76" s="355">
        <f t="shared" si="75"/>
        <v>241.62542143152143</v>
      </c>
      <c r="AR76" s="355">
        <f t="shared" si="75"/>
        <v>235.11704929930599</v>
      </c>
      <c r="AS76" s="355">
        <f t="shared" si="75"/>
        <v>201.85743034151866</v>
      </c>
      <c r="AT76" s="355">
        <f t="shared" si="75"/>
        <v>153.72458526845841</v>
      </c>
      <c r="AU76" s="355">
        <f t="shared" si="75"/>
        <v>83.763857608827649</v>
      </c>
      <c r="AV76" s="355">
        <f t="shared" si="75"/>
        <v>99.177681197441899</v>
      </c>
      <c r="AW76" s="355">
        <f t="shared" si="75"/>
        <v>78.74298426366947</v>
      </c>
      <c r="AX76" s="355">
        <f t="shared" si="75"/>
        <v>85.813160843324937</v>
      </c>
      <c r="AY76" s="355">
        <f t="shared" si="75"/>
        <v>65.566156085401175</v>
      </c>
      <c r="AZ76" s="355">
        <f t="shared" si="75"/>
        <v>53.925748345611431</v>
      </c>
      <c r="BA76" s="355">
        <f t="shared" si="75"/>
        <v>97.395735221752275</v>
      </c>
      <c r="BB76" s="355">
        <f t="shared" si="75"/>
        <v>-1</v>
      </c>
      <c r="BC76" s="355">
        <f t="shared" si="75"/>
        <v>-1</v>
      </c>
      <c r="BD76" s="355">
        <f t="shared" si="75"/>
        <v>-1</v>
      </c>
      <c r="BE76" s="355">
        <f t="shared" si="75"/>
        <v>-1</v>
      </c>
      <c r="BG76" s="110"/>
    </row>
    <row r="77" spans="2:61" ht="17.100000000000001" customHeight="1">
      <c r="X77" s="1130"/>
      <c r="Y77" s="1066" t="s">
        <v>506</v>
      </c>
      <c r="Z77" s="304"/>
      <c r="AA77" s="356">
        <f>IF(AA10="NO","-",AA10/$AA10-1)</f>
        <v>0</v>
      </c>
      <c r="AB77" s="355" t="str">
        <f t="shared" ref="AB77:AF77" si="76">IF(AB10="NO","-",AB10/$AA10-1)</f>
        <v>-</v>
      </c>
      <c r="AC77" s="355">
        <f t="shared" si="76"/>
        <v>29</v>
      </c>
      <c r="AD77" s="355">
        <f t="shared" si="76"/>
        <v>193.99999999999994</v>
      </c>
      <c r="AE77" s="355">
        <f t="shared" si="76"/>
        <v>333.99999999999994</v>
      </c>
      <c r="AF77" s="355">
        <f t="shared" si="76"/>
        <v>369</v>
      </c>
      <c r="AG77" s="355">
        <f t="shared" ref="AG77:BE77" si="77">IF(AG10="NO","-",AG10/$AA10-1)</f>
        <v>360.09894871658543</v>
      </c>
      <c r="AH77" s="355">
        <f t="shared" si="77"/>
        <v>401.59738189849543</v>
      </c>
      <c r="AI77" s="355">
        <f t="shared" si="77"/>
        <v>370.95449115430819</v>
      </c>
      <c r="AJ77" s="355">
        <f t="shared" si="77"/>
        <v>372.69586657428789</v>
      </c>
      <c r="AK77" s="355">
        <f t="shared" si="77"/>
        <v>385.54305883766949</v>
      </c>
      <c r="AL77" s="355">
        <f t="shared" si="77"/>
        <v>299.68783969574218</v>
      </c>
      <c r="AM77" s="355">
        <f t="shared" si="77"/>
        <v>290.89488126993922</v>
      </c>
      <c r="AN77" s="355">
        <f t="shared" si="77"/>
        <v>281.09299386946071</v>
      </c>
      <c r="AO77" s="355">
        <f t="shared" si="77"/>
        <v>317.25704288192986</v>
      </c>
      <c r="AP77" s="355">
        <f t="shared" si="77"/>
        <v>305.23210799187348</v>
      </c>
      <c r="AQ77" s="355">
        <f t="shared" si="77"/>
        <v>330.86482923576455</v>
      </c>
      <c r="AR77" s="355">
        <f t="shared" si="77"/>
        <v>358.28448252583985</v>
      </c>
      <c r="AS77" s="355">
        <f t="shared" si="77"/>
        <v>319.22070223334345</v>
      </c>
      <c r="AT77" s="355">
        <f t="shared" si="77"/>
        <v>203.82862758756258</v>
      </c>
      <c r="AU77" s="355">
        <f t="shared" si="77"/>
        <v>224.49749458053256</v>
      </c>
      <c r="AV77" s="355">
        <f t="shared" si="77"/>
        <v>193.41224899087612</v>
      </c>
      <c r="AW77" s="355">
        <f t="shared" si="77"/>
        <v>165.29579595769081</v>
      </c>
      <c r="AX77" s="355">
        <f t="shared" si="77"/>
        <v>148.36002462008321</v>
      </c>
      <c r="AY77" s="355">
        <f t="shared" si="77"/>
        <v>153.35490289687522</v>
      </c>
      <c r="AZ77" s="355">
        <f t="shared" si="77"/>
        <v>153.61137743038884</v>
      </c>
      <c r="BA77" s="355">
        <f t="shared" si="77"/>
        <v>159.42449935850652</v>
      </c>
      <c r="BB77" s="355">
        <f t="shared" si="77"/>
        <v>-1</v>
      </c>
      <c r="BC77" s="355">
        <f t="shared" si="77"/>
        <v>-1</v>
      </c>
      <c r="BD77" s="355">
        <f t="shared" si="77"/>
        <v>-1</v>
      </c>
      <c r="BE77" s="355">
        <f t="shared" si="77"/>
        <v>-1</v>
      </c>
    </row>
    <row r="78" spans="2:61" ht="17.100000000000001" customHeight="1">
      <c r="X78" s="1130"/>
      <c r="Y78" s="1131" t="s">
        <v>507</v>
      </c>
      <c r="Z78" s="304"/>
      <c r="AA78" s="419"/>
      <c r="AB78" s="419"/>
      <c r="AC78" s="419"/>
      <c r="AD78" s="419"/>
      <c r="AE78" s="419"/>
      <c r="AF78" s="419"/>
      <c r="AG78" s="419"/>
      <c r="AH78" s="419"/>
      <c r="AI78" s="419"/>
      <c r="AJ78" s="419"/>
      <c r="AK78" s="419"/>
      <c r="AL78" s="419"/>
      <c r="AM78" s="419"/>
      <c r="AN78" s="419"/>
      <c r="AO78" s="419"/>
      <c r="AP78" s="419"/>
      <c r="AQ78" s="419"/>
      <c r="AR78" s="419"/>
      <c r="AS78" s="419"/>
      <c r="AT78" s="419"/>
      <c r="AU78" s="419"/>
      <c r="AV78" s="419"/>
      <c r="AW78" s="419"/>
      <c r="AX78" s="419"/>
      <c r="AY78" s="419"/>
      <c r="AZ78" s="419"/>
      <c r="BA78" s="419"/>
      <c r="BB78" s="419"/>
      <c r="BC78" s="419"/>
      <c r="BD78" s="419"/>
      <c r="BE78" s="419"/>
      <c r="BG78" s="110"/>
      <c r="BH78" s="110"/>
    </row>
    <row r="79" spans="2:61" ht="17.100000000000001" customHeight="1">
      <c r="X79" s="1130"/>
      <c r="Y79" s="863" t="s">
        <v>508</v>
      </c>
      <c r="Z79" s="298"/>
      <c r="AA79" s="843">
        <f>IF(AA12="NO","-",AA12/$AA12-1)</f>
        <v>0</v>
      </c>
      <c r="AB79" s="842">
        <f t="shared" ref="AB79:AF79" si="78">IF(AB12="NO","-",AB12/$AA12-1)</f>
        <v>8.9202866941598291E-2</v>
      </c>
      <c r="AC79" s="842">
        <f t="shared" si="78"/>
        <v>0.10367316967990781</v>
      </c>
      <c r="AD79" s="842">
        <f t="shared" si="78"/>
        <v>5.4241346689209768E-2</v>
      </c>
      <c r="AE79" s="842">
        <f t="shared" si="78"/>
        <v>0.15620403449494802</v>
      </c>
      <c r="AF79" s="842">
        <f t="shared" si="78"/>
        <v>0.34725158416212842</v>
      </c>
      <c r="AG79" s="842">
        <f t="shared" ref="AG79:BE79" si="79">IF(AG12="NO","-",AG12/$AA12-1)</f>
        <v>0.23854231840559814</v>
      </c>
      <c r="AH79" s="842">
        <f t="shared" si="79"/>
        <v>0.16699861359147117</v>
      </c>
      <c r="AI79" s="842">
        <f t="shared" si="79"/>
        <v>9.4525769753784461E-2</v>
      </c>
      <c r="AJ79" s="842">
        <f t="shared" si="79"/>
        <v>0.1196125233899068</v>
      </c>
      <c r="AK79" s="842">
        <f t="shared" si="79"/>
        <v>-1.5112635026305998E-2</v>
      </c>
      <c r="AL79" s="842">
        <f t="shared" si="79"/>
        <v>-0.2585470591990493</v>
      </c>
      <c r="AM79" s="842">
        <f t="shared" si="79"/>
        <v>-0.51591856872519382</v>
      </c>
      <c r="AN79" s="842">
        <f t="shared" si="79"/>
        <v>-0.6011206171856539</v>
      </c>
      <c r="AO79" s="842">
        <f t="shared" si="79"/>
        <v>-0.91916490495027225</v>
      </c>
      <c r="AP79" s="842">
        <f t="shared" si="79"/>
        <v>-0.96320609466702045</v>
      </c>
      <c r="AQ79" s="842">
        <f t="shared" si="79"/>
        <v>-0.94782884382710098</v>
      </c>
      <c r="AR79" s="842">
        <f t="shared" si="79"/>
        <v>-0.98271801416178239</v>
      </c>
      <c r="AS79" s="842">
        <f t="shared" si="79"/>
        <v>-0.96274152515524047</v>
      </c>
      <c r="AT79" s="842">
        <f t="shared" si="79"/>
        <v>-0.99684092731989571</v>
      </c>
      <c r="AU79" s="842">
        <f t="shared" si="79"/>
        <v>-0.99665509951518372</v>
      </c>
      <c r="AV79" s="842">
        <f t="shared" si="79"/>
        <v>-0.99897794707408394</v>
      </c>
      <c r="AW79" s="842">
        <f t="shared" si="79"/>
        <v>-0.99888503317172794</v>
      </c>
      <c r="AX79" s="842">
        <f t="shared" si="79"/>
        <v>-0.99897794707408394</v>
      </c>
      <c r="AY79" s="842">
        <f t="shared" si="79"/>
        <v>-0.99851337756230385</v>
      </c>
      <c r="AZ79" s="842">
        <f t="shared" si="79"/>
        <v>-0.99814172195287987</v>
      </c>
      <c r="BA79" s="842">
        <f t="shared" si="79"/>
        <v>-0.99851337756230385</v>
      </c>
      <c r="BB79" s="355">
        <f t="shared" si="79"/>
        <v>-1</v>
      </c>
      <c r="BC79" s="355">
        <f t="shared" si="79"/>
        <v>-1</v>
      </c>
      <c r="BD79" s="355">
        <f t="shared" si="79"/>
        <v>-1</v>
      </c>
      <c r="BE79" s="355">
        <f t="shared" si="79"/>
        <v>-1</v>
      </c>
      <c r="BI79" s="110"/>
    </row>
    <row r="80" spans="2:61" ht="17.100000000000001" customHeight="1">
      <c r="X80" s="1130"/>
      <c r="Y80" s="1066" t="s">
        <v>509</v>
      </c>
      <c r="Z80" s="304"/>
      <c r="AA80" s="419"/>
      <c r="AB80" s="419"/>
      <c r="AC80" s="419"/>
      <c r="AD80" s="419"/>
      <c r="AE80" s="419"/>
      <c r="AF80" s="419"/>
      <c r="AG80" s="419"/>
      <c r="AH80" s="419"/>
      <c r="AI80" s="419"/>
      <c r="AJ80" s="419"/>
      <c r="AK80" s="419"/>
      <c r="AL80" s="419"/>
      <c r="AM80" s="419"/>
      <c r="AN80" s="419"/>
      <c r="AO80" s="419"/>
      <c r="AP80" s="419"/>
      <c r="AQ80" s="419"/>
      <c r="AR80" s="419"/>
      <c r="AS80" s="419"/>
      <c r="AT80" s="419"/>
      <c r="AU80" s="419"/>
      <c r="AV80" s="419"/>
      <c r="AW80" s="419"/>
      <c r="AX80" s="419"/>
      <c r="AY80" s="419"/>
      <c r="AZ80" s="419"/>
      <c r="BA80" s="419"/>
      <c r="BB80" s="419"/>
      <c r="BC80" s="419"/>
      <c r="BD80" s="419"/>
      <c r="BE80" s="419"/>
      <c r="BG80" s="110"/>
      <c r="BH80" s="110"/>
    </row>
    <row r="81" spans="24:60" ht="17.100000000000001" customHeight="1">
      <c r="X81" s="1130"/>
      <c r="Y81" s="863" t="s">
        <v>510</v>
      </c>
      <c r="Z81" s="304"/>
      <c r="AA81" s="356">
        <f>IF(AA14="NO","-",AA14/$AA14-1)</f>
        <v>0</v>
      </c>
      <c r="AB81" s="355" t="str">
        <f t="shared" ref="AB81:AF81" si="80">IF(AB14="NO","-",AB14/$AA14-1)</f>
        <v>-</v>
      </c>
      <c r="AC81" s="355">
        <f t="shared" si="80"/>
        <v>29</v>
      </c>
      <c r="AD81" s="355">
        <f t="shared" si="80"/>
        <v>194</v>
      </c>
      <c r="AE81" s="355">
        <f t="shared" si="80"/>
        <v>334</v>
      </c>
      <c r="AF81" s="355">
        <f t="shared" si="80"/>
        <v>369</v>
      </c>
      <c r="AG81" s="355">
        <f t="shared" ref="AG81:BE81" si="81">IF(AG14="NO","-",AG14/$AA14-1)</f>
        <v>365.3</v>
      </c>
      <c r="AH81" s="355">
        <f t="shared" si="81"/>
        <v>1164.5</v>
      </c>
      <c r="AI81" s="355">
        <f t="shared" si="81"/>
        <v>1101.5999999999999</v>
      </c>
      <c r="AJ81" s="355">
        <f t="shared" si="81"/>
        <v>5204.8999999999996</v>
      </c>
      <c r="AK81" s="355">
        <f t="shared" si="81"/>
        <v>2551.9999999999995</v>
      </c>
      <c r="AL81" s="355">
        <f t="shared" si="81"/>
        <v>1610.3499999999995</v>
      </c>
      <c r="AM81" s="355">
        <f t="shared" si="81"/>
        <v>2646.1280000000002</v>
      </c>
      <c r="AN81" s="355">
        <f t="shared" si="81"/>
        <v>2295.5159999999996</v>
      </c>
      <c r="AO81" s="355">
        <f t="shared" si="81"/>
        <v>4228.8399999999992</v>
      </c>
      <c r="AP81" s="355">
        <f t="shared" si="81"/>
        <v>4135.4149999999991</v>
      </c>
      <c r="AQ81" s="355">
        <f t="shared" si="81"/>
        <v>3928.6960000000004</v>
      </c>
      <c r="AR81" s="355">
        <f t="shared" si="81"/>
        <v>4251.6430999999984</v>
      </c>
      <c r="AS81" s="355">
        <f t="shared" si="81"/>
        <v>3934.7833064258452</v>
      </c>
      <c r="AT81" s="355">
        <f t="shared" si="81"/>
        <v>3190.9792238799441</v>
      </c>
      <c r="AU81" s="355">
        <f t="shared" si="81"/>
        <v>4194.7999999999984</v>
      </c>
      <c r="AV81" s="355">
        <f t="shared" si="81"/>
        <v>4549.9629999999997</v>
      </c>
      <c r="AW81" s="355">
        <f t="shared" si="81"/>
        <v>3316.5309999999999</v>
      </c>
      <c r="AX81" s="355">
        <f t="shared" si="81"/>
        <v>3287.634</v>
      </c>
      <c r="AY81" s="355">
        <f t="shared" si="81"/>
        <v>3137.4509999999991</v>
      </c>
      <c r="AZ81" s="355">
        <f t="shared" si="81"/>
        <v>2682.3730667999998</v>
      </c>
      <c r="BA81" s="355">
        <f t="shared" si="81"/>
        <v>2685.5551999999993</v>
      </c>
      <c r="BB81" s="355">
        <f t="shared" si="81"/>
        <v>-1</v>
      </c>
      <c r="BC81" s="355">
        <f t="shared" si="81"/>
        <v>-1</v>
      </c>
      <c r="BD81" s="355">
        <f t="shared" si="81"/>
        <v>-1</v>
      </c>
      <c r="BE81" s="355">
        <f t="shared" si="81"/>
        <v>-1</v>
      </c>
      <c r="BG81" s="110"/>
    </row>
    <row r="82" spans="24:60" ht="17.100000000000001" customHeight="1">
      <c r="X82" s="1130"/>
      <c r="Y82" s="863" t="s">
        <v>511</v>
      </c>
      <c r="Z82" s="304"/>
      <c r="AA82" s="418"/>
      <c r="AB82" s="521"/>
      <c r="AC82" s="419"/>
      <c r="AD82" s="419"/>
      <c r="AE82" s="419"/>
      <c r="AF82" s="419"/>
      <c r="AG82" s="419"/>
      <c r="AH82" s="419"/>
      <c r="AI82" s="419"/>
      <c r="AJ82" s="419"/>
      <c r="AK82" s="419"/>
      <c r="AL82" s="419"/>
      <c r="AM82" s="419"/>
      <c r="AN82" s="419"/>
      <c r="AO82" s="419"/>
      <c r="AP82" s="419"/>
      <c r="AQ82" s="419"/>
      <c r="AR82" s="419"/>
      <c r="AS82" s="419"/>
      <c r="AT82" s="419"/>
      <c r="AU82" s="419"/>
      <c r="AV82" s="419"/>
      <c r="AW82" s="419"/>
      <c r="AX82" s="419"/>
      <c r="AY82" s="419"/>
      <c r="AZ82" s="419"/>
      <c r="BA82" s="419"/>
      <c r="BB82" s="419"/>
      <c r="BC82" s="419"/>
      <c r="BD82" s="419"/>
      <c r="BE82" s="419"/>
      <c r="BG82" s="110"/>
    </row>
    <row r="83" spans="24:60" ht="17.100000000000001" customHeight="1">
      <c r="X83" s="1132" t="s">
        <v>31</v>
      </c>
      <c r="Y83" s="1133"/>
      <c r="Z83" s="300"/>
      <c r="AA83" s="414">
        <f t="shared" ref="AA83:BE83" si="82">AA16/$AA16-1</f>
        <v>0</v>
      </c>
      <c r="AB83" s="795">
        <f t="shared" si="82"/>
        <v>0.14797040261001193</v>
      </c>
      <c r="AC83" s="795">
        <f t="shared" si="82"/>
        <v>0.16484851353830798</v>
      </c>
      <c r="AD83" s="795">
        <f t="shared" si="82"/>
        <v>0.6733898337656361</v>
      </c>
      <c r="AE83" s="795">
        <f t="shared" si="82"/>
        <v>1.0557954533645075</v>
      </c>
      <c r="AF83" s="795">
        <f t="shared" si="82"/>
        <v>1.6929366132771735</v>
      </c>
      <c r="AG83" s="795">
        <f t="shared" si="82"/>
        <v>1.7920693201569486</v>
      </c>
      <c r="AH83" s="795">
        <f t="shared" si="82"/>
        <v>2.0560281561152025</v>
      </c>
      <c r="AI83" s="795">
        <f t="shared" si="82"/>
        <v>1.5336775830373481</v>
      </c>
      <c r="AJ83" s="795">
        <f t="shared" si="82"/>
        <v>1.0060352094862335</v>
      </c>
      <c r="AK83" s="795">
        <f t="shared" si="82"/>
        <v>0.81565474780023806</v>
      </c>
      <c r="AL83" s="795">
        <f t="shared" si="82"/>
        <v>0.51063102193851795</v>
      </c>
      <c r="AM83" s="795">
        <f t="shared" si="82"/>
        <v>0.40679287516260731</v>
      </c>
      <c r="AN83" s="795">
        <f t="shared" si="82"/>
        <v>0.35399913292164986</v>
      </c>
      <c r="AO83" s="795">
        <f t="shared" si="82"/>
        <v>0.40942324462616742</v>
      </c>
      <c r="AP83" s="795">
        <f t="shared" si="82"/>
        <v>0.31869657888976266</v>
      </c>
      <c r="AQ83" s="795">
        <f t="shared" si="82"/>
        <v>0.376107024254559</v>
      </c>
      <c r="AR83" s="795">
        <f t="shared" si="82"/>
        <v>0.21065716409355528</v>
      </c>
      <c r="AS83" s="795">
        <f t="shared" si="82"/>
        <v>-0.12170945444394543</v>
      </c>
      <c r="AT83" s="795">
        <f t="shared" si="82"/>
        <v>-0.38114590892502354</v>
      </c>
      <c r="AU83" s="795">
        <f t="shared" si="82"/>
        <v>-0.35015305352667925</v>
      </c>
      <c r="AV83" s="795">
        <f t="shared" si="82"/>
        <v>-0.42571118080215031</v>
      </c>
      <c r="AW83" s="795">
        <f t="shared" si="82"/>
        <v>-0.47451123862699229</v>
      </c>
      <c r="AX83" s="795">
        <f t="shared" si="82"/>
        <v>-0.49840814126899713</v>
      </c>
      <c r="AY83" s="795">
        <f t="shared" si="82"/>
        <v>-0.4859655237894599</v>
      </c>
      <c r="AZ83" s="795">
        <f t="shared" si="82"/>
        <v>-0.49411939894066026</v>
      </c>
      <c r="BA83" s="795">
        <f t="shared" si="82"/>
        <v>-0.483839295933706</v>
      </c>
      <c r="BB83" s="414">
        <f t="shared" si="82"/>
        <v>-1</v>
      </c>
      <c r="BC83" s="414">
        <f t="shared" si="82"/>
        <v>-1</v>
      </c>
      <c r="BD83" s="414">
        <f t="shared" si="82"/>
        <v>-1</v>
      </c>
      <c r="BE83" s="414">
        <f t="shared" si="82"/>
        <v>-1</v>
      </c>
      <c r="BG83" s="110"/>
      <c r="BH83" s="110"/>
    </row>
    <row r="84" spans="24:60" ht="17.100000000000001" customHeight="1">
      <c r="X84" s="1134"/>
      <c r="Y84" s="863" t="s">
        <v>512</v>
      </c>
      <c r="Z84" s="299"/>
      <c r="AA84" s="356">
        <f>IF(AA17="NO","-",AA17/$AA17-1)</f>
        <v>0</v>
      </c>
      <c r="AB84" s="793">
        <f>IF(AB17="NO","-",AB17/$AA17-1)</f>
        <v>0.15789473684210531</v>
      </c>
      <c r="AC84" s="793">
        <f>IF(AC17="NO","-",AC17/$AA17-1)</f>
        <v>0.1842105263157896</v>
      </c>
      <c r="AD84" s="793">
        <f t="shared" ref="AD84:BE84" si="83">IF(AD17="NO","-",AD17/$AA17-1)</f>
        <v>0.71052631578947389</v>
      </c>
      <c r="AE84" s="793">
        <f t="shared" si="83"/>
        <v>1.1052631578947372</v>
      </c>
      <c r="AF84" s="793">
        <f t="shared" si="83"/>
        <v>1.763157894736842</v>
      </c>
      <c r="AG84" s="793">
        <f t="shared" si="83"/>
        <v>2.2461626163040993</v>
      </c>
      <c r="AH84" s="793">
        <f t="shared" si="83"/>
        <v>3.077415194366675</v>
      </c>
      <c r="AI84" s="793">
        <f t="shared" si="83"/>
        <v>3.1362269833609391</v>
      </c>
      <c r="AJ84" s="793">
        <f t="shared" si="83"/>
        <v>3.4135466751704824</v>
      </c>
      <c r="AK84" s="793">
        <f t="shared" si="83"/>
        <v>3.7571469517543719</v>
      </c>
      <c r="AL84" s="793">
        <f t="shared" si="83"/>
        <v>2.6561482017166682</v>
      </c>
      <c r="AM84" s="793">
        <f t="shared" si="83"/>
        <v>2.6437320166544573</v>
      </c>
      <c r="AN84" s="793">
        <f t="shared" si="83"/>
        <v>2.6098394280307513</v>
      </c>
      <c r="AO84" s="793">
        <f t="shared" si="83"/>
        <v>2.8170058044922657</v>
      </c>
      <c r="AP84" s="793">
        <f t="shared" si="83"/>
        <v>2.2274923522904619</v>
      </c>
      <c r="AQ84" s="793">
        <f t="shared" si="83"/>
        <v>2.4668238043712192</v>
      </c>
      <c r="AR84" s="793">
        <f t="shared" si="83"/>
        <v>2.1142237311226388</v>
      </c>
      <c r="AS84" s="793">
        <f t="shared" si="83"/>
        <v>1.3456663941658253</v>
      </c>
      <c r="AT84" s="793">
        <f t="shared" si="83"/>
        <v>0.48168643097391861</v>
      </c>
      <c r="AU84" s="793">
        <f t="shared" si="83"/>
        <v>0.55563050786835055</v>
      </c>
      <c r="AV84" s="793">
        <f t="shared" si="83"/>
        <v>0.30903905478619897</v>
      </c>
      <c r="AW84" s="793">
        <f t="shared" si="83"/>
        <v>0.14102600649488672</v>
      </c>
      <c r="AX84" s="793">
        <f t="shared" si="83"/>
        <v>9.2945145557559172E-2</v>
      </c>
      <c r="AY84" s="793">
        <f t="shared" si="83"/>
        <v>0.1358874983802032</v>
      </c>
      <c r="AZ84" s="793">
        <f t="shared" si="83"/>
        <v>0.11155509861317014</v>
      </c>
      <c r="BA84" s="793">
        <f t="shared" si="83"/>
        <v>0.20924033182117929</v>
      </c>
      <c r="BB84" s="354">
        <f t="shared" si="83"/>
        <v>-1</v>
      </c>
      <c r="BC84" s="354">
        <f t="shared" si="83"/>
        <v>-1</v>
      </c>
      <c r="BD84" s="354">
        <f t="shared" si="83"/>
        <v>-1</v>
      </c>
      <c r="BE84" s="354">
        <f t="shared" si="83"/>
        <v>-1</v>
      </c>
    </row>
    <row r="85" spans="24:60" ht="17.100000000000001" customHeight="1">
      <c r="X85" s="1135"/>
      <c r="Y85" s="865" t="s">
        <v>513</v>
      </c>
      <c r="Z85" s="299"/>
      <c r="AA85" s="356">
        <f t="shared" ref="AA85:AB91" si="84">IF(AA18="NO","-",AA18/$AA18-1)</f>
        <v>0</v>
      </c>
      <c r="AB85" s="793">
        <f t="shared" si="84"/>
        <v>0.15789473684210531</v>
      </c>
      <c r="AC85" s="793">
        <f t="shared" ref="AC85:AD85" si="85">IF(AC18="NO","-",AC18/$AA18-1)</f>
        <v>0.1842105263157896</v>
      </c>
      <c r="AD85" s="793">
        <f t="shared" si="85"/>
        <v>0.71052631578947367</v>
      </c>
      <c r="AE85" s="793">
        <f t="shared" ref="AE85:BE85" si="86">IF(AE18="NO","-",AE18/$AA18-1)</f>
        <v>1.1052631578947372</v>
      </c>
      <c r="AF85" s="793">
        <f t="shared" si="86"/>
        <v>1.7631578947368425</v>
      </c>
      <c r="AG85" s="793">
        <f t="shared" si="86"/>
        <v>1.6921989108003443</v>
      </c>
      <c r="AH85" s="793">
        <f t="shared" si="86"/>
        <v>1.6926467255126125</v>
      </c>
      <c r="AI85" s="793">
        <f t="shared" si="86"/>
        <v>0.932112648102569</v>
      </c>
      <c r="AJ85" s="793">
        <f t="shared" si="86"/>
        <v>0.10095004672838459</v>
      </c>
      <c r="AK85" s="793">
        <f t="shared" si="86"/>
        <v>-0.29672681454387606</v>
      </c>
      <c r="AL85" s="793">
        <f t="shared" si="86"/>
        <v>-0.30160969444201247</v>
      </c>
      <c r="AM85" s="793">
        <f t="shared" si="86"/>
        <v>-0.43910648711105194</v>
      </c>
      <c r="AN85" s="793">
        <f t="shared" si="86"/>
        <v>-0.49143111681816909</v>
      </c>
      <c r="AO85" s="793">
        <f t="shared" si="86"/>
        <v>-0.45136573905087263</v>
      </c>
      <c r="AP85" s="793">
        <f t="shared" si="86"/>
        <v>-0.3814050490974914</v>
      </c>
      <c r="AQ85" s="793">
        <f t="shared" si="86"/>
        <v>-0.38622098782865277</v>
      </c>
      <c r="AR85" s="793">
        <f t="shared" si="86"/>
        <v>-0.47753847534168814</v>
      </c>
      <c r="AS85" s="793">
        <f t="shared" si="86"/>
        <v>-0.63776539686418965</v>
      </c>
      <c r="AT85" s="793">
        <f t="shared" si="86"/>
        <v>-0.68781450786361775</v>
      </c>
      <c r="AU85" s="793">
        <f t="shared" si="86"/>
        <v>-0.62182232430018591</v>
      </c>
      <c r="AV85" s="793">
        <f t="shared" si="86"/>
        <v>-0.64716772170962777</v>
      </c>
      <c r="AW85" s="793">
        <f t="shared" si="86"/>
        <v>-0.6520732824985519</v>
      </c>
      <c r="AX85" s="793">
        <f t="shared" si="86"/>
        <v>-0.66638116813291415</v>
      </c>
      <c r="AY85" s="793">
        <f t="shared" si="86"/>
        <v>-0.66229320080881071</v>
      </c>
      <c r="AZ85" s="793">
        <f t="shared" si="86"/>
        <v>-0.66658556649911938</v>
      </c>
      <c r="BA85" s="793">
        <f t="shared" si="86"/>
        <v>-0.67803187266745457</v>
      </c>
      <c r="BB85" s="354">
        <f t="shared" si="86"/>
        <v>-1</v>
      </c>
      <c r="BC85" s="354">
        <f t="shared" si="86"/>
        <v>-1</v>
      </c>
      <c r="BD85" s="354">
        <f t="shared" si="86"/>
        <v>-1</v>
      </c>
      <c r="BE85" s="354">
        <f t="shared" si="86"/>
        <v>-1</v>
      </c>
    </row>
    <row r="86" spans="24:60" ht="17.100000000000001" customHeight="1">
      <c r="X86" s="1135"/>
      <c r="Y86" s="863" t="s">
        <v>514</v>
      </c>
      <c r="Z86" s="299"/>
      <c r="AA86" s="356">
        <f t="shared" si="84"/>
        <v>0</v>
      </c>
      <c r="AB86" s="793">
        <f t="shared" si="84"/>
        <v>0.15789473684210531</v>
      </c>
      <c r="AC86" s="793">
        <f t="shared" ref="AC86:AD86" si="87">IF(AC19="NO","-",AC19/$AA19-1)</f>
        <v>0.18421052631578938</v>
      </c>
      <c r="AD86" s="793">
        <f t="shared" si="87"/>
        <v>0.71052631578947367</v>
      </c>
      <c r="AE86" s="793">
        <f t="shared" ref="AE86:BE86" si="88">IF(AE19="NO","-",AE19/$AA19-1)</f>
        <v>1.1052631578947372</v>
      </c>
      <c r="AF86" s="793">
        <f t="shared" si="88"/>
        <v>1.763157894736842</v>
      </c>
      <c r="AG86" s="793">
        <f t="shared" si="88"/>
        <v>2.6466987697156878</v>
      </c>
      <c r="AH86" s="793">
        <f t="shared" si="88"/>
        <v>4.0926742423108662</v>
      </c>
      <c r="AI86" s="793">
        <f t="shared" si="88"/>
        <v>3.9733094958792901</v>
      </c>
      <c r="AJ86" s="793">
        <f t="shared" si="88"/>
        <v>3.7441322046229768</v>
      </c>
      <c r="AK86" s="793">
        <f t="shared" si="88"/>
        <v>4.0202092646037979</v>
      </c>
      <c r="AL86" s="793">
        <f t="shared" si="88"/>
        <v>3.0190079904588787</v>
      </c>
      <c r="AM86" s="793">
        <f t="shared" si="88"/>
        <v>2.7994372948710717</v>
      </c>
      <c r="AN86" s="793">
        <f t="shared" si="88"/>
        <v>2.6612733563495996</v>
      </c>
      <c r="AO86" s="793">
        <f t="shared" si="88"/>
        <v>2.2818868638053278</v>
      </c>
      <c r="AP86" s="793">
        <f t="shared" si="88"/>
        <v>2.1445720770242933</v>
      </c>
      <c r="AQ86" s="793">
        <f t="shared" si="88"/>
        <v>2.2977502270736223</v>
      </c>
      <c r="AR86" s="793">
        <f t="shared" si="88"/>
        <v>1.9519192196380404</v>
      </c>
      <c r="AS86" s="793">
        <f t="shared" si="88"/>
        <v>0.96109328034756936</v>
      </c>
      <c r="AT86" s="793">
        <f t="shared" si="88"/>
        <v>0.38612387340976451</v>
      </c>
      <c r="AU86" s="793">
        <f t="shared" si="88"/>
        <v>-0.24932568631491459</v>
      </c>
      <c r="AV86" s="793">
        <f t="shared" si="88"/>
        <v>-0.3761303316253406</v>
      </c>
      <c r="AW86" s="793">
        <f t="shared" si="88"/>
        <v>-0.55388408136200429</v>
      </c>
      <c r="AX86" s="793">
        <f t="shared" si="88"/>
        <v>-0.66517735342095485</v>
      </c>
      <c r="AY86" s="793">
        <f t="shared" si="88"/>
        <v>-0.67553035649119741</v>
      </c>
      <c r="AZ86" s="793">
        <f t="shared" si="88"/>
        <v>-0.65373646911741168</v>
      </c>
      <c r="BA86" s="793">
        <f t="shared" si="88"/>
        <v>-0.70655914280423104</v>
      </c>
      <c r="BB86" s="354">
        <f t="shared" si="88"/>
        <v>-1</v>
      </c>
      <c r="BC86" s="354">
        <f t="shared" si="88"/>
        <v>-1</v>
      </c>
      <c r="BD86" s="354">
        <f t="shared" si="88"/>
        <v>-1</v>
      </c>
      <c r="BE86" s="354">
        <f t="shared" si="88"/>
        <v>-1</v>
      </c>
    </row>
    <row r="87" spans="24:60" ht="17.100000000000001" customHeight="1">
      <c r="X87" s="1135"/>
      <c r="Y87" s="863" t="s">
        <v>510</v>
      </c>
      <c r="Z87" s="305"/>
      <c r="AA87" s="356">
        <f t="shared" si="84"/>
        <v>0</v>
      </c>
      <c r="AB87" s="793">
        <f t="shared" si="84"/>
        <v>0.15789473684210531</v>
      </c>
      <c r="AC87" s="793">
        <f t="shared" ref="AC87:AD87" si="89">IF(AC20="NO","-",AC20/$AA20-1)</f>
        <v>0.18421052631578938</v>
      </c>
      <c r="AD87" s="793">
        <f t="shared" si="89"/>
        <v>0.71052631578947367</v>
      </c>
      <c r="AE87" s="793">
        <f t="shared" ref="AE87:BE87" si="90">IF(AE20="NO","-",AE20/$AA20-1)</f>
        <v>1.1052631578947367</v>
      </c>
      <c r="AF87" s="793">
        <f t="shared" si="90"/>
        <v>1.763157894736842</v>
      </c>
      <c r="AG87" s="793">
        <f t="shared" si="90"/>
        <v>1.6655721752393431</v>
      </c>
      <c r="AH87" s="793">
        <f t="shared" si="90"/>
        <v>3.9593064059366636</v>
      </c>
      <c r="AI87" s="793">
        <f t="shared" si="90"/>
        <v>4.4461883875046881</v>
      </c>
      <c r="AJ87" s="793">
        <f t="shared" si="90"/>
        <v>5.8027808446492966</v>
      </c>
      <c r="AK87" s="793">
        <f t="shared" si="90"/>
        <v>5.8294198446219641</v>
      </c>
      <c r="AL87" s="793">
        <f t="shared" si="90"/>
        <v>3.5841228236129048</v>
      </c>
      <c r="AM87" s="793">
        <f t="shared" si="90"/>
        <v>4.7937432632857817</v>
      </c>
      <c r="AN87" s="793">
        <f t="shared" si="90"/>
        <v>4.360788874031071</v>
      </c>
      <c r="AO87" s="793">
        <f t="shared" si="90"/>
        <v>4.7162207126038602</v>
      </c>
      <c r="AP87" s="793">
        <f t="shared" si="90"/>
        <v>3.8493583062124701</v>
      </c>
      <c r="AQ87" s="793">
        <f t="shared" si="90"/>
        <v>4.0271444307226218</v>
      </c>
      <c r="AR87" s="793">
        <f t="shared" si="90"/>
        <v>2.411364756625261</v>
      </c>
      <c r="AS87" s="793">
        <f t="shared" si="90"/>
        <v>1.6634571354997747</v>
      </c>
      <c r="AT87" s="793">
        <f t="shared" si="90"/>
        <v>0.25429382116513755</v>
      </c>
      <c r="AU87" s="793">
        <f t="shared" si="90"/>
        <v>0.48327168136969934</v>
      </c>
      <c r="AV87" s="793">
        <f t="shared" si="90"/>
        <v>0.88597868087443965</v>
      </c>
      <c r="AW87" s="793">
        <f t="shared" si="90"/>
        <v>1.1759551264679828</v>
      </c>
      <c r="AX87" s="793">
        <f t="shared" si="90"/>
        <v>1.4124540287891332</v>
      </c>
      <c r="AY87" s="793">
        <f t="shared" si="90"/>
        <v>1.8624346020165312</v>
      </c>
      <c r="AZ87" s="793">
        <f t="shared" si="90"/>
        <v>1.7578579202688638</v>
      </c>
      <c r="BA87" s="793">
        <f t="shared" si="90"/>
        <v>1.2715266042764597</v>
      </c>
      <c r="BB87" s="354">
        <f t="shared" si="90"/>
        <v>-1</v>
      </c>
      <c r="BC87" s="354">
        <f t="shared" si="90"/>
        <v>-1</v>
      </c>
      <c r="BD87" s="354">
        <f t="shared" si="90"/>
        <v>-1</v>
      </c>
      <c r="BE87" s="354">
        <f t="shared" si="90"/>
        <v>-1</v>
      </c>
    </row>
    <row r="88" spans="24:60" ht="17.100000000000001" customHeight="1">
      <c r="X88" s="1134"/>
      <c r="Y88" s="1136" t="s">
        <v>515</v>
      </c>
      <c r="Z88" s="304"/>
      <c r="AA88" s="418"/>
      <c r="AB88" s="418"/>
      <c r="AC88" s="418"/>
      <c r="AD88" s="418"/>
      <c r="AE88" s="418"/>
      <c r="AF88" s="418"/>
      <c r="AG88" s="418"/>
      <c r="AH88" s="418"/>
      <c r="AI88" s="418"/>
      <c r="AJ88" s="418"/>
      <c r="AK88" s="418"/>
      <c r="AL88" s="418"/>
      <c r="AM88" s="418"/>
      <c r="AN88" s="418"/>
      <c r="AO88" s="418"/>
      <c r="AP88" s="418"/>
      <c r="AQ88" s="418"/>
      <c r="AR88" s="418"/>
      <c r="AS88" s="418"/>
      <c r="AT88" s="418"/>
      <c r="AU88" s="418"/>
      <c r="AV88" s="418"/>
      <c r="AW88" s="418"/>
      <c r="AX88" s="418"/>
      <c r="AY88" s="418"/>
      <c r="AZ88" s="418"/>
      <c r="BA88" s="418"/>
      <c r="BB88" s="418"/>
      <c r="BC88" s="418"/>
      <c r="BD88" s="418"/>
      <c r="BE88" s="418"/>
    </row>
    <row r="89" spans="24:60" ht="17.100000000000001" customHeight="1">
      <c r="X89" s="1137"/>
      <c r="Y89" s="863" t="s">
        <v>516</v>
      </c>
      <c r="Z89" s="782"/>
      <c r="AA89" s="356">
        <f t="shared" si="84"/>
        <v>0</v>
      </c>
      <c r="AB89" s="793">
        <f t="shared" si="84"/>
        <v>-0.16076246334310862</v>
      </c>
      <c r="AC89" s="793">
        <f t="shared" ref="AC89:AD89" si="91">IF(AC22="NO","-",AC22/$AA22-1)</f>
        <v>-0.43747800586510266</v>
      </c>
      <c r="AD89" s="793">
        <f t="shared" si="91"/>
        <v>-0.48187683284457483</v>
      </c>
      <c r="AE89" s="793">
        <f t="shared" ref="AE89:BE89" si="92">IF(AE22="NO","-",AE22/$AA22-1)</f>
        <v>-0.48307917888563057</v>
      </c>
      <c r="AF89" s="793">
        <f t="shared" si="92"/>
        <v>-0.49155425219941351</v>
      </c>
      <c r="AG89" s="793">
        <f t="shared" si="92"/>
        <v>-0.51967602290182957</v>
      </c>
      <c r="AH89" s="793">
        <f t="shared" si="92"/>
        <v>-0.56666666666666676</v>
      </c>
      <c r="AI89" s="793">
        <f t="shared" si="92"/>
        <v>-0.63983481955832189</v>
      </c>
      <c r="AJ89" s="793">
        <f t="shared" si="92"/>
        <v>-0.78766732499451397</v>
      </c>
      <c r="AK89" s="793">
        <f t="shared" si="92"/>
        <v>-0.87032936341692102</v>
      </c>
      <c r="AL89" s="793">
        <f t="shared" si="92"/>
        <v>-0.88763006030391223</v>
      </c>
      <c r="AM89" s="793">
        <f t="shared" si="92"/>
        <v>-0.89280230268506089</v>
      </c>
      <c r="AN89" s="793">
        <f t="shared" si="92"/>
        <v>-0.89123321875372896</v>
      </c>
      <c r="AO89" s="793">
        <f t="shared" si="92"/>
        <v>-0.89327535493112387</v>
      </c>
      <c r="AP89" s="793">
        <f t="shared" si="92"/>
        <v>-0.89316636769300017</v>
      </c>
      <c r="AQ89" s="793">
        <f t="shared" si="92"/>
        <v>-0.89288857226668905</v>
      </c>
      <c r="AR89" s="793">
        <f t="shared" si="92"/>
        <v>-0.8938364398370644</v>
      </c>
      <c r="AS89" s="793">
        <f t="shared" si="92"/>
        <v>-0.89399705036681165</v>
      </c>
      <c r="AT89" s="793">
        <f t="shared" si="92"/>
        <v>-0.9203504822596601</v>
      </c>
      <c r="AU89" s="793">
        <f t="shared" si="92"/>
        <v>-0.92499488260803187</v>
      </c>
      <c r="AV89" s="793">
        <f t="shared" si="92"/>
        <v>-0.92514822912430761</v>
      </c>
      <c r="AW89" s="793">
        <f t="shared" si="92"/>
        <v>-0.93485384802273686</v>
      </c>
      <c r="AX89" s="793">
        <f t="shared" si="92"/>
        <v>-0.95290024938299434</v>
      </c>
      <c r="AY89" s="793">
        <f t="shared" si="92"/>
        <v>-0.99061198191091548</v>
      </c>
      <c r="AZ89" s="793" t="str">
        <f t="shared" si="92"/>
        <v>-</v>
      </c>
      <c r="BA89" s="793" t="str">
        <f t="shared" si="92"/>
        <v>-</v>
      </c>
      <c r="BB89" s="354">
        <f t="shared" si="92"/>
        <v>-1</v>
      </c>
      <c r="BC89" s="354">
        <f t="shared" si="92"/>
        <v>-1</v>
      </c>
      <c r="BD89" s="354">
        <f t="shared" si="92"/>
        <v>-1</v>
      </c>
      <c r="BE89" s="354">
        <f t="shared" si="92"/>
        <v>-1</v>
      </c>
    </row>
    <row r="90" spans="24:60" ht="17.100000000000001" customHeight="1">
      <c r="X90" s="1138" t="s">
        <v>517</v>
      </c>
      <c r="Y90" s="1139"/>
      <c r="Z90" s="301"/>
      <c r="AA90" s="415">
        <f t="shared" ref="AA90:BE90" si="93">AA23/$AA23-1</f>
        <v>0</v>
      </c>
      <c r="AB90" s="844">
        <f t="shared" si="93"/>
        <v>0.10552257582449287</v>
      </c>
      <c r="AC90" s="844">
        <f t="shared" si="93"/>
        <v>0.21678907795562519</v>
      </c>
      <c r="AD90" s="844">
        <f t="shared" si="93"/>
        <v>0.22193659037119362</v>
      </c>
      <c r="AE90" s="844">
        <f t="shared" si="93"/>
        <v>0.16886179869525741</v>
      </c>
      <c r="AF90" s="844">
        <f t="shared" si="93"/>
        <v>0.27995605106481247</v>
      </c>
      <c r="AG90" s="844">
        <f t="shared" si="93"/>
        <v>0.32467666935426065</v>
      </c>
      <c r="AH90" s="844">
        <f t="shared" si="93"/>
        <v>0.1292187994492775</v>
      </c>
      <c r="AI90" s="844">
        <f t="shared" si="93"/>
        <v>2.9107341460523184E-2</v>
      </c>
      <c r="AJ90" s="844">
        <f t="shared" si="93"/>
        <v>-0.28587028876379506</v>
      </c>
      <c r="AK90" s="844">
        <f t="shared" si="93"/>
        <v>-0.45281551006819842</v>
      </c>
      <c r="AL90" s="844">
        <f t="shared" si="93"/>
        <v>-0.52793900434169694</v>
      </c>
      <c r="AM90" s="844">
        <f t="shared" si="93"/>
        <v>-0.55366150889473265</v>
      </c>
      <c r="AN90" s="844">
        <f t="shared" si="93"/>
        <v>-0.57927771025294872</v>
      </c>
      <c r="AO90" s="844">
        <f t="shared" si="93"/>
        <v>-0.59076469002750531</v>
      </c>
      <c r="AP90" s="844">
        <f t="shared" si="93"/>
        <v>-0.60677206706906639</v>
      </c>
      <c r="AQ90" s="844">
        <f t="shared" si="93"/>
        <v>-0.59308374444006762</v>
      </c>
      <c r="AR90" s="844">
        <f t="shared" si="93"/>
        <v>-0.63164001009659065</v>
      </c>
      <c r="AS90" s="844">
        <f t="shared" si="93"/>
        <v>-0.67493027176198206</v>
      </c>
      <c r="AT90" s="844">
        <f t="shared" si="93"/>
        <v>-0.80960154693740694</v>
      </c>
      <c r="AU90" s="844">
        <f t="shared" si="93"/>
        <v>-0.81137288197417123</v>
      </c>
      <c r="AV90" s="844">
        <f t="shared" si="93"/>
        <v>-0.82508712038286947</v>
      </c>
      <c r="AW90" s="844">
        <f t="shared" si="93"/>
        <v>-0.82610652674773499</v>
      </c>
      <c r="AX90" s="844">
        <f t="shared" si="93"/>
        <v>-0.83643567147215969</v>
      </c>
      <c r="AY90" s="844">
        <f t="shared" si="93"/>
        <v>-0.83929525920548465</v>
      </c>
      <c r="AZ90" s="844">
        <f t="shared" si="93"/>
        <v>-0.83247462997857036</v>
      </c>
      <c r="BA90" s="844">
        <f t="shared" si="93"/>
        <v>-0.82467103975783895</v>
      </c>
      <c r="BB90" s="415">
        <f t="shared" si="93"/>
        <v>-1</v>
      </c>
      <c r="BC90" s="415">
        <f t="shared" si="93"/>
        <v>-1</v>
      </c>
      <c r="BD90" s="415">
        <f t="shared" si="93"/>
        <v>-1</v>
      </c>
      <c r="BE90" s="415">
        <f t="shared" si="93"/>
        <v>-1</v>
      </c>
    </row>
    <row r="91" spans="24:60" ht="17.100000000000001" customHeight="1">
      <c r="X91" s="1140"/>
      <c r="Y91" s="863" t="s">
        <v>518</v>
      </c>
      <c r="Z91" s="304"/>
      <c r="AA91" s="356">
        <f t="shared" si="84"/>
        <v>0</v>
      </c>
      <c r="AB91" s="793">
        <f t="shared" ref="AB91:AC91" si="94">IF(AB24="NO","-",AB24/$AA24-1)</f>
        <v>-5.1194122204485271E-2</v>
      </c>
      <c r="AC91" s="793">
        <f t="shared" si="94"/>
        <v>1.8355111612593511E-3</v>
      </c>
      <c r="AD91" s="793">
        <f t="shared" ref="AD91:AE91" si="95">IF(AD24="NO","-",AD24/$AA24-1)</f>
        <v>8.8462018438307366E-2</v>
      </c>
      <c r="AE91" s="793">
        <f t="shared" si="95"/>
        <v>0.12723134200304687</v>
      </c>
      <c r="AF91" s="793">
        <f t="shared" ref="AF91:BE91" si="96">IF(AF24="NO","-",AF24/$AA24-1)</f>
        <v>0.14255240046381723</v>
      </c>
      <c r="AG91" s="793">
        <f t="shared" si="96"/>
        <v>0.16584337318073761</v>
      </c>
      <c r="AH91" s="793">
        <f t="shared" si="96"/>
        <v>0.17100542333751023</v>
      </c>
      <c r="AI91" s="793">
        <f t="shared" si="96"/>
        <v>0.17698253404535191</v>
      </c>
      <c r="AJ91" s="793">
        <f t="shared" si="96"/>
        <v>0.17575770839540672</v>
      </c>
      <c r="AK91" s="793">
        <f t="shared" si="96"/>
        <v>0.16098290842723206</v>
      </c>
      <c r="AL91" s="793">
        <f t="shared" si="96"/>
        <v>0.15159606275056259</v>
      </c>
      <c r="AM91" s="793">
        <f t="shared" si="96"/>
        <v>0.18200419099715548</v>
      </c>
      <c r="AN91" s="793">
        <f t="shared" si="96"/>
        <v>0.15020383013462113</v>
      </c>
      <c r="AO91" s="793">
        <f t="shared" si="96"/>
        <v>0.21464301127825403</v>
      </c>
      <c r="AP91" s="793">
        <f t="shared" si="96"/>
        <v>0.23627136446595953</v>
      </c>
      <c r="AQ91" s="793">
        <f t="shared" si="96"/>
        <v>0.25693575204219887</v>
      </c>
      <c r="AR91" s="793">
        <f t="shared" si="96"/>
        <v>0.24653170962955406</v>
      </c>
      <c r="AS91" s="793">
        <f t="shared" si="96"/>
        <v>0.24457262291937143</v>
      </c>
      <c r="AT91" s="793">
        <f t="shared" si="96"/>
        <v>0.23239617676660185</v>
      </c>
      <c r="AU91" s="793">
        <f t="shared" si="96"/>
        <v>0.17594727257378517</v>
      </c>
      <c r="AV91" s="793">
        <f t="shared" si="96"/>
        <v>0.18590541148201245</v>
      </c>
      <c r="AW91" s="793">
        <f t="shared" si="96"/>
        <v>0.21802475594088877</v>
      </c>
      <c r="AX91" s="793">
        <f t="shared" si="96"/>
        <v>0.21920875046188049</v>
      </c>
      <c r="AY91" s="793">
        <f t="shared" si="96"/>
        <v>0.21666152509148917</v>
      </c>
      <c r="AZ91" s="793">
        <f t="shared" si="96"/>
        <v>0.26423199607835013</v>
      </c>
      <c r="BA91" s="793">
        <f t="shared" si="96"/>
        <v>0.25973426752444251</v>
      </c>
      <c r="BB91" s="354">
        <f t="shared" si="96"/>
        <v>-1</v>
      </c>
      <c r="BC91" s="354">
        <f t="shared" si="96"/>
        <v>-1</v>
      </c>
      <c r="BD91" s="354">
        <f t="shared" si="96"/>
        <v>-1</v>
      </c>
      <c r="BE91" s="354">
        <f t="shared" si="96"/>
        <v>-1</v>
      </c>
    </row>
    <row r="92" spans="24:60" ht="17.100000000000001" customHeight="1">
      <c r="X92" s="1140"/>
      <c r="Y92" s="865" t="s">
        <v>519</v>
      </c>
      <c r="Z92" s="299"/>
      <c r="AA92" s="356">
        <f t="shared" ref="AA92:AB92" si="97">IF(AA25="NO","-",AA25/$AA25-1)</f>
        <v>0</v>
      </c>
      <c r="AB92" s="793">
        <f t="shared" si="97"/>
        <v>0.11764705882352944</v>
      </c>
      <c r="AC92" s="793">
        <f t="shared" ref="AC92:AD92" si="98">IF(AC25="NO","-",AC25/$AA25-1)</f>
        <v>0.2352941176470591</v>
      </c>
      <c r="AD92" s="793">
        <f t="shared" si="98"/>
        <v>0.2352941176470591</v>
      </c>
      <c r="AE92" s="793">
        <f t="shared" ref="AE92:AF92" si="99">IF(AE25="NO","-",AE25/$AA25-1)</f>
        <v>0.17647058823529438</v>
      </c>
      <c r="AF92" s="793">
        <f t="shared" si="99"/>
        <v>0.29411764705882337</v>
      </c>
      <c r="AG92" s="793">
        <f t="shared" ref="AG92:BE92" si="100">IF(AG25="NO","-",AG25/$AA25-1)</f>
        <v>0.38500885303954346</v>
      </c>
      <c r="AH92" s="793">
        <f t="shared" si="100"/>
        <v>0.2300385036957926</v>
      </c>
      <c r="AI92" s="793">
        <f t="shared" si="100"/>
        <v>8.7518619487929161E-2</v>
      </c>
      <c r="AJ92" s="793">
        <f t="shared" si="100"/>
        <v>-0.40128722736348277</v>
      </c>
      <c r="AK92" s="793">
        <f t="shared" si="100"/>
        <v>-0.64133107098788933</v>
      </c>
      <c r="AL92" s="793">
        <f t="shared" si="100"/>
        <v>-0.73823989790987821</v>
      </c>
      <c r="AM92" s="793">
        <f t="shared" si="100"/>
        <v>-0.8006549732303887</v>
      </c>
      <c r="AN92" s="793">
        <f t="shared" si="100"/>
        <v>-0.82990733971482833</v>
      </c>
      <c r="AO92" s="793">
        <f t="shared" si="100"/>
        <v>-0.85466845111143053</v>
      </c>
      <c r="AP92" s="793">
        <f t="shared" si="100"/>
        <v>-0.88913139317102974</v>
      </c>
      <c r="AQ92" s="793">
        <f t="shared" si="100"/>
        <v>-0.88080803080107506</v>
      </c>
      <c r="AR92" s="793">
        <f t="shared" si="100"/>
        <v>-0.89153077738001074</v>
      </c>
      <c r="AS92" s="793">
        <f t="shared" si="100"/>
        <v>-0.89792163769413369</v>
      </c>
      <c r="AT92" s="793">
        <f t="shared" si="100"/>
        <v>-0.91233920976347327</v>
      </c>
      <c r="AU92" s="793">
        <f t="shared" si="100"/>
        <v>-0.92330011586504424</v>
      </c>
      <c r="AV92" s="793">
        <f t="shared" si="100"/>
        <v>-0.91290130751227183</v>
      </c>
      <c r="AW92" s="793">
        <f t="shared" si="100"/>
        <v>-0.91138364359051571</v>
      </c>
      <c r="AX92" s="793">
        <f t="shared" si="100"/>
        <v>-0.92077067599545104</v>
      </c>
      <c r="AY92" s="793">
        <f t="shared" si="100"/>
        <v>-0.92582955573463765</v>
      </c>
      <c r="AZ92" s="793">
        <f t="shared" si="100"/>
        <v>-0.92479529587684828</v>
      </c>
      <c r="BA92" s="793">
        <f t="shared" si="100"/>
        <v>-0.91921366523127912</v>
      </c>
      <c r="BB92" s="354">
        <f t="shared" si="100"/>
        <v>-1</v>
      </c>
      <c r="BC92" s="354">
        <f t="shared" si="100"/>
        <v>-1</v>
      </c>
      <c r="BD92" s="354">
        <f t="shared" si="100"/>
        <v>-1</v>
      </c>
      <c r="BE92" s="354">
        <f t="shared" si="100"/>
        <v>-1</v>
      </c>
    </row>
    <row r="93" spans="24:60" ht="17.100000000000001" customHeight="1">
      <c r="X93" s="1140"/>
      <c r="Y93" s="1066" t="s">
        <v>511</v>
      </c>
      <c r="Z93" s="299"/>
      <c r="AA93" s="356">
        <f t="shared" ref="AA93:AB93" si="101">IF(AA26="NO","-",AA26/$AA26-1)</f>
        <v>0</v>
      </c>
      <c r="AB93" s="793">
        <f t="shared" si="101"/>
        <v>-0.13720109760878085</v>
      </c>
      <c r="AC93" s="793">
        <f t="shared" ref="AC93:AD93" si="102">IF(AC26="NO","-",AC26/$AA26-1)</f>
        <v>-0.26969815758526072</v>
      </c>
      <c r="AD93" s="793">
        <f t="shared" si="102"/>
        <v>-0.2330458643669151</v>
      </c>
      <c r="AE93" s="793">
        <f t="shared" ref="AE93:AF93" si="103">IF(AE26="NO","-",AE26/$AA26-1)</f>
        <v>-0.25499803998432002</v>
      </c>
      <c r="AF93" s="793">
        <f t="shared" si="103"/>
        <v>-0.22206977655821258</v>
      </c>
      <c r="AG93" s="793">
        <f t="shared" ref="AG93:BE93" si="104">IF(AG26="NO","-",AG26/$AA26-1)</f>
        <v>-6.6483731869855012E-2</v>
      </c>
      <c r="AH93" s="793">
        <f t="shared" si="104"/>
        <v>0.24468835750685991</v>
      </c>
      <c r="AI93" s="793">
        <f t="shared" si="104"/>
        <v>1.6449627597020773</v>
      </c>
      <c r="AJ93" s="793">
        <f t="shared" si="104"/>
        <v>3.2008232065856523</v>
      </c>
      <c r="AK93" s="793">
        <f t="shared" si="104"/>
        <v>5.6901999215993717</v>
      </c>
      <c r="AL93" s="793">
        <f t="shared" si="104"/>
        <v>6.4681301450411599</v>
      </c>
      <c r="AM93" s="793">
        <f t="shared" si="104"/>
        <v>6.3125441003528007</v>
      </c>
      <c r="AN93" s="793">
        <f t="shared" si="104"/>
        <v>6.3270428969523795</v>
      </c>
      <c r="AO93" s="793">
        <f t="shared" si="104"/>
        <v>6.2326093286905282</v>
      </c>
      <c r="AP93" s="793">
        <f t="shared" si="104"/>
        <v>6.5339515047835839</v>
      </c>
      <c r="AQ93" s="793">
        <f t="shared" si="104"/>
        <v>6.1028219239645116</v>
      </c>
      <c r="AR93" s="793">
        <f t="shared" si="104"/>
        <v>6.0914817193683986</v>
      </c>
      <c r="AS93" s="793">
        <f t="shared" si="104"/>
        <v>3.2474990199921594</v>
      </c>
      <c r="AT93" s="793">
        <f t="shared" si="104"/>
        <v>0.55586044688357483</v>
      </c>
      <c r="AU93" s="793">
        <f t="shared" si="104"/>
        <v>1.0044150137201093</v>
      </c>
      <c r="AV93" s="793">
        <f t="shared" si="104"/>
        <v>0.24468835750685991</v>
      </c>
      <c r="AW93" s="793">
        <f t="shared" si="104"/>
        <v>0.24468835750685991</v>
      </c>
      <c r="AX93" s="793">
        <f t="shared" si="104"/>
        <v>8.9102312818502227E-2</v>
      </c>
      <c r="AY93" s="793">
        <f t="shared" si="104"/>
        <v>0.24468835750685991</v>
      </c>
      <c r="AZ93" s="793">
        <f t="shared" si="104"/>
        <v>0.55586044688357483</v>
      </c>
      <c r="BA93" s="793">
        <f t="shared" si="104"/>
        <v>1.1470874166993332</v>
      </c>
      <c r="BB93" s="354">
        <f t="shared" si="104"/>
        <v>-1</v>
      </c>
      <c r="BC93" s="354">
        <f t="shared" si="104"/>
        <v>-1</v>
      </c>
      <c r="BD93" s="354">
        <f t="shared" si="104"/>
        <v>-1</v>
      </c>
      <c r="BE93" s="354">
        <f t="shared" si="104"/>
        <v>-1</v>
      </c>
    </row>
    <row r="94" spans="24:60" ht="17.100000000000001" customHeight="1">
      <c r="X94" s="1140"/>
      <c r="Y94" s="1066" t="s">
        <v>506</v>
      </c>
      <c r="Z94" s="299"/>
      <c r="AA94" s="356">
        <f t="shared" ref="AA94:AB94" si="105">IF(AA27="NO","-",AA27/$AA27-1)</f>
        <v>0</v>
      </c>
      <c r="AB94" s="793">
        <f t="shared" si="105"/>
        <v>0.11764705882352944</v>
      </c>
      <c r="AC94" s="793">
        <f t="shared" ref="AC94:AD94" si="106">IF(AC27="NO","-",AC27/$AA27-1)</f>
        <v>0.23529411764705888</v>
      </c>
      <c r="AD94" s="793">
        <f t="shared" si="106"/>
        <v>0.23529411764705888</v>
      </c>
      <c r="AE94" s="793">
        <f t="shared" ref="AE94:AF94" si="107">IF(AE27="NO","-",AE27/$AA27-1)</f>
        <v>0.17647058823529416</v>
      </c>
      <c r="AF94" s="793">
        <f t="shared" si="107"/>
        <v>0.29411764705882359</v>
      </c>
      <c r="AG94" s="793">
        <f t="shared" ref="AG94:BE94" si="108">IF(AG27="NO","-",AG27/$AA27-1)</f>
        <v>0.38931380963971862</v>
      </c>
      <c r="AH94" s="793">
        <f t="shared" si="108"/>
        <v>0.71437059935384251</v>
      </c>
      <c r="AI94" s="793">
        <f t="shared" si="108"/>
        <v>0.72594493490122636</v>
      </c>
      <c r="AJ94" s="793">
        <f t="shared" si="108"/>
        <v>0.78485279583201462</v>
      </c>
      <c r="AK94" s="793">
        <f t="shared" si="108"/>
        <v>1.0340984552547514</v>
      </c>
      <c r="AL94" s="793">
        <f t="shared" si="108"/>
        <v>0.50039042699063629</v>
      </c>
      <c r="AM94" s="793">
        <f t="shared" si="108"/>
        <v>0.59814413468237593</v>
      </c>
      <c r="AN94" s="793">
        <f t="shared" si="108"/>
        <v>0.67088025650231531</v>
      </c>
      <c r="AO94" s="793">
        <f t="shared" si="108"/>
        <v>0.90221926790358586</v>
      </c>
      <c r="AP94" s="793">
        <f t="shared" si="108"/>
        <v>0.74775290345978052</v>
      </c>
      <c r="AQ94" s="793">
        <f t="shared" si="108"/>
        <v>0.4991020836881328</v>
      </c>
      <c r="AR94" s="793">
        <f t="shared" si="108"/>
        <v>0.3931477355703572</v>
      </c>
      <c r="AS94" s="793">
        <f t="shared" si="108"/>
        <v>6.3190287991744754E-2</v>
      </c>
      <c r="AT94" s="793">
        <f t="shared" si="108"/>
        <v>-0.31759297124388708</v>
      </c>
      <c r="AU94" s="793">
        <f t="shared" si="108"/>
        <v>-0.27274096954871507</v>
      </c>
      <c r="AV94" s="793">
        <f t="shared" si="108"/>
        <v>-0.36426391065314534</v>
      </c>
      <c r="AW94" s="793">
        <f t="shared" si="108"/>
        <v>-0.40616794667370237</v>
      </c>
      <c r="AX94" s="793">
        <f t="shared" si="108"/>
        <v>-0.41290165525453126</v>
      </c>
      <c r="AY94" s="793">
        <f t="shared" si="108"/>
        <v>-0.43460811520990406</v>
      </c>
      <c r="AZ94" s="793">
        <f t="shared" si="108"/>
        <v>-0.40478812386705054</v>
      </c>
      <c r="BA94" s="793">
        <f t="shared" si="108"/>
        <v>-0.37834078057993847</v>
      </c>
      <c r="BB94" s="354">
        <f t="shared" si="108"/>
        <v>-1</v>
      </c>
      <c r="BC94" s="354">
        <f t="shared" si="108"/>
        <v>-1</v>
      </c>
      <c r="BD94" s="354">
        <f t="shared" si="108"/>
        <v>-1</v>
      </c>
      <c r="BE94" s="354">
        <f t="shared" si="108"/>
        <v>-1</v>
      </c>
    </row>
    <row r="95" spans="24:60" ht="17.100000000000001" customHeight="1">
      <c r="X95" s="1140"/>
      <c r="Y95" s="863" t="s">
        <v>510</v>
      </c>
      <c r="Z95" s="305"/>
      <c r="AA95" s="356">
        <f t="shared" ref="AA95:AB95" si="109">IF(AA28="NO","-",AA28/$AA28-1)</f>
        <v>0</v>
      </c>
      <c r="AB95" s="793">
        <f t="shared" si="109"/>
        <v>0.11764705882352944</v>
      </c>
      <c r="AC95" s="793">
        <f t="shared" ref="AC95:AD95" si="110">IF(AC28="NO","-",AC28/$AA28-1)</f>
        <v>0.23529411764705888</v>
      </c>
      <c r="AD95" s="793">
        <f t="shared" si="110"/>
        <v>0.23529411764705888</v>
      </c>
      <c r="AE95" s="793">
        <f t="shared" ref="AE95:AF95" si="111">IF(AE28="NO","-",AE28/$AA28-1)</f>
        <v>0.17647058823529416</v>
      </c>
      <c r="AF95" s="793">
        <f t="shared" si="111"/>
        <v>0.29411764705882359</v>
      </c>
      <c r="AG95" s="793">
        <f t="shared" ref="AG95:BE95" si="112">IF(AG28="NO","-",AG28/$AA28-1)</f>
        <v>2.7603765686104329</v>
      </c>
      <c r="AH95" s="793">
        <f t="shared" si="112"/>
        <v>3.8865801484627873</v>
      </c>
      <c r="AI95" s="793">
        <f t="shared" si="112"/>
        <v>4.9154048010455691</v>
      </c>
      <c r="AJ95" s="793">
        <f t="shared" si="112"/>
        <v>6.9204447757231673</v>
      </c>
      <c r="AK95" s="793">
        <f t="shared" si="112"/>
        <v>7.0027058210890676</v>
      </c>
      <c r="AL95" s="793">
        <f t="shared" si="112"/>
        <v>6.5171589899629332</v>
      </c>
      <c r="AM95" s="793">
        <f t="shared" si="112"/>
        <v>7.2347080265885211</v>
      </c>
      <c r="AN95" s="793">
        <f t="shared" si="112"/>
        <v>6.7917406087586905</v>
      </c>
      <c r="AO95" s="793">
        <f t="shared" si="112"/>
        <v>6.7551701604092429</v>
      </c>
      <c r="AP95" s="793">
        <f t="shared" si="112"/>
        <v>5.4930965824969107</v>
      </c>
      <c r="AQ95" s="793">
        <f t="shared" si="112"/>
        <v>4.2220750380346539</v>
      </c>
      <c r="AR95" s="793">
        <f t="shared" si="112"/>
        <v>2.3343898820159912</v>
      </c>
      <c r="AS95" s="793">
        <f t="shared" si="112"/>
        <v>1.6996011207081332</v>
      </c>
      <c r="AT95" s="793">
        <f t="shared" si="112"/>
        <v>0.81894914629332671</v>
      </c>
      <c r="AU95" s="793">
        <f t="shared" si="112"/>
        <v>1.4528370278852725</v>
      </c>
      <c r="AV95" s="793">
        <f t="shared" si="112"/>
        <v>0.80555087454179741</v>
      </c>
      <c r="AW95" s="793">
        <f t="shared" si="112"/>
        <v>0.56951794520967547</v>
      </c>
      <c r="AX95" s="793">
        <f t="shared" si="112"/>
        <v>0.54941554264476111</v>
      </c>
      <c r="AY95" s="793">
        <f t="shared" si="112"/>
        <v>0.74305434445953344</v>
      </c>
      <c r="AZ95" s="793">
        <f t="shared" si="112"/>
        <v>0.74473352257063286</v>
      </c>
      <c r="BA95" s="793">
        <f t="shared" si="112"/>
        <v>0.42857475020200653</v>
      </c>
      <c r="BB95" s="354">
        <f t="shared" si="112"/>
        <v>-1</v>
      </c>
      <c r="BC95" s="354">
        <f t="shared" si="112"/>
        <v>-1</v>
      </c>
      <c r="BD95" s="354">
        <f t="shared" si="112"/>
        <v>-1</v>
      </c>
      <c r="BE95" s="354">
        <f t="shared" si="112"/>
        <v>-1</v>
      </c>
    </row>
    <row r="96" spans="24:60" ht="17.100000000000001" customHeight="1">
      <c r="X96" s="1141"/>
      <c r="Y96" s="863" t="s">
        <v>520</v>
      </c>
      <c r="Z96" s="299"/>
      <c r="AA96" s="356">
        <f t="shared" ref="AA96:AB98" si="113">IF(AA29="NO","-",AA29/$AA29-1)</f>
        <v>0</v>
      </c>
      <c r="AB96" s="793">
        <f t="shared" si="113"/>
        <v>0.11764705882352966</v>
      </c>
      <c r="AC96" s="793">
        <f t="shared" ref="AC96:AD96" si="114">IF(AC29="NO","-",AC29/$AA29-1)</f>
        <v>0.2352941176470591</v>
      </c>
      <c r="AD96" s="793">
        <f t="shared" si="114"/>
        <v>0.2352941176470591</v>
      </c>
      <c r="AE96" s="793">
        <f t="shared" ref="AE96:AF96" si="115">IF(AE29="NO","-",AE29/$AA29-1)</f>
        <v>0.17647058823529416</v>
      </c>
      <c r="AF96" s="793">
        <f t="shared" si="115"/>
        <v>0.29411764705882382</v>
      </c>
      <c r="AG96" s="793">
        <f t="shared" ref="AG96:BE96" si="116">IF(AG29="NO","-",AG29/$AA29-1)</f>
        <v>0.1495968945954016</v>
      </c>
      <c r="AH96" s="793">
        <f t="shared" si="116"/>
        <v>-0.29053448790683778</v>
      </c>
      <c r="AI96" s="793">
        <f t="shared" si="116"/>
        <v>-0.42191699014631223</v>
      </c>
      <c r="AJ96" s="793">
        <f t="shared" si="116"/>
        <v>-0.57957599283368166</v>
      </c>
      <c r="AK96" s="793">
        <f t="shared" si="116"/>
        <v>-0.76351149596894596</v>
      </c>
      <c r="AL96" s="793">
        <f t="shared" si="116"/>
        <v>-0.78321887130486711</v>
      </c>
      <c r="AM96" s="793">
        <f t="shared" si="116"/>
        <v>-0.76351149596894596</v>
      </c>
      <c r="AN96" s="793">
        <f t="shared" si="116"/>
        <v>-0.7766497461928934</v>
      </c>
      <c r="AO96" s="793">
        <f t="shared" si="116"/>
        <v>-0.78978799641684083</v>
      </c>
      <c r="AP96" s="793">
        <f t="shared" si="116"/>
        <v>-0.73197969543147212</v>
      </c>
      <c r="AQ96" s="793">
        <f t="shared" si="116"/>
        <v>-0.62444311734846214</v>
      </c>
      <c r="AR96" s="793">
        <f t="shared" si="116"/>
        <v>-0.67049268438339804</v>
      </c>
      <c r="AS96" s="793">
        <f t="shared" si="116"/>
        <v>-0.64592415646461632</v>
      </c>
      <c r="AT96" s="793">
        <f t="shared" si="116"/>
        <v>-0.93299492385786797</v>
      </c>
      <c r="AU96" s="793">
        <f t="shared" si="116"/>
        <v>-0.94547626157061804</v>
      </c>
      <c r="AV96" s="793">
        <f t="shared" si="116"/>
        <v>-0.96189907435055244</v>
      </c>
      <c r="AW96" s="793">
        <f t="shared" si="116"/>
        <v>-0.96452672439534193</v>
      </c>
      <c r="AX96" s="793">
        <f t="shared" si="116"/>
        <v>-0.97326366079426696</v>
      </c>
      <c r="AY96" s="793">
        <f t="shared" si="116"/>
        <v>-0.98226336219767096</v>
      </c>
      <c r="AZ96" s="793">
        <f t="shared" si="116"/>
        <v>-0.98489101224246045</v>
      </c>
      <c r="BA96" s="793">
        <f t="shared" si="116"/>
        <v>-0.98546909556242201</v>
      </c>
      <c r="BB96" s="354">
        <f t="shared" si="116"/>
        <v>-1</v>
      </c>
      <c r="BC96" s="354">
        <f t="shared" si="116"/>
        <v>-1</v>
      </c>
      <c r="BD96" s="354">
        <f t="shared" si="116"/>
        <v>-1</v>
      </c>
      <c r="BE96" s="354">
        <f t="shared" si="116"/>
        <v>-1</v>
      </c>
    </row>
    <row r="97" spans="2:61" ht="17.100000000000001" customHeight="1">
      <c r="X97" s="996" t="s">
        <v>521</v>
      </c>
      <c r="Y97" s="1142"/>
      <c r="Z97" s="783"/>
      <c r="AA97" s="784">
        <f>AA30/$AA30-1</f>
        <v>0</v>
      </c>
      <c r="AB97" s="797">
        <f>AB30/$AA30-1</f>
        <v>0</v>
      </c>
      <c r="AC97" s="797">
        <f>AC30/$AA30-1</f>
        <v>0</v>
      </c>
      <c r="AD97" s="797">
        <f>AD30/$AA30-1</f>
        <v>0.33333333333333348</v>
      </c>
      <c r="AE97" s="797">
        <f>AE30/$AA30-1</f>
        <v>1.3333333333333339</v>
      </c>
      <c r="AF97" s="797">
        <f t="shared" ref="AF97:BE97" si="117">AF30/$AA30-1</f>
        <v>5.1666666666666643</v>
      </c>
      <c r="AG97" s="797">
        <f t="shared" si="117"/>
        <v>4.9047836226749046</v>
      </c>
      <c r="AH97" s="797">
        <f t="shared" si="117"/>
        <v>4.2456337622174782</v>
      </c>
      <c r="AI97" s="797">
        <f t="shared" si="117"/>
        <v>4.7692582387944471</v>
      </c>
      <c r="AJ97" s="797">
        <f t="shared" si="117"/>
        <v>8.6679111890702174</v>
      </c>
      <c r="AK97" s="797">
        <f t="shared" si="117"/>
        <v>7.7633822968169159</v>
      </c>
      <c r="AL97" s="797">
        <f t="shared" si="117"/>
        <v>8.0406081453481093</v>
      </c>
      <c r="AM97" s="797">
        <f t="shared" si="117"/>
        <v>10.391735595586026</v>
      </c>
      <c r="AN97" s="797">
        <f t="shared" si="117"/>
        <v>11.759832449954526</v>
      </c>
      <c r="AO97" s="797">
        <f t="shared" si="117"/>
        <v>13.904646349827996</v>
      </c>
      <c r="AP97" s="797">
        <f t="shared" si="117"/>
        <v>44.132146791215824</v>
      </c>
      <c r="AQ97" s="797">
        <f t="shared" si="117"/>
        <v>41.972095173144396</v>
      </c>
      <c r="AR97" s="797">
        <f t="shared" si="117"/>
        <v>47.660060322886132</v>
      </c>
      <c r="AS97" s="797">
        <f t="shared" si="117"/>
        <v>44.416936239954353</v>
      </c>
      <c r="AT97" s="797">
        <f t="shared" si="117"/>
        <v>40.52595724735793</v>
      </c>
      <c r="AU97" s="797">
        <f t="shared" si="117"/>
        <v>46.217061377636426</v>
      </c>
      <c r="AV97" s="797">
        <f t="shared" si="117"/>
        <v>54.209691409698692</v>
      </c>
      <c r="AW97" s="797">
        <f t="shared" si="117"/>
        <v>45.361822274760272</v>
      </c>
      <c r="AX97" s="797">
        <f t="shared" si="117"/>
        <v>48.593517722437284</v>
      </c>
      <c r="AY97" s="797">
        <f t="shared" si="117"/>
        <v>33.433375358040131</v>
      </c>
      <c r="AZ97" s="797">
        <f t="shared" si="117"/>
        <v>16.510997888163207</v>
      </c>
      <c r="BA97" s="797">
        <f t="shared" si="117"/>
        <v>18.455324354047669</v>
      </c>
      <c r="BB97" s="784">
        <f t="shared" si="117"/>
        <v>-1</v>
      </c>
      <c r="BC97" s="784">
        <f t="shared" si="117"/>
        <v>-1</v>
      </c>
      <c r="BD97" s="784">
        <f t="shared" si="117"/>
        <v>-1</v>
      </c>
      <c r="BE97" s="784">
        <f t="shared" si="117"/>
        <v>-1</v>
      </c>
    </row>
    <row r="98" spans="2:61" ht="17.100000000000001" customHeight="1">
      <c r="V98" s="95"/>
      <c r="X98" s="996"/>
      <c r="Y98" s="1066" t="s">
        <v>522</v>
      </c>
      <c r="Z98" s="506" t="s">
        <v>65</v>
      </c>
      <c r="AA98" s="356">
        <f t="shared" si="113"/>
        <v>0</v>
      </c>
      <c r="AB98" s="793">
        <f t="shared" ref="AB98:AD98" si="118">IF(AB31="NO","-",AB31/$AA31-1)</f>
        <v>0</v>
      </c>
      <c r="AC98" s="793">
        <f t="shared" si="118"/>
        <v>0</v>
      </c>
      <c r="AD98" s="793">
        <f t="shared" si="118"/>
        <v>0.33333333333333348</v>
      </c>
      <c r="AE98" s="793">
        <f t="shared" ref="AE98:AF98" si="119">IF(AE31="NO","-",AE31/$AA31-1)</f>
        <v>1.3333333333333335</v>
      </c>
      <c r="AF98" s="793">
        <f t="shared" si="119"/>
        <v>5.166666666666667</v>
      </c>
      <c r="AG98" s="793">
        <f t="shared" ref="AG98:BE98" si="120">IF(AG31="NO","-",AG31/$AA31-1)</f>
        <v>5.166666666666667</v>
      </c>
      <c r="AH98" s="793">
        <f t="shared" si="120"/>
        <v>5.166666666666667</v>
      </c>
      <c r="AI98" s="793">
        <f t="shared" si="120"/>
        <v>11.333333333333334</v>
      </c>
      <c r="AJ98" s="793">
        <f t="shared" si="120"/>
        <v>17.5</v>
      </c>
      <c r="AK98" s="793">
        <f t="shared" si="120"/>
        <v>42.166666666666671</v>
      </c>
      <c r="AL98" s="793">
        <f t="shared" si="120"/>
        <v>42.166666666666671</v>
      </c>
      <c r="AM98" s="793">
        <f t="shared" si="120"/>
        <v>54.500000000000007</v>
      </c>
      <c r="AN98" s="793">
        <f t="shared" si="120"/>
        <v>48.333333333333336</v>
      </c>
      <c r="AO98" s="793">
        <f t="shared" si="120"/>
        <v>48.949999999999996</v>
      </c>
      <c r="AP98" s="793">
        <f t="shared" si="120"/>
        <v>443.61666666666662</v>
      </c>
      <c r="AQ98" s="793">
        <f t="shared" si="120"/>
        <v>401.68333333333345</v>
      </c>
      <c r="AR98" s="793">
        <f t="shared" si="120"/>
        <v>439.2999999999999</v>
      </c>
      <c r="AS98" s="793">
        <f t="shared" si="120"/>
        <v>437.45000000000005</v>
      </c>
      <c r="AT98" s="793">
        <f t="shared" si="120"/>
        <v>410.93333333333345</v>
      </c>
      <c r="AU98" s="793">
        <f t="shared" si="120"/>
        <v>473.21666666666664</v>
      </c>
      <c r="AV98" s="793">
        <f t="shared" si="120"/>
        <v>573.11666666666667</v>
      </c>
      <c r="AW98" s="793">
        <f t="shared" si="120"/>
        <v>470.13333333333321</v>
      </c>
      <c r="AX98" s="793">
        <f t="shared" si="120"/>
        <v>531.79999999999995</v>
      </c>
      <c r="AY98" s="793">
        <f t="shared" si="120"/>
        <v>344.85996666666671</v>
      </c>
      <c r="AZ98" s="793">
        <f t="shared" si="120"/>
        <v>143.91666666666666</v>
      </c>
      <c r="BA98" s="793">
        <f t="shared" si="120"/>
        <v>153.78333568572998</v>
      </c>
      <c r="BB98" s="354">
        <f t="shared" si="120"/>
        <v>-1</v>
      </c>
      <c r="BC98" s="354">
        <f t="shared" si="120"/>
        <v>-1</v>
      </c>
      <c r="BD98" s="354">
        <f t="shared" si="120"/>
        <v>-1</v>
      </c>
      <c r="BE98" s="354">
        <f t="shared" si="120"/>
        <v>-1</v>
      </c>
    </row>
    <row r="99" spans="2:61" ht="17.100000000000001" customHeight="1">
      <c r="X99" s="996"/>
      <c r="Y99" s="1066" t="s">
        <v>506</v>
      </c>
      <c r="Z99" s="506" t="s">
        <v>66</v>
      </c>
      <c r="AA99" s="356">
        <f t="shared" ref="AA99:AC99" si="121">IF(AA32="NO","-",AA32/$AA32-1)</f>
        <v>0</v>
      </c>
      <c r="AB99" s="793">
        <f t="shared" si="121"/>
        <v>0</v>
      </c>
      <c r="AC99" s="793">
        <f t="shared" si="121"/>
        <v>0</v>
      </c>
      <c r="AD99" s="793">
        <f t="shared" ref="AD99:AE99" si="122">IF(AD32="NO","-",AD32/$AA32-1)</f>
        <v>0.33333333333333326</v>
      </c>
      <c r="AE99" s="793">
        <f t="shared" si="122"/>
        <v>1.3333333333333335</v>
      </c>
      <c r="AF99" s="793">
        <f t="shared" ref="AF99:BE99" si="123">IF(AF32="NO","-",AF32/$AA32-1)</f>
        <v>5.1666666666666634</v>
      </c>
      <c r="AG99" s="793">
        <f t="shared" si="123"/>
        <v>5.1910607901885575</v>
      </c>
      <c r="AH99" s="793">
        <f t="shared" si="123"/>
        <v>3.5545824345635317</v>
      </c>
      <c r="AI99" s="793">
        <f t="shared" si="123"/>
        <v>3.3496829692518446</v>
      </c>
      <c r="AJ99" s="793">
        <f t="shared" si="123"/>
        <v>6.7534491181553076</v>
      </c>
      <c r="AK99" s="793">
        <f t="shared" si="123"/>
        <v>2.648017696050891</v>
      </c>
      <c r="AL99" s="793">
        <f t="shared" si="123"/>
        <v>3.2958716205833092</v>
      </c>
      <c r="AM99" s="793">
        <f t="shared" si="123"/>
        <v>5.1023481847940131</v>
      </c>
      <c r="AN99" s="793">
        <f t="shared" si="123"/>
        <v>3.7759928856355307</v>
      </c>
      <c r="AO99" s="793">
        <f t="shared" si="123"/>
        <v>5.6522243812428714</v>
      </c>
      <c r="AP99" s="793">
        <f t="shared" si="123"/>
        <v>4.9012865069862306</v>
      </c>
      <c r="AQ99" s="793">
        <f t="shared" si="123"/>
        <v>6.0783486656033547</v>
      </c>
      <c r="AR99" s="793">
        <f t="shared" si="123"/>
        <v>7.9839351943180787</v>
      </c>
      <c r="AS99" s="793">
        <f t="shared" si="123"/>
        <v>7.3290940551090475</v>
      </c>
      <c r="AT99" s="793">
        <f t="shared" si="123"/>
        <v>5.674222100170291</v>
      </c>
      <c r="AU99" s="793">
        <f t="shared" si="123"/>
        <v>5.987943525513951</v>
      </c>
      <c r="AV99" s="793">
        <f t="shared" si="123"/>
        <v>5.4063904179520339</v>
      </c>
      <c r="AW99" s="793">
        <f t="shared" si="123"/>
        <v>5.4873410878072493</v>
      </c>
      <c r="AX99" s="793">
        <f t="shared" si="123"/>
        <v>3.0227508138891492</v>
      </c>
      <c r="AY99" s="793">
        <f t="shared" si="123"/>
        <v>3.8374919396067426</v>
      </c>
      <c r="AZ99" s="793">
        <f t="shared" si="123"/>
        <v>4.3008332493959953</v>
      </c>
      <c r="BA99" s="793">
        <f t="shared" si="123"/>
        <v>5.7097766472205107</v>
      </c>
      <c r="BB99" s="354">
        <f t="shared" si="123"/>
        <v>-1</v>
      </c>
      <c r="BC99" s="354">
        <f t="shared" si="123"/>
        <v>-1</v>
      </c>
      <c r="BD99" s="354">
        <f t="shared" si="123"/>
        <v>-1</v>
      </c>
      <c r="BE99" s="354">
        <f t="shared" si="123"/>
        <v>-1</v>
      </c>
    </row>
    <row r="100" spans="2:61" ht="17.100000000000001" customHeight="1" thickBot="1">
      <c r="X100" s="996"/>
      <c r="Y100" s="864" t="s">
        <v>510</v>
      </c>
      <c r="Z100" s="1143" t="s">
        <v>523</v>
      </c>
      <c r="AA100" s="804">
        <f t="shared" ref="AA100:AC100" si="124">IF(AA33="NO","-",AA33/$AA33-1)</f>
        <v>0</v>
      </c>
      <c r="AB100" s="806">
        <f t="shared" si="124"/>
        <v>0</v>
      </c>
      <c r="AC100" s="806">
        <f t="shared" si="124"/>
        <v>0</v>
      </c>
      <c r="AD100" s="806">
        <f t="shared" ref="AD100:AE100" si="125">IF(AD33="NO","-",AD33/$AA33-1)</f>
        <v>0.33333333333333326</v>
      </c>
      <c r="AE100" s="806">
        <f t="shared" si="125"/>
        <v>1.333333333333333</v>
      </c>
      <c r="AF100" s="806">
        <f t="shared" ref="AF100:BE100" si="126">IF(AF33="NO","-",AF33/$AA33-1)</f>
        <v>5.166666666666667</v>
      </c>
      <c r="AG100" s="806">
        <f t="shared" si="126"/>
        <v>1.5306890799219754</v>
      </c>
      <c r="AH100" s="806">
        <f t="shared" si="126"/>
        <v>10.679356997448513</v>
      </c>
      <c r="AI100" s="806">
        <f t="shared" si="126"/>
        <v>12.838585536863389</v>
      </c>
      <c r="AJ100" s="806">
        <f t="shared" si="126"/>
        <v>19.572730959931828</v>
      </c>
      <c r="AK100" s="806">
        <f t="shared" si="126"/>
        <v>24.998032815638368</v>
      </c>
      <c r="AL100" s="806">
        <f t="shared" si="126"/>
        <v>21.585912418789782</v>
      </c>
      <c r="AM100" s="806">
        <f t="shared" si="126"/>
        <v>18.810550154265446</v>
      </c>
      <c r="AN100" s="806">
        <f t="shared" si="126"/>
        <v>57.521036674901957</v>
      </c>
      <c r="AO100" s="806">
        <f t="shared" si="126"/>
        <v>64.244207683983802</v>
      </c>
      <c r="AP100" s="806">
        <f t="shared" si="126"/>
        <v>26.882445744349905</v>
      </c>
      <c r="AQ100" s="806">
        <f t="shared" si="126"/>
        <v>32.570191372834614</v>
      </c>
      <c r="AR100" s="806">
        <f t="shared" si="126"/>
        <v>43.851570171408639</v>
      </c>
      <c r="AS100" s="806">
        <f t="shared" si="126"/>
        <v>11.176333500606649</v>
      </c>
      <c r="AT100" s="806">
        <f t="shared" si="126"/>
        <v>8.1094855309396685</v>
      </c>
      <c r="AU100" s="806">
        <f t="shared" si="126"/>
        <v>9.4148606608934511</v>
      </c>
      <c r="AV100" s="806">
        <f t="shared" si="126"/>
        <v>8.5729409395052318</v>
      </c>
      <c r="AW100" s="806">
        <f t="shared" si="126"/>
        <v>7.1918143188951138</v>
      </c>
      <c r="AX100" s="806">
        <f t="shared" si="126"/>
        <v>7.4449629342539207</v>
      </c>
      <c r="AY100" s="806">
        <f t="shared" si="126"/>
        <v>9.3438912063242725</v>
      </c>
      <c r="AZ100" s="806">
        <f t="shared" si="126"/>
        <v>7.7594905323908012</v>
      </c>
      <c r="BA100" s="806">
        <f t="shared" si="126"/>
        <v>6.7466884337699753</v>
      </c>
      <c r="BB100" s="805">
        <f t="shared" si="126"/>
        <v>-1</v>
      </c>
      <c r="BC100" s="805">
        <f t="shared" si="126"/>
        <v>-1</v>
      </c>
      <c r="BD100" s="805">
        <f t="shared" si="126"/>
        <v>-1</v>
      </c>
      <c r="BE100" s="805">
        <f t="shared" si="126"/>
        <v>-1</v>
      </c>
    </row>
    <row r="101" spans="2:61" ht="17.100000000000001" customHeight="1" thickTop="1">
      <c r="B101" s="1" t="s">
        <v>32</v>
      </c>
      <c r="X101" s="565" t="s">
        <v>109</v>
      </c>
      <c r="Y101" s="1144"/>
      <c r="Z101" s="303"/>
      <c r="AA101" s="417">
        <f t="shared" ref="AA101:BE101" si="127">AA34/$AA34-1</f>
        <v>0</v>
      </c>
      <c r="AB101" s="798">
        <f t="shared" si="127"/>
        <v>0.10581172541317163</v>
      </c>
      <c r="AC101" s="798">
        <f t="shared" si="127"/>
        <v>0.16118731058708846</v>
      </c>
      <c r="AD101" s="798">
        <f t="shared" si="127"/>
        <v>0.26766531157425799</v>
      </c>
      <c r="AE101" s="798">
        <f t="shared" si="127"/>
        <v>0.40269834317536413</v>
      </c>
      <c r="AF101" s="798">
        <f t="shared" si="127"/>
        <v>0.68216446255536467</v>
      </c>
      <c r="AG101" s="798">
        <f t="shared" si="127"/>
        <v>0.69911566668952041</v>
      </c>
      <c r="AH101" s="798">
        <f t="shared" si="127"/>
        <v>0.67172574932084617</v>
      </c>
      <c r="AI101" s="798">
        <f t="shared" si="127"/>
        <v>0.5195557930868111</v>
      </c>
      <c r="AJ101" s="798">
        <f t="shared" si="127"/>
        <v>0.32878436822755686</v>
      </c>
      <c r="AK101" s="798">
        <f t="shared" si="127"/>
        <v>0.18916942794634273</v>
      </c>
      <c r="AL101" s="798">
        <f t="shared" si="127"/>
        <v>9.8299419497038798E-3</v>
      </c>
      <c r="AM101" s="798">
        <f t="shared" si="127"/>
        <v>-0.10780852620735859</v>
      </c>
      <c r="AN101" s="798">
        <f t="shared" si="127"/>
        <v>-0.12584926653258011</v>
      </c>
      <c r="AO101" s="798">
        <f t="shared" si="127"/>
        <v>-0.22548859331168636</v>
      </c>
      <c r="AP101" s="798">
        <f t="shared" si="127"/>
        <v>-0.20999856255792204</v>
      </c>
      <c r="AQ101" s="798">
        <f t="shared" si="127"/>
        <v>-0.14420414337785514</v>
      </c>
      <c r="AR101" s="798">
        <f t="shared" si="127"/>
        <v>-0.124737366699057</v>
      </c>
      <c r="AS101" s="798">
        <f t="shared" si="127"/>
        <v>-0.13202772941913132</v>
      </c>
      <c r="AT101" s="798">
        <f t="shared" si="127"/>
        <v>-0.18581343487772572</v>
      </c>
      <c r="AU101" s="798">
        <f t="shared" si="127"/>
        <v>-0.10849899476564207</v>
      </c>
      <c r="AV101" s="798">
        <f t="shared" si="127"/>
        <v>-4.1842804229352382E-2</v>
      </c>
      <c r="AW101" s="798">
        <f t="shared" si="127"/>
        <v>3.3292686530016713E-2</v>
      </c>
      <c r="AX101" s="798">
        <f t="shared" si="127"/>
        <v>0.1057689673192912</v>
      </c>
      <c r="AY101" s="798">
        <f t="shared" si="127"/>
        <v>0.19688704702703985</v>
      </c>
      <c r="AZ101" s="798">
        <f t="shared" si="127"/>
        <v>0.28059291472399961</v>
      </c>
      <c r="BA101" s="798">
        <f t="shared" si="127"/>
        <v>0.37976111899126486</v>
      </c>
      <c r="BB101" s="417">
        <f t="shared" si="127"/>
        <v>-1</v>
      </c>
      <c r="BC101" s="417">
        <f t="shared" si="127"/>
        <v>-1</v>
      </c>
      <c r="BD101" s="417">
        <f t="shared" si="127"/>
        <v>-1</v>
      </c>
      <c r="BE101" s="417">
        <f t="shared" si="127"/>
        <v>-1</v>
      </c>
      <c r="BG101" s="110"/>
      <c r="BH101" s="110"/>
      <c r="BI101" s="110"/>
    </row>
    <row r="102" spans="2:61" s="232" customFormat="1" ht="17.100000000000001" customHeight="1">
      <c r="X102" s="295"/>
      <c r="Y102" s="295"/>
      <c r="Z102" s="296"/>
      <c r="AA102" s="296"/>
      <c r="AB102" s="296"/>
      <c r="AC102" s="296"/>
      <c r="AD102" s="296"/>
      <c r="AE102" s="296"/>
      <c r="AF102" s="296"/>
      <c r="AG102" s="296"/>
      <c r="AH102" s="296"/>
      <c r="AI102" s="296"/>
      <c r="AJ102" s="296"/>
      <c r="AK102" s="296"/>
      <c r="AL102" s="296"/>
      <c r="AM102" s="296"/>
      <c r="AN102" s="296"/>
      <c r="AO102" s="296"/>
      <c r="AP102" s="296"/>
      <c r="AQ102" s="296"/>
      <c r="AR102" s="296"/>
      <c r="AS102" s="296"/>
      <c r="AT102" s="296"/>
      <c r="AU102" s="296"/>
      <c r="AV102" s="296"/>
      <c r="AW102" s="296"/>
      <c r="AX102" s="296"/>
      <c r="AY102" s="296"/>
      <c r="AZ102" s="296"/>
      <c r="BA102" s="296"/>
      <c r="BB102" s="296"/>
      <c r="BC102" s="296"/>
      <c r="BD102" s="296"/>
      <c r="BE102" s="296"/>
      <c r="BG102" s="297"/>
      <c r="BH102" s="297"/>
      <c r="BI102" s="297"/>
    </row>
    <row r="103" spans="2:61">
      <c r="X103" s="1" t="s">
        <v>527</v>
      </c>
    </row>
    <row r="104" spans="2:61">
      <c r="X104" s="1128"/>
      <c r="Y104" s="1129"/>
      <c r="Z104" s="251">
        <v>2005</v>
      </c>
      <c r="AA104" s="129">
        <v>1990</v>
      </c>
      <c r="AB104" s="129">
        <f>AA104+1</f>
        <v>1991</v>
      </c>
      <c r="AC104" s="129">
        <f>AB104+1</f>
        <v>1992</v>
      </c>
      <c r="AD104" s="129">
        <f>AC104+1</f>
        <v>1993</v>
      </c>
      <c r="AE104" s="129">
        <f>AD104+1</f>
        <v>1994</v>
      </c>
      <c r="AF104" s="129">
        <v>1995</v>
      </c>
      <c r="AG104" s="129">
        <f t="shared" ref="AG104:BA104" si="128">AF104+1</f>
        <v>1996</v>
      </c>
      <c r="AH104" s="129">
        <f t="shared" si="128"/>
        <v>1997</v>
      </c>
      <c r="AI104" s="129">
        <f t="shared" si="128"/>
        <v>1998</v>
      </c>
      <c r="AJ104" s="129">
        <f t="shared" si="128"/>
        <v>1999</v>
      </c>
      <c r="AK104" s="129">
        <f t="shared" si="128"/>
        <v>2000</v>
      </c>
      <c r="AL104" s="129">
        <f t="shared" si="128"/>
        <v>2001</v>
      </c>
      <c r="AM104" s="129">
        <f t="shared" si="128"/>
        <v>2002</v>
      </c>
      <c r="AN104" s="129">
        <f t="shared" si="128"/>
        <v>2003</v>
      </c>
      <c r="AO104" s="129">
        <f t="shared" si="128"/>
        <v>2004</v>
      </c>
      <c r="AP104" s="129">
        <f t="shared" si="128"/>
        <v>2005</v>
      </c>
      <c r="AQ104" s="129">
        <f t="shared" si="128"/>
        <v>2006</v>
      </c>
      <c r="AR104" s="129">
        <f t="shared" si="128"/>
        <v>2007</v>
      </c>
      <c r="AS104" s="129">
        <f t="shared" si="128"/>
        <v>2008</v>
      </c>
      <c r="AT104" s="129">
        <f t="shared" si="128"/>
        <v>2009</v>
      </c>
      <c r="AU104" s="129">
        <f t="shared" si="128"/>
        <v>2010</v>
      </c>
      <c r="AV104" s="129">
        <f t="shared" si="128"/>
        <v>2011</v>
      </c>
      <c r="AW104" s="129">
        <f t="shared" si="128"/>
        <v>2012</v>
      </c>
      <c r="AX104" s="129">
        <f t="shared" si="128"/>
        <v>2013</v>
      </c>
      <c r="AY104" s="129">
        <f t="shared" si="128"/>
        <v>2014</v>
      </c>
      <c r="AZ104" s="129">
        <f t="shared" si="128"/>
        <v>2015</v>
      </c>
      <c r="BA104" s="129">
        <f t="shared" si="128"/>
        <v>2016</v>
      </c>
      <c r="BB104" s="129">
        <f t="shared" ref="BB104" si="129">BA104+1</f>
        <v>2017</v>
      </c>
      <c r="BC104" s="129">
        <f t="shared" ref="BC104" si="130">BB104+1</f>
        <v>2018</v>
      </c>
      <c r="BD104" s="129">
        <f t="shared" ref="BD104" si="131">BC104+1</f>
        <v>2019</v>
      </c>
      <c r="BE104" s="129">
        <f t="shared" ref="BE104" si="132">BD104+1</f>
        <v>2020</v>
      </c>
    </row>
    <row r="105" spans="2:61" ht="17.100000000000001" customHeight="1">
      <c r="X105" s="1026" t="s">
        <v>30</v>
      </c>
      <c r="Y105" s="963"/>
      <c r="Z105" s="289">
        <f t="shared" ref="Z105:Z134" si="133">AP5</f>
        <v>12781.82828393827</v>
      </c>
      <c r="AA105" s="307"/>
      <c r="AB105" s="307"/>
      <c r="AC105" s="307"/>
      <c r="AD105" s="307"/>
      <c r="AE105" s="307"/>
      <c r="AF105" s="307"/>
      <c r="AG105" s="307"/>
      <c r="AH105" s="307"/>
      <c r="AI105" s="307"/>
      <c r="AJ105" s="307"/>
      <c r="AK105" s="307"/>
      <c r="AL105" s="307"/>
      <c r="AM105" s="307"/>
      <c r="AN105" s="307"/>
      <c r="AO105" s="307"/>
      <c r="AP105" s="307">
        <f t="shared" ref="AP105:BE105" si="134">AP5/$AP5-1</f>
        <v>0</v>
      </c>
      <c r="AQ105" s="792">
        <f t="shared" si="134"/>
        <v>0.14436384549598169</v>
      </c>
      <c r="AR105" s="792">
        <f t="shared" si="134"/>
        <v>0.30710482093669134</v>
      </c>
      <c r="AS105" s="792">
        <f t="shared" si="134"/>
        <v>0.50877705823148345</v>
      </c>
      <c r="AT105" s="792">
        <f t="shared" si="134"/>
        <v>0.63805408957192933</v>
      </c>
      <c r="AU105" s="792">
        <f t="shared" si="134"/>
        <v>0.8233093713245907</v>
      </c>
      <c r="AV105" s="792">
        <f t="shared" si="134"/>
        <v>1.0397314506342306</v>
      </c>
      <c r="AW105" s="792">
        <f t="shared" si="134"/>
        <v>1.2961194355211325</v>
      </c>
      <c r="AX105" s="792">
        <f t="shared" si="134"/>
        <v>1.5109526678923726</v>
      </c>
      <c r="AY105" s="792">
        <f t="shared" si="134"/>
        <v>1.7981701741637761</v>
      </c>
      <c r="AZ105" s="792">
        <f t="shared" si="134"/>
        <v>2.0701870311037629</v>
      </c>
      <c r="BA105" s="792">
        <f t="shared" si="134"/>
        <v>2.3264192164148549</v>
      </c>
      <c r="BB105" s="307">
        <f t="shared" si="134"/>
        <v>-1</v>
      </c>
      <c r="BC105" s="307">
        <f t="shared" si="134"/>
        <v>-1</v>
      </c>
      <c r="BD105" s="307">
        <f t="shared" si="134"/>
        <v>-1</v>
      </c>
      <c r="BE105" s="307">
        <f t="shared" si="134"/>
        <v>-1</v>
      </c>
      <c r="BI105" s="110"/>
    </row>
    <row r="106" spans="2:61" ht="17.100000000000001" customHeight="1">
      <c r="X106" s="1130"/>
      <c r="Y106" s="865" t="s">
        <v>502</v>
      </c>
      <c r="Z106" s="304">
        <f t="shared" si="133"/>
        <v>8875.8669161415401</v>
      </c>
      <c r="AA106" s="308"/>
      <c r="AB106" s="308"/>
      <c r="AC106" s="308"/>
      <c r="AD106" s="308"/>
      <c r="AE106" s="308"/>
      <c r="AF106" s="308"/>
      <c r="AG106" s="308"/>
      <c r="AH106" s="308"/>
      <c r="AI106" s="308"/>
      <c r="AJ106" s="308"/>
      <c r="AK106" s="308"/>
      <c r="AL106" s="308"/>
      <c r="AM106" s="308"/>
      <c r="AN106" s="308"/>
      <c r="AO106" s="308"/>
      <c r="AP106" s="354">
        <f t="shared" ref="AP106:AQ111" si="135">AP6/$AP6-1</f>
        <v>0</v>
      </c>
      <c r="AQ106" s="793">
        <f t="shared" si="135"/>
        <v>0.22282708278752605</v>
      </c>
      <c r="AR106" s="793">
        <f t="shared" ref="AR106:AV106" si="136">AR6/$AP6-1</f>
        <v>0.51740057735597778</v>
      </c>
      <c r="AS106" s="793">
        <f t="shared" si="136"/>
        <v>0.76720929379298641</v>
      </c>
      <c r="AT106" s="793">
        <f t="shared" si="136"/>
        <v>1.0277936880027116</v>
      </c>
      <c r="AU106" s="793">
        <f t="shared" si="136"/>
        <v>1.3076907711972661</v>
      </c>
      <c r="AV106" s="793">
        <f t="shared" si="136"/>
        <v>1.6070270308833314</v>
      </c>
      <c r="AW106" s="793">
        <f t="shared" ref="AW106:AX111" si="137">AW6/$AP6-1</f>
        <v>1.9691281524401631</v>
      </c>
      <c r="AX106" s="793">
        <f t="shared" si="137"/>
        <v>2.2682167758107505</v>
      </c>
      <c r="AY106" s="793">
        <f t="shared" ref="AY106:AZ106" si="138">AY6/$AP6-1</f>
        <v>2.665651669516937</v>
      </c>
      <c r="AZ106" s="793">
        <f t="shared" si="138"/>
        <v>3.0416612709800699</v>
      </c>
      <c r="BA106" s="793">
        <f t="shared" ref="BA106:BB111" si="139">BA6/$AP6-1</f>
        <v>3.3829813755693454</v>
      </c>
      <c r="BB106" s="354">
        <f t="shared" si="139"/>
        <v>-1</v>
      </c>
      <c r="BC106" s="354">
        <f t="shared" ref="BC106:BE106" si="140">BC6/$AP6-1</f>
        <v>-1</v>
      </c>
      <c r="BD106" s="354">
        <f t="shared" si="140"/>
        <v>-1</v>
      </c>
      <c r="BE106" s="354">
        <f t="shared" si="140"/>
        <v>-1</v>
      </c>
      <c r="BG106" s="110"/>
    </row>
    <row r="107" spans="2:61" ht="17.100000000000001" customHeight="1">
      <c r="X107" s="1130"/>
      <c r="Y107" s="1131" t="s">
        <v>503</v>
      </c>
      <c r="Z107" s="305">
        <f t="shared" si="133"/>
        <v>937.48331743758206</v>
      </c>
      <c r="AA107" s="308"/>
      <c r="AB107" s="308"/>
      <c r="AC107" s="308"/>
      <c r="AD107" s="308"/>
      <c r="AE107" s="308"/>
      <c r="AF107" s="308"/>
      <c r="AG107" s="308"/>
      <c r="AH107" s="308"/>
      <c r="AI107" s="308"/>
      <c r="AJ107" s="308"/>
      <c r="AK107" s="308"/>
      <c r="AL107" s="308"/>
      <c r="AM107" s="308"/>
      <c r="AN107" s="308"/>
      <c r="AO107" s="308"/>
      <c r="AP107" s="354">
        <f t="shared" si="135"/>
        <v>0</v>
      </c>
      <c r="AQ107" s="793">
        <f t="shared" si="135"/>
        <v>0.27414569100647213</v>
      </c>
      <c r="AR107" s="793">
        <f t="shared" ref="AR107:AV107" si="141">AR7/$AP7-1</f>
        <v>0.5244379262093477</v>
      </c>
      <c r="AS107" s="793">
        <f t="shared" si="141"/>
        <v>0.61022610954408485</v>
      </c>
      <c r="AT107" s="793">
        <f t="shared" si="141"/>
        <v>0.71540758299812524</v>
      </c>
      <c r="AU107" s="793">
        <f t="shared" si="141"/>
        <v>0.86549629111998261</v>
      </c>
      <c r="AV107" s="793">
        <f t="shared" si="141"/>
        <v>1.0516743774426982</v>
      </c>
      <c r="AW107" s="793">
        <f t="shared" si="137"/>
        <v>1.2195912854792841</v>
      </c>
      <c r="AX107" s="793">
        <f t="shared" si="137"/>
        <v>1.377967714412256</v>
      </c>
      <c r="AY107" s="793">
        <f t="shared" ref="AY107:AZ107" si="142">AY7/$AP7-1</f>
        <v>1.5311956463957648</v>
      </c>
      <c r="AZ107" s="793">
        <f t="shared" si="142"/>
        <v>1.649432235717665</v>
      </c>
      <c r="BA107" s="793">
        <f t="shared" si="139"/>
        <v>1.8277632704041902</v>
      </c>
      <c r="BB107" s="354">
        <f t="shared" si="139"/>
        <v>-1</v>
      </c>
      <c r="BC107" s="354">
        <f t="shared" ref="BC107:BE107" si="143">BC7/$AP7-1</f>
        <v>-1</v>
      </c>
      <c r="BD107" s="354">
        <f t="shared" si="143"/>
        <v>-1</v>
      </c>
      <c r="BE107" s="354">
        <f t="shared" si="143"/>
        <v>-1</v>
      </c>
      <c r="BG107" s="110"/>
    </row>
    <row r="108" spans="2:61" ht="17.100000000000001" customHeight="1">
      <c r="X108" s="1130"/>
      <c r="Y108" s="863" t="s">
        <v>504</v>
      </c>
      <c r="Z108" s="304">
        <f t="shared" si="133"/>
        <v>1695.1602550000002</v>
      </c>
      <c r="AA108" s="308"/>
      <c r="AB108" s="308"/>
      <c r="AC108" s="308"/>
      <c r="AD108" s="308"/>
      <c r="AE108" s="308"/>
      <c r="AF108" s="308"/>
      <c r="AG108" s="308"/>
      <c r="AH108" s="308"/>
      <c r="AI108" s="308"/>
      <c r="AJ108" s="308"/>
      <c r="AK108" s="308"/>
      <c r="AL108" s="308"/>
      <c r="AM108" s="308"/>
      <c r="AN108" s="308"/>
      <c r="AO108" s="308"/>
      <c r="AP108" s="354">
        <f t="shared" si="135"/>
        <v>0</v>
      </c>
      <c r="AQ108" s="793">
        <f t="shared" si="135"/>
        <v>-0.33729169989299934</v>
      </c>
      <c r="AR108" s="793">
        <f t="shared" ref="AR108:AV108" si="144">AR8/$AP8-1</f>
        <v>-0.47231207470706071</v>
      </c>
      <c r="AS108" s="793">
        <f t="shared" si="144"/>
        <v>-0.45090086954640174</v>
      </c>
      <c r="AT108" s="793">
        <f t="shared" si="144"/>
        <v>-0.50171622859338461</v>
      </c>
      <c r="AU108" s="793">
        <f t="shared" si="144"/>
        <v>-0.60682703122956361</v>
      </c>
      <c r="AV108" s="793">
        <f t="shared" si="144"/>
        <v>-0.62594369580709652</v>
      </c>
      <c r="AW108" s="793">
        <f t="shared" si="137"/>
        <v>-0.66908939945621837</v>
      </c>
      <c r="AX108" s="793">
        <f t="shared" si="137"/>
        <v>-0.71131839213632353</v>
      </c>
      <c r="AY108" s="793">
        <f t="shared" ref="AY108:AZ108" si="145">AY8/$AP8-1</f>
        <v>-0.70302641504534336</v>
      </c>
      <c r="AZ108" s="793">
        <f t="shared" si="145"/>
        <v>-0.68141978234382339</v>
      </c>
      <c r="BA108" s="793">
        <f t="shared" si="139"/>
        <v>-0.67246547731264505</v>
      </c>
      <c r="BB108" s="354">
        <f t="shared" si="139"/>
        <v>-1</v>
      </c>
      <c r="BC108" s="354">
        <f t="shared" ref="BC108:BE108" si="146">BC8/$AP8-1</f>
        <v>-1</v>
      </c>
      <c r="BD108" s="354">
        <f t="shared" si="146"/>
        <v>-1</v>
      </c>
      <c r="BE108" s="354">
        <f t="shared" si="146"/>
        <v>-1</v>
      </c>
      <c r="BG108" s="110"/>
      <c r="BH108" s="110"/>
    </row>
    <row r="109" spans="2:61" ht="17.100000000000001" customHeight="1">
      <c r="X109" s="1130"/>
      <c r="Y109" s="863" t="s">
        <v>505</v>
      </c>
      <c r="Z109" s="304">
        <f t="shared" si="133"/>
        <v>449.37063436191647</v>
      </c>
      <c r="AA109" s="308"/>
      <c r="AB109" s="308"/>
      <c r="AC109" s="308"/>
      <c r="AD109" s="308"/>
      <c r="AE109" s="308"/>
      <c r="AF109" s="308"/>
      <c r="AG109" s="308"/>
      <c r="AH109" s="308"/>
      <c r="AI109" s="308"/>
      <c r="AJ109" s="308"/>
      <c r="AK109" s="308"/>
      <c r="AL109" s="308"/>
      <c r="AM109" s="308"/>
      <c r="AN109" s="308"/>
      <c r="AO109" s="308"/>
      <c r="AP109" s="354">
        <f t="shared" si="135"/>
        <v>0</v>
      </c>
      <c r="AQ109" s="793">
        <f t="shared" si="135"/>
        <v>-0.18428139465367932</v>
      </c>
      <c r="AR109" s="793">
        <f t="shared" ref="AR109:AV109" si="147">AR9/$AP9-1</f>
        <v>-0.20616286200958067</v>
      </c>
      <c r="AS109" s="793">
        <f t="shared" si="147"/>
        <v>-0.31798333750024821</v>
      </c>
      <c r="AT109" s="793">
        <f t="shared" si="147"/>
        <v>-0.479808331034278</v>
      </c>
      <c r="AU109" s="793">
        <f t="shared" si="147"/>
        <v>-0.71501973987518852</v>
      </c>
      <c r="AV109" s="793">
        <f t="shared" si="147"/>
        <v>-0.66319770652610954</v>
      </c>
      <c r="AW109" s="793">
        <f t="shared" si="137"/>
        <v>-0.73190016311595296</v>
      </c>
      <c r="AX109" s="793">
        <f t="shared" si="137"/>
        <v>-0.70812988156391654</v>
      </c>
      <c r="AY109" s="793">
        <f t="shared" ref="AY109:AZ109" si="148">AY9/$AP9-1</f>
        <v>-0.77620130782307839</v>
      </c>
      <c r="AZ109" s="793">
        <f t="shared" si="148"/>
        <v>-0.81533693141577668</v>
      </c>
      <c r="BA109" s="793">
        <f t="shared" si="139"/>
        <v>-0.66918869657783531</v>
      </c>
      <c r="BB109" s="354">
        <f t="shared" si="139"/>
        <v>-1</v>
      </c>
      <c r="BC109" s="354">
        <f t="shared" ref="BC109:BE109" si="149">BC9/$AP9-1</f>
        <v>-1</v>
      </c>
      <c r="BD109" s="354">
        <f t="shared" si="149"/>
        <v>-1</v>
      </c>
      <c r="BE109" s="354">
        <f t="shared" si="149"/>
        <v>-1</v>
      </c>
      <c r="BG109" s="110"/>
    </row>
    <row r="110" spans="2:61" ht="17.100000000000001" customHeight="1">
      <c r="X110" s="1130"/>
      <c r="Y110" s="1066" t="s">
        <v>506</v>
      </c>
      <c r="Z110" s="304">
        <f t="shared" si="133"/>
        <v>223.97577971716925</v>
      </c>
      <c r="AA110" s="308"/>
      <c r="AB110" s="308"/>
      <c r="AC110" s="308"/>
      <c r="AD110" s="308"/>
      <c r="AE110" s="308"/>
      <c r="AF110" s="308"/>
      <c r="AG110" s="308"/>
      <c r="AH110" s="308"/>
      <c r="AI110" s="308"/>
      <c r="AJ110" s="308"/>
      <c r="AK110" s="308"/>
      <c r="AL110" s="308"/>
      <c r="AM110" s="308"/>
      <c r="AN110" s="308"/>
      <c r="AO110" s="308"/>
      <c r="AP110" s="354">
        <f t="shared" si="135"/>
        <v>0</v>
      </c>
      <c r="AQ110" s="793">
        <f t="shared" si="135"/>
        <v>8.3703571816745148E-2</v>
      </c>
      <c r="AR110" s="793">
        <f t="shared" ref="AR110:AV110" si="150">AR10/$AP10-1</f>
        <v>0.17324236469473742</v>
      </c>
      <c r="AS110" s="793">
        <f t="shared" si="150"/>
        <v>4.5679711161578096E-2</v>
      </c>
      <c r="AT110" s="793">
        <f t="shared" si="150"/>
        <v>-0.331132751132033</v>
      </c>
      <c r="AU110" s="793">
        <f t="shared" si="150"/>
        <v>-0.2636386299946164</v>
      </c>
      <c r="AV110" s="793">
        <f t="shared" si="150"/>
        <v>-0.36514740317159933</v>
      </c>
      <c r="AW110" s="793">
        <f t="shared" si="137"/>
        <v>-0.45696159345216736</v>
      </c>
      <c r="AX110" s="793">
        <f t="shared" si="137"/>
        <v>-0.51226530229140188</v>
      </c>
      <c r="AY110" s="793">
        <f t="shared" ref="AY110:AZ110" si="151">AY10/$AP10-1</f>
        <v>-0.49595454275169826</v>
      </c>
      <c r="AZ110" s="793">
        <f t="shared" si="151"/>
        <v>-0.49511702595701756</v>
      </c>
      <c r="BA110" s="793">
        <f t="shared" si="139"/>
        <v>-0.47613429430866949</v>
      </c>
      <c r="BB110" s="354">
        <f t="shared" si="139"/>
        <v>-1</v>
      </c>
      <c r="BC110" s="354">
        <f t="shared" ref="BC110:BE110" si="152">BC10/$AP10-1</f>
        <v>-1</v>
      </c>
      <c r="BD110" s="354">
        <f t="shared" si="152"/>
        <v>-1</v>
      </c>
      <c r="BE110" s="354">
        <f t="shared" si="152"/>
        <v>-1</v>
      </c>
    </row>
    <row r="111" spans="2:61" ht="17.100000000000001" customHeight="1">
      <c r="X111" s="1130"/>
      <c r="Y111" s="1131" t="s">
        <v>507</v>
      </c>
      <c r="Z111" s="304">
        <f t="shared" si="133"/>
        <v>3.574219023529412</v>
      </c>
      <c r="AA111" s="310"/>
      <c r="AB111" s="310"/>
      <c r="AC111" s="310"/>
      <c r="AD111" s="310"/>
      <c r="AE111" s="310"/>
      <c r="AF111" s="310"/>
      <c r="AG111" s="310"/>
      <c r="AH111" s="310"/>
      <c r="AI111" s="310"/>
      <c r="AJ111" s="310"/>
      <c r="AK111" s="310"/>
      <c r="AL111" s="310"/>
      <c r="AM111" s="310"/>
      <c r="AN111" s="310"/>
      <c r="AO111" s="310"/>
      <c r="AP111" s="354">
        <f t="shared" si="135"/>
        <v>0</v>
      </c>
      <c r="AQ111" s="793">
        <f t="shared" si="135"/>
        <v>0.37962962962962976</v>
      </c>
      <c r="AR111" s="793">
        <f t="shared" ref="AR111:AV111" si="153">AR11/$AP11-1</f>
        <v>1.7222222222222219</v>
      </c>
      <c r="AS111" s="793">
        <f t="shared" si="153"/>
        <v>2.9722222222222219</v>
      </c>
      <c r="AT111" s="793">
        <f t="shared" si="153"/>
        <v>10.692509614366864</v>
      </c>
      <c r="AU111" s="793">
        <f t="shared" si="153"/>
        <v>12.856154322838876</v>
      </c>
      <c r="AV111" s="793">
        <f t="shared" si="153"/>
        <v>13.510099179784481</v>
      </c>
      <c r="AW111" s="793">
        <f t="shared" si="137"/>
        <v>21.683350075209322</v>
      </c>
      <c r="AX111" s="793">
        <f t="shared" si="137"/>
        <v>26.560028277933927</v>
      </c>
      <c r="AY111" s="793">
        <f t="shared" ref="AY111:AZ111" si="154">AY11/$AP11-1</f>
        <v>28.034612081188076</v>
      </c>
      <c r="AZ111" s="793">
        <f t="shared" si="154"/>
        <v>29.127128488942034</v>
      </c>
      <c r="BA111" s="793">
        <f t="shared" si="139"/>
        <v>28.794709298210751</v>
      </c>
      <c r="BB111" s="354" t="e">
        <f t="shared" si="139"/>
        <v>#VALUE!</v>
      </c>
      <c r="BC111" s="354" t="e">
        <f t="shared" ref="BC111:BE111" si="155">BC11/$AP11-1</f>
        <v>#VALUE!</v>
      </c>
      <c r="BD111" s="354" t="e">
        <f t="shared" si="155"/>
        <v>#VALUE!</v>
      </c>
      <c r="BE111" s="354" t="e">
        <f t="shared" si="155"/>
        <v>#VALUE!</v>
      </c>
      <c r="BG111" s="110"/>
      <c r="BH111" s="110"/>
    </row>
    <row r="112" spans="2:61" ht="17.100000000000001" customHeight="1">
      <c r="X112" s="1130"/>
      <c r="Y112" s="863" t="s">
        <v>508</v>
      </c>
      <c r="Z112" s="298">
        <f t="shared" si="133"/>
        <v>586.08000000000004</v>
      </c>
      <c r="AA112" s="308"/>
      <c r="AB112" s="308"/>
      <c r="AC112" s="308"/>
      <c r="AD112" s="308"/>
      <c r="AE112" s="308"/>
      <c r="AF112" s="308"/>
      <c r="AG112" s="308"/>
      <c r="AH112" s="308"/>
      <c r="AI112" s="308"/>
      <c r="AJ112" s="308"/>
      <c r="AK112" s="308"/>
      <c r="AL112" s="308"/>
      <c r="AM112" s="308"/>
      <c r="AN112" s="308"/>
      <c r="AO112" s="308"/>
      <c r="AP112" s="354">
        <f t="shared" ref="AP112:AQ114" si="156">IF(AP12="NO","-",AP12/$AP12-1)</f>
        <v>0</v>
      </c>
      <c r="AQ112" s="793">
        <f t="shared" si="156"/>
        <v>0.41792929292929282</v>
      </c>
      <c r="AR112" s="793">
        <f t="shared" ref="AR112:AV112" si="157">IF(AR12="NO","-",AR12/$AP12-1)</f>
        <v>-0.53030303030303039</v>
      </c>
      <c r="AS112" s="793">
        <f t="shared" si="157"/>
        <v>1.2626262626262541E-2</v>
      </c>
      <c r="AT112" s="793">
        <f t="shared" si="157"/>
        <v>-0.91414141414141414</v>
      </c>
      <c r="AU112" s="793">
        <f t="shared" si="157"/>
        <v>-0.90909090909090906</v>
      </c>
      <c r="AV112" s="793">
        <f t="shared" si="157"/>
        <v>-0.97222222222222221</v>
      </c>
      <c r="AW112" s="793">
        <f t="shared" ref="AW112:AX114" si="158">IF(AW12="NO","-",AW12/$AP12-1)</f>
        <v>-0.96969696969696972</v>
      </c>
      <c r="AX112" s="793">
        <f t="shared" si="158"/>
        <v>-0.97222222222222221</v>
      </c>
      <c r="AY112" s="793">
        <f t="shared" ref="AY112:AZ112" si="159">IF(AY12="NO","-",AY12/$AP12-1)</f>
        <v>-0.95959595959595956</v>
      </c>
      <c r="AZ112" s="793">
        <f t="shared" si="159"/>
        <v>-0.9494949494949495</v>
      </c>
      <c r="BA112" s="793">
        <f t="shared" ref="BA112:BB114" si="160">IF(BA12="NO","-",BA12/$AP12-1)</f>
        <v>-0.95959595959595956</v>
      </c>
      <c r="BB112" s="354">
        <f t="shared" si="160"/>
        <v>-1</v>
      </c>
      <c r="BC112" s="354">
        <f t="shared" ref="BC112:BE112" si="161">IF(BC12="NO","-",BC12/$AP12-1)</f>
        <v>-1</v>
      </c>
      <c r="BD112" s="354">
        <f t="shared" si="161"/>
        <v>-1</v>
      </c>
      <c r="BE112" s="354">
        <f t="shared" si="161"/>
        <v>-1</v>
      </c>
      <c r="BI112" s="110"/>
    </row>
    <row r="113" spans="24:60" ht="17.100000000000001" customHeight="1">
      <c r="X113" s="1130"/>
      <c r="Y113" s="1066" t="s">
        <v>509</v>
      </c>
      <c r="Z113" s="304">
        <f t="shared" si="133"/>
        <v>7.3389434565333334</v>
      </c>
      <c r="AA113" s="308"/>
      <c r="AB113" s="308"/>
      <c r="AC113" s="308"/>
      <c r="AD113" s="308"/>
      <c r="AE113" s="308"/>
      <c r="AF113" s="308"/>
      <c r="AG113" s="308"/>
      <c r="AH113" s="308"/>
      <c r="AI113" s="308"/>
      <c r="AJ113" s="308"/>
      <c r="AK113" s="308"/>
      <c r="AL113" s="308"/>
      <c r="AM113" s="308"/>
      <c r="AN113" s="308"/>
      <c r="AO113" s="308"/>
      <c r="AP113" s="354">
        <f t="shared" si="156"/>
        <v>0</v>
      </c>
      <c r="AQ113" s="793">
        <f t="shared" si="156"/>
        <v>1.6604056018197921E-2</v>
      </c>
      <c r="AR113" s="793">
        <f t="shared" ref="AR113:AV113" si="162">IF(AR13="NO","-",AR13/$AP13-1)</f>
        <v>5.1428151000491695E-2</v>
      </c>
      <c r="AS113" s="793">
        <f t="shared" si="162"/>
        <v>6.9239776008125586E-2</v>
      </c>
      <c r="AT113" s="793">
        <f t="shared" si="162"/>
        <v>0.10146764114986406</v>
      </c>
      <c r="AU113" s="793">
        <f t="shared" si="162"/>
        <v>0.13006780154667785</v>
      </c>
      <c r="AV113" s="793">
        <f t="shared" si="162"/>
        <v>0.14671291575467094</v>
      </c>
      <c r="AW113" s="793">
        <f t="shared" si="158"/>
        <v>0.17553413903466497</v>
      </c>
      <c r="AX113" s="793">
        <f t="shared" si="158"/>
        <v>0.199493082040755</v>
      </c>
      <c r="AY113" s="793">
        <f t="shared" ref="AY113:AZ113" si="163">IF(AY13="NO","-",AY13/$AP13-1)</f>
        <v>0.23417002559636235</v>
      </c>
      <c r="AZ113" s="793">
        <f t="shared" si="163"/>
        <v>0.27785733207296093</v>
      </c>
      <c r="BA113" s="793">
        <f t="shared" si="160"/>
        <v>0.29639788423907243</v>
      </c>
      <c r="BB113" s="354">
        <f t="shared" si="160"/>
        <v>-1</v>
      </c>
      <c r="BC113" s="354">
        <f t="shared" ref="BC113:BE113" si="164">IF(BC13="NO","-",BC13/$AP13-1)</f>
        <v>-1</v>
      </c>
      <c r="BD113" s="354">
        <f t="shared" si="164"/>
        <v>-1</v>
      </c>
      <c r="BE113" s="354">
        <f t="shared" si="164"/>
        <v>-1</v>
      </c>
      <c r="BG113" s="110"/>
      <c r="BH113" s="110"/>
    </row>
    <row r="114" spans="24:60" ht="17.100000000000001" customHeight="1">
      <c r="X114" s="1130"/>
      <c r="Y114" s="863" t="s">
        <v>510</v>
      </c>
      <c r="Z114" s="304">
        <f t="shared" si="133"/>
        <v>2.9782187999999992</v>
      </c>
      <c r="AA114" s="308"/>
      <c r="AB114" s="308"/>
      <c r="AC114" s="308"/>
      <c r="AD114" s="308"/>
      <c r="AE114" s="308"/>
      <c r="AF114" s="308"/>
      <c r="AG114" s="308"/>
      <c r="AH114" s="308"/>
      <c r="AI114" s="308"/>
      <c r="AJ114" s="308"/>
      <c r="AK114" s="308"/>
      <c r="AL114" s="308"/>
      <c r="AM114" s="308"/>
      <c r="AN114" s="308"/>
      <c r="AO114" s="308"/>
      <c r="AP114" s="354">
        <f t="shared" si="156"/>
        <v>0</v>
      </c>
      <c r="AQ114" s="793">
        <f t="shared" si="156"/>
        <v>-4.9975401404355968E-2</v>
      </c>
      <c r="AR114" s="793">
        <f t="shared" ref="AR114:AV114" si="165">IF(AR14="NO","-",AR14/$AP14-1)</f>
        <v>2.8098752180329978E-2</v>
      </c>
      <c r="AS114" s="793">
        <f t="shared" si="165"/>
        <v>-4.8503763179989057E-2</v>
      </c>
      <c r="AT114" s="793">
        <f t="shared" si="165"/>
        <v>-0.22832229747741828</v>
      </c>
      <c r="AU114" s="793">
        <f t="shared" si="165"/>
        <v>1.4356634912115807E-2</v>
      </c>
      <c r="AV114" s="793">
        <f t="shared" si="165"/>
        <v>0.10021915112482671</v>
      </c>
      <c r="AW114" s="793">
        <f t="shared" si="158"/>
        <v>-0.1979694977414016</v>
      </c>
      <c r="AX114" s="793">
        <f t="shared" si="158"/>
        <v>-0.20495549890424425</v>
      </c>
      <c r="AY114" s="793">
        <f t="shared" ref="AY114:AZ114" si="166">IF(AY14="NO","-",AY14/$AP14-1)</f>
        <v>-0.24126302607451144</v>
      </c>
      <c r="AZ114" s="793">
        <f t="shared" si="166"/>
        <v>-0.35128050091685659</v>
      </c>
      <c r="BA114" s="793">
        <f t="shared" si="160"/>
        <v>-0.35051120354219778</v>
      </c>
      <c r="BB114" s="354">
        <f t="shared" si="160"/>
        <v>-1</v>
      </c>
      <c r="BC114" s="354">
        <f t="shared" ref="BC114:BE114" si="167">IF(BC14="NO","-",BC14/$AP14-1)</f>
        <v>-1</v>
      </c>
      <c r="BD114" s="354">
        <f t="shared" si="167"/>
        <v>-1</v>
      </c>
      <c r="BE114" s="354">
        <f t="shared" si="167"/>
        <v>-1</v>
      </c>
      <c r="BG114" s="110"/>
    </row>
    <row r="115" spans="24:60" ht="17.100000000000001" customHeight="1">
      <c r="X115" s="1130"/>
      <c r="Y115" s="863" t="s">
        <v>511</v>
      </c>
      <c r="Z115" s="304" t="str">
        <f t="shared" si="133"/>
        <v>NO</v>
      </c>
      <c r="AA115" s="308"/>
      <c r="AB115" s="308"/>
      <c r="AC115" s="308"/>
      <c r="AD115" s="308"/>
      <c r="AE115" s="308"/>
      <c r="AF115" s="308"/>
      <c r="AG115" s="308"/>
      <c r="AH115" s="308"/>
      <c r="AI115" s="308"/>
      <c r="AJ115" s="308"/>
      <c r="AK115" s="308"/>
      <c r="AL115" s="308"/>
      <c r="AM115" s="308"/>
      <c r="AN115" s="308"/>
      <c r="AO115" s="308"/>
      <c r="AP115" s="418"/>
      <c r="AQ115" s="418"/>
      <c r="AR115" s="418"/>
      <c r="AS115" s="418"/>
      <c r="AT115" s="418"/>
      <c r="AU115" s="418"/>
      <c r="AV115" s="418"/>
      <c r="AW115" s="418"/>
      <c r="AX115" s="418"/>
      <c r="AY115" s="418"/>
      <c r="AZ115" s="418"/>
      <c r="BA115" s="418"/>
      <c r="BB115" s="418"/>
      <c r="BC115" s="418"/>
      <c r="BD115" s="418"/>
      <c r="BE115" s="418"/>
      <c r="BG115" s="110"/>
    </row>
    <row r="116" spans="24:60" ht="17.100000000000001" customHeight="1">
      <c r="X116" s="1132" t="s">
        <v>31</v>
      </c>
      <c r="Y116" s="1133"/>
      <c r="Z116" s="300">
        <f t="shared" si="133"/>
        <v>8623.351658842741</v>
      </c>
      <c r="AA116" s="293"/>
      <c r="AB116" s="293"/>
      <c r="AC116" s="293"/>
      <c r="AD116" s="293"/>
      <c r="AE116" s="293"/>
      <c r="AF116" s="293"/>
      <c r="AG116" s="293"/>
      <c r="AH116" s="293"/>
      <c r="AI116" s="293"/>
      <c r="AJ116" s="293"/>
      <c r="AK116" s="293"/>
      <c r="AL116" s="293"/>
      <c r="AM116" s="293"/>
      <c r="AN116" s="293"/>
      <c r="AO116" s="293"/>
      <c r="AP116" s="414">
        <f>AP16/$AP16-1</f>
        <v>0</v>
      </c>
      <c r="AQ116" s="795">
        <f>AQ16/$AP16-1</f>
        <v>4.3535750591793709E-2</v>
      </c>
      <c r="AR116" s="795">
        <f t="shared" ref="AR116:AV116" si="168">AR16/$AP16-1</f>
        <v>-8.1928941445474912E-2</v>
      </c>
      <c r="AS116" s="795">
        <f t="shared" si="168"/>
        <v>-0.33397071046054805</v>
      </c>
      <c r="AT116" s="795">
        <f t="shared" si="168"/>
        <v>-0.53070774507051333</v>
      </c>
      <c r="AU116" s="795">
        <f t="shared" si="168"/>
        <v>-0.50720510170699007</v>
      </c>
      <c r="AV116" s="795">
        <f t="shared" si="168"/>
        <v>-0.56450268515797997</v>
      </c>
      <c r="AW116" s="795">
        <f>AW16/$AP16-1</f>
        <v>-0.60150896742643623</v>
      </c>
      <c r="AX116" s="795">
        <f>AX16/$AP16-1</f>
        <v>-0.61963057555415579</v>
      </c>
      <c r="AY116" s="795">
        <f t="shared" ref="AY116:AZ116" si="169">AY16/$AP16-1</f>
        <v>-0.61019503315666745</v>
      </c>
      <c r="AZ116" s="795">
        <f t="shared" si="169"/>
        <v>-0.61637831692469325</v>
      </c>
      <c r="BA116" s="795">
        <f>BA16/$AP16-1</f>
        <v>-0.60858266235826586</v>
      </c>
      <c r="BB116" s="414">
        <f>BB16/$AP16-1</f>
        <v>-1</v>
      </c>
      <c r="BC116" s="414">
        <f t="shared" ref="BC116:BE116" si="170">BC16/$AP16-1</f>
        <v>-1</v>
      </c>
      <c r="BD116" s="414">
        <f t="shared" si="170"/>
        <v>-1</v>
      </c>
      <c r="BE116" s="414">
        <f t="shared" si="170"/>
        <v>-1</v>
      </c>
      <c r="BG116" s="110"/>
      <c r="BH116" s="110"/>
    </row>
    <row r="117" spans="24:60" ht="17.100000000000001" customHeight="1">
      <c r="X117" s="1134"/>
      <c r="Y117" s="863" t="s">
        <v>512</v>
      </c>
      <c r="Z117" s="299">
        <f t="shared" si="133"/>
        <v>4594.1136966449412</v>
      </c>
      <c r="AA117" s="309"/>
      <c r="AB117" s="309"/>
      <c r="AC117" s="309"/>
      <c r="AD117" s="309"/>
      <c r="AE117" s="309"/>
      <c r="AF117" s="309"/>
      <c r="AG117" s="309"/>
      <c r="AH117" s="309"/>
      <c r="AI117" s="309"/>
      <c r="AJ117" s="309"/>
      <c r="AK117" s="309"/>
      <c r="AL117" s="309"/>
      <c r="AM117" s="309"/>
      <c r="AN117" s="309"/>
      <c r="AO117" s="309"/>
      <c r="AP117" s="354">
        <f>IF(AP17="NO","-",AP17/$AP17-1)</f>
        <v>0</v>
      </c>
      <c r="AQ117" s="793">
        <f>IF(AQ17="NO","-",AQ17/$AP17-1)</f>
        <v>7.4153995101153614E-2</v>
      </c>
      <c r="AR117" s="793">
        <f t="shared" ref="AR117:AV117" si="171">IF(AR17="NO","-",AR17/$AP17-1)</f>
        <v>-3.5094930925998691E-2</v>
      </c>
      <c r="AS117" s="793">
        <f t="shared" si="171"/>
        <v>-0.27322325256598334</v>
      </c>
      <c r="AT117" s="793">
        <f t="shared" si="171"/>
        <v>-0.54091713651237416</v>
      </c>
      <c r="AU117" s="793">
        <f t="shared" si="171"/>
        <v>-0.51800644647093808</v>
      </c>
      <c r="AV117" s="793">
        <f t="shared" si="171"/>
        <v>-0.59440986626747228</v>
      </c>
      <c r="AW117" s="793">
        <f>IF(AW17="NO","-",AW17/$AP17-1)</f>
        <v>-0.64646670481337254</v>
      </c>
      <c r="AX117" s="793">
        <f>IF(AX17="NO","-",AX17/$AP17-1)</f>
        <v>-0.66136398594967194</v>
      </c>
      <c r="AY117" s="793">
        <f t="shared" ref="AY117:AZ117" si="172">IF(AY17="NO","-",AY17/$AP17-1)</f>
        <v>-0.64805881024811862</v>
      </c>
      <c r="AZ117" s="793">
        <f t="shared" si="172"/>
        <v>-0.65559791402005008</v>
      </c>
      <c r="BA117" s="793">
        <f>IF(BA17="NO","-",BA17/$AP17-1)</f>
        <v>-0.62533130993694996</v>
      </c>
      <c r="BB117" s="354">
        <f>IF(BB17="NO","-",BB17/$AP17-1)</f>
        <v>-1</v>
      </c>
      <c r="BC117" s="354">
        <f t="shared" ref="BC117:BE117" si="173">IF(BC17="NO","-",BC17/$AP17-1)</f>
        <v>-1</v>
      </c>
      <c r="BD117" s="354">
        <f t="shared" si="173"/>
        <v>-1</v>
      </c>
      <c r="BE117" s="354">
        <f t="shared" si="173"/>
        <v>-1</v>
      </c>
    </row>
    <row r="118" spans="24:60" ht="17.100000000000001" customHeight="1">
      <c r="X118" s="1135"/>
      <c r="Y118" s="865" t="s">
        <v>513</v>
      </c>
      <c r="Z118" s="299">
        <f t="shared" si="133"/>
        <v>2814.5689959275555</v>
      </c>
      <c r="AA118" s="309"/>
      <c r="AB118" s="309"/>
      <c r="AC118" s="309"/>
      <c r="AD118" s="309"/>
      <c r="AE118" s="309"/>
      <c r="AF118" s="309"/>
      <c r="AG118" s="309"/>
      <c r="AH118" s="309"/>
      <c r="AI118" s="309"/>
      <c r="AJ118" s="309"/>
      <c r="AK118" s="309"/>
      <c r="AL118" s="309"/>
      <c r="AM118" s="309"/>
      <c r="AN118" s="309"/>
      <c r="AO118" s="309"/>
      <c r="AP118" s="354">
        <f t="shared" ref="AP118:AQ133" si="174">IF(AP18="NO","-",AP18/$AP18-1)</f>
        <v>0</v>
      </c>
      <c r="AQ118" s="793">
        <f t="shared" si="174"/>
        <v>-7.7852861943586982E-3</v>
      </c>
      <c r="AR118" s="793">
        <f t="shared" ref="AR118:AX118" si="175">IF(AR18="NO","-",AR18/$AP18-1)</f>
        <v>-0.15540609586926202</v>
      </c>
      <c r="AS118" s="793">
        <f t="shared" si="175"/>
        <v>-0.41442360205604234</v>
      </c>
      <c r="AT118" s="793">
        <f t="shared" si="175"/>
        <v>-0.49533132839038785</v>
      </c>
      <c r="AU118" s="793">
        <f t="shared" si="175"/>
        <v>-0.38865056181259483</v>
      </c>
      <c r="AV118" s="793">
        <f t="shared" si="175"/>
        <v>-0.42962308732781895</v>
      </c>
      <c r="AW118" s="793">
        <f t="shared" si="175"/>
        <v>-0.43755325355657182</v>
      </c>
      <c r="AX118" s="793">
        <f t="shared" si="175"/>
        <v>-0.46068290505710152</v>
      </c>
      <c r="AY118" s="793">
        <f t="shared" ref="AY118:BE118" si="176">IF(AY18="NO","-",AY18/$AP18-1)</f>
        <v>-0.45407443319980734</v>
      </c>
      <c r="AZ118" s="793">
        <f t="shared" si="176"/>
        <v>-0.46101332864996625</v>
      </c>
      <c r="BA118" s="793">
        <f t="shared" si="176"/>
        <v>-0.47951704606899037</v>
      </c>
      <c r="BB118" s="354">
        <f t="shared" si="176"/>
        <v>-1</v>
      </c>
      <c r="BC118" s="354">
        <f t="shared" si="176"/>
        <v>-1</v>
      </c>
      <c r="BD118" s="354">
        <f t="shared" si="176"/>
        <v>-1</v>
      </c>
      <c r="BE118" s="354">
        <f t="shared" si="176"/>
        <v>-1</v>
      </c>
    </row>
    <row r="119" spans="24:60" ht="17.100000000000001" customHeight="1">
      <c r="X119" s="1135"/>
      <c r="Y119" s="863" t="s">
        <v>514</v>
      </c>
      <c r="Z119" s="299">
        <f t="shared" si="133"/>
        <v>1040.597</v>
      </c>
      <c r="AA119" s="309"/>
      <c r="AB119" s="309"/>
      <c r="AC119" s="309"/>
      <c r="AD119" s="309"/>
      <c r="AE119" s="309"/>
      <c r="AF119" s="309"/>
      <c r="AG119" s="309"/>
      <c r="AH119" s="309"/>
      <c r="AI119" s="309"/>
      <c r="AJ119" s="309"/>
      <c r="AK119" s="309"/>
      <c r="AL119" s="309"/>
      <c r="AM119" s="309"/>
      <c r="AN119" s="309"/>
      <c r="AO119" s="309"/>
      <c r="AP119" s="354">
        <f t="shared" si="174"/>
        <v>0</v>
      </c>
      <c r="AQ119" s="793">
        <f t="shared" si="174"/>
        <v>4.8711922098564564E-2</v>
      </c>
      <c r="AR119" s="793">
        <f t="shared" ref="AR119:AX119" si="177">IF(AR19="NO","-",AR19/$AP19-1)</f>
        <v>-6.1265206415163642E-2</v>
      </c>
      <c r="AS119" s="793">
        <f t="shared" si="177"/>
        <v>-0.37635607252375314</v>
      </c>
      <c r="AT119" s="793">
        <f t="shared" si="177"/>
        <v>-0.55920111243834081</v>
      </c>
      <c r="AU119" s="793">
        <f t="shared" si="177"/>
        <v>-0.76127934253125851</v>
      </c>
      <c r="AV119" s="793">
        <f t="shared" si="177"/>
        <v>-0.80160427139420931</v>
      </c>
      <c r="AW119" s="793">
        <f t="shared" si="177"/>
        <v>-0.85813143801106473</v>
      </c>
      <c r="AX119" s="793">
        <f t="shared" si="177"/>
        <v>-0.89352362153648335</v>
      </c>
      <c r="AY119" s="793">
        <f t="shared" ref="AY119:BE119" si="178">IF(AY19="NO","-",AY19/$AP19-1)</f>
        <v>-0.89681596237544403</v>
      </c>
      <c r="AZ119" s="793">
        <f t="shared" si="178"/>
        <v>-0.88988532544299093</v>
      </c>
      <c r="BA119" s="793">
        <f t="shared" si="178"/>
        <v>-0.90668337376020591</v>
      </c>
      <c r="BB119" s="354">
        <f t="shared" si="178"/>
        <v>-1</v>
      </c>
      <c r="BC119" s="354">
        <f t="shared" si="178"/>
        <v>-1</v>
      </c>
      <c r="BD119" s="354">
        <f t="shared" si="178"/>
        <v>-1</v>
      </c>
      <c r="BE119" s="354">
        <f t="shared" si="178"/>
        <v>-1</v>
      </c>
    </row>
    <row r="120" spans="24:60" ht="17.100000000000001" customHeight="1">
      <c r="X120" s="1135"/>
      <c r="Y120" s="863" t="s">
        <v>510</v>
      </c>
      <c r="Z120" s="305">
        <f t="shared" si="133"/>
        <v>152.02520950049998</v>
      </c>
      <c r="AA120" s="309"/>
      <c r="AB120" s="309"/>
      <c r="AC120" s="309"/>
      <c r="AD120" s="309"/>
      <c r="AE120" s="309"/>
      <c r="AF120" s="309"/>
      <c r="AG120" s="309"/>
      <c r="AH120" s="309"/>
      <c r="AI120" s="309"/>
      <c r="AJ120" s="309"/>
      <c r="AK120" s="309"/>
      <c r="AL120" s="309"/>
      <c r="AM120" s="309"/>
      <c r="AN120" s="309"/>
      <c r="AO120" s="309"/>
      <c r="AP120" s="354">
        <f t="shared" si="174"/>
        <v>0</v>
      </c>
      <c r="AQ120" s="793">
        <f t="shared" si="174"/>
        <v>3.6661783535852921E-2</v>
      </c>
      <c r="AR120" s="793">
        <f t="shared" ref="AR120:AX120" si="179">IF(AR20="NO","-",AR20/$AP20-1)</f>
        <v>-0.29653274903300264</v>
      </c>
      <c r="AS120" s="793">
        <f t="shared" si="179"/>
        <v>-0.45076091158542697</v>
      </c>
      <c r="AT120" s="793">
        <f t="shared" si="179"/>
        <v>-0.74134849562296257</v>
      </c>
      <c r="AU120" s="793">
        <f t="shared" si="179"/>
        <v>-0.69413031834139938</v>
      </c>
      <c r="AV120" s="793">
        <f t="shared" si="179"/>
        <v>-0.61108696000905338</v>
      </c>
      <c r="AW120" s="793">
        <f t="shared" si="179"/>
        <v>-0.55129009055066391</v>
      </c>
      <c r="AX120" s="793">
        <f t="shared" si="179"/>
        <v>-0.5025209777346088</v>
      </c>
      <c r="AY120" s="793">
        <f t="shared" ref="AY120:BE120" si="180">IF(AY20="NO","-",AY20/$AP20-1)</f>
        <v>-0.4097292010059369</v>
      </c>
      <c r="AZ120" s="793">
        <f t="shared" si="180"/>
        <v>-0.43129425665746413</v>
      </c>
      <c r="BA120" s="793">
        <f t="shared" si="180"/>
        <v>-0.53158202367384833</v>
      </c>
      <c r="BB120" s="354">
        <f t="shared" si="180"/>
        <v>-1</v>
      </c>
      <c r="BC120" s="354">
        <f t="shared" si="180"/>
        <v>-1</v>
      </c>
      <c r="BD120" s="354">
        <f t="shared" si="180"/>
        <v>-1</v>
      </c>
      <c r="BE120" s="354">
        <f t="shared" si="180"/>
        <v>-1</v>
      </c>
    </row>
    <row r="121" spans="24:60" ht="17.100000000000001" customHeight="1">
      <c r="X121" s="1134"/>
      <c r="Y121" s="1136" t="s">
        <v>515</v>
      </c>
      <c r="Z121" s="304">
        <f t="shared" si="133"/>
        <v>0.28886270200039665</v>
      </c>
      <c r="AA121" s="428"/>
      <c r="AB121" s="428"/>
      <c r="AC121" s="428"/>
      <c r="AD121" s="428"/>
      <c r="AE121" s="428"/>
      <c r="AF121" s="428"/>
      <c r="AG121" s="428"/>
      <c r="AH121" s="428"/>
      <c r="AI121" s="428"/>
      <c r="AJ121" s="428"/>
      <c r="AK121" s="428"/>
      <c r="AL121" s="428"/>
      <c r="AM121" s="428"/>
      <c r="AN121" s="428"/>
      <c r="AO121" s="428"/>
      <c r="AP121" s="354">
        <f t="shared" si="174"/>
        <v>0</v>
      </c>
      <c r="AQ121" s="793">
        <f t="shared" si="174"/>
        <v>1.1938409771783638</v>
      </c>
      <c r="AR121" s="793">
        <f t="shared" ref="AR121:AX121" si="181">IF(AR21="NO","-",AR21/$AP21-1)</f>
        <v>3.8029143363178246</v>
      </c>
      <c r="AS121" s="793">
        <f t="shared" si="181"/>
        <v>7.0165804814694877</v>
      </c>
      <c r="AT121" s="793">
        <f t="shared" si="181"/>
        <v>9.8404131928914236</v>
      </c>
      <c r="AU121" s="793">
        <f t="shared" si="181"/>
        <v>14.016783913842271</v>
      </c>
      <c r="AV121" s="793">
        <f t="shared" si="181"/>
        <v>19.546514387850952</v>
      </c>
      <c r="AW121" s="793" t="str">
        <f t="shared" si="181"/>
        <v>-</v>
      </c>
      <c r="AX121" s="793">
        <f t="shared" si="181"/>
        <v>34.868340482718402</v>
      </c>
      <c r="AY121" s="793">
        <f t="shared" ref="AY121:BE121" si="182">IF(AY21="NO","-",AY21/$AP21-1)</f>
        <v>30.161078747728258</v>
      </c>
      <c r="AZ121" s="793">
        <f t="shared" si="182"/>
        <v>26.087445114724982</v>
      </c>
      <c r="BA121" s="793">
        <f t="shared" si="182"/>
        <v>71.031659479900796</v>
      </c>
      <c r="BB121" s="354" t="str">
        <f t="shared" si="182"/>
        <v>-</v>
      </c>
      <c r="BC121" s="354" t="str">
        <f t="shared" si="182"/>
        <v>-</v>
      </c>
      <c r="BD121" s="354" t="str">
        <f t="shared" si="182"/>
        <v>-</v>
      </c>
      <c r="BE121" s="354" t="str">
        <f t="shared" si="182"/>
        <v>-</v>
      </c>
    </row>
    <row r="122" spans="24:60" ht="17.100000000000001" customHeight="1">
      <c r="X122" s="1137"/>
      <c r="Y122" s="863" t="s">
        <v>516</v>
      </c>
      <c r="Z122" s="299">
        <f t="shared" si="133"/>
        <v>21.757894067745006</v>
      </c>
      <c r="AA122" s="309"/>
      <c r="AB122" s="309"/>
      <c r="AC122" s="309"/>
      <c r="AD122" s="309"/>
      <c r="AE122" s="309"/>
      <c r="AF122" s="309"/>
      <c r="AG122" s="309"/>
      <c r="AH122" s="309"/>
      <c r="AI122" s="309"/>
      <c r="AJ122" s="309"/>
      <c r="AK122" s="309"/>
      <c r="AL122" s="309"/>
      <c r="AM122" s="309"/>
      <c r="AN122" s="309"/>
      <c r="AO122" s="309"/>
      <c r="AP122" s="354">
        <f t="shared" si="174"/>
        <v>0</v>
      </c>
      <c r="AQ122" s="793">
        <f t="shared" si="174"/>
        <v>2.6002619241936031E-3</v>
      </c>
      <c r="AR122" s="793">
        <f t="shared" ref="AR122:AX122" si="183">IF(AR22="NO","-",AR22/$AP22-1)</f>
        <v>-6.2721086009565052E-3</v>
      </c>
      <c r="AS122" s="793">
        <f t="shared" si="183"/>
        <v>-7.7754790871881196E-3</v>
      </c>
      <c r="AT122" s="793">
        <f t="shared" si="183"/>
        <v>-0.25445277839606628</v>
      </c>
      <c r="AU122" s="793">
        <f t="shared" si="183"/>
        <v>-0.29792598292987404</v>
      </c>
      <c r="AV122" s="793">
        <f t="shared" si="183"/>
        <v>-0.29936135972053768</v>
      </c>
      <c r="AW122" s="793">
        <f t="shared" si="183"/>
        <v>-0.39020933230036059</v>
      </c>
      <c r="AX122" s="793">
        <f t="shared" si="183"/>
        <v>-0.55912993315009007</v>
      </c>
      <c r="AY122" s="793">
        <f t="shared" ref="AY122:BE122" si="184">IF(AY22="NO","-",AY22/$AP22-1)</f>
        <v>-0.91212488159059424</v>
      </c>
      <c r="AZ122" s="793" t="str">
        <f t="shared" si="184"/>
        <v>-</v>
      </c>
      <c r="BA122" s="793" t="str">
        <f t="shared" si="184"/>
        <v>-</v>
      </c>
      <c r="BB122" s="354">
        <f t="shared" si="184"/>
        <v>-1</v>
      </c>
      <c r="BC122" s="354">
        <f t="shared" si="184"/>
        <v>-1</v>
      </c>
      <c r="BD122" s="354">
        <f t="shared" si="184"/>
        <v>-1</v>
      </c>
      <c r="BE122" s="354">
        <f t="shared" si="184"/>
        <v>-1</v>
      </c>
    </row>
    <row r="123" spans="24:60" ht="17.100000000000001" customHeight="1">
      <c r="X123" s="1138" t="s">
        <v>517</v>
      </c>
      <c r="Y123" s="1139"/>
      <c r="Z123" s="786">
        <f t="shared" si="133"/>
        <v>5053.0064154062857</v>
      </c>
      <c r="AA123" s="787"/>
      <c r="AB123" s="787"/>
      <c r="AC123" s="787"/>
      <c r="AD123" s="787"/>
      <c r="AE123" s="787"/>
      <c r="AF123" s="787"/>
      <c r="AG123" s="787"/>
      <c r="AH123" s="787"/>
      <c r="AI123" s="787"/>
      <c r="AJ123" s="787"/>
      <c r="AK123" s="787"/>
      <c r="AL123" s="787"/>
      <c r="AM123" s="787"/>
      <c r="AN123" s="787"/>
      <c r="AO123" s="787"/>
      <c r="AP123" s="788">
        <f>AP23/$AP23-1</f>
        <v>0</v>
      </c>
      <c r="AQ123" s="796">
        <f>AQ23/$AP23-1</f>
        <v>3.4810148218546999E-2</v>
      </c>
      <c r="AR123" s="796">
        <f t="shared" ref="AR123:AV123" si="185">AR23/$AP23-1</f>
        <v>-6.3240530351367896E-2</v>
      </c>
      <c r="AS123" s="796">
        <f t="shared" si="185"/>
        <v>-0.17333001799973091</v>
      </c>
      <c r="AT123" s="796">
        <f t="shared" si="185"/>
        <v>-0.51580638831159886</v>
      </c>
      <c r="AU123" s="796">
        <f t="shared" si="185"/>
        <v>-0.52031098955790833</v>
      </c>
      <c r="AV123" s="796">
        <f t="shared" si="185"/>
        <v>-0.55518704301239929</v>
      </c>
      <c r="AW123" s="796">
        <f>AW23/$AP23-1</f>
        <v>-0.55777944878903707</v>
      </c>
      <c r="AX123" s="796">
        <f>AX23/$AP23-1</f>
        <v>-0.58404702507090545</v>
      </c>
      <c r="AY123" s="796">
        <f t="shared" ref="AY123:AZ123" si="186">AY23/$AP23-1</f>
        <v>-0.59131911205620924</v>
      </c>
      <c r="AZ123" s="796">
        <f t="shared" si="186"/>
        <v>-0.57397388132431149</v>
      </c>
      <c r="BA123" s="796">
        <f>BA23/$AP23-1</f>
        <v>-0.55412892737465913</v>
      </c>
      <c r="BB123" s="788">
        <f>BB23/$AP23-1</f>
        <v>-1</v>
      </c>
      <c r="BC123" s="788">
        <f t="shared" ref="BC123:BE123" si="187">BC23/$AP23-1</f>
        <v>-1</v>
      </c>
      <c r="BD123" s="788">
        <f t="shared" si="187"/>
        <v>-1</v>
      </c>
      <c r="BE123" s="788">
        <f t="shared" si="187"/>
        <v>-1</v>
      </c>
    </row>
    <row r="124" spans="24:60" ht="17.100000000000001" customHeight="1">
      <c r="X124" s="1140"/>
      <c r="Y124" s="863" t="s">
        <v>518</v>
      </c>
      <c r="Z124" s="304">
        <f t="shared" si="133"/>
        <v>867.333888</v>
      </c>
      <c r="AA124" s="310"/>
      <c r="AB124" s="310"/>
      <c r="AC124" s="310"/>
      <c r="AD124" s="310"/>
      <c r="AE124" s="310"/>
      <c r="AF124" s="310"/>
      <c r="AG124" s="310"/>
      <c r="AH124" s="310"/>
      <c r="AI124" s="310"/>
      <c r="AJ124" s="310"/>
      <c r="AK124" s="310"/>
      <c r="AL124" s="310"/>
      <c r="AM124" s="310"/>
      <c r="AN124" s="310"/>
      <c r="AO124" s="310"/>
      <c r="AP124" s="354">
        <f t="shared" si="174"/>
        <v>0</v>
      </c>
      <c r="AQ124" s="793">
        <f t="shared" si="174"/>
        <v>1.6715090367854568E-2</v>
      </c>
      <c r="AR124" s="793">
        <f t="shared" ref="AR124:AX124" si="188">IF(AR24="NO","-",AR24/$AP24-1)</f>
        <v>8.2994279884713862E-3</v>
      </c>
      <c r="AS124" s="793">
        <f t="shared" si="188"/>
        <v>6.7147542942547211E-3</v>
      </c>
      <c r="AT124" s="793">
        <f t="shared" si="188"/>
        <v>-3.1345769308760429E-3</v>
      </c>
      <c r="AU124" s="793">
        <f t="shared" si="188"/>
        <v>-4.8795186579633332E-2</v>
      </c>
      <c r="AV124" s="793">
        <f t="shared" si="188"/>
        <v>-4.0740208364936192E-2</v>
      </c>
      <c r="AW124" s="793">
        <f t="shared" si="188"/>
        <v>-1.475938782498043E-2</v>
      </c>
      <c r="AX124" s="793">
        <f t="shared" si="188"/>
        <v>-1.3801673721893226E-2</v>
      </c>
      <c r="AY124" s="793">
        <f t="shared" ref="AY124:BE124" si="189">IF(AY24="NO","-",AY24/$AP24-1)</f>
        <v>-1.5862083308013308E-2</v>
      </c>
      <c r="AZ124" s="793">
        <f t="shared" si="189"/>
        <v>2.2616904682952743E-2</v>
      </c>
      <c r="BA124" s="793">
        <f t="shared" si="189"/>
        <v>1.8978764479122612E-2</v>
      </c>
      <c r="BB124" s="354">
        <f t="shared" si="189"/>
        <v>-1</v>
      </c>
      <c r="BC124" s="354">
        <f t="shared" si="189"/>
        <v>-1</v>
      </c>
      <c r="BD124" s="354">
        <f t="shared" si="189"/>
        <v>-1</v>
      </c>
      <c r="BE124" s="354">
        <f t="shared" si="189"/>
        <v>-1</v>
      </c>
    </row>
    <row r="125" spans="24:60" ht="17.100000000000001" customHeight="1">
      <c r="X125" s="1140"/>
      <c r="Y125" s="865" t="s">
        <v>519</v>
      </c>
      <c r="Z125" s="299">
        <f t="shared" si="133"/>
        <v>899.41802510460252</v>
      </c>
      <c r="AA125" s="309"/>
      <c r="AB125" s="309"/>
      <c r="AC125" s="309"/>
      <c r="AD125" s="309"/>
      <c r="AE125" s="309"/>
      <c r="AF125" s="309"/>
      <c r="AG125" s="309"/>
      <c r="AH125" s="309"/>
      <c r="AI125" s="309"/>
      <c r="AJ125" s="309"/>
      <c r="AK125" s="309"/>
      <c r="AL125" s="309"/>
      <c r="AM125" s="309"/>
      <c r="AN125" s="309"/>
      <c r="AO125" s="309"/>
      <c r="AP125" s="354">
        <f t="shared" si="174"/>
        <v>0</v>
      </c>
      <c r="AQ125" s="793">
        <f t="shared" si="174"/>
        <v>7.5074113475554149E-2</v>
      </c>
      <c r="AR125" s="793">
        <f t="shared" ref="AR125:AX125" si="190">IF(AR25="NO","-",AR25/$AP25-1)</f>
        <v>-2.1641691707034116E-2</v>
      </c>
      <c r="AS125" s="793">
        <f t="shared" si="190"/>
        <v>-7.928524380814217E-2</v>
      </c>
      <c r="AT125" s="793">
        <f t="shared" si="190"/>
        <v>-0.20932721404396026</v>
      </c>
      <c r="AU125" s="793">
        <f t="shared" si="190"/>
        <v>-0.30819114329383046</v>
      </c>
      <c r="AV125" s="793">
        <f t="shared" si="190"/>
        <v>-0.21439715913369728</v>
      </c>
      <c r="AW125" s="793">
        <f t="shared" si="190"/>
        <v>-0.20070830739140655</v>
      </c>
      <c r="AX125" s="793">
        <f t="shared" si="190"/>
        <v>-0.28537639039001439</v>
      </c>
      <c r="AY125" s="793">
        <f t="shared" ref="AY125:BE125" si="191">IF(AY25="NO","-",AY25/$AP25-1)</f>
        <v>-0.33100589619764709</v>
      </c>
      <c r="AZ125" s="793">
        <f t="shared" si="191"/>
        <v>-0.3216771972325303</v>
      </c>
      <c r="BA125" s="793">
        <f t="shared" si="191"/>
        <v>-0.27133264249144295</v>
      </c>
      <c r="BB125" s="354">
        <f t="shared" si="191"/>
        <v>-1</v>
      </c>
      <c r="BC125" s="354">
        <f t="shared" si="191"/>
        <v>-1</v>
      </c>
      <c r="BD125" s="354">
        <f t="shared" si="191"/>
        <v>-1</v>
      </c>
      <c r="BE125" s="354">
        <f t="shared" si="191"/>
        <v>-1</v>
      </c>
    </row>
    <row r="126" spans="24:60" ht="17.100000000000001" customHeight="1">
      <c r="X126" s="1140"/>
      <c r="Y126" s="1066" t="s">
        <v>511</v>
      </c>
      <c r="Z126" s="299">
        <f t="shared" si="133"/>
        <v>1104.0456401673639</v>
      </c>
      <c r="AA126" s="309"/>
      <c r="AB126" s="309"/>
      <c r="AC126" s="309"/>
      <c r="AD126" s="309"/>
      <c r="AE126" s="309"/>
      <c r="AF126" s="309"/>
      <c r="AG126" s="309"/>
      <c r="AH126" s="309"/>
      <c r="AI126" s="309"/>
      <c r="AJ126" s="309"/>
      <c r="AK126" s="309"/>
      <c r="AL126" s="309"/>
      <c r="AM126" s="309"/>
      <c r="AN126" s="309"/>
      <c r="AO126" s="309"/>
      <c r="AP126" s="354">
        <f t="shared" si="174"/>
        <v>0</v>
      </c>
      <c r="AQ126" s="793">
        <f t="shared" si="174"/>
        <v>-5.7224894604820942E-2</v>
      </c>
      <c r="AR126" s="793">
        <f t="shared" ref="AR126:AX126" si="192">IF(AR26="NO","-",AR26/$AP26-1)</f>
        <v>-5.8730107983074431E-2</v>
      </c>
      <c r="AS126" s="793">
        <f t="shared" si="192"/>
        <v>-0.43621895929443333</v>
      </c>
      <c r="AT126" s="793">
        <f t="shared" si="192"/>
        <v>-0.79348679827634916</v>
      </c>
      <c r="AU126" s="793">
        <f t="shared" si="192"/>
        <v>-0.7339490422194207</v>
      </c>
      <c r="AV126" s="793">
        <f t="shared" si="192"/>
        <v>-0.83478943862107935</v>
      </c>
      <c r="AW126" s="793">
        <f t="shared" si="192"/>
        <v>-0.83478943862107935</v>
      </c>
      <c r="AX126" s="793">
        <f t="shared" si="192"/>
        <v>-0.8554407587934445</v>
      </c>
      <c r="AY126" s="793">
        <f t="shared" ref="AY126:BE126" si="193">IF(AY26="NO","-",AY26/$AP26-1)</f>
        <v>-0.83478943862107935</v>
      </c>
      <c r="AZ126" s="793">
        <f t="shared" si="193"/>
        <v>-0.79348679827634916</v>
      </c>
      <c r="BA126" s="793">
        <f t="shared" si="193"/>
        <v>-0.71501178162136192</v>
      </c>
      <c r="BB126" s="354">
        <f t="shared" si="193"/>
        <v>-1</v>
      </c>
      <c r="BC126" s="354">
        <f t="shared" si="193"/>
        <v>-1</v>
      </c>
      <c r="BD126" s="354">
        <f t="shared" si="193"/>
        <v>-1</v>
      </c>
      <c r="BE126" s="354">
        <f t="shared" si="193"/>
        <v>-1</v>
      </c>
    </row>
    <row r="127" spans="24:60" ht="17.100000000000001" customHeight="1">
      <c r="X127" s="1140"/>
      <c r="Y127" s="1066" t="s">
        <v>506</v>
      </c>
      <c r="Z127" s="299">
        <f t="shared" si="133"/>
        <v>540.20721733431947</v>
      </c>
      <c r="AA127" s="309"/>
      <c r="AB127" s="309"/>
      <c r="AC127" s="309"/>
      <c r="AD127" s="309"/>
      <c r="AE127" s="309"/>
      <c r="AF127" s="309"/>
      <c r="AG127" s="309"/>
      <c r="AH127" s="309"/>
      <c r="AI127" s="309"/>
      <c r="AJ127" s="309"/>
      <c r="AK127" s="309"/>
      <c r="AL127" s="309"/>
      <c r="AM127" s="309"/>
      <c r="AN127" s="309"/>
      <c r="AO127" s="309"/>
      <c r="AP127" s="354">
        <f t="shared" si="174"/>
        <v>0</v>
      </c>
      <c r="AQ127" s="793">
        <f t="shared" si="174"/>
        <v>-0.14226886379615145</v>
      </c>
      <c r="AR127" s="793">
        <f t="shared" ref="AR127:AX127" si="194">IF(AR27="NO","-",AR27/$AP27-1)</f>
        <v>-0.20289204909198622</v>
      </c>
      <c r="AS127" s="793">
        <f t="shared" si="194"/>
        <v>-0.39168157816411198</v>
      </c>
      <c r="AT127" s="793">
        <f t="shared" si="194"/>
        <v>-0.60955176935752886</v>
      </c>
      <c r="AU127" s="793">
        <f t="shared" si="194"/>
        <v>-0.58388910182232712</v>
      </c>
      <c r="AV127" s="793">
        <f t="shared" si="194"/>
        <v>-0.63625516622608536</v>
      </c>
      <c r="AW127" s="793">
        <f t="shared" si="194"/>
        <v>-0.66023111610870622</v>
      </c>
      <c r="AX127" s="793">
        <f t="shared" si="194"/>
        <v>-0.66408389676637203</v>
      </c>
      <c r="AY127" s="793">
        <f t="shared" ref="AY127:BE127" si="195">IF(AY27="NO","-",AY27/$AP27-1)</f>
        <v>-0.67650353567093546</v>
      </c>
      <c r="AZ127" s="793">
        <f t="shared" si="195"/>
        <v>-0.65944163219257579</v>
      </c>
      <c r="BA127" s="793">
        <f t="shared" si="195"/>
        <v>-0.64430943402270979</v>
      </c>
      <c r="BB127" s="354">
        <f t="shared" si="195"/>
        <v>-1</v>
      </c>
      <c r="BC127" s="354">
        <f t="shared" si="195"/>
        <v>-1</v>
      </c>
      <c r="BD127" s="354">
        <f t="shared" si="195"/>
        <v>-1</v>
      </c>
      <c r="BE127" s="354">
        <f t="shared" si="195"/>
        <v>-1</v>
      </c>
    </row>
    <row r="128" spans="24:60" ht="17.100000000000001" customHeight="1">
      <c r="X128" s="1140"/>
      <c r="Y128" s="863" t="s">
        <v>510</v>
      </c>
      <c r="Z128" s="305">
        <f t="shared" si="133"/>
        <v>711.7616448</v>
      </c>
      <c r="AA128" s="309"/>
      <c r="AB128" s="309"/>
      <c r="AC128" s="309"/>
      <c r="AD128" s="309"/>
      <c r="AE128" s="309"/>
      <c r="AF128" s="309"/>
      <c r="AG128" s="309"/>
      <c r="AH128" s="309"/>
      <c r="AI128" s="309"/>
      <c r="AJ128" s="309"/>
      <c r="AK128" s="309"/>
      <c r="AL128" s="309"/>
      <c r="AM128" s="309"/>
      <c r="AN128" s="309"/>
      <c r="AO128" s="309"/>
      <c r="AP128" s="354">
        <f t="shared" si="174"/>
        <v>0</v>
      </c>
      <c r="AQ128" s="793">
        <f t="shared" si="174"/>
        <v>-0.19574967479899819</v>
      </c>
      <c r="AR128" s="793">
        <f t="shared" ref="AR128:AX128" si="196">IF(AR28="NO","-",AR28/$AP28-1)</f>
        <v>-0.48647154102030066</v>
      </c>
      <c r="AS128" s="793">
        <f t="shared" si="196"/>
        <v>-0.58423518171818034</v>
      </c>
      <c r="AT128" s="793">
        <f t="shared" si="196"/>
        <v>-0.71986414753223138</v>
      </c>
      <c r="AU128" s="793">
        <f t="shared" si="196"/>
        <v>-0.6222392510690119</v>
      </c>
      <c r="AV128" s="793">
        <f t="shared" si="196"/>
        <v>-0.72192761164081198</v>
      </c>
      <c r="AW128" s="793">
        <f t="shared" si="196"/>
        <v>-0.75827897748502004</v>
      </c>
      <c r="AX128" s="793">
        <f t="shared" si="196"/>
        <v>-0.76137494291684549</v>
      </c>
      <c r="AY128" s="793">
        <f t="shared" ref="AY128:BE128" si="197">IF(AY28="NO","-",AY28/$AP28-1)</f>
        <v>-0.73155268486869729</v>
      </c>
      <c r="AZ128" s="793">
        <f t="shared" si="197"/>
        <v>-0.73129407511451217</v>
      </c>
      <c r="BA128" s="793">
        <f t="shared" si="197"/>
        <v>-0.77998559977485349</v>
      </c>
      <c r="BB128" s="354">
        <f t="shared" si="197"/>
        <v>-1</v>
      </c>
      <c r="BC128" s="354">
        <f t="shared" si="197"/>
        <v>-1</v>
      </c>
      <c r="BD128" s="354">
        <f t="shared" si="197"/>
        <v>-1</v>
      </c>
      <c r="BE128" s="354">
        <f t="shared" si="197"/>
        <v>-1</v>
      </c>
    </row>
    <row r="129" spans="2:61" ht="17.100000000000001" customHeight="1">
      <c r="X129" s="1141"/>
      <c r="Y129" s="863" t="s">
        <v>520</v>
      </c>
      <c r="Z129" s="299">
        <f t="shared" si="133"/>
        <v>930.2399999999999</v>
      </c>
      <c r="AA129" s="309"/>
      <c r="AB129" s="309"/>
      <c r="AC129" s="309"/>
      <c r="AD129" s="309"/>
      <c r="AE129" s="309"/>
      <c r="AF129" s="309"/>
      <c r="AG129" s="309"/>
      <c r="AH129" s="309"/>
      <c r="AI129" s="309"/>
      <c r="AJ129" s="309"/>
      <c r="AK129" s="309"/>
      <c r="AL129" s="309"/>
      <c r="AM129" s="309"/>
      <c r="AN129" s="309"/>
      <c r="AO129" s="309"/>
      <c r="AP129" s="354">
        <f t="shared" si="174"/>
        <v>0</v>
      </c>
      <c r="AQ129" s="793">
        <f t="shared" si="174"/>
        <v>0.40122549019607878</v>
      </c>
      <c r="AR129" s="793">
        <f t="shared" ref="AR129:AX129" si="198">IF(AR29="NO","-",AR29/$AP29-1)</f>
        <v>0.22941176470588243</v>
      </c>
      <c r="AS129" s="793">
        <f t="shared" si="198"/>
        <v>0.32107843137254921</v>
      </c>
      <c r="AT129" s="793">
        <f t="shared" si="198"/>
        <v>-0.75</v>
      </c>
      <c r="AU129" s="793">
        <f t="shared" si="198"/>
        <v>-0.79656862745098034</v>
      </c>
      <c r="AV129" s="793">
        <f t="shared" si="198"/>
        <v>-0.85784313725490191</v>
      </c>
      <c r="AW129" s="793">
        <f t="shared" si="198"/>
        <v>-0.86764705882352944</v>
      </c>
      <c r="AX129" s="793">
        <f t="shared" si="198"/>
        <v>-0.90024509803921571</v>
      </c>
      <c r="AY129" s="793">
        <f t="shared" ref="AY129:BE129" si="199">IF(AY29="NO","-",AY29/$AP29-1)</f>
        <v>-0.93382352941176472</v>
      </c>
      <c r="AZ129" s="793">
        <f t="shared" si="199"/>
        <v>-0.94362745098039214</v>
      </c>
      <c r="BA129" s="793">
        <f t="shared" si="199"/>
        <v>-0.94578431488252157</v>
      </c>
      <c r="BB129" s="354">
        <f t="shared" si="199"/>
        <v>-1</v>
      </c>
      <c r="BC129" s="354">
        <f t="shared" si="199"/>
        <v>-1</v>
      </c>
      <c r="BD129" s="354">
        <f t="shared" si="199"/>
        <v>-1</v>
      </c>
      <c r="BE129" s="354">
        <f t="shared" si="199"/>
        <v>-1</v>
      </c>
    </row>
    <row r="130" spans="2:61" ht="17.100000000000001" customHeight="1">
      <c r="X130" s="996" t="s">
        <v>521</v>
      </c>
      <c r="Y130" s="1142"/>
      <c r="Z130" s="783">
        <f t="shared" si="133"/>
        <v>1471.7527115608</v>
      </c>
      <c r="AA130" s="785"/>
      <c r="AB130" s="785"/>
      <c r="AC130" s="785"/>
      <c r="AD130" s="785"/>
      <c r="AE130" s="785"/>
      <c r="AF130" s="785"/>
      <c r="AG130" s="785"/>
      <c r="AH130" s="785"/>
      <c r="AI130" s="785"/>
      <c r="AJ130" s="785"/>
      <c r="AK130" s="785"/>
      <c r="AL130" s="785"/>
      <c r="AM130" s="785"/>
      <c r="AN130" s="785"/>
      <c r="AO130" s="785"/>
      <c r="AP130" s="784">
        <f>AP30/$AP30-1</f>
        <v>0</v>
      </c>
      <c r="AQ130" s="797">
        <f>AQ30/$AP30-1</f>
        <v>-4.7860599852782681E-2</v>
      </c>
      <c r="AR130" s="797">
        <f t="shared" ref="AR130:AV130" si="200">AR30/$AP30-1</f>
        <v>7.8168529141559695E-2</v>
      </c>
      <c r="AS130" s="797">
        <f t="shared" si="200"/>
        <v>6.3101241351533055E-3</v>
      </c>
      <c r="AT130" s="797">
        <f t="shared" si="200"/>
        <v>-7.9902902925055974E-2</v>
      </c>
      <c r="AU130" s="797">
        <f t="shared" si="200"/>
        <v>4.6195776949533363E-2</v>
      </c>
      <c r="AV130" s="797">
        <f t="shared" si="200"/>
        <v>0.22328972439760575</v>
      </c>
      <c r="AW130" s="797">
        <f>AW30/$AP30-1</f>
        <v>2.724611105323671E-2</v>
      </c>
      <c r="AX130" s="797">
        <f>AX30/$AP30-1</f>
        <v>9.8851290009758452E-2</v>
      </c>
      <c r="AY130" s="797">
        <f t="shared" ref="AY130:AZ130" si="201">AY30/$AP30-1</f>
        <v>-0.23705434360720512</v>
      </c>
      <c r="AZ130" s="797">
        <f t="shared" si="201"/>
        <v>-0.61200609469852618</v>
      </c>
      <c r="BA130" s="797">
        <f>BA30/$AP30-1</f>
        <v>-0.56892535061429195</v>
      </c>
      <c r="BB130" s="784">
        <f>BB30/$AP30-1</f>
        <v>-1</v>
      </c>
      <c r="BC130" s="784">
        <f t="shared" ref="BC130:BE130" si="202">BC30/$AP30-1</f>
        <v>-1</v>
      </c>
      <c r="BD130" s="784">
        <f t="shared" si="202"/>
        <v>-1</v>
      </c>
      <c r="BE130" s="784">
        <f t="shared" si="202"/>
        <v>-1</v>
      </c>
    </row>
    <row r="131" spans="2:61" ht="17.100000000000001" customHeight="1">
      <c r="X131" s="996"/>
      <c r="Y131" s="1066" t="s">
        <v>522</v>
      </c>
      <c r="Z131" s="304">
        <f t="shared" si="133"/>
        <v>1240.1199999999999</v>
      </c>
      <c r="AA131" s="310"/>
      <c r="AB131" s="310"/>
      <c r="AC131" s="310"/>
      <c r="AD131" s="310"/>
      <c r="AE131" s="310"/>
      <c r="AF131" s="310"/>
      <c r="AG131" s="310"/>
      <c r="AH131" s="310"/>
      <c r="AI131" s="310"/>
      <c r="AJ131" s="310"/>
      <c r="AK131" s="310"/>
      <c r="AL131" s="310"/>
      <c r="AM131" s="310"/>
      <c r="AN131" s="310"/>
      <c r="AO131" s="310"/>
      <c r="AP131" s="354">
        <f t="shared" si="174"/>
        <v>0</v>
      </c>
      <c r="AQ131" s="793">
        <f t="shared" si="174"/>
        <v>-9.4313453536754133E-2</v>
      </c>
      <c r="AR131" s="793">
        <f t="shared" ref="AR131:AX131" si="203">IF(AR31="NO","-",AR31/$AP31-1)</f>
        <v>-9.7087378640777766E-3</v>
      </c>
      <c r="AS131" s="793">
        <f t="shared" si="203"/>
        <v>-1.386962552011084E-2</v>
      </c>
      <c r="AT131" s="793">
        <f t="shared" si="203"/>
        <v>-7.3509015256587817E-2</v>
      </c>
      <c r="AU131" s="793">
        <f t="shared" si="203"/>
        <v>6.6574202496532564E-2</v>
      </c>
      <c r="AV131" s="793">
        <f t="shared" si="203"/>
        <v>0.29126213592233019</v>
      </c>
      <c r="AW131" s="793">
        <f t="shared" si="203"/>
        <v>5.9639389736476867E-2</v>
      </c>
      <c r="AX131" s="793">
        <f t="shared" si="203"/>
        <v>0.1983356449375866</v>
      </c>
      <c r="AY131" s="793">
        <f t="shared" ref="AY131:BE131" si="204">IF(AY31="NO","-",AY31/$AP31-1)</f>
        <v>-0.22211650485436885</v>
      </c>
      <c r="AZ131" s="793">
        <f t="shared" si="204"/>
        <v>-0.67406380027739243</v>
      </c>
      <c r="BA131" s="793">
        <f t="shared" si="204"/>
        <v>-0.6518723941543727</v>
      </c>
      <c r="BB131" s="354">
        <f t="shared" si="204"/>
        <v>-1</v>
      </c>
      <c r="BC131" s="354">
        <f t="shared" si="204"/>
        <v>-1</v>
      </c>
      <c r="BD131" s="354">
        <f t="shared" si="204"/>
        <v>-1</v>
      </c>
      <c r="BE131" s="354">
        <f t="shared" si="204"/>
        <v>-1</v>
      </c>
    </row>
    <row r="132" spans="2:61" ht="17.100000000000001" customHeight="1">
      <c r="X132" s="996"/>
      <c r="Y132" s="1066" t="s">
        <v>506</v>
      </c>
      <c r="Z132" s="304">
        <f t="shared" si="133"/>
        <v>161.03926756079997</v>
      </c>
      <c r="AA132" s="310"/>
      <c r="AB132" s="310"/>
      <c r="AC132" s="310"/>
      <c r="AD132" s="310"/>
      <c r="AE132" s="310"/>
      <c r="AF132" s="310"/>
      <c r="AG132" s="310"/>
      <c r="AH132" s="310"/>
      <c r="AI132" s="310"/>
      <c r="AJ132" s="310"/>
      <c r="AK132" s="310"/>
      <c r="AL132" s="310"/>
      <c r="AM132" s="310"/>
      <c r="AN132" s="310"/>
      <c r="AO132" s="310"/>
      <c r="AP132" s="354">
        <f t="shared" si="174"/>
        <v>0</v>
      </c>
      <c r="AQ132" s="793">
        <f t="shared" si="174"/>
        <v>0.19945856843650289</v>
      </c>
      <c r="AR132" s="793">
        <f t="shared" ref="AR132:AX132" si="205">IF(AR32="NO","-",AR32/$AP32-1)</f>
        <v>0.52236892475606078</v>
      </c>
      <c r="AS132" s="793">
        <f t="shared" si="205"/>
        <v>0.41140309748538062</v>
      </c>
      <c r="AT132" s="793">
        <f t="shared" si="205"/>
        <v>0.13097747283901939</v>
      </c>
      <c r="AU132" s="793">
        <f t="shared" si="205"/>
        <v>0.184139003798796</v>
      </c>
      <c r="AV132" s="793">
        <f t="shared" si="205"/>
        <v>8.5592168820787906E-2</v>
      </c>
      <c r="AW132" s="793">
        <f t="shared" si="205"/>
        <v>9.9309630218295419E-2</v>
      </c>
      <c r="AX132" s="793">
        <f t="shared" si="205"/>
        <v>-0.31832646845279911</v>
      </c>
      <c r="AY132" s="793">
        <f t="shared" ref="AY132:BE132" si="206">IF(AY32="NO","-",AY32/$AP32-1)</f>
        <v>-0.18026485684437044</v>
      </c>
      <c r="AZ132" s="793">
        <f t="shared" si="206"/>
        <v>-0.1017495518781184</v>
      </c>
      <c r="BA132" s="793">
        <f t="shared" si="206"/>
        <v>0.1370023535168392</v>
      </c>
      <c r="BB132" s="354">
        <f t="shared" si="206"/>
        <v>-1</v>
      </c>
      <c r="BC132" s="354">
        <f t="shared" si="206"/>
        <v>-1</v>
      </c>
      <c r="BD132" s="354">
        <f t="shared" si="206"/>
        <v>-1</v>
      </c>
      <c r="BE132" s="354">
        <f t="shared" si="206"/>
        <v>-1</v>
      </c>
    </row>
    <row r="133" spans="2:61" ht="17.100000000000001" customHeight="1" thickBot="1">
      <c r="X133" s="996"/>
      <c r="Y133" s="864" t="s">
        <v>510</v>
      </c>
      <c r="Z133" s="306">
        <f t="shared" si="133"/>
        <v>70.593444000000119</v>
      </c>
      <c r="AA133" s="311"/>
      <c r="AB133" s="311"/>
      <c r="AC133" s="311"/>
      <c r="AD133" s="311"/>
      <c r="AE133" s="311"/>
      <c r="AF133" s="311"/>
      <c r="AG133" s="311"/>
      <c r="AH133" s="311"/>
      <c r="AI133" s="311"/>
      <c r="AJ133" s="311"/>
      <c r="AK133" s="311"/>
      <c r="AL133" s="311"/>
      <c r="AM133" s="311"/>
      <c r="AN133" s="311"/>
      <c r="AO133" s="311"/>
      <c r="AP133" s="805">
        <f t="shared" si="174"/>
        <v>0</v>
      </c>
      <c r="AQ133" s="806">
        <f t="shared" si="174"/>
        <v>0.20399019801328855</v>
      </c>
      <c r="AR133" s="806">
        <f t="shared" ref="AR133:AX133" si="207">IF(AR33="NO","-",AR33/$AP33-1)</f>
        <v>0.60859526393940389</v>
      </c>
      <c r="AS133" s="806">
        <f t="shared" si="207"/>
        <v>-0.56329750939893575</v>
      </c>
      <c r="AT133" s="806">
        <f t="shared" si="207"/>
        <v>-0.67328958103377234</v>
      </c>
      <c r="AU133" s="806">
        <f t="shared" si="207"/>
        <v>-0.62647248536280509</v>
      </c>
      <c r="AV133" s="806">
        <f t="shared" si="207"/>
        <v>-0.65666781790671669</v>
      </c>
      <c r="AW133" s="806">
        <f t="shared" si="207"/>
        <v>-0.70620173014933241</v>
      </c>
      <c r="AX133" s="806">
        <f t="shared" si="207"/>
        <v>-0.69712259061903825</v>
      </c>
      <c r="AY133" s="806">
        <f t="shared" ref="AY133:BE133" si="208">IF(AY33="NO","-",AY33/$AP33-1)</f>
        <v>-0.62901779488191578</v>
      </c>
      <c r="AZ133" s="806">
        <f t="shared" si="208"/>
        <v>-0.68584210249325694</v>
      </c>
      <c r="BA133" s="806">
        <f t="shared" si="208"/>
        <v>-0.72216610749292809</v>
      </c>
      <c r="BB133" s="805">
        <f t="shared" si="208"/>
        <v>-1</v>
      </c>
      <c r="BC133" s="805">
        <f t="shared" si="208"/>
        <v>-1</v>
      </c>
      <c r="BD133" s="805">
        <f t="shared" si="208"/>
        <v>-1</v>
      </c>
      <c r="BE133" s="805">
        <f t="shared" si="208"/>
        <v>-1</v>
      </c>
    </row>
    <row r="134" spans="2:61" ht="17.100000000000001" customHeight="1" thickTop="1">
      <c r="B134" s="1" t="s">
        <v>32</v>
      </c>
      <c r="X134" s="565" t="s">
        <v>109</v>
      </c>
      <c r="Y134" s="1144"/>
      <c r="Z134" s="303">
        <f t="shared" si="133"/>
        <v>27929.939069748096</v>
      </c>
      <c r="AA134" s="128"/>
      <c r="AB134" s="128"/>
      <c r="AC134" s="128"/>
      <c r="AD134" s="128"/>
      <c r="AE134" s="128"/>
      <c r="AF134" s="128"/>
      <c r="AG134" s="128"/>
      <c r="AH134" s="128"/>
      <c r="AI134" s="128"/>
      <c r="AJ134" s="128"/>
      <c r="AK134" s="128"/>
      <c r="AL134" s="128"/>
      <c r="AM134" s="128"/>
      <c r="AN134" s="128"/>
      <c r="AO134" s="128"/>
      <c r="AP134" s="417">
        <f t="shared" ref="AP134:BE134" si="209">AP34/$AP34-1</f>
        <v>0</v>
      </c>
      <c r="AQ134" s="798">
        <f t="shared" si="209"/>
        <v>8.3283923372469593E-2</v>
      </c>
      <c r="AR134" s="798">
        <f t="shared" si="209"/>
        <v>0.10792536800303765</v>
      </c>
      <c r="AS134" s="798">
        <f t="shared" si="209"/>
        <v>9.8697077553744794E-2</v>
      </c>
      <c r="AT134" s="798">
        <f t="shared" si="209"/>
        <v>3.0614029967470202E-2</v>
      </c>
      <c r="AU134" s="798">
        <f t="shared" si="209"/>
        <v>0.12848023178403634</v>
      </c>
      <c r="AV134" s="798">
        <f t="shared" si="209"/>
        <v>0.21285500298966054</v>
      </c>
      <c r="AW134" s="798">
        <f t="shared" si="209"/>
        <v>0.30796304608721248</v>
      </c>
      <c r="AX134" s="798">
        <f t="shared" si="209"/>
        <v>0.39970500673976939</v>
      </c>
      <c r="AY134" s="798">
        <f t="shared" si="209"/>
        <v>0.51504413827701967</v>
      </c>
      <c r="AZ134" s="798">
        <f t="shared" si="209"/>
        <v>0.62100074003712336</v>
      </c>
      <c r="BA134" s="798">
        <f t="shared" si="209"/>
        <v>0.74652988412116317</v>
      </c>
      <c r="BB134" s="417">
        <f t="shared" si="209"/>
        <v>-1</v>
      </c>
      <c r="BC134" s="417">
        <f t="shared" si="209"/>
        <v>-1</v>
      </c>
      <c r="BD134" s="417">
        <f t="shared" si="209"/>
        <v>-1</v>
      </c>
      <c r="BE134" s="417">
        <f t="shared" si="209"/>
        <v>-1</v>
      </c>
      <c r="BG134" s="110"/>
      <c r="BH134" s="110"/>
      <c r="BI134" s="110"/>
    </row>
    <row r="135" spans="2:61" s="232" customFormat="1" ht="17.100000000000001" customHeight="1">
      <c r="X135" s="295"/>
      <c r="Y135" s="295"/>
      <c r="Z135" s="296"/>
      <c r="AA135" s="296"/>
      <c r="AB135" s="296"/>
      <c r="AC135" s="296"/>
      <c r="AD135" s="296"/>
      <c r="AE135" s="296"/>
      <c r="AF135" s="296"/>
      <c r="AG135" s="296"/>
      <c r="AH135" s="296"/>
      <c r="AI135" s="296"/>
      <c r="AJ135" s="296"/>
      <c r="AK135" s="296"/>
      <c r="AL135" s="296"/>
      <c r="AM135" s="296"/>
      <c r="AN135" s="296"/>
      <c r="AO135" s="296"/>
      <c r="AP135" s="296"/>
      <c r="AQ135" s="296"/>
      <c r="AR135" s="296"/>
      <c r="AS135" s="296"/>
      <c r="AT135" s="296"/>
      <c r="AU135" s="296"/>
      <c r="AV135" s="296"/>
      <c r="AW135" s="296"/>
      <c r="AX135" s="296"/>
      <c r="AY135" s="296"/>
      <c r="AZ135" s="296"/>
      <c r="BA135" s="296"/>
      <c r="BB135" s="296"/>
      <c r="BC135" s="296"/>
      <c r="BD135" s="296"/>
      <c r="BE135" s="296"/>
      <c r="BG135" s="297"/>
      <c r="BH135" s="297"/>
      <c r="BI135" s="297"/>
    </row>
    <row r="136" spans="2:61">
      <c r="X136" s="1" t="s">
        <v>528</v>
      </c>
    </row>
    <row r="137" spans="2:61">
      <c r="X137" s="1128"/>
      <c r="Y137" s="1129"/>
      <c r="Z137" s="251">
        <v>2013</v>
      </c>
      <c r="AA137" s="129">
        <v>1990</v>
      </c>
      <c r="AB137" s="129">
        <f>AA137+1</f>
        <v>1991</v>
      </c>
      <c r="AC137" s="129">
        <f>AB137+1</f>
        <v>1992</v>
      </c>
      <c r="AD137" s="129">
        <f>AC137+1</f>
        <v>1993</v>
      </c>
      <c r="AE137" s="129">
        <f>AD137+1</f>
        <v>1994</v>
      </c>
      <c r="AF137" s="129">
        <v>1995</v>
      </c>
      <c r="AG137" s="129">
        <f t="shared" ref="AG137:BA137" si="210">AF137+1</f>
        <v>1996</v>
      </c>
      <c r="AH137" s="129">
        <f t="shared" si="210"/>
        <v>1997</v>
      </c>
      <c r="AI137" s="129">
        <f t="shared" si="210"/>
        <v>1998</v>
      </c>
      <c r="AJ137" s="129">
        <f t="shared" si="210"/>
        <v>1999</v>
      </c>
      <c r="AK137" s="129">
        <f t="shared" si="210"/>
        <v>2000</v>
      </c>
      <c r="AL137" s="129">
        <f t="shared" si="210"/>
        <v>2001</v>
      </c>
      <c r="AM137" s="129">
        <f t="shared" si="210"/>
        <v>2002</v>
      </c>
      <c r="AN137" s="129">
        <f t="shared" si="210"/>
        <v>2003</v>
      </c>
      <c r="AO137" s="129">
        <f t="shared" si="210"/>
        <v>2004</v>
      </c>
      <c r="AP137" s="129">
        <f t="shared" si="210"/>
        <v>2005</v>
      </c>
      <c r="AQ137" s="129">
        <f t="shared" si="210"/>
        <v>2006</v>
      </c>
      <c r="AR137" s="129">
        <f t="shared" si="210"/>
        <v>2007</v>
      </c>
      <c r="AS137" s="129">
        <f t="shared" si="210"/>
        <v>2008</v>
      </c>
      <c r="AT137" s="129">
        <f t="shared" si="210"/>
        <v>2009</v>
      </c>
      <c r="AU137" s="129">
        <f t="shared" si="210"/>
        <v>2010</v>
      </c>
      <c r="AV137" s="129">
        <f t="shared" si="210"/>
        <v>2011</v>
      </c>
      <c r="AW137" s="129">
        <f t="shared" si="210"/>
        <v>2012</v>
      </c>
      <c r="AX137" s="129">
        <f t="shared" si="210"/>
        <v>2013</v>
      </c>
      <c r="AY137" s="129">
        <f t="shared" si="210"/>
        <v>2014</v>
      </c>
      <c r="AZ137" s="129">
        <f t="shared" si="210"/>
        <v>2015</v>
      </c>
      <c r="BA137" s="129">
        <f t="shared" si="210"/>
        <v>2016</v>
      </c>
      <c r="BB137" s="129">
        <f t="shared" ref="BB137" si="211">BA137+1</f>
        <v>2017</v>
      </c>
      <c r="BC137" s="129">
        <f t="shared" ref="BC137" si="212">BB137+1</f>
        <v>2018</v>
      </c>
      <c r="BD137" s="129">
        <f t="shared" ref="BD137" si="213">BC137+1</f>
        <v>2019</v>
      </c>
      <c r="BE137" s="129">
        <f t="shared" ref="BE137" si="214">BD137+1</f>
        <v>2020</v>
      </c>
    </row>
    <row r="138" spans="2:61" ht="17.100000000000001" customHeight="1">
      <c r="X138" s="1026" t="s">
        <v>30</v>
      </c>
      <c r="Y138" s="963"/>
      <c r="Z138" s="289">
        <f t="shared" ref="Z138:Z167" si="215">AX5</f>
        <v>32094.565830096988</v>
      </c>
      <c r="AA138" s="307"/>
      <c r="AB138" s="307"/>
      <c r="AC138" s="307"/>
      <c r="AD138" s="307"/>
      <c r="AE138" s="307"/>
      <c r="AF138" s="307"/>
      <c r="AG138" s="307"/>
      <c r="AH138" s="307"/>
      <c r="AI138" s="307"/>
      <c r="AJ138" s="307"/>
      <c r="AK138" s="307"/>
      <c r="AL138" s="307"/>
      <c r="AM138" s="307"/>
      <c r="AN138" s="307"/>
      <c r="AO138" s="307"/>
      <c r="AP138" s="307"/>
      <c r="AQ138" s="307"/>
      <c r="AR138" s="307"/>
      <c r="AS138" s="307"/>
      <c r="AT138" s="307"/>
      <c r="AU138" s="307"/>
      <c r="AV138" s="307"/>
      <c r="AW138" s="307"/>
      <c r="AX138" s="792">
        <f t="shared" ref="AX138:BE138" si="216">AX5/$AX5-1</f>
        <v>0</v>
      </c>
      <c r="AY138" s="792">
        <f t="shared" si="216"/>
        <v>0.11438587032884451</v>
      </c>
      <c r="AZ138" s="792">
        <f t="shared" si="216"/>
        <v>0.22271800275741405</v>
      </c>
      <c r="BA138" s="792">
        <f t="shared" si="216"/>
        <v>0.3247638073588075</v>
      </c>
      <c r="BB138" s="307">
        <f t="shared" si="216"/>
        <v>-1</v>
      </c>
      <c r="BC138" s="307">
        <f t="shared" si="216"/>
        <v>-1</v>
      </c>
      <c r="BD138" s="307">
        <f t="shared" si="216"/>
        <v>-1</v>
      </c>
      <c r="BE138" s="307">
        <f t="shared" si="216"/>
        <v>-1</v>
      </c>
      <c r="BI138" s="110"/>
    </row>
    <row r="139" spans="2:61" ht="17.100000000000001" customHeight="1">
      <c r="X139" s="1130"/>
      <c r="Y139" s="865" t="s">
        <v>502</v>
      </c>
      <c r="Z139" s="500">
        <f t="shared" si="215"/>
        <v>29008.257155197414</v>
      </c>
      <c r="AA139" s="308"/>
      <c r="AB139" s="308"/>
      <c r="AC139" s="308"/>
      <c r="AD139" s="308"/>
      <c r="AE139" s="308"/>
      <c r="AF139" s="308"/>
      <c r="AG139" s="308"/>
      <c r="AH139" s="308"/>
      <c r="AI139" s="308"/>
      <c r="AJ139" s="308"/>
      <c r="AK139" s="308"/>
      <c r="AL139" s="308"/>
      <c r="AM139" s="308"/>
      <c r="AN139" s="308"/>
      <c r="AO139" s="308"/>
      <c r="AP139" s="308"/>
      <c r="AQ139" s="308"/>
      <c r="AR139" s="308"/>
      <c r="AS139" s="308"/>
      <c r="AT139" s="308"/>
      <c r="AU139" s="308"/>
      <c r="AV139" s="308"/>
      <c r="AW139" s="308"/>
      <c r="AX139" s="793">
        <f>IF(AX6="NO","-",AX6/$AX6-1)</f>
        <v>0</v>
      </c>
      <c r="AY139" s="793">
        <f t="shared" ref="AY139:BE149" si="217">AY6/$AX6-1</f>
        <v>0.12160603808405401</v>
      </c>
      <c r="AZ139" s="793">
        <f t="shared" si="217"/>
        <v>0.23665642404563259</v>
      </c>
      <c r="BA139" s="793">
        <f t="shared" si="217"/>
        <v>0.34109261295314597</v>
      </c>
      <c r="BB139" s="354">
        <f t="shared" si="217"/>
        <v>-1</v>
      </c>
      <c r="BC139" s="354">
        <f t="shared" si="217"/>
        <v>-1</v>
      </c>
      <c r="BD139" s="354">
        <f t="shared" si="217"/>
        <v>-1</v>
      </c>
      <c r="BE139" s="354">
        <f t="shared" si="217"/>
        <v>-1</v>
      </c>
      <c r="BG139" s="110"/>
    </row>
    <row r="140" spans="2:61" ht="17.100000000000001" customHeight="1">
      <c r="X140" s="1130"/>
      <c r="Y140" s="1131" t="s">
        <v>503</v>
      </c>
      <c r="Z140" s="501">
        <f t="shared" si="215"/>
        <v>2229.3050616666665</v>
      </c>
      <c r="AA140" s="308"/>
      <c r="AB140" s="308"/>
      <c r="AC140" s="308"/>
      <c r="AD140" s="308"/>
      <c r="AE140" s="308"/>
      <c r="AF140" s="308"/>
      <c r="AG140" s="308"/>
      <c r="AH140" s="308"/>
      <c r="AI140" s="308"/>
      <c r="AJ140" s="308"/>
      <c r="AK140" s="308"/>
      <c r="AL140" s="308"/>
      <c r="AM140" s="308"/>
      <c r="AN140" s="308"/>
      <c r="AO140" s="308"/>
      <c r="AP140" s="308"/>
      <c r="AQ140" s="308"/>
      <c r="AR140" s="308"/>
      <c r="AS140" s="308"/>
      <c r="AT140" s="308"/>
      <c r="AU140" s="308"/>
      <c r="AV140" s="308"/>
      <c r="AW140" s="308"/>
      <c r="AX140" s="793">
        <f t="shared" ref="AX140:AX148" si="218">IF(AX7="NO","-",AX7/$AX7-1)</f>
        <v>0</v>
      </c>
      <c r="AY140" s="793">
        <f t="shared" si="217"/>
        <v>6.4436506456682974E-2</v>
      </c>
      <c r="AZ140" s="793">
        <f t="shared" si="217"/>
        <v>0.11415820309928182</v>
      </c>
      <c r="BA140" s="793">
        <f t="shared" si="217"/>
        <v>0.18915124594242294</v>
      </c>
      <c r="BB140" s="354">
        <f t="shared" si="217"/>
        <v>-1</v>
      </c>
      <c r="BC140" s="354">
        <f t="shared" si="217"/>
        <v>-1</v>
      </c>
      <c r="BD140" s="354">
        <f t="shared" si="217"/>
        <v>-1</v>
      </c>
      <c r="BE140" s="354">
        <f t="shared" si="217"/>
        <v>-1</v>
      </c>
      <c r="BG140" s="110"/>
    </row>
    <row r="141" spans="2:61" ht="17.100000000000001" customHeight="1">
      <c r="X141" s="1130"/>
      <c r="Y141" s="863" t="s">
        <v>504</v>
      </c>
      <c r="Z141" s="500">
        <f t="shared" si="215"/>
        <v>489.36158799999998</v>
      </c>
      <c r="AA141" s="308"/>
      <c r="AB141" s="308"/>
      <c r="AC141" s="308"/>
      <c r="AD141" s="308"/>
      <c r="AE141" s="308"/>
      <c r="AF141" s="308"/>
      <c r="AG141" s="308"/>
      <c r="AH141" s="308"/>
      <c r="AI141" s="308"/>
      <c r="AJ141" s="308"/>
      <c r="AK141" s="308"/>
      <c r="AL141" s="308"/>
      <c r="AM141" s="308"/>
      <c r="AN141" s="308"/>
      <c r="AO141" s="308"/>
      <c r="AP141" s="308"/>
      <c r="AQ141" s="308"/>
      <c r="AR141" s="308"/>
      <c r="AS141" s="308"/>
      <c r="AT141" s="308"/>
      <c r="AU141" s="308"/>
      <c r="AV141" s="308"/>
      <c r="AW141" s="308"/>
      <c r="AX141" s="793">
        <f t="shared" si="218"/>
        <v>0</v>
      </c>
      <c r="AY141" s="793">
        <f t="shared" si="217"/>
        <v>2.8723607133627205E-2</v>
      </c>
      <c r="AZ141" s="793">
        <f t="shared" si="217"/>
        <v>0.10356950002377374</v>
      </c>
      <c r="BA141" s="793">
        <f t="shared" si="217"/>
        <v>0.13458742699682436</v>
      </c>
      <c r="BB141" s="354">
        <f t="shared" si="217"/>
        <v>-1</v>
      </c>
      <c r="BC141" s="354">
        <f t="shared" si="217"/>
        <v>-1</v>
      </c>
      <c r="BD141" s="354">
        <f t="shared" si="217"/>
        <v>-1</v>
      </c>
      <c r="BE141" s="354">
        <f t="shared" si="217"/>
        <v>-1</v>
      </c>
      <c r="BG141" s="110"/>
      <c r="BH141" s="110"/>
    </row>
    <row r="142" spans="2:61" ht="17.100000000000001" customHeight="1">
      <c r="X142" s="1130"/>
      <c r="Y142" s="863" t="s">
        <v>505</v>
      </c>
      <c r="Z142" s="500">
        <f t="shared" si="215"/>
        <v>131.15786027291054</v>
      </c>
      <c r="AA142" s="308"/>
      <c r="AB142" s="308"/>
      <c r="AC142" s="308"/>
      <c r="AD142" s="308"/>
      <c r="AE142" s="308"/>
      <c r="AF142" s="308"/>
      <c r="AG142" s="308"/>
      <c r="AH142" s="308"/>
      <c r="AI142" s="308"/>
      <c r="AJ142" s="308"/>
      <c r="AK142" s="308"/>
      <c r="AL142" s="308"/>
      <c r="AM142" s="308"/>
      <c r="AN142" s="308"/>
      <c r="AO142" s="308"/>
      <c r="AP142" s="308"/>
      <c r="AQ142" s="308"/>
      <c r="AR142" s="308"/>
      <c r="AS142" s="308"/>
      <c r="AT142" s="308"/>
      <c r="AU142" s="308"/>
      <c r="AV142" s="308"/>
      <c r="AW142" s="308"/>
      <c r="AX142" s="793">
        <f t="shared" si="218"/>
        <v>0</v>
      </c>
      <c r="AY142" s="793">
        <f t="shared" si="217"/>
        <v>-0.23322506128378762</v>
      </c>
      <c r="AZ142" s="793">
        <f t="shared" si="217"/>
        <v>-0.36731081080277628</v>
      </c>
      <c r="BA142" s="793">
        <f t="shared" si="217"/>
        <v>0.13341956756223694</v>
      </c>
      <c r="BB142" s="354">
        <f t="shared" si="217"/>
        <v>-1</v>
      </c>
      <c r="BC142" s="354">
        <f t="shared" si="217"/>
        <v>-1</v>
      </c>
      <c r="BD142" s="354">
        <f t="shared" si="217"/>
        <v>-1</v>
      </c>
      <c r="BE142" s="354">
        <f t="shared" si="217"/>
        <v>-1</v>
      </c>
      <c r="BG142" s="110"/>
    </row>
    <row r="143" spans="2:61" ht="17.100000000000001" customHeight="1">
      <c r="X143" s="1130"/>
      <c r="Y143" s="1066" t="s">
        <v>506</v>
      </c>
      <c r="Z143" s="500">
        <f t="shared" si="215"/>
        <v>109.24075921440111</v>
      </c>
      <c r="AA143" s="308"/>
      <c r="AB143" s="308"/>
      <c r="AC143" s="308"/>
      <c r="AD143" s="308"/>
      <c r="AE143" s="308"/>
      <c r="AF143" s="308"/>
      <c r="AG143" s="308"/>
      <c r="AH143" s="308"/>
      <c r="AI143" s="308"/>
      <c r="AJ143" s="308"/>
      <c r="AK143" s="308"/>
      <c r="AL143" s="308"/>
      <c r="AM143" s="308"/>
      <c r="AN143" s="308"/>
      <c r="AO143" s="308"/>
      <c r="AP143" s="308"/>
      <c r="AQ143" s="308"/>
      <c r="AR143" s="308"/>
      <c r="AS143" s="308"/>
      <c r="AT143" s="308"/>
      <c r="AU143" s="308"/>
      <c r="AV143" s="308"/>
      <c r="AW143" s="308"/>
      <c r="AX143" s="793">
        <f t="shared" si="218"/>
        <v>0</v>
      </c>
      <c r="AY143" s="793">
        <f t="shared" si="217"/>
        <v>3.3441868327868329E-2</v>
      </c>
      <c r="AZ143" s="793">
        <f t="shared" si="217"/>
        <v>3.5159024803746108E-2</v>
      </c>
      <c r="BA143" s="793">
        <f t="shared" si="217"/>
        <v>7.4079224120157106E-2</v>
      </c>
      <c r="BB143" s="354">
        <f t="shared" si="217"/>
        <v>-1</v>
      </c>
      <c r="BC143" s="354">
        <f t="shared" si="217"/>
        <v>-1</v>
      </c>
      <c r="BD143" s="354">
        <f t="shared" si="217"/>
        <v>-1</v>
      </c>
      <c r="BE143" s="354">
        <f t="shared" si="217"/>
        <v>-1</v>
      </c>
    </row>
    <row r="144" spans="2:61" ht="17.100000000000001" customHeight="1">
      <c r="X144" s="1130"/>
      <c r="Y144" s="1131" t="s">
        <v>507</v>
      </c>
      <c r="Z144" s="500">
        <f t="shared" si="215"/>
        <v>98.50557735999999</v>
      </c>
      <c r="AA144" s="310"/>
      <c r="AB144" s="310"/>
      <c r="AC144" s="310"/>
      <c r="AD144" s="310"/>
      <c r="AE144" s="310"/>
      <c r="AF144" s="310"/>
      <c r="AG144" s="310"/>
      <c r="AH144" s="310"/>
      <c r="AI144" s="310"/>
      <c r="AJ144" s="310"/>
      <c r="AK144" s="310"/>
      <c r="AL144" s="310"/>
      <c r="AM144" s="310"/>
      <c r="AN144" s="310"/>
      <c r="AO144" s="310"/>
      <c r="AP144" s="310"/>
      <c r="AQ144" s="310"/>
      <c r="AR144" s="310"/>
      <c r="AS144" s="310"/>
      <c r="AT144" s="310"/>
      <c r="AU144" s="310"/>
      <c r="AV144" s="310"/>
      <c r="AW144" s="310"/>
      <c r="AX144" s="793">
        <f t="shared" si="218"/>
        <v>0</v>
      </c>
      <c r="AY144" s="793">
        <f t="shared" si="217"/>
        <v>5.3504437237271718E-2</v>
      </c>
      <c r="AZ144" s="793">
        <f t="shared" si="217"/>
        <v>9.3145775654499996E-2</v>
      </c>
      <c r="BA144" s="793">
        <f t="shared" si="217"/>
        <v>8.108413379481294E-2</v>
      </c>
      <c r="BB144" s="354" t="e">
        <f t="shared" si="217"/>
        <v>#VALUE!</v>
      </c>
      <c r="BC144" s="354" t="e">
        <f t="shared" si="217"/>
        <v>#VALUE!</v>
      </c>
      <c r="BD144" s="354" t="e">
        <f t="shared" si="217"/>
        <v>#VALUE!</v>
      </c>
      <c r="BE144" s="354" t="e">
        <f t="shared" si="217"/>
        <v>#VALUE!</v>
      </c>
      <c r="BG144" s="110"/>
      <c r="BH144" s="110"/>
    </row>
    <row r="145" spans="24:61" ht="17.100000000000001" customHeight="1">
      <c r="X145" s="1130"/>
      <c r="Y145" s="863" t="s">
        <v>508</v>
      </c>
      <c r="Z145" s="499">
        <f t="shared" si="215"/>
        <v>16.28</v>
      </c>
      <c r="AA145" s="308"/>
      <c r="AB145" s="308"/>
      <c r="AC145" s="308"/>
      <c r="AD145" s="308"/>
      <c r="AE145" s="308"/>
      <c r="AF145" s="308"/>
      <c r="AG145" s="308"/>
      <c r="AH145" s="308"/>
      <c r="AI145" s="308"/>
      <c r="AJ145" s="308"/>
      <c r="AK145" s="308"/>
      <c r="AL145" s="308"/>
      <c r="AM145" s="308"/>
      <c r="AN145" s="308"/>
      <c r="AO145" s="308"/>
      <c r="AP145" s="308"/>
      <c r="AQ145" s="308"/>
      <c r="AR145" s="308"/>
      <c r="AS145" s="308"/>
      <c r="AT145" s="308"/>
      <c r="AU145" s="308"/>
      <c r="AV145" s="308"/>
      <c r="AW145" s="308"/>
      <c r="AX145" s="793">
        <f t="shared" si="218"/>
        <v>0</v>
      </c>
      <c r="AY145" s="793">
        <f t="shared" si="217"/>
        <v>0.45454545454545436</v>
      </c>
      <c r="AZ145" s="793">
        <f t="shared" si="217"/>
        <v>0.81818181818181812</v>
      </c>
      <c r="BA145" s="793">
        <f t="shared" si="217"/>
        <v>0.45454545454545436</v>
      </c>
      <c r="BB145" s="354">
        <f t="shared" si="217"/>
        <v>-1</v>
      </c>
      <c r="BC145" s="354">
        <f t="shared" si="217"/>
        <v>-1</v>
      </c>
      <c r="BD145" s="354">
        <f t="shared" si="217"/>
        <v>-1</v>
      </c>
      <c r="BE145" s="354">
        <f t="shared" si="217"/>
        <v>-1</v>
      </c>
      <c r="BI145" s="110"/>
    </row>
    <row r="146" spans="24:61" ht="17.100000000000001" customHeight="1">
      <c r="X146" s="1130"/>
      <c r="Y146" s="1066" t="s">
        <v>509</v>
      </c>
      <c r="Z146" s="500">
        <f t="shared" si="215"/>
        <v>8.8030119056</v>
      </c>
      <c r="AA146" s="308"/>
      <c r="AB146" s="308"/>
      <c r="AC146" s="308"/>
      <c r="AD146" s="308"/>
      <c r="AE146" s="308"/>
      <c r="AF146" s="308"/>
      <c r="AG146" s="308"/>
      <c r="AH146" s="308"/>
      <c r="AI146" s="308"/>
      <c r="AJ146" s="308"/>
      <c r="AK146" s="308"/>
      <c r="AL146" s="308"/>
      <c r="AM146" s="308"/>
      <c r="AN146" s="308"/>
      <c r="AO146" s="308"/>
      <c r="AP146" s="308"/>
      <c r="AQ146" s="308"/>
      <c r="AR146" s="308"/>
      <c r="AS146" s="308"/>
      <c r="AT146" s="308"/>
      <c r="AU146" s="308"/>
      <c r="AV146" s="308"/>
      <c r="AW146" s="308"/>
      <c r="AX146" s="793">
        <f t="shared" si="218"/>
        <v>0</v>
      </c>
      <c r="AY146" s="793">
        <f t="shared" si="217"/>
        <v>2.8909665320128397E-2</v>
      </c>
      <c r="AZ146" s="793">
        <f t="shared" si="217"/>
        <v>6.5331139633486579E-2</v>
      </c>
      <c r="BA146" s="793">
        <f t="shared" si="217"/>
        <v>8.0788129293291711E-2</v>
      </c>
      <c r="BB146" s="354">
        <f t="shared" si="217"/>
        <v>-1</v>
      </c>
      <c r="BC146" s="354">
        <f t="shared" si="217"/>
        <v>-1</v>
      </c>
      <c r="BD146" s="354">
        <f t="shared" si="217"/>
        <v>-1</v>
      </c>
      <c r="BE146" s="354">
        <f t="shared" si="217"/>
        <v>-1</v>
      </c>
      <c r="BG146" s="110"/>
      <c r="BH146" s="110"/>
    </row>
    <row r="147" spans="24:61" ht="17.100000000000001" customHeight="1">
      <c r="X147" s="1130"/>
      <c r="Y147" s="863" t="s">
        <v>510</v>
      </c>
      <c r="Z147" s="500">
        <f t="shared" si="215"/>
        <v>2.3678164799999997</v>
      </c>
      <c r="AA147" s="308"/>
      <c r="AB147" s="308"/>
      <c r="AC147" s="308"/>
      <c r="AD147" s="308"/>
      <c r="AE147" s="308"/>
      <c r="AF147" s="308"/>
      <c r="AG147" s="308"/>
      <c r="AH147" s="308"/>
      <c r="AI147" s="308"/>
      <c r="AJ147" s="308"/>
      <c r="AK147" s="308"/>
      <c r="AL147" s="308"/>
      <c r="AM147" s="308"/>
      <c r="AN147" s="308"/>
      <c r="AO147" s="308"/>
      <c r="AP147" s="308"/>
      <c r="AQ147" s="308"/>
      <c r="AR147" s="308"/>
      <c r="AS147" s="308"/>
      <c r="AT147" s="308"/>
      <c r="AU147" s="308"/>
      <c r="AV147" s="308"/>
      <c r="AW147" s="308"/>
      <c r="AX147" s="793">
        <f t="shared" si="218"/>
        <v>0</v>
      </c>
      <c r="AY147" s="793">
        <f t="shared" si="217"/>
        <v>-4.5667289214914364E-2</v>
      </c>
      <c r="AZ147" s="793">
        <f t="shared" si="217"/>
        <v>-0.18404630408856681</v>
      </c>
      <c r="BA147" s="793">
        <f t="shared" si="217"/>
        <v>-0.18307868859836651</v>
      </c>
      <c r="BB147" s="354">
        <f t="shared" si="217"/>
        <v>-1</v>
      </c>
      <c r="BC147" s="354">
        <f t="shared" si="217"/>
        <v>-1</v>
      </c>
      <c r="BD147" s="354">
        <f t="shared" si="217"/>
        <v>-1</v>
      </c>
      <c r="BE147" s="354">
        <f t="shared" si="217"/>
        <v>-1</v>
      </c>
      <c r="BG147" s="110"/>
    </row>
    <row r="148" spans="24:61" ht="17.100000000000001" customHeight="1">
      <c r="X148" s="1130"/>
      <c r="Y148" s="863" t="s">
        <v>511</v>
      </c>
      <c r="Z148" s="500">
        <f t="shared" si="215"/>
        <v>1.2869999999999999</v>
      </c>
      <c r="AA148" s="308"/>
      <c r="AB148" s="308"/>
      <c r="AC148" s="308"/>
      <c r="AD148" s="308"/>
      <c r="AE148" s="308"/>
      <c r="AF148" s="308"/>
      <c r="AG148" s="308"/>
      <c r="AH148" s="308"/>
      <c r="AI148" s="308"/>
      <c r="AJ148" s="308"/>
      <c r="AK148" s="308"/>
      <c r="AL148" s="308"/>
      <c r="AM148" s="308"/>
      <c r="AN148" s="308"/>
      <c r="AO148" s="308"/>
      <c r="AP148" s="308"/>
      <c r="AQ148" s="308"/>
      <c r="AR148" s="308"/>
      <c r="AS148" s="308"/>
      <c r="AT148" s="308"/>
      <c r="AU148" s="308"/>
      <c r="AV148" s="308"/>
      <c r="AW148" s="308"/>
      <c r="AX148" s="793">
        <f t="shared" si="218"/>
        <v>0</v>
      </c>
      <c r="AY148" s="794">
        <f t="shared" si="217"/>
        <v>0</v>
      </c>
      <c r="AZ148" s="794">
        <f t="shared" si="217"/>
        <v>-0.33333333333333326</v>
      </c>
      <c r="BA148" s="794">
        <f t="shared" si="217"/>
        <v>-0.11111111111111116</v>
      </c>
      <c r="BB148" s="505" t="e">
        <f t="shared" si="217"/>
        <v>#VALUE!</v>
      </c>
      <c r="BC148" s="505" t="e">
        <f t="shared" si="217"/>
        <v>#VALUE!</v>
      </c>
      <c r="BD148" s="505" t="e">
        <f t="shared" si="217"/>
        <v>#VALUE!</v>
      </c>
      <c r="BE148" s="505" t="e">
        <f t="shared" si="217"/>
        <v>#VALUE!</v>
      </c>
      <c r="BG148" s="110"/>
    </row>
    <row r="149" spans="24:61" ht="17.100000000000001" customHeight="1">
      <c r="X149" s="1132" t="s">
        <v>31</v>
      </c>
      <c r="Y149" s="1133"/>
      <c r="Z149" s="502">
        <f t="shared" si="215"/>
        <v>3280.059307268129</v>
      </c>
      <c r="AA149" s="293"/>
      <c r="AB149" s="293"/>
      <c r="AC149" s="293"/>
      <c r="AD149" s="293"/>
      <c r="AE149" s="293"/>
      <c r="AF149" s="293"/>
      <c r="AG149" s="293"/>
      <c r="AH149" s="293"/>
      <c r="AI149" s="293"/>
      <c r="AJ149" s="293"/>
      <c r="AK149" s="293"/>
      <c r="AL149" s="293"/>
      <c r="AM149" s="293"/>
      <c r="AN149" s="293"/>
      <c r="AO149" s="293"/>
      <c r="AP149" s="293"/>
      <c r="AQ149" s="293"/>
      <c r="AR149" s="293"/>
      <c r="AS149" s="293"/>
      <c r="AT149" s="293"/>
      <c r="AU149" s="293"/>
      <c r="AV149" s="293"/>
      <c r="AW149" s="293"/>
      <c r="AX149" s="795">
        <f>AX16/$AX16-1</f>
        <v>0</v>
      </c>
      <c r="AY149" s="795">
        <f t="shared" si="217"/>
        <v>2.4806258839639828E-2</v>
      </c>
      <c r="AZ149" s="795">
        <f t="shared" si="217"/>
        <v>8.5502630349447717E-3</v>
      </c>
      <c r="BA149" s="795">
        <f t="shared" si="217"/>
        <v>2.9045218899982794E-2</v>
      </c>
      <c r="BB149" s="414">
        <f t="shared" si="217"/>
        <v>-1</v>
      </c>
      <c r="BC149" s="414">
        <f t="shared" si="217"/>
        <v>-1</v>
      </c>
      <c r="BD149" s="414">
        <f t="shared" si="217"/>
        <v>-1</v>
      </c>
      <c r="BE149" s="414">
        <f t="shared" si="217"/>
        <v>-1</v>
      </c>
      <c r="BG149" s="110"/>
      <c r="BH149" s="110"/>
    </row>
    <row r="150" spans="24:61" ht="17.100000000000001" customHeight="1">
      <c r="X150" s="1134"/>
      <c r="Y150" s="863" t="s">
        <v>512</v>
      </c>
      <c r="Z150" s="501">
        <f t="shared" si="215"/>
        <v>1555.7323503258608</v>
      </c>
      <c r="AA150" s="309"/>
      <c r="AB150" s="309"/>
      <c r="AC150" s="309"/>
      <c r="AD150" s="309"/>
      <c r="AE150" s="309"/>
      <c r="AF150" s="309"/>
      <c r="AG150" s="309"/>
      <c r="AH150" s="309"/>
      <c r="AI150" s="309"/>
      <c r="AJ150" s="309"/>
      <c r="AK150" s="309"/>
      <c r="AL150" s="309"/>
      <c r="AM150" s="309"/>
      <c r="AN150" s="309"/>
      <c r="AO150" s="309"/>
      <c r="AP150" s="309"/>
      <c r="AQ150" s="309"/>
      <c r="AR150" s="309"/>
      <c r="AS150" s="309"/>
      <c r="AT150" s="309"/>
      <c r="AU150" s="309"/>
      <c r="AV150" s="309"/>
      <c r="AW150" s="309"/>
      <c r="AX150" s="793">
        <f>IF(AX17="NO","-",AX17/$AX17-1)</f>
        <v>0</v>
      </c>
      <c r="AY150" s="793">
        <f>IF(AY17="NO","-",AY17/$AX17-1)</f>
        <v>3.929049229706516E-2</v>
      </c>
      <c r="AZ150" s="793">
        <f t="shared" ref="AZ150:BA150" si="219">IF(AZ17="NO","-",AZ17/$AX17-1)</f>
        <v>1.7027344081497642E-2</v>
      </c>
      <c r="BA150" s="793">
        <f t="shared" si="219"/>
        <v>0.1064053276015906</v>
      </c>
      <c r="BB150" s="218">
        <f t="shared" ref="BB150:BE167" si="220">BB17/$AX17-1</f>
        <v>-1</v>
      </c>
      <c r="BC150" s="218">
        <f t="shared" si="220"/>
        <v>-1</v>
      </c>
      <c r="BD150" s="218">
        <f t="shared" si="220"/>
        <v>-1</v>
      </c>
      <c r="BE150" s="218">
        <f t="shared" si="220"/>
        <v>-1</v>
      </c>
    </row>
    <row r="151" spans="24:61" ht="17.100000000000001" customHeight="1">
      <c r="X151" s="1135"/>
      <c r="Y151" s="865" t="s">
        <v>513</v>
      </c>
      <c r="Z151" s="501">
        <f t="shared" si="215"/>
        <v>1517.9451743999998</v>
      </c>
      <c r="AA151" s="309"/>
      <c r="AB151" s="309"/>
      <c r="AC151" s="309"/>
      <c r="AD151" s="309"/>
      <c r="AE151" s="309"/>
      <c r="AF151" s="309"/>
      <c r="AG151" s="309"/>
      <c r="AH151" s="309"/>
      <c r="AI151" s="309"/>
      <c r="AJ151" s="309"/>
      <c r="AK151" s="309"/>
      <c r="AL151" s="309"/>
      <c r="AM151" s="309"/>
      <c r="AN151" s="309"/>
      <c r="AO151" s="309"/>
      <c r="AP151" s="309"/>
      <c r="AQ151" s="309"/>
      <c r="AR151" s="309"/>
      <c r="AS151" s="309"/>
      <c r="AT151" s="309"/>
      <c r="AU151" s="309"/>
      <c r="AV151" s="309"/>
      <c r="AW151" s="309"/>
      <c r="AX151" s="793">
        <f>IF(AX18="NO","-",AX18/$AX18-1)</f>
        <v>0</v>
      </c>
      <c r="AY151" s="793">
        <f t="shared" ref="AY151:BA151" si="221">IF(AY18="NO","-",AY18/$AX18-1)</f>
        <v>1.2253406983129045E-2</v>
      </c>
      <c r="AZ151" s="793">
        <f t="shared" si="221"/>
        <v>-6.1267034915635232E-4</v>
      </c>
      <c r="BA151" s="793">
        <f t="shared" si="221"/>
        <v>-3.4922202890458998E-2</v>
      </c>
      <c r="BB151" s="218">
        <f t="shared" si="220"/>
        <v>-1</v>
      </c>
      <c r="BC151" s="218">
        <f t="shared" si="220"/>
        <v>-1</v>
      </c>
      <c r="BD151" s="218">
        <f t="shared" si="220"/>
        <v>-1</v>
      </c>
      <c r="BE151" s="218">
        <f t="shared" si="220"/>
        <v>-1</v>
      </c>
    </row>
    <row r="152" spans="24:61" ht="17.100000000000001" customHeight="1">
      <c r="X152" s="1135"/>
      <c r="Y152" s="863" t="s">
        <v>514</v>
      </c>
      <c r="Z152" s="501">
        <f t="shared" si="215"/>
        <v>110.79899999999999</v>
      </c>
      <c r="AA152" s="309"/>
      <c r="AB152" s="309"/>
      <c r="AC152" s="309"/>
      <c r="AD152" s="309"/>
      <c r="AE152" s="309"/>
      <c r="AF152" s="309"/>
      <c r="AG152" s="309"/>
      <c r="AH152" s="309"/>
      <c r="AI152" s="309"/>
      <c r="AJ152" s="309"/>
      <c r="AK152" s="309"/>
      <c r="AL152" s="309"/>
      <c r="AM152" s="309"/>
      <c r="AN152" s="309"/>
      <c r="AO152" s="309"/>
      <c r="AP152" s="309"/>
      <c r="AQ152" s="309"/>
      <c r="AR152" s="309"/>
      <c r="AS152" s="309"/>
      <c r="AT152" s="309"/>
      <c r="AU152" s="309"/>
      <c r="AV152" s="309"/>
      <c r="AW152" s="309"/>
      <c r="AX152" s="793">
        <f t="shared" ref="AX152:BA157" si="222">IF(AX19="NO","-",AX19/$AX19-1)</f>
        <v>0</v>
      </c>
      <c r="AY152" s="793">
        <f t="shared" si="222"/>
        <v>-3.0920856686431963E-2</v>
      </c>
      <c r="AZ152" s="793">
        <f t="shared" si="222"/>
        <v>3.4169983483605559E-2</v>
      </c>
      <c r="BA152" s="793">
        <f t="shared" si="222"/>
        <v>-0.12359316135298148</v>
      </c>
      <c r="BB152" s="218">
        <f t="shared" si="220"/>
        <v>-1</v>
      </c>
      <c r="BC152" s="218">
        <f t="shared" si="220"/>
        <v>-1</v>
      </c>
      <c r="BD152" s="218">
        <f t="shared" si="220"/>
        <v>-1</v>
      </c>
      <c r="BE152" s="218">
        <f t="shared" si="220"/>
        <v>-1</v>
      </c>
    </row>
    <row r="153" spans="24:61" ht="17.100000000000001" customHeight="1">
      <c r="X153" s="1135"/>
      <c r="Y153" s="863" t="s">
        <v>510</v>
      </c>
      <c r="Z153" s="501">
        <f t="shared" si="215"/>
        <v>75.629352581999996</v>
      </c>
      <c r="AA153" s="309"/>
      <c r="AB153" s="309"/>
      <c r="AC153" s="309"/>
      <c r="AD153" s="309"/>
      <c r="AE153" s="309"/>
      <c r="AF153" s="309"/>
      <c r="AG153" s="309"/>
      <c r="AH153" s="309"/>
      <c r="AI153" s="309"/>
      <c r="AJ153" s="309"/>
      <c r="AK153" s="309"/>
      <c r="AL153" s="309"/>
      <c r="AM153" s="309"/>
      <c r="AN153" s="309"/>
      <c r="AO153" s="309"/>
      <c r="AP153" s="309"/>
      <c r="AQ153" s="309"/>
      <c r="AR153" s="309"/>
      <c r="AS153" s="309"/>
      <c r="AT153" s="309"/>
      <c r="AU153" s="309"/>
      <c r="AV153" s="309"/>
      <c r="AW153" s="309"/>
      <c r="AX153" s="793">
        <f t="shared" si="222"/>
        <v>0</v>
      </c>
      <c r="AY153" s="793">
        <f t="shared" si="222"/>
        <v>0.18652399915502382</v>
      </c>
      <c r="AZ153" s="793">
        <f t="shared" si="222"/>
        <v>0.14317532577111813</v>
      </c>
      <c r="BA153" s="793">
        <f t="shared" si="222"/>
        <v>-5.8416625904953889E-2</v>
      </c>
      <c r="BB153" s="218">
        <f t="shared" si="220"/>
        <v>-1</v>
      </c>
      <c r="BC153" s="218">
        <f t="shared" si="220"/>
        <v>-1</v>
      </c>
      <c r="BD153" s="218">
        <f t="shared" si="220"/>
        <v>-1</v>
      </c>
      <c r="BE153" s="218">
        <f t="shared" si="220"/>
        <v>-1</v>
      </c>
    </row>
    <row r="154" spans="24:61" ht="17.100000000000001" customHeight="1">
      <c r="X154" s="1134"/>
      <c r="Y154" s="1136" t="s">
        <v>515</v>
      </c>
      <c r="Z154" s="500">
        <f t="shared" si="215"/>
        <v>10.361025748108249</v>
      </c>
      <c r="AA154" s="428"/>
      <c r="AB154" s="428"/>
      <c r="AC154" s="428"/>
      <c r="AD154" s="428"/>
      <c r="AE154" s="428"/>
      <c r="AF154" s="428"/>
      <c r="AG154" s="428"/>
      <c r="AH154" s="428"/>
      <c r="AI154" s="428"/>
      <c r="AJ154" s="428"/>
      <c r="AK154" s="428"/>
      <c r="AL154" s="428"/>
      <c r="AM154" s="428"/>
      <c r="AN154" s="428"/>
      <c r="AO154" s="428"/>
      <c r="AP154" s="428"/>
      <c r="AQ154" s="428"/>
      <c r="AR154" s="428"/>
      <c r="AS154" s="428"/>
      <c r="AT154" s="428"/>
      <c r="AU154" s="428"/>
      <c r="AV154" s="428"/>
      <c r="AW154" s="428"/>
      <c r="AX154" s="793">
        <f t="shared" si="222"/>
        <v>0</v>
      </c>
      <c r="AY154" s="793">
        <f t="shared" si="222"/>
        <v>-0.13123723237929374</v>
      </c>
      <c r="AZ154" s="793">
        <f t="shared" si="222"/>
        <v>-0.24480907814020869</v>
      </c>
      <c r="BA154" s="793">
        <f t="shared" si="222"/>
        <v>1.0082239242321824</v>
      </c>
      <c r="BB154" s="427" t="e">
        <f t="shared" si="220"/>
        <v>#VALUE!</v>
      </c>
      <c r="BC154" s="427" t="e">
        <f t="shared" si="220"/>
        <v>#VALUE!</v>
      </c>
      <c r="BD154" s="427" t="e">
        <f t="shared" si="220"/>
        <v>#VALUE!</v>
      </c>
      <c r="BE154" s="427" t="e">
        <f t="shared" si="220"/>
        <v>#VALUE!</v>
      </c>
    </row>
    <row r="155" spans="24:61" ht="17.100000000000001" customHeight="1">
      <c r="X155" s="1137"/>
      <c r="Y155" s="863" t="s">
        <v>516</v>
      </c>
      <c r="Z155" s="501">
        <f t="shared" si="215"/>
        <v>9.5924042121599999</v>
      </c>
      <c r="AA155" s="309"/>
      <c r="AB155" s="309"/>
      <c r="AC155" s="309"/>
      <c r="AD155" s="309"/>
      <c r="AE155" s="309"/>
      <c r="AF155" s="309"/>
      <c r="AG155" s="309"/>
      <c r="AH155" s="309"/>
      <c r="AI155" s="309"/>
      <c r="AJ155" s="309"/>
      <c r="AK155" s="309"/>
      <c r="AL155" s="309"/>
      <c r="AM155" s="309"/>
      <c r="AN155" s="309"/>
      <c r="AO155" s="309"/>
      <c r="AP155" s="309"/>
      <c r="AQ155" s="309"/>
      <c r="AR155" s="309"/>
      <c r="AS155" s="309"/>
      <c r="AT155" s="309"/>
      <c r="AU155" s="309"/>
      <c r="AV155" s="309"/>
      <c r="AW155" s="309"/>
      <c r="AX155" s="793">
        <f t="shared" si="222"/>
        <v>0</v>
      </c>
      <c r="AY155" s="793">
        <f t="shared" si="222"/>
        <v>-0.80067796610169495</v>
      </c>
      <c r="AZ155" s="793" t="str">
        <f t="shared" si="222"/>
        <v>-</v>
      </c>
      <c r="BA155" s="793" t="str">
        <f t="shared" si="222"/>
        <v>-</v>
      </c>
      <c r="BB155" s="218">
        <f t="shared" si="220"/>
        <v>-1</v>
      </c>
      <c r="BC155" s="218">
        <f t="shared" si="220"/>
        <v>-1</v>
      </c>
      <c r="BD155" s="218">
        <f t="shared" si="220"/>
        <v>-1</v>
      </c>
      <c r="BE155" s="218">
        <f t="shared" si="220"/>
        <v>-1</v>
      </c>
    </row>
    <row r="156" spans="24:61" ht="17.100000000000001" customHeight="1">
      <c r="X156" s="1138" t="s">
        <v>517</v>
      </c>
      <c r="Y156" s="1139"/>
      <c r="Z156" s="789">
        <f t="shared" si="215"/>
        <v>2101.8130508240447</v>
      </c>
      <c r="AA156" s="787"/>
      <c r="AB156" s="787"/>
      <c r="AC156" s="787"/>
      <c r="AD156" s="787"/>
      <c r="AE156" s="787"/>
      <c r="AF156" s="787"/>
      <c r="AG156" s="787"/>
      <c r="AH156" s="787"/>
      <c r="AI156" s="787"/>
      <c r="AJ156" s="787"/>
      <c r="AK156" s="787"/>
      <c r="AL156" s="787"/>
      <c r="AM156" s="787"/>
      <c r="AN156" s="787"/>
      <c r="AO156" s="787"/>
      <c r="AP156" s="787"/>
      <c r="AQ156" s="787"/>
      <c r="AR156" s="787"/>
      <c r="AS156" s="787"/>
      <c r="AT156" s="787"/>
      <c r="AU156" s="787"/>
      <c r="AV156" s="787"/>
      <c r="AW156" s="787"/>
      <c r="AX156" s="796">
        <f>AX23/$AX23-1</f>
        <v>0</v>
      </c>
      <c r="AY156" s="796">
        <f>AY23/$AX23-1</f>
        <v>-1.7482954621356961E-2</v>
      </c>
      <c r="AZ156" s="796">
        <f>AZ23/$AX23-1</f>
        <v>2.4217025370021794E-2</v>
      </c>
      <c r="BA156" s="796">
        <f>BA23/$AX23-1</f>
        <v>7.1926634738809891E-2</v>
      </c>
      <c r="BB156" s="788">
        <f t="shared" si="220"/>
        <v>-1</v>
      </c>
      <c r="BC156" s="788">
        <f t="shared" si="220"/>
        <v>-1</v>
      </c>
      <c r="BD156" s="788">
        <f t="shared" si="220"/>
        <v>-1</v>
      </c>
      <c r="BE156" s="788">
        <f t="shared" si="220"/>
        <v>-1</v>
      </c>
    </row>
    <row r="157" spans="24:61" ht="17.100000000000001" customHeight="1">
      <c r="X157" s="1140"/>
      <c r="Y157" s="863" t="s">
        <v>518</v>
      </c>
      <c r="Z157" s="500">
        <f t="shared" si="215"/>
        <v>855.36322866988291</v>
      </c>
      <c r="AA157" s="310"/>
      <c r="AB157" s="310"/>
      <c r="AC157" s="310"/>
      <c r="AD157" s="310"/>
      <c r="AE157" s="310"/>
      <c r="AF157" s="310"/>
      <c r="AG157" s="310"/>
      <c r="AH157" s="310"/>
      <c r="AI157" s="310"/>
      <c r="AJ157" s="310"/>
      <c r="AK157" s="310"/>
      <c r="AL157" s="310"/>
      <c r="AM157" s="310"/>
      <c r="AN157" s="310"/>
      <c r="AO157" s="310"/>
      <c r="AP157" s="310"/>
      <c r="AQ157" s="310"/>
      <c r="AR157" s="310"/>
      <c r="AS157" s="310"/>
      <c r="AT157" s="310"/>
      <c r="AU157" s="310"/>
      <c r="AV157" s="310"/>
      <c r="AW157" s="310"/>
      <c r="AX157" s="793">
        <f t="shared" si="222"/>
        <v>0</v>
      </c>
      <c r="AY157" s="793">
        <f t="shared" ref="AY157:BA157" si="223">IF(AY24="NO","-",AY24/$AX24-1)</f>
        <v>-2.0892446592319924E-3</v>
      </c>
      <c r="AZ157" s="793">
        <f t="shared" si="223"/>
        <v>3.6928250063340773E-2</v>
      </c>
      <c r="BA157" s="793">
        <f t="shared" si="223"/>
        <v>3.3239194721338183E-2</v>
      </c>
      <c r="BB157" s="354">
        <f t="shared" si="220"/>
        <v>-1</v>
      </c>
      <c r="BC157" s="354">
        <f t="shared" si="220"/>
        <v>-1</v>
      </c>
      <c r="BD157" s="354">
        <f t="shared" si="220"/>
        <v>-1</v>
      </c>
      <c r="BE157" s="354">
        <f t="shared" si="220"/>
        <v>-1</v>
      </c>
    </row>
    <row r="158" spans="24:61" ht="17.100000000000001" customHeight="1">
      <c r="X158" s="1140"/>
      <c r="Y158" s="865" t="s">
        <v>519</v>
      </c>
      <c r="Z158" s="501">
        <f t="shared" si="215"/>
        <v>642.74535564853568</v>
      </c>
      <c r="AA158" s="309"/>
      <c r="AB158" s="309"/>
      <c r="AC158" s="309"/>
      <c r="AD158" s="309"/>
      <c r="AE158" s="309"/>
      <c r="AF158" s="309"/>
      <c r="AG158" s="309"/>
      <c r="AH158" s="309"/>
      <c r="AI158" s="309"/>
      <c r="AJ158" s="309"/>
      <c r="AK158" s="309"/>
      <c r="AL158" s="309"/>
      <c r="AM158" s="309"/>
      <c r="AN158" s="309"/>
      <c r="AO158" s="309"/>
      <c r="AP158" s="309"/>
      <c r="AQ158" s="309"/>
      <c r="AR158" s="309"/>
      <c r="AS158" s="309"/>
      <c r="AT158" s="309"/>
      <c r="AU158" s="309"/>
      <c r="AV158" s="309"/>
      <c r="AW158" s="309"/>
      <c r="AX158" s="793">
        <f t="shared" ref="AX158:BA158" si="224">IF(AX25="NO","-",AX25/$AX25-1)</f>
        <v>0</v>
      </c>
      <c r="AY158" s="793">
        <f t="shared" si="224"/>
        <v>-6.3851103145802224E-2</v>
      </c>
      <c r="AZ158" s="793">
        <f t="shared" si="224"/>
        <v>-5.0797099835992676E-2</v>
      </c>
      <c r="BA158" s="793">
        <f t="shared" si="224"/>
        <v>1.9651950634874682E-2</v>
      </c>
      <c r="BB158" s="218">
        <f t="shared" si="220"/>
        <v>-1</v>
      </c>
      <c r="BC158" s="218">
        <f t="shared" si="220"/>
        <v>-1</v>
      </c>
      <c r="BD158" s="218">
        <f t="shared" si="220"/>
        <v>-1</v>
      </c>
      <c r="BE158" s="218">
        <f t="shared" si="220"/>
        <v>-1</v>
      </c>
    </row>
    <row r="159" spans="24:61" ht="17.100000000000001" customHeight="1">
      <c r="X159" s="1140"/>
      <c r="Y159" s="1066" t="s">
        <v>511</v>
      </c>
      <c r="Z159" s="501">
        <f t="shared" si="215"/>
        <v>159.6</v>
      </c>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793">
        <f t="shared" ref="AX159:BA159" si="225">IF(AX26="NO","-",AX26/$AX26-1)</f>
        <v>0</v>
      </c>
      <c r="AY159" s="793">
        <f t="shared" si="225"/>
        <v>0.14285714285714302</v>
      </c>
      <c r="AZ159" s="793">
        <f t="shared" si="225"/>
        <v>0.4285714285714286</v>
      </c>
      <c r="BA159" s="793">
        <f t="shared" si="225"/>
        <v>0.97142857142857131</v>
      </c>
      <c r="BB159" s="218">
        <f t="shared" si="220"/>
        <v>-1</v>
      </c>
      <c r="BC159" s="218">
        <f t="shared" si="220"/>
        <v>-1</v>
      </c>
      <c r="BD159" s="218">
        <f t="shared" si="220"/>
        <v>-1</v>
      </c>
      <c r="BE159" s="218">
        <f t="shared" si="220"/>
        <v>-1</v>
      </c>
    </row>
    <row r="160" spans="24:61" ht="17.100000000000001" customHeight="1">
      <c r="X160" s="1140"/>
      <c r="Y160" s="1066" t="s">
        <v>506</v>
      </c>
      <c r="Z160" s="501">
        <f t="shared" si="215"/>
        <v>181.46430338562618</v>
      </c>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793">
        <f t="shared" ref="AX160:BA160" si="226">IF(AX27="NO","-",AX27/$AX27-1)</f>
        <v>0</v>
      </c>
      <c r="AY160" s="793">
        <f t="shared" si="226"/>
        <v>-3.6972442776658454E-2</v>
      </c>
      <c r="AZ160" s="793">
        <f t="shared" si="226"/>
        <v>1.3819714295052687E-2</v>
      </c>
      <c r="BA160" s="793">
        <f t="shared" si="226"/>
        <v>5.8867266419523556E-2</v>
      </c>
      <c r="BB160" s="218">
        <f t="shared" si="220"/>
        <v>-1</v>
      </c>
      <c r="BC160" s="218">
        <f t="shared" si="220"/>
        <v>-1</v>
      </c>
      <c r="BD160" s="218">
        <f t="shared" si="220"/>
        <v>-1</v>
      </c>
      <c r="BE160" s="218">
        <f t="shared" si="220"/>
        <v>-1</v>
      </c>
    </row>
    <row r="161" spans="2:61" ht="17.100000000000001" customHeight="1">
      <c r="X161" s="1140"/>
      <c r="Y161" s="863" t="s">
        <v>510</v>
      </c>
      <c r="Z161" s="501">
        <f t="shared" si="215"/>
        <v>169.84416311999996</v>
      </c>
      <c r="AA161" s="309"/>
      <c r="AB161" s="309"/>
      <c r="AC161" s="309"/>
      <c r="AD161" s="309"/>
      <c r="AE161" s="309"/>
      <c r="AF161" s="309"/>
      <c r="AG161" s="309"/>
      <c r="AH161" s="309"/>
      <c r="AI161" s="309"/>
      <c r="AJ161" s="309"/>
      <c r="AK161" s="309"/>
      <c r="AL161" s="309"/>
      <c r="AM161" s="309"/>
      <c r="AN161" s="309"/>
      <c r="AO161" s="309"/>
      <c r="AP161" s="309"/>
      <c r="AQ161" s="309"/>
      <c r="AR161" s="309"/>
      <c r="AS161" s="309"/>
      <c r="AT161" s="309"/>
      <c r="AU161" s="309"/>
      <c r="AV161" s="309"/>
      <c r="AW161" s="309"/>
      <c r="AX161" s="793">
        <f t="shared" ref="AX161:BA161" si="227">IF(AX28="NO","-",AX28/$AX28-1)</f>
        <v>0</v>
      </c>
      <c r="AY161" s="793">
        <f t="shared" si="227"/>
        <v>0.12497538361093397</v>
      </c>
      <c r="AZ161" s="793">
        <f t="shared" si="227"/>
        <v>0.12605913297634519</v>
      </c>
      <c r="BA161" s="793">
        <f t="shared" si="227"/>
        <v>-7.79912096637978E-2</v>
      </c>
      <c r="BB161" s="218">
        <f t="shared" si="220"/>
        <v>-1</v>
      </c>
      <c r="BC161" s="218">
        <f t="shared" si="220"/>
        <v>-1</v>
      </c>
      <c r="BD161" s="218">
        <f t="shared" si="220"/>
        <v>-1</v>
      </c>
      <c r="BE161" s="218">
        <f t="shared" si="220"/>
        <v>-1</v>
      </c>
    </row>
    <row r="162" spans="2:61" ht="17.100000000000001" customHeight="1">
      <c r="X162" s="1141"/>
      <c r="Y162" s="863" t="s">
        <v>520</v>
      </c>
      <c r="Z162" s="501">
        <f t="shared" si="215"/>
        <v>92.796000000000006</v>
      </c>
      <c r="AA162" s="309"/>
      <c r="AB162" s="309"/>
      <c r="AC162" s="309"/>
      <c r="AD162" s="309"/>
      <c r="AE162" s="309"/>
      <c r="AF162" s="309"/>
      <c r="AG162" s="309"/>
      <c r="AH162" s="309"/>
      <c r="AI162" s="309"/>
      <c r="AJ162" s="309"/>
      <c r="AK162" s="309"/>
      <c r="AL162" s="309"/>
      <c r="AM162" s="309"/>
      <c r="AN162" s="309"/>
      <c r="AO162" s="309"/>
      <c r="AP162" s="309"/>
      <c r="AQ162" s="309"/>
      <c r="AR162" s="309"/>
      <c r="AS162" s="309"/>
      <c r="AT162" s="309"/>
      <c r="AU162" s="309"/>
      <c r="AV162" s="309"/>
      <c r="AW162" s="309"/>
      <c r="AX162" s="793">
        <f t="shared" ref="AX162:BA162" si="228">IF(AX29="NO","-",AX29/$AX29-1)</f>
        <v>0</v>
      </c>
      <c r="AY162" s="793">
        <f t="shared" si="228"/>
        <v>-0.33660933660933656</v>
      </c>
      <c r="AZ162" s="793">
        <f t="shared" si="228"/>
        <v>-0.43488943488943499</v>
      </c>
      <c r="BA162" s="793">
        <f t="shared" si="228"/>
        <v>-0.45651106810979825</v>
      </c>
      <c r="BB162" s="218">
        <f t="shared" si="220"/>
        <v>-1</v>
      </c>
      <c r="BC162" s="218">
        <f t="shared" si="220"/>
        <v>-1</v>
      </c>
      <c r="BD162" s="218">
        <f t="shared" si="220"/>
        <v>-1</v>
      </c>
      <c r="BE162" s="218">
        <f t="shared" si="220"/>
        <v>-1</v>
      </c>
    </row>
    <row r="163" spans="2:61" ht="17.100000000000001" customHeight="1">
      <c r="X163" s="996" t="s">
        <v>521</v>
      </c>
      <c r="Y163" s="1142"/>
      <c r="Z163" s="790">
        <f t="shared" si="215"/>
        <v>1617.2373656739449</v>
      </c>
      <c r="AA163" s="785"/>
      <c r="AB163" s="785"/>
      <c r="AC163" s="785"/>
      <c r="AD163" s="785"/>
      <c r="AE163" s="785"/>
      <c r="AF163" s="785"/>
      <c r="AG163" s="785"/>
      <c r="AH163" s="785"/>
      <c r="AI163" s="785"/>
      <c r="AJ163" s="785"/>
      <c r="AK163" s="785"/>
      <c r="AL163" s="785"/>
      <c r="AM163" s="785"/>
      <c r="AN163" s="785"/>
      <c r="AO163" s="785"/>
      <c r="AP163" s="785"/>
      <c r="AQ163" s="785"/>
      <c r="AR163" s="785"/>
      <c r="AS163" s="785"/>
      <c r="AT163" s="785"/>
      <c r="AU163" s="785"/>
      <c r="AV163" s="785"/>
      <c r="AW163" s="785"/>
      <c r="AX163" s="797">
        <f>AX30/$AX30-1</f>
        <v>0</v>
      </c>
      <c r="AY163" s="797">
        <f t="shared" ref="AY163:BA163" si="229">AY30/$AX30-1</f>
        <v>-0.30568798223277371</v>
      </c>
      <c r="AZ163" s="797">
        <f t="shared" si="229"/>
        <v>-0.64690954196538453</v>
      </c>
      <c r="BA163" s="797">
        <f t="shared" si="229"/>
        <v>-0.60770428782780983</v>
      </c>
      <c r="BB163" s="784">
        <f t="shared" si="220"/>
        <v>-1</v>
      </c>
      <c r="BC163" s="784">
        <f t="shared" si="220"/>
        <v>-1</v>
      </c>
      <c r="BD163" s="784">
        <f t="shared" si="220"/>
        <v>-1</v>
      </c>
      <c r="BE163" s="784">
        <f t="shared" si="220"/>
        <v>-1</v>
      </c>
    </row>
    <row r="164" spans="2:61" ht="17.100000000000001" customHeight="1">
      <c r="X164" s="996"/>
      <c r="Y164" s="1066" t="s">
        <v>522</v>
      </c>
      <c r="Z164" s="500">
        <f t="shared" si="215"/>
        <v>1486.0799999999997</v>
      </c>
      <c r="AA164" s="310"/>
      <c r="AB164" s="310"/>
      <c r="AC164" s="310"/>
      <c r="AD164" s="310"/>
      <c r="AE164" s="310"/>
      <c r="AF164" s="310"/>
      <c r="AG164" s="310"/>
      <c r="AH164" s="310"/>
      <c r="AI164" s="310"/>
      <c r="AJ164" s="310"/>
      <c r="AK164" s="310"/>
      <c r="AL164" s="310"/>
      <c r="AM164" s="310"/>
      <c r="AN164" s="310"/>
      <c r="AO164" s="310"/>
      <c r="AP164" s="310"/>
      <c r="AQ164" s="310"/>
      <c r="AR164" s="310"/>
      <c r="AS164" s="310"/>
      <c r="AT164" s="310"/>
      <c r="AU164" s="310"/>
      <c r="AV164" s="310"/>
      <c r="AW164" s="310"/>
      <c r="AX164" s="793">
        <f t="shared" ref="AX164:BA166" si="230">IF(AX31="NO","-",AX31/$AX31-1)</f>
        <v>0</v>
      </c>
      <c r="AY164" s="793">
        <f t="shared" si="230"/>
        <v>-0.35086342592592579</v>
      </c>
      <c r="AZ164" s="793">
        <f t="shared" si="230"/>
        <v>-0.72800925925925919</v>
      </c>
      <c r="BA164" s="793">
        <f t="shared" si="230"/>
        <v>-0.70949073632558179</v>
      </c>
      <c r="BB164" s="354">
        <f t="shared" si="220"/>
        <v>-1</v>
      </c>
      <c r="BC164" s="354">
        <f t="shared" si="220"/>
        <v>-1</v>
      </c>
      <c r="BD164" s="354">
        <f t="shared" si="220"/>
        <v>-1</v>
      </c>
      <c r="BE164" s="354">
        <f t="shared" si="220"/>
        <v>-1</v>
      </c>
    </row>
    <row r="165" spans="2:61" ht="17.100000000000001" customHeight="1">
      <c r="X165" s="996"/>
      <c r="Y165" s="1066" t="s">
        <v>506</v>
      </c>
      <c r="Z165" s="500">
        <f t="shared" si="215"/>
        <v>109.77620623594511</v>
      </c>
      <c r="AA165" s="310"/>
      <c r="AB165" s="310"/>
      <c r="AC165" s="310"/>
      <c r="AD165" s="310"/>
      <c r="AE165" s="310"/>
      <c r="AF165" s="310"/>
      <c r="AG165" s="310"/>
      <c r="AH165" s="310"/>
      <c r="AI165" s="310"/>
      <c r="AJ165" s="310"/>
      <c r="AK165" s="310"/>
      <c r="AL165" s="310"/>
      <c r="AM165" s="310"/>
      <c r="AN165" s="310"/>
      <c r="AO165" s="310"/>
      <c r="AP165" s="310"/>
      <c r="AQ165" s="310"/>
      <c r="AR165" s="310"/>
      <c r="AS165" s="310"/>
      <c r="AT165" s="310"/>
      <c r="AU165" s="310"/>
      <c r="AV165" s="310"/>
      <c r="AW165" s="310"/>
      <c r="AX165" s="793">
        <f t="shared" si="230"/>
        <v>0</v>
      </c>
      <c r="AY165" s="793">
        <f t="shared" si="230"/>
        <v>0.20253333189432898</v>
      </c>
      <c r="AZ165" s="793">
        <f t="shared" si="230"/>
        <v>0.31771354842414667</v>
      </c>
      <c r="BA165" s="793">
        <f t="shared" si="230"/>
        <v>0.66795731519188384</v>
      </c>
      <c r="BB165" s="354">
        <f t="shared" si="220"/>
        <v>-1</v>
      </c>
      <c r="BC165" s="354">
        <f t="shared" si="220"/>
        <v>-1</v>
      </c>
      <c r="BD165" s="354">
        <f t="shared" si="220"/>
        <v>-1</v>
      </c>
      <c r="BE165" s="354">
        <f t="shared" si="220"/>
        <v>-1</v>
      </c>
    </row>
    <row r="166" spans="2:61" ht="17.100000000000001" customHeight="1" thickBot="1">
      <c r="X166" s="996"/>
      <c r="Y166" s="864" t="s">
        <v>510</v>
      </c>
      <c r="Z166" s="503">
        <f t="shared" si="215"/>
        <v>21.381159438000033</v>
      </c>
      <c r="AA166" s="311"/>
      <c r="AB166" s="311"/>
      <c r="AC166" s="311"/>
      <c r="AD166" s="311"/>
      <c r="AE166" s="311"/>
      <c r="AF166" s="311"/>
      <c r="AG166" s="311"/>
      <c r="AH166" s="311"/>
      <c r="AI166" s="311"/>
      <c r="AJ166" s="311"/>
      <c r="AK166" s="311"/>
      <c r="AL166" s="311"/>
      <c r="AM166" s="311"/>
      <c r="AN166" s="311"/>
      <c r="AO166" s="311"/>
      <c r="AP166" s="311"/>
      <c r="AQ166" s="311"/>
      <c r="AR166" s="311"/>
      <c r="AS166" s="311"/>
      <c r="AT166" s="311"/>
      <c r="AU166" s="311"/>
      <c r="AV166" s="311"/>
      <c r="AW166" s="311"/>
      <c r="AX166" s="806">
        <f t="shared" si="230"/>
        <v>0</v>
      </c>
      <c r="AY166" s="806">
        <f t="shared" si="230"/>
        <v>0.22485927846622511</v>
      </c>
      <c r="AZ166" s="806">
        <f t="shared" si="230"/>
        <v>3.7244402442681457E-2</v>
      </c>
      <c r="BA166" s="806">
        <f t="shared" si="230"/>
        <v>-8.2685324485161193E-2</v>
      </c>
      <c r="BB166" s="416">
        <f t="shared" si="220"/>
        <v>-1</v>
      </c>
      <c r="BC166" s="416">
        <f t="shared" si="220"/>
        <v>-1</v>
      </c>
      <c r="BD166" s="416">
        <f t="shared" si="220"/>
        <v>-1</v>
      </c>
      <c r="BE166" s="416">
        <f t="shared" si="220"/>
        <v>-1</v>
      </c>
    </row>
    <row r="167" spans="2:61" ht="17.100000000000001" customHeight="1" thickTop="1">
      <c r="B167" s="1" t="s">
        <v>32</v>
      </c>
      <c r="X167" s="565" t="s">
        <v>109</v>
      </c>
      <c r="Y167" s="1144"/>
      <c r="Z167" s="504">
        <f t="shared" si="215"/>
        <v>39093.675553863104</v>
      </c>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798">
        <f>AX34/$AX34-1</f>
        <v>0</v>
      </c>
      <c r="AY167" s="798">
        <f>AY34/$AX34-1</f>
        <v>8.2402456933337254E-2</v>
      </c>
      <c r="AZ167" s="798">
        <f>AZ34/$AX34-1</f>
        <v>0.15810169445117728</v>
      </c>
      <c r="BA167" s="798">
        <f>BA34/$AX34-1</f>
        <v>0.24778426576413248</v>
      </c>
      <c r="BB167" s="417">
        <f t="shared" si="220"/>
        <v>-1</v>
      </c>
      <c r="BC167" s="417">
        <f t="shared" si="220"/>
        <v>-1</v>
      </c>
      <c r="BD167" s="417">
        <f t="shared" si="220"/>
        <v>-1</v>
      </c>
      <c r="BE167" s="417">
        <f t="shared" si="220"/>
        <v>-1</v>
      </c>
      <c r="BG167" s="110"/>
      <c r="BH167" s="110"/>
      <c r="BI167" s="110"/>
    </row>
    <row r="168" spans="2:61" s="232" customFormat="1" ht="17.100000000000001" customHeight="1">
      <c r="X168" s="295"/>
      <c r="Y168" s="295"/>
      <c r="Z168" s="296"/>
      <c r="AA168" s="296"/>
      <c r="AB168" s="296"/>
      <c r="AC168" s="296"/>
      <c r="AD168" s="296"/>
      <c r="AE168" s="296"/>
      <c r="AF168" s="296"/>
      <c r="AG168" s="296"/>
      <c r="AH168" s="296"/>
      <c r="AI168" s="296"/>
      <c r="AJ168" s="296"/>
      <c r="AK168" s="296"/>
      <c r="AL168" s="296"/>
      <c r="AM168" s="296"/>
      <c r="AN168" s="296"/>
      <c r="AO168" s="296"/>
      <c r="AP168" s="296"/>
      <c r="AQ168" s="296"/>
      <c r="AR168" s="296"/>
      <c r="AS168" s="296"/>
      <c r="AT168" s="296"/>
      <c r="AU168" s="296"/>
      <c r="AV168" s="296"/>
      <c r="AW168" s="296"/>
      <c r="AX168" s="296"/>
      <c r="AY168" s="296"/>
      <c r="AZ168" s="296"/>
      <c r="BA168" s="296"/>
      <c r="BB168" s="296"/>
      <c r="BC168" s="296"/>
      <c r="BD168" s="296"/>
      <c r="BE168" s="296"/>
      <c r="BG168" s="297"/>
      <c r="BH168" s="297"/>
      <c r="BI168" s="297"/>
    </row>
    <row r="169" spans="2:61">
      <c r="X169" s="1" t="s">
        <v>529</v>
      </c>
    </row>
    <row r="170" spans="2:61">
      <c r="X170" s="1128"/>
      <c r="Y170" s="1129"/>
      <c r="Z170" s="251"/>
      <c r="AA170" s="129">
        <v>1990</v>
      </c>
      <c r="AB170" s="129">
        <f>AA170+1</f>
        <v>1991</v>
      </c>
      <c r="AC170" s="129">
        <f>AB170+1</f>
        <v>1992</v>
      </c>
      <c r="AD170" s="129">
        <f>AC170+1</f>
        <v>1993</v>
      </c>
      <c r="AE170" s="129">
        <f>AD170+1</f>
        <v>1994</v>
      </c>
      <c r="AF170" s="129">
        <v>1995</v>
      </c>
      <c r="AG170" s="129">
        <f t="shared" ref="AG170:BA170" si="231">AF170+1</f>
        <v>1996</v>
      </c>
      <c r="AH170" s="129">
        <f t="shared" si="231"/>
        <v>1997</v>
      </c>
      <c r="AI170" s="129">
        <f t="shared" si="231"/>
        <v>1998</v>
      </c>
      <c r="AJ170" s="129">
        <f t="shared" si="231"/>
        <v>1999</v>
      </c>
      <c r="AK170" s="129">
        <f t="shared" si="231"/>
        <v>2000</v>
      </c>
      <c r="AL170" s="129">
        <f t="shared" si="231"/>
        <v>2001</v>
      </c>
      <c r="AM170" s="129">
        <f t="shared" si="231"/>
        <v>2002</v>
      </c>
      <c r="AN170" s="129">
        <f t="shared" si="231"/>
        <v>2003</v>
      </c>
      <c r="AO170" s="129">
        <f t="shared" si="231"/>
        <v>2004</v>
      </c>
      <c r="AP170" s="129">
        <f t="shared" si="231"/>
        <v>2005</v>
      </c>
      <c r="AQ170" s="129">
        <f t="shared" si="231"/>
        <v>2006</v>
      </c>
      <c r="AR170" s="129">
        <f t="shared" si="231"/>
        <v>2007</v>
      </c>
      <c r="AS170" s="129">
        <f t="shared" si="231"/>
        <v>2008</v>
      </c>
      <c r="AT170" s="129">
        <f t="shared" si="231"/>
        <v>2009</v>
      </c>
      <c r="AU170" s="129">
        <f t="shared" si="231"/>
        <v>2010</v>
      </c>
      <c r="AV170" s="129">
        <f t="shared" si="231"/>
        <v>2011</v>
      </c>
      <c r="AW170" s="129">
        <f t="shared" si="231"/>
        <v>2012</v>
      </c>
      <c r="AX170" s="129">
        <f t="shared" si="231"/>
        <v>2013</v>
      </c>
      <c r="AY170" s="129">
        <f t="shared" si="231"/>
        <v>2014</v>
      </c>
      <c r="AZ170" s="129">
        <f t="shared" si="231"/>
        <v>2015</v>
      </c>
      <c r="BA170" s="129">
        <f t="shared" si="231"/>
        <v>2016</v>
      </c>
      <c r="BB170" s="129">
        <f t="shared" ref="BB170" si="232">BA170+1</f>
        <v>2017</v>
      </c>
      <c r="BC170" s="129">
        <f t="shared" ref="BC170" si="233">BB170+1</f>
        <v>2018</v>
      </c>
      <c r="BD170" s="129">
        <f t="shared" ref="BD170" si="234">BC170+1</f>
        <v>2019</v>
      </c>
      <c r="BE170" s="129">
        <f t="shared" ref="BE170" si="235">BD170+1</f>
        <v>2020</v>
      </c>
    </row>
    <row r="171" spans="2:61" ht="17.100000000000001" customHeight="1">
      <c r="X171" s="1026" t="s">
        <v>30</v>
      </c>
      <c r="Y171" s="963"/>
      <c r="Z171" s="289"/>
      <c r="AA171" s="409"/>
      <c r="AB171" s="792">
        <f t="shared" ref="AB171:BE171" si="236">AB5/AA5-1</f>
        <v>8.8957790566543071E-2</v>
      </c>
      <c r="AC171" s="792">
        <f t="shared" si="236"/>
        <v>2.4070340480269126E-2</v>
      </c>
      <c r="AD171" s="792">
        <f t="shared" si="236"/>
        <v>2.0370894660691974E-2</v>
      </c>
      <c r="AE171" s="792">
        <f t="shared" si="236"/>
        <v>0.16121746427582906</v>
      </c>
      <c r="AF171" s="792">
        <f t="shared" si="236"/>
        <v>0.19766846543960104</v>
      </c>
      <c r="AG171" s="792">
        <f t="shared" si="236"/>
        <v>-2.4395316590543725E-2</v>
      </c>
      <c r="AH171" s="792">
        <f t="shared" si="236"/>
        <v>-6.558017808754979E-3</v>
      </c>
      <c r="AI171" s="792">
        <f t="shared" si="236"/>
        <v>-2.842803257276949E-2</v>
      </c>
      <c r="AJ171" s="792">
        <f t="shared" si="236"/>
        <v>2.6373965967684709E-2</v>
      </c>
      <c r="AK171" s="792">
        <f t="shared" si="236"/>
        <v>-6.2223433551387264E-2</v>
      </c>
      <c r="AL171" s="792">
        <f t="shared" si="236"/>
        <v>-0.14832299058031373</v>
      </c>
      <c r="AM171" s="792">
        <f t="shared" si="236"/>
        <v>-0.1657611335164656</v>
      </c>
      <c r="AN171" s="792">
        <f t="shared" si="236"/>
        <v>-4.9437853056122361E-4</v>
      </c>
      <c r="AO171" s="792">
        <f t="shared" si="236"/>
        <v>-0.23461673486385826</v>
      </c>
      <c r="AP171" s="792">
        <f t="shared" si="236"/>
        <v>2.9056577203480982E-2</v>
      </c>
      <c r="AQ171" s="792">
        <f t="shared" si="236"/>
        <v>0.14436384549598169</v>
      </c>
      <c r="AR171" s="792">
        <f t="shared" si="236"/>
        <v>0.14221086770718072</v>
      </c>
      <c r="AS171" s="792">
        <f t="shared" si="236"/>
        <v>0.15428926132356446</v>
      </c>
      <c r="AT171" s="792">
        <f t="shared" si="236"/>
        <v>8.5683322552623009E-2</v>
      </c>
      <c r="AU171" s="792">
        <f t="shared" si="236"/>
        <v>0.11309472802639498</v>
      </c>
      <c r="AV171" s="792">
        <f t="shared" si="236"/>
        <v>0.11869739864958539</v>
      </c>
      <c r="AW171" s="792">
        <f t="shared" si="236"/>
        <v>0.12569693172460572</v>
      </c>
      <c r="AX171" s="792">
        <f t="shared" si="236"/>
        <v>9.3563613916486599E-2</v>
      </c>
      <c r="AY171" s="792">
        <f t="shared" si="236"/>
        <v>0.11438587032884451</v>
      </c>
      <c r="AZ171" s="792">
        <f t="shared" si="236"/>
        <v>9.7212406683334862E-2</v>
      </c>
      <c r="BA171" s="792">
        <f t="shared" si="236"/>
        <v>8.3458168090487339E-2</v>
      </c>
      <c r="BB171" s="307">
        <f t="shared" si="236"/>
        <v>-1</v>
      </c>
      <c r="BC171" s="307" t="e">
        <f t="shared" si="236"/>
        <v>#DIV/0!</v>
      </c>
      <c r="BD171" s="307" t="e">
        <f t="shared" si="236"/>
        <v>#DIV/0!</v>
      </c>
      <c r="BE171" s="307" t="e">
        <f t="shared" si="236"/>
        <v>#DIV/0!</v>
      </c>
      <c r="BI171" s="110"/>
    </row>
    <row r="172" spans="2:61" ht="17.100000000000001" customHeight="1">
      <c r="X172" s="1130"/>
      <c r="Y172" s="865" t="s">
        <v>502</v>
      </c>
      <c r="Z172" s="304"/>
      <c r="AA172" s="410"/>
      <c r="AB172" s="845" t="str">
        <f t="shared" ref="AB172:AB178" si="237">IF(OR(AB6="NO",AA6=0),"-",AB6/AA6-1)</f>
        <v>-</v>
      </c>
      <c r="AC172" s="845" t="str">
        <f>IF(OR(AC6="NO",AB6=0,AB6="NO"),"-",AC6/AB6-1)</f>
        <v>-</v>
      </c>
      <c r="AD172" s="846">
        <f>IF(OR(AD6="NO",AD6=0),"-",AD6/AC6-1)</f>
        <v>16.150544002131792</v>
      </c>
      <c r="AE172" s="846">
        <f t="shared" ref="AE172:AH172" si="238">IF(OR(AE6="NO",AE6=0),"-",AE6/AD6-1)</f>
        <v>4.1589256559212933</v>
      </c>
      <c r="AF172" s="846">
        <f t="shared" si="238"/>
        <v>1.4857387707941974</v>
      </c>
      <c r="AG172" s="846">
        <f t="shared" si="238"/>
        <v>0.43614710512327903</v>
      </c>
      <c r="AH172" s="846">
        <f t="shared" si="238"/>
        <v>0.31170320017717623</v>
      </c>
      <c r="AI172" s="846">
        <f t="shared" ref="AI172:BE172" si="239">IF(OR(AI6="NO",AI6=0),"-",AI6/AH6-1)</f>
        <v>0.22006931417038289</v>
      </c>
      <c r="AJ172" s="846">
        <f t="shared" si="239"/>
        <v>0.18433459838406518</v>
      </c>
      <c r="AK172" s="846">
        <f t="shared" si="239"/>
        <v>0.18195101820639215</v>
      </c>
      <c r="AL172" s="846">
        <f t="shared" si="239"/>
        <v>0.20529150885534975</v>
      </c>
      <c r="AM172" s="846">
        <f t="shared" si="239"/>
        <v>0.24174543175761665</v>
      </c>
      <c r="AN172" s="846">
        <f t="shared" si="239"/>
        <v>0.25104198745932038</v>
      </c>
      <c r="AO172" s="846">
        <f t="shared" si="239"/>
        <v>0.27034978120739694</v>
      </c>
      <c r="AP172" s="846">
        <f t="shared" si="239"/>
        <v>0.2534807934338672</v>
      </c>
      <c r="AQ172" s="846">
        <f t="shared" si="239"/>
        <v>0.22282708278752605</v>
      </c>
      <c r="AR172" s="846">
        <f t="shared" si="239"/>
        <v>0.24089546160275521</v>
      </c>
      <c r="AS172" s="846">
        <f t="shared" si="239"/>
        <v>0.16462938011549477</v>
      </c>
      <c r="AT172" s="846">
        <f t="shared" si="239"/>
        <v>0.14745530997657297</v>
      </c>
      <c r="AU172" s="846">
        <f t="shared" si="239"/>
        <v>0.1380303552824651</v>
      </c>
      <c r="AV172" s="846">
        <f t="shared" si="239"/>
        <v>0.12971246556173766</v>
      </c>
      <c r="AW172" s="846">
        <f t="shared" si="239"/>
        <v>0.13889427200689286</v>
      </c>
      <c r="AX172" s="846">
        <f t="shared" si="239"/>
        <v>0.1007328104463201</v>
      </c>
      <c r="AY172" s="846">
        <f t="shared" si="239"/>
        <v>0.12160603808405401</v>
      </c>
      <c r="AZ172" s="846">
        <f t="shared" si="239"/>
        <v>0.10257646807796217</v>
      </c>
      <c r="BA172" s="846">
        <f t="shared" si="239"/>
        <v>8.4450447898744452E-2</v>
      </c>
      <c r="BB172" s="405" t="str">
        <f t="shared" si="239"/>
        <v>-</v>
      </c>
      <c r="BC172" s="405" t="str">
        <f t="shared" si="239"/>
        <v>-</v>
      </c>
      <c r="BD172" s="405" t="str">
        <f t="shared" si="239"/>
        <v>-</v>
      </c>
      <c r="BE172" s="405" t="str">
        <f t="shared" si="239"/>
        <v>-</v>
      </c>
      <c r="BG172" s="110"/>
    </row>
    <row r="173" spans="2:61" ht="17.100000000000001" customHeight="1">
      <c r="X173" s="1130"/>
      <c r="Y173" s="1131" t="s">
        <v>503</v>
      </c>
      <c r="Z173" s="305"/>
      <c r="AA173" s="410"/>
      <c r="AB173" s="845" t="str">
        <f t="shared" si="237"/>
        <v>-</v>
      </c>
      <c r="AC173" s="845" t="str">
        <f>IF(OR(AC7="NO",AB7=0,AB7="NO"),"-",AC7/AB7-1)</f>
        <v>-</v>
      </c>
      <c r="AD173" s="846">
        <f>IF(OR(AD7="NO",AD7=0),"-",AD7/AC7-1)</f>
        <v>5.5000000000000009</v>
      </c>
      <c r="AE173" s="846">
        <f t="shared" ref="AE173:AH173" si="240">IF(OR(AE7="NO",AE7=0),"-",AE7/AD7-1)</f>
        <v>0.71794871794871762</v>
      </c>
      <c r="AF173" s="846">
        <f t="shared" si="240"/>
        <v>0.10447761194029859</v>
      </c>
      <c r="AG173" s="846">
        <f t="shared" si="240"/>
        <v>-8.953185798644947E-2</v>
      </c>
      <c r="AH173" s="846">
        <f t="shared" si="240"/>
        <v>3.5490707026912149E-2</v>
      </c>
      <c r="AI173" s="846">
        <f t="shared" ref="AI173:BE173" si="241">IF(OR(AI7="NO",AI7=0),"-",AI7/AH7-1)</f>
        <v>-3.7717952771380903E-2</v>
      </c>
      <c r="AJ173" s="846">
        <f t="shared" si="241"/>
        <v>9.52380952380949E-3</v>
      </c>
      <c r="AK173" s="846">
        <f t="shared" si="241"/>
        <v>6.509433962264155E-2</v>
      </c>
      <c r="AL173" s="846">
        <f t="shared" si="241"/>
        <v>-6.7862415116622388E-2</v>
      </c>
      <c r="AM173" s="846">
        <f t="shared" si="241"/>
        <v>8.7705683923791966E-2</v>
      </c>
      <c r="AN173" s="846">
        <f t="shared" si="241"/>
        <v>0.48603423401141321</v>
      </c>
      <c r="AO173" s="846">
        <f t="shared" si="241"/>
        <v>0.23468330998960263</v>
      </c>
      <c r="AP173" s="846">
        <f t="shared" si="241"/>
        <v>4.0486631150465913E-2</v>
      </c>
      <c r="AQ173" s="846">
        <f t="shared" si="241"/>
        <v>0.27414569100647213</v>
      </c>
      <c r="AR173" s="846">
        <f t="shared" si="241"/>
        <v>0.19643925884579572</v>
      </c>
      <c r="AS173" s="846">
        <f t="shared" si="241"/>
        <v>5.627528799946413E-2</v>
      </c>
      <c r="AT173" s="846">
        <f t="shared" si="241"/>
        <v>6.5320934017037535E-2</v>
      </c>
      <c r="AU173" s="846">
        <f t="shared" si="241"/>
        <v>8.7494487962760381E-2</v>
      </c>
      <c r="AV173" s="846">
        <f t="shared" si="241"/>
        <v>9.9800834345771028E-2</v>
      </c>
      <c r="AW173" s="846">
        <f t="shared" si="241"/>
        <v>8.1843839296704246E-2</v>
      </c>
      <c r="AX173" s="846">
        <f t="shared" si="241"/>
        <v>7.1353870403565445E-2</v>
      </c>
      <c r="AY173" s="846">
        <f t="shared" si="241"/>
        <v>6.4436506456682974E-2</v>
      </c>
      <c r="AZ173" s="846">
        <f t="shared" si="241"/>
        <v>4.6711754379895609E-2</v>
      </c>
      <c r="BA173" s="846">
        <f t="shared" si="241"/>
        <v>6.7309151101280884E-2</v>
      </c>
      <c r="BB173" s="405" t="str">
        <f t="shared" si="241"/>
        <v>-</v>
      </c>
      <c r="BC173" s="405" t="str">
        <f t="shared" si="241"/>
        <v>-</v>
      </c>
      <c r="BD173" s="405" t="str">
        <f t="shared" si="241"/>
        <v>-</v>
      </c>
      <c r="BE173" s="405" t="str">
        <f t="shared" si="241"/>
        <v>-</v>
      </c>
      <c r="BG173" s="110"/>
    </row>
    <row r="174" spans="2:61" ht="17.100000000000001" customHeight="1">
      <c r="X174" s="1130"/>
      <c r="Y174" s="863" t="s">
        <v>504</v>
      </c>
      <c r="Z174" s="304"/>
      <c r="AA174" s="410"/>
      <c r="AB174" s="845" t="str">
        <f t="shared" si="237"/>
        <v>-</v>
      </c>
      <c r="AC174" s="845" t="str">
        <f>IF(OR(AB8="NO",AB8=0,AB8="NO"),"-",AC8/AB8-1)</f>
        <v>-</v>
      </c>
      <c r="AD174" s="846">
        <f>IF(OR(AC8="NO",AC8=0),"",AD8/AC8-1)</f>
        <v>6.4999999999999991</v>
      </c>
      <c r="AE174" s="846">
        <f t="shared" ref="AE174:AH174" si="242">IF(OR(AD8="NO",AD8=0),"",AE8/AD8-1)</f>
        <v>0.8786324786324784</v>
      </c>
      <c r="AF174" s="846">
        <f t="shared" si="242"/>
        <v>0.41401273885350331</v>
      </c>
      <c r="AG174" s="846">
        <f t="shared" si="242"/>
        <v>0.5261904761904761</v>
      </c>
      <c r="AH174" s="846">
        <f t="shared" si="242"/>
        <v>0.2708580343213729</v>
      </c>
      <c r="AI174" s="846">
        <f t="shared" ref="AI174:BE174" si="243">IF(OR(AH8="NO",AH8=0),"",AI8/AH8-1)</f>
        <v>8.0896614372345299E-2</v>
      </c>
      <c r="AJ174" s="846">
        <f t="shared" si="243"/>
        <v>-1.7943942215963182E-2</v>
      </c>
      <c r="AK174" s="846">
        <f t="shared" si="243"/>
        <v>8.385138776479284E-3</v>
      </c>
      <c r="AL174" s="846">
        <f t="shared" si="243"/>
        <v>-5.3730996829431055E-2</v>
      </c>
      <c r="AM174" s="852">
        <f t="shared" si="243"/>
        <v>-8.9748451437487997E-4</v>
      </c>
      <c r="AN174" s="846">
        <f t="shared" si="243"/>
        <v>-3.8179051998932567E-2</v>
      </c>
      <c r="AO174" s="846">
        <f t="shared" si="243"/>
        <v>-0.17418116304496944</v>
      </c>
      <c r="AP174" s="846">
        <f t="shared" si="243"/>
        <v>-0.27584907186564434</v>
      </c>
      <c r="AQ174" s="846">
        <f t="shared" si="243"/>
        <v>-0.33729169989299934</v>
      </c>
      <c r="AR174" s="846">
        <f t="shared" si="243"/>
        <v>-0.20374028028962532</v>
      </c>
      <c r="AS174" s="846">
        <f t="shared" si="243"/>
        <v>4.0575507102560415E-2</v>
      </c>
      <c r="AT174" s="846">
        <f t="shared" si="243"/>
        <v>-9.254314244680284E-2</v>
      </c>
      <c r="AU174" s="846">
        <f t="shared" si="243"/>
        <v>-0.21094566724390718</v>
      </c>
      <c r="AV174" s="846">
        <f t="shared" si="243"/>
        <v>-4.862151291152117E-2</v>
      </c>
      <c r="AW174" s="846">
        <f t="shared" si="243"/>
        <v>-0.11534547918452243</v>
      </c>
      <c r="AX174" s="846">
        <f t="shared" si="243"/>
        <v>-0.12761450558160015</v>
      </c>
      <c r="AY174" s="846">
        <f t="shared" si="243"/>
        <v>2.8723607133627205E-2</v>
      </c>
      <c r="AZ174" s="846">
        <f t="shared" si="243"/>
        <v>7.2756075948030796E-2</v>
      </c>
      <c r="BA174" s="846">
        <f t="shared" si="243"/>
        <v>2.8106908511319473E-2</v>
      </c>
      <c r="BB174" s="405">
        <f t="shared" si="243"/>
        <v>-1</v>
      </c>
      <c r="BC174" s="405" t="str">
        <f t="shared" si="243"/>
        <v/>
      </c>
      <c r="BD174" s="405" t="str">
        <f t="shared" si="243"/>
        <v/>
      </c>
      <c r="BE174" s="405" t="str">
        <f t="shared" si="243"/>
        <v/>
      </c>
      <c r="BG174" s="110"/>
      <c r="BH174" s="110"/>
    </row>
    <row r="175" spans="2:61" ht="17.100000000000001" customHeight="1">
      <c r="X175" s="1130"/>
      <c r="Y175" s="863" t="s">
        <v>505</v>
      </c>
      <c r="Z175" s="304"/>
      <c r="AA175" s="410"/>
      <c r="AB175" s="845" t="str">
        <f t="shared" si="237"/>
        <v>-</v>
      </c>
      <c r="AC175" s="845" t="str">
        <f>IF(OR(AC9="NO",AB9=0,AB9="NO"),"-",AC9/AB9-1)</f>
        <v>-</v>
      </c>
      <c r="AD175" s="846">
        <f>IF(OR(AC9="NO",AC9=0),"",AD9/AC9-1)</f>
        <v>5.5000000000000009</v>
      </c>
      <c r="AE175" s="846">
        <f t="shared" ref="AE175:AH175" si="244">IF(OR(AD9="NO",AD9=0),"",AE9/AD9-1)</f>
        <v>0.71794871794871784</v>
      </c>
      <c r="AF175" s="846">
        <f t="shared" si="244"/>
        <v>0.10447761194029836</v>
      </c>
      <c r="AG175" s="846">
        <f t="shared" si="244"/>
        <v>-4.7230961396681148E-2</v>
      </c>
      <c r="AH175" s="846">
        <f t="shared" si="244"/>
        <v>-0.19528620416352871</v>
      </c>
      <c r="AI175" s="846">
        <f t="shared" ref="AI175:BE175" si="245">IF(OR(AH9="NO",AH9=0),"",AI9/AH9-1)</f>
        <v>-0.28118138063422948</v>
      </c>
      <c r="AJ175" s="846">
        <f t="shared" si="245"/>
        <v>-0.38767756416087895</v>
      </c>
      <c r="AK175" s="846">
        <f t="shared" si="245"/>
        <v>0.57026598771648751</v>
      </c>
      <c r="AL175" s="846">
        <f t="shared" si="245"/>
        <v>0.47291809663295958</v>
      </c>
      <c r="AM175" s="846">
        <f t="shared" si="245"/>
        <v>-5.920550847258943E-2</v>
      </c>
      <c r="AN175" s="846">
        <f t="shared" si="245"/>
        <v>0.26765314597925327</v>
      </c>
      <c r="AO175" s="846">
        <f t="shared" si="245"/>
        <v>8.573028969069485E-2</v>
      </c>
      <c r="AP175" s="846">
        <f t="shared" si="245"/>
        <v>-0.20457972432428451</v>
      </c>
      <c r="AQ175" s="846">
        <f t="shared" si="245"/>
        <v>-0.18428139465367932</v>
      </c>
      <c r="AR175" s="846">
        <f t="shared" si="245"/>
        <v>-2.6824774146976149E-2</v>
      </c>
      <c r="AS175" s="846">
        <f t="shared" si="245"/>
        <v>-0.14086072588357157</v>
      </c>
      <c r="AT175" s="846">
        <f t="shared" si="245"/>
        <v>-0.23727425212883091</v>
      </c>
      <c r="AU175" s="846">
        <f t="shared" si="245"/>
        <v>-0.45216296775489051</v>
      </c>
      <c r="AV175" s="846">
        <f t="shared" si="245"/>
        <v>0.18184429099188359</v>
      </c>
      <c r="AW175" s="846">
        <f t="shared" si="245"/>
        <v>-0.20398452718722182</v>
      </c>
      <c r="AX175" s="846">
        <f t="shared" si="245"/>
        <v>8.8662051526413821E-2</v>
      </c>
      <c r="AY175" s="846">
        <f t="shared" si="245"/>
        <v>-0.23322506128378762</v>
      </c>
      <c r="AZ175" s="846">
        <f t="shared" si="245"/>
        <v>-0.17486976001521948</v>
      </c>
      <c r="BA175" s="846">
        <f t="shared" si="245"/>
        <v>0.79143185455777409</v>
      </c>
      <c r="BB175" s="405">
        <f t="shared" si="245"/>
        <v>-1</v>
      </c>
      <c r="BC175" s="405" t="str">
        <f t="shared" si="245"/>
        <v/>
      </c>
      <c r="BD175" s="405" t="str">
        <f t="shared" si="245"/>
        <v/>
      </c>
      <c r="BE175" s="405" t="str">
        <f t="shared" si="245"/>
        <v/>
      </c>
      <c r="BG175" s="110"/>
    </row>
    <row r="176" spans="2:61" ht="17.100000000000001" customHeight="1">
      <c r="X176" s="1130"/>
      <c r="Y176" s="1066" t="s">
        <v>506</v>
      </c>
      <c r="Z176" s="304"/>
      <c r="AA176" s="410"/>
      <c r="AB176" s="845" t="str">
        <f t="shared" si="237"/>
        <v>-</v>
      </c>
      <c r="AC176" s="845" t="str">
        <f>IF(OR(AC10="NO",AB10=0,AB10="NO"),"-",AC10/AB10-1)</f>
        <v>-</v>
      </c>
      <c r="AD176" s="846">
        <f>IF(OR(AC10="NO",AC10=0),"",AD10/AC10-1)</f>
        <v>5.4999999999999982</v>
      </c>
      <c r="AE176" s="846">
        <f t="shared" ref="AE176:AH176" si="246">IF(OR(AD10="NO",AD10=0),"",AE10/AD10-1)</f>
        <v>0.71794871794871828</v>
      </c>
      <c r="AF176" s="846">
        <f t="shared" si="246"/>
        <v>0.10447761194029859</v>
      </c>
      <c r="AG176" s="846">
        <f t="shared" si="246"/>
        <v>-2.4056895360579755E-2</v>
      </c>
      <c r="AH176" s="846">
        <f t="shared" si="246"/>
        <v>0.11492260869050797</v>
      </c>
      <c r="AI176" s="846">
        <f t="shared" ref="AI176:BE176" si="247">IF(OR(AH10="NO",AH10=0),"",AI10/AH10-1)</f>
        <v>-7.6112990600403552E-2</v>
      </c>
      <c r="AJ176" s="851">
        <f t="shared" si="247"/>
        <v>4.6816894576957591E-3</v>
      </c>
      <c r="AK176" s="846">
        <f t="shared" si="247"/>
        <v>3.4378737932408088E-2</v>
      </c>
      <c r="AL176" s="846">
        <f t="shared" si="247"/>
        <v>-0.22211036307337384</v>
      </c>
      <c r="AM176" s="846">
        <f t="shared" si="247"/>
        <v>-2.9242813526148437E-2</v>
      </c>
      <c r="AN176" s="846">
        <f t="shared" si="247"/>
        <v>-3.3580196260495021E-2</v>
      </c>
      <c r="AO176" s="846">
        <f t="shared" si="247"/>
        <v>0.12819903293735879</v>
      </c>
      <c r="AP176" s="846">
        <f t="shared" si="247"/>
        <v>-3.7783719666236948E-2</v>
      </c>
      <c r="AQ176" s="846">
        <f t="shared" si="247"/>
        <v>8.3703571816745148E-2</v>
      </c>
      <c r="AR176" s="846">
        <f t="shared" si="247"/>
        <v>8.26229563199532E-2</v>
      </c>
      <c r="AS176" s="846">
        <f t="shared" si="247"/>
        <v>-0.10872660020791991</v>
      </c>
      <c r="AT176" s="846">
        <f t="shared" si="247"/>
        <v>-0.36035170068952993</v>
      </c>
      <c r="AU176" s="846">
        <f t="shared" si="247"/>
        <v>0.10090809686323854</v>
      </c>
      <c r="AV176" s="846">
        <f t="shared" si="247"/>
        <v>-0.13785184464014022</v>
      </c>
      <c r="AW176" s="846">
        <f t="shared" si="247"/>
        <v>-0.14462284747554588</v>
      </c>
      <c r="AX176" s="846">
        <f t="shared" si="247"/>
        <v>-0.10184124763993685</v>
      </c>
      <c r="AY176" s="846">
        <f t="shared" si="247"/>
        <v>3.3441868327868329E-2</v>
      </c>
      <c r="AZ176" s="851">
        <f t="shared" si="247"/>
        <v>1.6615898082938951E-3</v>
      </c>
      <c r="BA176" s="846">
        <f t="shared" si="247"/>
        <v>3.7598280441780263E-2</v>
      </c>
      <c r="BB176" s="405">
        <f t="shared" si="247"/>
        <v>-1</v>
      </c>
      <c r="BC176" s="405" t="str">
        <f t="shared" si="247"/>
        <v/>
      </c>
      <c r="BD176" s="405" t="str">
        <f t="shared" si="247"/>
        <v/>
      </c>
      <c r="BE176" s="405" t="str">
        <f t="shared" si="247"/>
        <v/>
      </c>
    </row>
    <row r="177" spans="24:61" ht="17.100000000000001" customHeight="1">
      <c r="X177" s="1130"/>
      <c r="Y177" s="1131" t="s">
        <v>507</v>
      </c>
      <c r="Z177" s="304"/>
      <c r="AA177" s="403"/>
      <c r="AB177" s="845" t="str">
        <f t="shared" si="237"/>
        <v>-</v>
      </c>
      <c r="AC177" s="845" t="str">
        <f>IF(OR(AC11="NO",AB11=0,AB11="NO"),"-",AC11/AB11-1)</f>
        <v>-</v>
      </c>
      <c r="AD177" s="845" t="str">
        <f>IF(OR(AC11="NO",AC11=0),"-",AD11/AC11-1)</f>
        <v>-</v>
      </c>
      <c r="AE177" s="845" t="str">
        <f t="shared" ref="AE177:AH177" si="248">IF(OR(AD11="NO",AD11=0),"-",AE11/AD11-1)</f>
        <v>-</v>
      </c>
      <c r="AF177" s="845" t="str">
        <f t="shared" si="248"/>
        <v>-</v>
      </c>
      <c r="AG177" s="845" t="str">
        <f t="shared" si="248"/>
        <v>-</v>
      </c>
      <c r="AH177" s="845" t="str">
        <f t="shared" si="248"/>
        <v>-</v>
      </c>
      <c r="AI177" s="845" t="str">
        <f t="shared" ref="AI177:BE177" si="249">IF(OR(AH11="NO",AH11=0),"-",AI11/AH11-1)</f>
        <v>-</v>
      </c>
      <c r="AJ177" s="845" t="str">
        <f t="shared" si="249"/>
        <v>-</v>
      </c>
      <c r="AK177" s="845" t="str">
        <f t="shared" si="249"/>
        <v>-</v>
      </c>
      <c r="AL177" s="845" t="str">
        <f t="shared" si="249"/>
        <v>-</v>
      </c>
      <c r="AM177" s="845" t="str">
        <f t="shared" si="249"/>
        <v>-</v>
      </c>
      <c r="AN177" s="845" t="str">
        <f t="shared" si="249"/>
        <v>-</v>
      </c>
      <c r="AO177" s="845">
        <f t="shared" si="249"/>
        <v>0.84090909090909105</v>
      </c>
      <c r="AP177" s="845">
        <f t="shared" si="249"/>
        <v>0.33333333333333348</v>
      </c>
      <c r="AQ177" s="845">
        <f t="shared" si="249"/>
        <v>0.37962962962962976</v>
      </c>
      <c r="AR177" s="845">
        <f t="shared" si="249"/>
        <v>0.9731543624161072</v>
      </c>
      <c r="AS177" s="845">
        <f t="shared" si="249"/>
        <v>0.45918367346938771</v>
      </c>
      <c r="AT177" s="845">
        <f t="shared" si="249"/>
        <v>1.9435688539664837</v>
      </c>
      <c r="AU177" s="845">
        <f t="shared" si="249"/>
        <v>0.1850453649243522</v>
      </c>
      <c r="AV177" s="845">
        <f t="shared" si="249"/>
        <v>4.7195263686383715E-2</v>
      </c>
      <c r="AW177" s="845">
        <f t="shared" si="249"/>
        <v>0.5632801536471812</v>
      </c>
      <c r="AX177" s="845">
        <f t="shared" si="249"/>
        <v>0.21498932858486097</v>
      </c>
      <c r="AY177" s="845">
        <f t="shared" si="249"/>
        <v>5.3504437237271718E-2</v>
      </c>
      <c r="AZ177" s="845">
        <f t="shared" si="249"/>
        <v>3.7628069722406066E-2</v>
      </c>
      <c r="BA177" s="845">
        <f t="shared" si="249"/>
        <v>-1.1033882331444089E-2</v>
      </c>
      <c r="BB177" s="522" t="e">
        <f t="shared" si="249"/>
        <v>#VALUE!</v>
      </c>
      <c r="BC177" s="522" t="str">
        <f t="shared" si="249"/>
        <v>-</v>
      </c>
      <c r="BD177" s="522" t="str">
        <f t="shared" si="249"/>
        <v>-</v>
      </c>
      <c r="BE177" s="522" t="str">
        <f t="shared" si="249"/>
        <v>-</v>
      </c>
      <c r="BG177" s="110"/>
      <c r="BH177" s="110"/>
    </row>
    <row r="178" spans="24:61" ht="17.100000000000001" customHeight="1">
      <c r="X178" s="1130"/>
      <c r="Y178" s="863" t="s">
        <v>508</v>
      </c>
      <c r="Z178" s="298"/>
      <c r="AA178" s="410"/>
      <c r="AB178" s="847">
        <f t="shared" si="237"/>
        <v>8.9202866941598291E-2</v>
      </c>
      <c r="AC178" s="847">
        <f>IF(OR(AC12="NO",AB12=0),"-",AC12/AB12-1)</f>
        <v>1.3285222778508521E-2</v>
      </c>
      <c r="AD178" s="845">
        <f>IF(OR(AC12="NO",AC12=0),"-",AD12/AC12-1)</f>
        <v>-4.4788461248029154E-2</v>
      </c>
      <c r="AE178" s="845">
        <f t="shared" ref="AE178:AH178" si="250">IF(OR(AD12="NO",AD12=0),"-",AE12/AD12-1)</f>
        <v>9.6716646644477544E-2</v>
      </c>
      <c r="AF178" s="845">
        <f t="shared" si="250"/>
        <v>0.16523688204446851</v>
      </c>
      <c r="AG178" s="845">
        <f t="shared" si="250"/>
        <v>-8.0689655172413777E-2</v>
      </c>
      <c r="AH178" s="845">
        <f t="shared" si="250"/>
        <v>-5.7764441110277676E-2</v>
      </c>
      <c r="AI178" s="845">
        <f t="shared" ref="AI178:BE178" si="251">IF(OR(AH12="NO",AH12=0),"-",AI12/AH12-1)</f>
        <v>-6.2101910828025408E-2</v>
      </c>
      <c r="AJ178" s="845">
        <f t="shared" si="251"/>
        <v>2.292020373514414E-2</v>
      </c>
      <c r="AK178" s="845">
        <f t="shared" si="251"/>
        <v>-0.1203319502074689</v>
      </c>
      <c r="AL178" s="845">
        <f t="shared" si="251"/>
        <v>-0.24716981132075477</v>
      </c>
      <c r="AM178" s="845">
        <f t="shared" si="251"/>
        <v>-0.34711779448621549</v>
      </c>
      <c r="AN178" s="845">
        <f t="shared" si="251"/>
        <v>-0.17600767754318614</v>
      </c>
      <c r="AO178" s="845">
        <f t="shared" si="251"/>
        <v>-0.79734451432564646</v>
      </c>
      <c r="AP178" s="845">
        <f t="shared" si="251"/>
        <v>-0.54482758620689653</v>
      </c>
      <c r="AQ178" s="845">
        <f t="shared" si="251"/>
        <v>0.41792929292929282</v>
      </c>
      <c r="AR178" s="845">
        <f t="shared" si="251"/>
        <v>-0.66874443455031174</v>
      </c>
      <c r="AS178" s="845">
        <f t="shared" si="251"/>
        <v>1.155913978494624</v>
      </c>
      <c r="AT178" s="845">
        <f t="shared" si="251"/>
        <v>-0.91521197007481292</v>
      </c>
      <c r="AU178" s="845">
        <f t="shared" si="251"/>
        <v>5.8823529411764719E-2</v>
      </c>
      <c r="AV178" s="845">
        <f t="shared" si="251"/>
        <v>-0.69444444444444442</v>
      </c>
      <c r="AW178" s="845">
        <f t="shared" si="251"/>
        <v>9.0909090909090828E-2</v>
      </c>
      <c r="AX178" s="845">
        <f t="shared" si="251"/>
        <v>-8.333333333333337E-2</v>
      </c>
      <c r="AY178" s="845">
        <f t="shared" si="251"/>
        <v>0.45454545454545436</v>
      </c>
      <c r="AZ178" s="845">
        <f t="shared" si="251"/>
        <v>0.25</v>
      </c>
      <c r="BA178" s="845">
        <f t="shared" si="251"/>
        <v>-0.20000000000000007</v>
      </c>
      <c r="BB178" s="522">
        <f t="shared" si="251"/>
        <v>-1</v>
      </c>
      <c r="BC178" s="522" t="str">
        <f t="shared" si="251"/>
        <v>-</v>
      </c>
      <c r="BD178" s="522" t="str">
        <f t="shared" si="251"/>
        <v>-</v>
      </c>
      <c r="BE178" s="522" t="str">
        <f t="shared" si="251"/>
        <v>-</v>
      </c>
      <c r="BI178" s="110"/>
    </row>
    <row r="179" spans="24:61" ht="17.100000000000001" customHeight="1">
      <c r="X179" s="1130"/>
      <c r="Y179" s="1066" t="s">
        <v>509</v>
      </c>
      <c r="Z179" s="304"/>
      <c r="AA179" s="410"/>
      <c r="AB179" s="845" t="str">
        <f>IF(OR(AA13="NO",AA13=0),"-",AB13/AA13-1)</f>
        <v>-</v>
      </c>
      <c r="AC179" s="845" t="str">
        <f t="shared" ref="AC179:AC181" si="252">IF(OR(AC13="NO",AB13=0,AB13="NO"),"-",AC13/AB13-1)</f>
        <v>-</v>
      </c>
      <c r="AD179" s="848" t="str">
        <f>IF(OR(AC13="NO",AC13=0),"-",AD13/AC13-1)</f>
        <v>-</v>
      </c>
      <c r="AE179" s="848" t="str">
        <f t="shared" ref="AE179:AH179" si="253">IF(OR(AD13="NO",AD13=0),"-",AE13/AD13-1)</f>
        <v>-</v>
      </c>
      <c r="AF179" s="848" t="str">
        <f t="shared" si="253"/>
        <v>-</v>
      </c>
      <c r="AG179" s="848" t="str">
        <f t="shared" si="253"/>
        <v>-</v>
      </c>
      <c r="AH179" s="848">
        <f t="shared" si="253"/>
        <v>1.7182817999999997</v>
      </c>
      <c r="AI179" s="848">
        <f t="shared" ref="AI179:BE179" si="254">IF(OR(AH13="NO",AH13=0),"-",AI13/AH13-1)</f>
        <v>1.7182818000000002</v>
      </c>
      <c r="AJ179" s="848">
        <f t="shared" si="254"/>
        <v>1.0797923390741531</v>
      </c>
      <c r="AK179" s="848">
        <f t="shared" si="254"/>
        <v>0.22816309917468436</v>
      </c>
      <c r="AL179" s="848">
        <f t="shared" si="254"/>
        <v>0.15707128131691794</v>
      </c>
      <c r="AM179" s="848">
        <f t="shared" si="254"/>
        <v>0.11759114145145921</v>
      </c>
      <c r="AN179" s="848">
        <f t="shared" si="254"/>
        <v>9.2809198115533231E-2</v>
      </c>
      <c r="AO179" s="848">
        <f t="shared" si="254"/>
        <v>7.0296732906155235E-2</v>
      </c>
      <c r="AP179" s="848">
        <f t="shared" si="254"/>
        <v>4.8308242876796248E-2</v>
      </c>
      <c r="AQ179" s="848">
        <f t="shared" si="254"/>
        <v>1.6604056018197921E-2</v>
      </c>
      <c r="AR179" s="848">
        <f t="shared" si="254"/>
        <v>3.4255317767166726E-2</v>
      </c>
      <c r="AS179" s="848">
        <f t="shared" si="254"/>
        <v>1.6940410993071753E-2</v>
      </c>
      <c r="AT179" s="848">
        <f t="shared" si="254"/>
        <v>3.0140914942443864E-2</v>
      </c>
      <c r="AU179" s="848">
        <f t="shared" si="254"/>
        <v>2.5965502143083352E-2</v>
      </c>
      <c r="AV179" s="848">
        <f t="shared" si="254"/>
        <v>1.4729305786087776E-2</v>
      </c>
      <c r="AW179" s="848">
        <f t="shared" si="254"/>
        <v>2.513377401093142E-2</v>
      </c>
      <c r="AX179" s="848">
        <f t="shared" si="254"/>
        <v>2.0381324719131344E-2</v>
      </c>
      <c r="AY179" s="848">
        <f t="shared" si="254"/>
        <v>2.8909665320128397E-2</v>
      </c>
      <c r="AZ179" s="848">
        <f t="shared" si="254"/>
        <v>3.5398126328249013E-2</v>
      </c>
      <c r="BA179" s="848">
        <f t="shared" si="254"/>
        <v>1.4509094012893353E-2</v>
      </c>
      <c r="BB179" s="430">
        <f t="shared" si="254"/>
        <v>-1</v>
      </c>
      <c r="BC179" s="430" t="str">
        <f t="shared" si="254"/>
        <v>-</v>
      </c>
      <c r="BD179" s="430" t="str">
        <f t="shared" si="254"/>
        <v>-</v>
      </c>
      <c r="BE179" s="430" t="str">
        <f t="shared" si="254"/>
        <v>-</v>
      </c>
      <c r="BG179" s="110"/>
      <c r="BH179" s="110"/>
    </row>
    <row r="180" spans="24:61" ht="17.100000000000001" customHeight="1">
      <c r="X180" s="1130"/>
      <c r="Y180" s="863" t="s">
        <v>510</v>
      </c>
      <c r="Z180" s="304"/>
      <c r="AA180" s="410"/>
      <c r="AB180" s="845" t="str">
        <f>IF(OR(AB14="NO",AA14=0),"-",AB14/AA14-1)</f>
        <v>-</v>
      </c>
      <c r="AC180" s="845" t="str">
        <f t="shared" si="252"/>
        <v>-</v>
      </c>
      <c r="AD180" s="848">
        <f>IF(OR(AC14="NO",AC14=0),"-",AD14/AC14-1)</f>
        <v>5.5000000000000009</v>
      </c>
      <c r="AE180" s="848">
        <f t="shared" ref="AE180:AH180" si="255">IF(OR(AD14="NO",AD14=0),"-",AE14/AD14-1)</f>
        <v>0.71794871794871784</v>
      </c>
      <c r="AF180" s="848">
        <f t="shared" si="255"/>
        <v>0.10447761194029859</v>
      </c>
      <c r="AG180" s="848">
        <f t="shared" si="255"/>
        <v>-1.0000000000000009E-2</v>
      </c>
      <c r="AH180" s="848">
        <f t="shared" si="255"/>
        <v>2.1818181818181817</v>
      </c>
      <c r="AI180" s="848">
        <f t="shared" ref="AI180:BE180" si="256">IF(OR(AH14="NO",AH14=0),"-",AI14/AH14-1)</f>
        <v>-5.396825396825411E-2</v>
      </c>
      <c r="AJ180" s="848">
        <f t="shared" si="256"/>
        <v>3.7214765100671148</v>
      </c>
      <c r="AK180" s="848">
        <f t="shared" si="256"/>
        <v>-0.50959488272921116</v>
      </c>
      <c r="AL180" s="848">
        <f t="shared" si="256"/>
        <v>-0.36884057971014506</v>
      </c>
      <c r="AM180" s="848">
        <f t="shared" si="256"/>
        <v>0.64280137772675139</v>
      </c>
      <c r="AN180" s="848">
        <f t="shared" si="256"/>
        <v>-0.13244996086324523</v>
      </c>
      <c r="AO180" s="848">
        <f t="shared" si="256"/>
        <v>0.84185087323580587</v>
      </c>
      <c r="AP180" s="848">
        <f t="shared" si="256"/>
        <v>-2.2087123862841174E-2</v>
      </c>
      <c r="AQ180" s="848">
        <f t="shared" si="256"/>
        <v>-4.9975401404355968E-2</v>
      </c>
      <c r="AR180" s="848">
        <f t="shared" si="256"/>
        <v>8.2181191623982741E-2</v>
      </c>
      <c r="AS180" s="848">
        <f t="shared" si="256"/>
        <v>-7.4508908018675157E-2</v>
      </c>
      <c r="AT180" s="848">
        <f t="shared" si="256"/>
        <v>-0.18898501889865538</v>
      </c>
      <c r="AU180" s="848">
        <f t="shared" si="256"/>
        <v>0.31448223992507107</v>
      </c>
      <c r="AV180" s="848">
        <f t="shared" si="256"/>
        <v>8.4647266313933267E-2</v>
      </c>
      <c r="AW180" s="848">
        <f t="shared" si="256"/>
        <v>-0.27102659371214399</v>
      </c>
      <c r="AX180" s="848">
        <f t="shared" si="256"/>
        <v>-8.7103933618103424E-3</v>
      </c>
      <c r="AY180" s="848">
        <f t="shared" si="256"/>
        <v>-4.5667289214914364E-2</v>
      </c>
      <c r="AZ180" s="848">
        <f t="shared" si="256"/>
        <v>-0.14500080874291144</v>
      </c>
      <c r="BA180" s="853">
        <f t="shared" si="256"/>
        <v>1.1858705892855426E-3</v>
      </c>
      <c r="BB180" s="430">
        <f t="shared" si="256"/>
        <v>-1</v>
      </c>
      <c r="BC180" s="430" t="str">
        <f t="shared" si="256"/>
        <v>-</v>
      </c>
      <c r="BD180" s="430" t="str">
        <f t="shared" si="256"/>
        <v>-</v>
      </c>
      <c r="BE180" s="430" t="str">
        <f t="shared" si="256"/>
        <v>-</v>
      </c>
      <c r="BG180" s="110"/>
    </row>
    <row r="181" spans="24:61" ht="17.100000000000001" customHeight="1">
      <c r="X181" s="1130"/>
      <c r="Y181" s="863" t="s">
        <v>511</v>
      </c>
      <c r="Z181" s="304"/>
      <c r="AA181" s="410"/>
      <c r="AB181" s="845" t="str">
        <f>IF(OR(AB15="NO",AA15=0),"-",AB15/AA15-1)</f>
        <v>-</v>
      </c>
      <c r="AC181" s="845" t="str">
        <f t="shared" si="252"/>
        <v>-</v>
      </c>
      <c r="AD181" s="845" t="str">
        <f>IF(OR(AD15="NO",AC15=0,AC15="NO"),"-",AD15/AC15-1)</f>
        <v>-</v>
      </c>
      <c r="AE181" s="845" t="str">
        <f t="shared" ref="AE181:AH181" si="257">IF(OR(AE15="NO",AD15=0,AD15="NO"),"-",AE15/AD15-1)</f>
        <v>-</v>
      </c>
      <c r="AF181" s="845" t="str">
        <f t="shared" si="257"/>
        <v>-</v>
      </c>
      <c r="AG181" s="845" t="str">
        <f t="shared" si="257"/>
        <v>-</v>
      </c>
      <c r="AH181" s="845" t="str">
        <f t="shared" si="257"/>
        <v>-</v>
      </c>
      <c r="AI181" s="845" t="str">
        <f t="shared" ref="AI181:BE181" si="258">IF(OR(AI15="NO",AH15=0,AH15="NO"),"-",AI15/AH15-1)</f>
        <v>-</v>
      </c>
      <c r="AJ181" s="845" t="str">
        <f t="shared" si="258"/>
        <v>-</v>
      </c>
      <c r="AK181" s="845" t="str">
        <f t="shared" si="258"/>
        <v>-</v>
      </c>
      <c r="AL181" s="845" t="str">
        <f t="shared" si="258"/>
        <v>-</v>
      </c>
      <c r="AM181" s="845" t="str">
        <f t="shared" si="258"/>
        <v>-</v>
      </c>
      <c r="AN181" s="845" t="str">
        <f t="shared" si="258"/>
        <v>-</v>
      </c>
      <c r="AO181" s="845" t="str">
        <f t="shared" si="258"/>
        <v>-</v>
      </c>
      <c r="AP181" s="845" t="str">
        <f t="shared" si="258"/>
        <v>-</v>
      </c>
      <c r="AQ181" s="845" t="str">
        <f t="shared" si="258"/>
        <v>-</v>
      </c>
      <c r="AR181" s="845" t="str">
        <f t="shared" si="258"/>
        <v>-</v>
      </c>
      <c r="AS181" s="845" t="str">
        <f t="shared" si="258"/>
        <v>-</v>
      </c>
      <c r="AT181" s="845" t="str">
        <f t="shared" si="258"/>
        <v>-</v>
      </c>
      <c r="AU181" s="845" t="str">
        <f t="shared" si="258"/>
        <v>-</v>
      </c>
      <c r="AV181" s="845" t="str">
        <f t="shared" si="258"/>
        <v>-</v>
      </c>
      <c r="AW181" s="845">
        <f t="shared" si="258"/>
        <v>0.28571428571428581</v>
      </c>
      <c r="AX181" s="854">
        <f t="shared" si="258"/>
        <v>0</v>
      </c>
      <c r="AY181" s="854">
        <f t="shared" si="258"/>
        <v>0</v>
      </c>
      <c r="AZ181" s="845">
        <f t="shared" si="258"/>
        <v>-0.33333333333333326</v>
      </c>
      <c r="BA181" s="845">
        <f t="shared" si="258"/>
        <v>0.33333333333333326</v>
      </c>
      <c r="BB181" s="522" t="str">
        <f t="shared" si="258"/>
        <v>-</v>
      </c>
      <c r="BC181" s="522" t="str">
        <f t="shared" si="258"/>
        <v>-</v>
      </c>
      <c r="BD181" s="522" t="str">
        <f t="shared" si="258"/>
        <v>-</v>
      </c>
      <c r="BE181" s="522" t="str">
        <f t="shared" si="258"/>
        <v>-</v>
      </c>
      <c r="BG181" s="110"/>
    </row>
    <row r="182" spans="24:61" ht="17.100000000000001" customHeight="1">
      <c r="X182" s="1132" t="s">
        <v>31</v>
      </c>
      <c r="Y182" s="1133"/>
      <c r="Z182" s="300"/>
      <c r="AA182" s="411"/>
      <c r="AB182" s="795">
        <f t="shared" ref="AB182:BE182" si="259">AB16/AA16-1</f>
        <v>0.14797040261001193</v>
      </c>
      <c r="AC182" s="795">
        <f t="shared" si="259"/>
        <v>1.4702566276902251E-2</v>
      </c>
      <c r="AD182" s="795">
        <f t="shared" si="259"/>
        <v>0.43657292284521931</v>
      </c>
      <c r="AE182" s="795">
        <f t="shared" si="259"/>
        <v>0.22852153866522706</v>
      </c>
      <c r="AF182" s="795">
        <f t="shared" si="259"/>
        <v>0.30992439392251936</v>
      </c>
      <c r="AG182" s="795">
        <f t="shared" si="259"/>
        <v>3.6812120415688376E-2</v>
      </c>
      <c r="AH182" s="795">
        <f t="shared" si="259"/>
        <v>9.453878313573405E-2</v>
      </c>
      <c r="AI182" s="795">
        <f t="shared" si="259"/>
        <v>-0.17092465985060235</v>
      </c>
      <c r="AJ182" s="795">
        <f t="shared" si="259"/>
        <v>-0.20825158539650568</v>
      </c>
      <c r="AK182" s="795">
        <f t="shared" si="259"/>
        <v>-9.4903848539504843E-2</v>
      </c>
      <c r="AL182" s="795">
        <f t="shared" si="259"/>
        <v>-0.16799654572614786</v>
      </c>
      <c r="AM182" s="795">
        <f t="shared" si="259"/>
        <v>-6.8738259222732023E-2</v>
      </c>
      <c r="AN182" s="795">
        <f t="shared" si="259"/>
        <v>-3.7527729328921566E-2</v>
      </c>
      <c r="AO182" s="795">
        <f t="shared" si="259"/>
        <v>4.0933638993493338E-2</v>
      </c>
      <c r="AP182" s="795">
        <f t="shared" si="259"/>
        <v>-6.4371483926014661E-2</v>
      </c>
      <c r="AQ182" s="795">
        <f t="shared" si="259"/>
        <v>4.3535750591793709E-2</v>
      </c>
      <c r="AR182" s="795">
        <f t="shared" si="259"/>
        <v>-0.12023037252544255</v>
      </c>
      <c r="AS182" s="795">
        <f t="shared" si="259"/>
        <v>-0.27453405340094827</v>
      </c>
      <c r="AT182" s="795">
        <f t="shared" si="259"/>
        <v>-0.29538796221109986</v>
      </c>
      <c r="AU182" s="795">
        <f t="shared" si="259"/>
        <v>5.008103823715282E-2</v>
      </c>
      <c r="AV182" s="795">
        <f t="shared" si="259"/>
        <v>-0.11627065062861408</v>
      </c>
      <c r="AW182" s="795">
        <f t="shared" si="259"/>
        <v>-8.4974765646673278E-2</v>
      </c>
      <c r="AX182" s="795">
        <f t="shared" si="259"/>
        <v>-4.5475573216002818E-2</v>
      </c>
      <c r="AY182" s="795">
        <f t="shared" si="259"/>
        <v>2.4806258839639828E-2</v>
      </c>
      <c r="AZ182" s="795">
        <f t="shared" si="259"/>
        <v>-1.5862506365936224E-2</v>
      </c>
      <c r="BA182" s="795">
        <f t="shared" si="259"/>
        <v>2.0321204223738176E-2</v>
      </c>
      <c r="BB182" s="406">
        <f t="shared" si="259"/>
        <v>-1</v>
      </c>
      <c r="BC182" s="406" t="e">
        <f t="shared" si="259"/>
        <v>#DIV/0!</v>
      </c>
      <c r="BD182" s="406" t="e">
        <f t="shared" si="259"/>
        <v>#DIV/0!</v>
      </c>
      <c r="BE182" s="406" t="e">
        <f t="shared" si="259"/>
        <v>#DIV/0!</v>
      </c>
      <c r="BG182" s="110"/>
      <c r="BH182" s="110"/>
    </row>
    <row r="183" spans="24:61" ht="17.100000000000001" customHeight="1">
      <c r="X183" s="1134"/>
      <c r="Y183" s="863" t="s">
        <v>512</v>
      </c>
      <c r="Z183" s="299"/>
      <c r="AA183" s="412"/>
      <c r="AB183" s="847">
        <f>IF(OR(AB17="NO",AA17=0),"-",AB17/AA17-1)</f>
        <v>0.15789473684210531</v>
      </c>
      <c r="AC183" s="847">
        <f>IF(OR(AC17="NO",AB17=0),"-",AC17/AB17-1)</f>
        <v>2.2727272727272707E-2</v>
      </c>
      <c r="AD183" s="847">
        <f>IF(OR(AD17="NO",AC17=0),"-",AD17/AC17-1)</f>
        <v>0.44444444444444464</v>
      </c>
      <c r="AE183" s="847">
        <f t="shared" ref="AE183:BE183" si="260">IF(OR(AE17="NO",AD17=0),"-",AE17/AD17-1)</f>
        <v>0.23076923076923084</v>
      </c>
      <c r="AF183" s="847">
        <f t="shared" si="260"/>
        <v>0.3125</v>
      </c>
      <c r="AG183" s="847">
        <f t="shared" si="260"/>
        <v>0.17480170875767387</v>
      </c>
      <c r="AH183" s="847">
        <f t="shared" si="260"/>
        <v>0.25607237723937359</v>
      </c>
      <c r="AI183" s="847">
        <f t="shared" si="260"/>
        <v>1.442379208168898E-2</v>
      </c>
      <c r="AJ183" s="847">
        <f t="shared" si="260"/>
        <v>6.7046536112532973E-2</v>
      </c>
      <c r="AK183" s="847">
        <f t="shared" si="260"/>
        <v>7.7851284210247451E-2</v>
      </c>
      <c r="AL183" s="847">
        <f t="shared" si="260"/>
        <v>-0.23144097947860742</v>
      </c>
      <c r="AM183" s="855">
        <f t="shared" si="260"/>
        <v>-3.3959742267507531E-3</v>
      </c>
      <c r="AN183" s="847">
        <f t="shared" si="260"/>
        <v>-9.301613968533573E-3</v>
      </c>
      <c r="AO183" s="847">
        <f t="shared" si="260"/>
        <v>5.7389360549626511E-2</v>
      </c>
      <c r="AP183" s="847">
        <f t="shared" si="260"/>
        <v>-0.15444394962879038</v>
      </c>
      <c r="AQ183" s="847">
        <f t="shared" si="260"/>
        <v>7.4153995101153614E-2</v>
      </c>
      <c r="AR183" s="847">
        <f t="shared" si="260"/>
        <v>-0.10170694939961955</v>
      </c>
      <c r="AS183" s="847">
        <f t="shared" si="260"/>
        <v>-0.24678937780740573</v>
      </c>
      <c r="AT183" s="847">
        <f t="shared" si="260"/>
        <v>-0.36833028146747981</v>
      </c>
      <c r="AU183" s="847">
        <f t="shared" si="260"/>
        <v>4.9905347952622137E-2</v>
      </c>
      <c r="AV183" s="847">
        <f t="shared" si="260"/>
        <v>-0.1585154391321697</v>
      </c>
      <c r="AW183" s="847">
        <f t="shared" si="260"/>
        <v>-0.12834838477661259</v>
      </c>
      <c r="AX183" s="847">
        <f t="shared" si="260"/>
        <v>-4.2138269122390049E-2</v>
      </c>
      <c r="AY183" s="847">
        <f t="shared" si="260"/>
        <v>3.929049229706516E-2</v>
      </c>
      <c r="AZ183" s="847">
        <f t="shared" si="260"/>
        <v>-2.142148742875627E-2</v>
      </c>
      <c r="BA183" s="847">
        <f t="shared" si="260"/>
        <v>8.7881593390994217E-2</v>
      </c>
      <c r="BB183" s="347">
        <f t="shared" si="260"/>
        <v>-1</v>
      </c>
      <c r="BC183" s="347" t="str">
        <f t="shared" si="260"/>
        <v>-</v>
      </c>
      <c r="BD183" s="347" t="str">
        <f t="shared" si="260"/>
        <v>-</v>
      </c>
      <c r="BE183" s="347" t="str">
        <f t="shared" si="260"/>
        <v>-</v>
      </c>
    </row>
    <row r="184" spans="24:61" ht="17.100000000000001" customHeight="1">
      <c r="X184" s="1135"/>
      <c r="Y184" s="865" t="s">
        <v>513</v>
      </c>
      <c r="Z184" s="299"/>
      <c r="AA184" s="412"/>
      <c r="AB184" s="847">
        <f t="shared" ref="AB184:AC186" si="261">IF(OR(AB18="NO",AA18=0),"-",AB18/AA18-1)</f>
        <v>0.15789473684210531</v>
      </c>
      <c r="AC184" s="847">
        <f t="shared" si="261"/>
        <v>2.2727272727272707E-2</v>
      </c>
      <c r="AD184" s="847">
        <f t="shared" ref="AD184:AF184" si="262">IF(OR(AD18="NO",AC18=0),"-",AD18/AC18-1)</f>
        <v>0.44444444444444442</v>
      </c>
      <c r="AE184" s="847">
        <f t="shared" si="262"/>
        <v>0.23076923076923084</v>
      </c>
      <c r="AF184" s="847">
        <f t="shared" si="262"/>
        <v>0.3125</v>
      </c>
      <c r="AG184" s="847">
        <f t="shared" ref="AG184:BE184" si="263">IF(OR(AG18="NO",AF18=0),"-",AG18/AF18-1)</f>
        <v>-2.5680394186541999E-2</v>
      </c>
      <c r="AH184" s="856">
        <f t="shared" si="263"/>
        <v>1.6633789965214696E-4</v>
      </c>
      <c r="AI184" s="847">
        <f t="shared" si="263"/>
        <v>-0.28244851810824045</v>
      </c>
      <c r="AJ184" s="847">
        <f t="shared" si="263"/>
        <v>-0.43018330333400989</v>
      </c>
      <c r="AK184" s="847">
        <f t="shared" si="263"/>
        <v>-0.36121244778907891</v>
      </c>
      <c r="AL184" s="847">
        <f t="shared" si="263"/>
        <v>-6.9430770276979192E-3</v>
      </c>
      <c r="AM184" s="847">
        <f t="shared" si="263"/>
        <v>-0.1968767200443664</v>
      </c>
      <c r="AN184" s="847">
        <f t="shared" si="263"/>
        <v>-9.3287992292178545E-2</v>
      </c>
      <c r="AO184" s="847">
        <f t="shared" si="263"/>
        <v>7.878063147833525E-2</v>
      </c>
      <c r="AP184" s="847">
        <f t="shared" si="263"/>
        <v>0.12751790205801306</v>
      </c>
      <c r="AQ184" s="847">
        <f t="shared" si="263"/>
        <v>-7.7852861943586982E-3</v>
      </c>
      <c r="AR184" s="847">
        <f t="shared" si="263"/>
        <v>-0.14877909752890428</v>
      </c>
      <c r="AS184" s="847">
        <f t="shared" si="263"/>
        <v>-0.3066769780364007</v>
      </c>
      <c r="AT184" s="847">
        <f t="shared" si="263"/>
        <v>-0.13816766969847838</v>
      </c>
      <c r="AU184" s="847">
        <f t="shared" si="263"/>
        <v>0.21138773333708372</v>
      </c>
      <c r="AV184" s="847">
        <f t="shared" si="263"/>
        <v>-6.7019813801913242E-2</v>
      </c>
      <c r="AW184" s="847">
        <f t="shared" si="263"/>
        <v>-1.3903378717768478E-2</v>
      </c>
      <c r="AX184" s="847">
        <f t="shared" si="263"/>
        <v>-4.1123273708644548E-2</v>
      </c>
      <c r="AY184" s="847">
        <f t="shared" si="263"/>
        <v>1.2253406983129045E-2</v>
      </c>
      <c r="AZ184" s="847">
        <f t="shared" si="263"/>
        <v>-1.2710332455813544E-2</v>
      </c>
      <c r="BA184" s="847">
        <f t="shared" si="263"/>
        <v>-3.4330565861075524E-2</v>
      </c>
      <c r="BB184" s="347">
        <f t="shared" si="263"/>
        <v>-1</v>
      </c>
      <c r="BC184" s="347" t="str">
        <f t="shared" si="263"/>
        <v>-</v>
      </c>
      <c r="BD184" s="347" t="str">
        <f t="shared" si="263"/>
        <v>-</v>
      </c>
      <c r="BE184" s="347" t="str">
        <f t="shared" si="263"/>
        <v>-</v>
      </c>
    </row>
    <row r="185" spans="24:61" ht="17.100000000000001" customHeight="1">
      <c r="X185" s="1135"/>
      <c r="Y185" s="863" t="s">
        <v>514</v>
      </c>
      <c r="Z185" s="299"/>
      <c r="AA185" s="412"/>
      <c r="AB185" s="847">
        <f t="shared" si="261"/>
        <v>0.15789473684210531</v>
      </c>
      <c r="AC185" s="847">
        <f t="shared" si="261"/>
        <v>2.2727272727272707E-2</v>
      </c>
      <c r="AD185" s="847">
        <f t="shared" ref="AD185:AF185" si="264">IF(OR(AD19="NO",AC19=0),"-",AD19/AC19-1)</f>
        <v>0.44444444444444442</v>
      </c>
      <c r="AE185" s="847">
        <f t="shared" si="264"/>
        <v>0.23076923076923084</v>
      </c>
      <c r="AF185" s="847">
        <f t="shared" si="264"/>
        <v>0.31249999999999978</v>
      </c>
      <c r="AG185" s="847">
        <f t="shared" ref="AG185:BE185" si="265">IF(OR(AG19="NO",AF19=0),"-",AG19/AF19-1)</f>
        <v>0.31975764999234424</v>
      </c>
      <c r="AH185" s="847">
        <f t="shared" si="265"/>
        <v>0.3965162915575593</v>
      </c>
      <c r="AI185" s="847">
        <f t="shared" si="265"/>
        <v>-2.3438519872304386E-2</v>
      </c>
      <c r="AJ185" s="847">
        <f t="shared" si="265"/>
        <v>-4.6081445654287512E-2</v>
      </c>
      <c r="AK185" s="847">
        <f t="shared" si="265"/>
        <v>5.8193374061497272E-2</v>
      </c>
      <c r="AL185" s="847">
        <f t="shared" si="265"/>
        <v>-0.19943417124145224</v>
      </c>
      <c r="AM185" s="847">
        <f t="shared" si="265"/>
        <v>-5.4633057736901192E-2</v>
      </c>
      <c r="AN185" s="847">
        <f t="shared" si="265"/>
        <v>-3.6364316028581922E-2</v>
      </c>
      <c r="AO185" s="847">
        <f t="shared" si="265"/>
        <v>-0.10362146051900678</v>
      </c>
      <c r="AP185" s="847">
        <f t="shared" si="265"/>
        <v>-4.1840195131473523E-2</v>
      </c>
      <c r="AQ185" s="847">
        <f t="shared" si="265"/>
        <v>4.8711922098564564E-2</v>
      </c>
      <c r="AR185" s="847">
        <f t="shared" si="265"/>
        <v>-0.1048687691979836</v>
      </c>
      <c r="AS185" s="847">
        <f t="shared" si="265"/>
        <v>-0.33565482845833583</v>
      </c>
      <c r="AT185" s="847">
        <f t="shared" si="265"/>
        <v>-0.29318819900086623</v>
      </c>
      <c r="AU185" s="847">
        <f t="shared" si="265"/>
        <v>-0.45843634318303683</v>
      </c>
      <c r="AV185" s="847">
        <f t="shared" si="265"/>
        <v>-0.16892098610373085</v>
      </c>
      <c r="AW185" s="847">
        <f t="shared" si="265"/>
        <v>-0.28492128844756603</v>
      </c>
      <c r="AX185" s="847">
        <f t="shared" si="265"/>
        <v>-0.24947164494540341</v>
      </c>
      <c r="AY185" s="847">
        <f t="shared" si="265"/>
        <v>-3.0920856686431963E-2</v>
      </c>
      <c r="AZ185" s="847">
        <f t="shared" si="265"/>
        <v>6.716772372942903E-2</v>
      </c>
      <c r="BA185" s="847">
        <f t="shared" si="265"/>
        <v>-0.15255049687785494</v>
      </c>
      <c r="BB185" s="347">
        <f t="shared" si="265"/>
        <v>-1</v>
      </c>
      <c r="BC185" s="347" t="str">
        <f t="shared" si="265"/>
        <v>-</v>
      </c>
      <c r="BD185" s="347" t="str">
        <f t="shared" si="265"/>
        <v>-</v>
      </c>
      <c r="BE185" s="347" t="str">
        <f t="shared" si="265"/>
        <v>-</v>
      </c>
    </row>
    <row r="186" spans="24:61" ht="17.100000000000001" customHeight="1">
      <c r="X186" s="1135"/>
      <c r="Y186" s="863" t="s">
        <v>510</v>
      </c>
      <c r="Z186" s="305"/>
      <c r="AA186" s="412"/>
      <c r="AB186" s="847">
        <f t="shared" si="261"/>
        <v>0.15789473684210531</v>
      </c>
      <c r="AC186" s="847">
        <f t="shared" si="261"/>
        <v>2.2727272727272707E-2</v>
      </c>
      <c r="AD186" s="847">
        <f t="shared" ref="AD186:AF186" si="266">IF(OR(AD20="NO",AC20=0),"-",AD20/AC20-1)</f>
        <v>0.44444444444444442</v>
      </c>
      <c r="AE186" s="847">
        <f t="shared" si="266"/>
        <v>0.23076923076923084</v>
      </c>
      <c r="AF186" s="847">
        <f t="shared" si="266"/>
        <v>0.31249999999999978</v>
      </c>
      <c r="AG186" s="847">
        <f t="shared" ref="AG186:BE186" si="267">IF(OR(AG20="NO",AF20=0),"-",AG20/AF20-1)</f>
        <v>-3.5316736580047081E-2</v>
      </c>
      <c r="AH186" s="847">
        <f t="shared" si="267"/>
        <v>0.86050351665730651</v>
      </c>
      <c r="AI186" s="847">
        <f t="shared" si="267"/>
        <v>9.8175418438592565E-2</v>
      </c>
      <c r="AJ186" s="847">
        <f t="shared" si="267"/>
        <v>0.24909025553671049</v>
      </c>
      <c r="AK186" s="855">
        <f t="shared" si="267"/>
        <v>3.9158985980887184E-3</v>
      </c>
      <c r="AL186" s="847">
        <f t="shared" si="267"/>
        <v>-0.32876833934542582</v>
      </c>
      <c r="AM186" s="847">
        <f t="shared" si="267"/>
        <v>0.26387173429169453</v>
      </c>
      <c r="AN186" s="847">
        <f t="shared" si="267"/>
        <v>-7.4727921065865677E-2</v>
      </c>
      <c r="AO186" s="847">
        <f t="shared" si="267"/>
        <v>6.6302151963973932E-2</v>
      </c>
      <c r="AP186" s="847">
        <f t="shared" si="267"/>
        <v>-0.15164956882788305</v>
      </c>
      <c r="AQ186" s="847">
        <f t="shared" si="267"/>
        <v>3.6661783535852921E-2</v>
      </c>
      <c r="AR186" s="847">
        <f t="shared" si="267"/>
        <v>-0.32141103092697543</v>
      </c>
      <c r="AS186" s="847">
        <f t="shared" si="267"/>
        <v>-0.21924000348334605</v>
      </c>
      <c r="AT186" s="847">
        <f t="shared" si="267"/>
        <v>-0.52907302150752278</v>
      </c>
      <c r="AU186" s="847">
        <f t="shared" si="267"/>
        <v>0.18255520065614284</v>
      </c>
      <c r="AV186" s="847">
        <f t="shared" si="267"/>
        <v>0.27149914918679507</v>
      </c>
      <c r="AW186" s="847">
        <f t="shared" si="267"/>
        <v>0.15375383005872312</v>
      </c>
      <c r="AX186" s="847">
        <f t="shared" si="267"/>
        <v>0.10868739867123822</v>
      </c>
      <c r="AY186" s="847">
        <f t="shared" si="267"/>
        <v>0.18652399915502382</v>
      </c>
      <c r="AZ186" s="847">
        <f t="shared" si="267"/>
        <v>-3.6534173278228055E-2</v>
      </c>
      <c r="BA186" s="847">
        <f t="shared" si="267"/>
        <v>-0.17634386181322625</v>
      </c>
      <c r="BB186" s="347">
        <f t="shared" si="267"/>
        <v>-1</v>
      </c>
      <c r="BC186" s="347" t="str">
        <f t="shared" si="267"/>
        <v>-</v>
      </c>
      <c r="BD186" s="347" t="str">
        <f t="shared" si="267"/>
        <v>-</v>
      </c>
      <c r="BE186" s="347" t="str">
        <f t="shared" si="267"/>
        <v>-</v>
      </c>
    </row>
    <row r="187" spans="24:61" ht="17.100000000000001" customHeight="1">
      <c r="X187" s="1134"/>
      <c r="Y187" s="1136" t="s">
        <v>515</v>
      </c>
      <c r="Z187" s="304"/>
      <c r="AA187" s="429"/>
      <c r="AB187" s="845" t="str">
        <f t="shared" ref="AB187:BE187" si="268">IF(OR(AB21="NO",AA21=0,AA21="NO"),"-",AB21/AA21-1)</f>
        <v>-</v>
      </c>
      <c r="AC187" s="845" t="str">
        <f t="shared" si="268"/>
        <v>-</v>
      </c>
      <c r="AD187" s="845" t="str">
        <f t="shared" si="268"/>
        <v>-</v>
      </c>
      <c r="AE187" s="845" t="str">
        <f t="shared" si="268"/>
        <v>-</v>
      </c>
      <c r="AF187" s="845" t="str">
        <f t="shared" si="268"/>
        <v>-</v>
      </c>
      <c r="AG187" s="845" t="str">
        <f t="shared" si="268"/>
        <v>-</v>
      </c>
      <c r="AH187" s="845" t="str">
        <f t="shared" si="268"/>
        <v>-</v>
      </c>
      <c r="AI187" s="845" t="str">
        <f t="shared" si="268"/>
        <v>-</v>
      </c>
      <c r="AJ187" s="845" t="str">
        <f t="shared" si="268"/>
        <v>-</v>
      </c>
      <c r="AK187" s="845" t="str">
        <f t="shared" si="268"/>
        <v>-</v>
      </c>
      <c r="AL187" s="845" t="str">
        <f t="shared" si="268"/>
        <v>-</v>
      </c>
      <c r="AM187" s="845" t="str">
        <f t="shared" si="268"/>
        <v>-</v>
      </c>
      <c r="AN187" s="845">
        <f t="shared" si="268"/>
        <v>1.4791830531111576</v>
      </c>
      <c r="AO187" s="845">
        <f t="shared" si="268"/>
        <v>0.74210958769578372</v>
      </c>
      <c r="AP187" s="845">
        <f t="shared" si="268"/>
        <v>0.70860736338830566</v>
      </c>
      <c r="AQ187" s="845">
        <f t="shared" si="268"/>
        <v>1.1938409771783638</v>
      </c>
      <c r="AR187" s="845">
        <f t="shared" si="268"/>
        <v>1.1892718689643371</v>
      </c>
      <c r="AS187" s="845">
        <f t="shared" si="268"/>
        <v>0.66910752932883555</v>
      </c>
      <c r="AT187" s="845">
        <f t="shared" si="268"/>
        <v>0.35224903161008503</v>
      </c>
      <c r="AU187" s="845">
        <f t="shared" si="268"/>
        <v>0.38525936665306193</v>
      </c>
      <c r="AV187" s="845">
        <f t="shared" si="268"/>
        <v>0.36823666809984856</v>
      </c>
      <c r="AW187" s="845" t="str">
        <f t="shared" si="268"/>
        <v>-</v>
      </c>
      <c r="AX187" s="845" t="str">
        <f t="shared" si="268"/>
        <v>-</v>
      </c>
      <c r="AY187" s="845">
        <f t="shared" si="268"/>
        <v>-0.13123723237929374</v>
      </c>
      <c r="AZ187" s="845">
        <f t="shared" si="268"/>
        <v>-0.13072826091748369</v>
      </c>
      <c r="BA187" s="845">
        <f t="shared" si="268"/>
        <v>1.6592267810722294</v>
      </c>
      <c r="BB187" s="522" t="str">
        <f t="shared" si="268"/>
        <v>-</v>
      </c>
      <c r="BC187" s="522" t="str">
        <f t="shared" si="268"/>
        <v>-</v>
      </c>
      <c r="BD187" s="522" t="str">
        <f t="shared" si="268"/>
        <v>-</v>
      </c>
      <c r="BE187" s="522" t="str">
        <f t="shared" si="268"/>
        <v>-</v>
      </c>
    </row>
    <row r="188" spans="24:61" ht="17.100000000000001" customHeight="1">
      <c r="X188" s="1137"/>
      <c r="Y188" s="863" t="s">
        <v>516</v>
      </c>
      <c r="Z188" s="299"/>
      <c r="AA188" s="412"/>
      <c r="AB188" s="847">
        <f>IF(OR(AB22="NO",AA22=0),"-",AB22/AA22-1)</f>
        <v>-0.16076246334310862</v>
      </c>
      <c r="AC188" s="847">
        <f>IF(OR(AC22="NO",AB22=0),"-",AC22/AB22-1)</f>
        <v>-0.32972255223984903</v>
      </c>
      <c r="AD188" s="847">
        <f>IF(OR(AD22="NO",AC22=0),"-",AD22/AC22-1)</f>
        <v>-7.8928161818371367E-2</v>
      </c>
      <c r="AE188" s="855">
        <f t="shared" ref="AE188:BE188" si="269">IF(OR(AE22="NO",AD22=0),"-",AE22/AD22-1)</f>
        <v>-2.3205795788996397E-3</v>
      </c>
      <c r="AF188" s="847">
        <f t="shared" si="269"/>
        <v>-1.6395302660690891E-2</v>
      </c>
      <c r="AG188" s="847">
        <f t="shared" si="269"/>
        <v>-5.5309284862866903E-2</v>
      </c>
      <c r="AH188" s="847">
        <f t="shared" si="269"/>
        <v>-9.78311431561808E-2</v>
      </c>
      <c r="AI188" s="847">
        <f t="shared" si="269"/>
        <v>-0.16884958359612712</v>
      </c>
      <c r="AJ188" s="847">
        <f t="shared" si="269"/>
        <v>-0.41045751633986938</v>
      </c>
      <c r="AK188" s="847">
        <f t="shared" si="269"/>
        <v>-0.38930437070164225</v>
      </c>
      <c r="AL188" s="847">
        <f t="shared" si="269"/>
        <v>-0.13342031274680133</v>
      </c>
      <c r="AM188" s="847">
        <f t="shared" si="269"/>
        <v>-4.6028701226834112E-2</v>
      </c>
      <c r="AN188" s="847">
        <f t="shared" si="269"/>
        <v>1.463729138436598E-2</v>
      </c>
      <c r="AO188" s="847">
        <f t="shared" si="269"/>
        <v>-1.8775366467552068E-2</v>
      </c>
      <c r="AP188" s="855">
        <f t="shared" si="269"/>
        <v>1.0212002865248593E-3</v>
      </c>
      <c r="AQ188" s="855">
        <f t="shared" si="269"/>
        <v>2.6002619241936031E-3</v>
      </c>
      <c r="AR188" s="847">
        <f t="shared" si="269"/>
        <v>-8.8493598716222754E-3</v>
      </c>
      <c r="AS188" s="855">
        <f t="shared" si="269"/>
        <v>-1.5128593040849569E-3</v>
      </c>
      <c r="AT188" s="847">
        <f t="shared" si="269"/>
        <v>-0.24861036399497927</v>
      </c>
      <c r="AU188" s="847">
        <f t="shared" si="269"/>
        <v>-5.8310464145090113E-2</v>
      </c>
      <c r="AV188" s="855">
        <f t="shared" si="269"/>
        <v>-2.0444807182208313E-3</v>
      </c>
      <c r="AW188" s="847">
        <f t="shared" si="269"/>
        <v>-0.12966451942129054</v>
      </c>
      <c r="AX188" s="847">
        <f t="shared" si="269"/>
        <v>-0.27701408007269401</v>
      </c>
      <c r="AY188" s="847">
        <f t="shared" si="269"/>
        <v>-0.80067796610169495</v>
      </c>
      <c r="AZ188" s="847" t="str">
        <f t="shared" si="269"/>
        <v>-</v>
      </c>
      <c r="BA188" s="847" t="str">
        <f t="shared" si="269"/>
        <v>-</v>
      </c>
      <c r="BB188" s="347" t="e">
        <f t="shared" si="269"/>
        <v>#VALUE!</v>
      </c>
      <c r="BC188" s="347" t="str">
        <f t="shared" si="269"/>
        <v>-</v>
      </c>
      <c r="BD188" s="347" t="str">
        <f t="shared" si="269"/>
        <v>-</v>
      </c>
      <c r="BE188" s="347" t="str">
        <f t="shared" si="269"/>
        <v>-</v>
      </c>
    </row>
    <row r="189" spans="24:61" ht="17.100000000000001" customHeight="1">
      <c r="X189" s="1138" t="s">
        <v>517</v>
      </c>
      <c r="Y189" s="1139"/>
      <c r="Z189" s="786"/>
      <c r="AA189" s="808"/>
      <c r="AB189" s="844">
        <f t="shared" ref="AB189:BE189" si="270">AB23/AA23-1</f>
        <v>0.10552257582449287</v>
      </c>
      <c r="AC189" s="844">
        <f t="shared" si="270"/>
        <v>0.10064606961838884</v>
      </c>
      <c r="AD189" s="844">
        <f t="shared" si="270"/>
        <v>4.2304064926494966E-3</v>
      </c>
      <c r="AE189" s="844">
        <f t="shared" si="270"/>
        <v>-4.3434980255246614E-2</v>
      </c>
      <c r="AF189" s="844">
        <f t="shared" si="270"/>
        <v>9.50448141033986E-2</v>
      </c>
      <c r="AG189" s="844">
        <f t="shared" si="270"/>
        <v>3.4939182679158742E-2</v>
      </c>
      <c r="AH189" s="844">
        <f t="shared" si="270"/>
        <v>-0.14755137946247887</v>
      </c>
      <c r="AI189" s="844">
        <f t="shared" si="270"/>
        <v>-8.8655500632454087E-2</v>
      </c>
      <c r="AJ189" s="844">
        <f t="shared" si="270"/>
        <v>-0.30606878168539509</v>
      </c>
      <c r="AK189" s="844">
        <f t="shared" si="270"/>
        <v>-0.2337743671460053</v>
      </c>
      <c r="AL189" s="844">
        <f t="shared" si="270"/>
        <v>-0.13729097892168241</v>
      </c>
      <c r="AM189" s="844">
        <f t="shared" si="270"/>
        <v>-5.4489790068685706E-2</v>
      </c>
      <c r="AN189" s="844">
        <f t="shared" si="270"/>
        <v>-5.7391871569899111E-2</v>
      </c>
      <c r="AO189" s="844">
        <f t="shared" si="270"/>
        <v>-2.7302997855100264E-2</v>
      </c>
      <c r="AP189" s="844">
        <f t="shared" si="270"/>
        <v>-3.9115336950364621E-2</v>
      </c>
      <c r="AQ189" s="844">
        <f t="shared" si="270"/>
        <v>3.4810148218546999E-2</v>
      </c>
      <c r="AR189" s="844">
        <f t="shared" si="270"/>
        <v>-9.4752335719466729E-2</v>
      </c>
      <c r="AS189" s="844">
        <f t="shared" si="270"/>
        <v>-0.11752161703756925</v>
      </c>
      <c r="AT189" s="844">
        <f t="shared" si="270"/>
        <v>-0.41428427034835358</v>
      </c>
      <c r="AU189" s="844">
        <f t="shared" si="270"/>
        <v>-9.3033058214081477E-3</v>
      </c>
      <c r="AV189" s="844">
        <f t="shared" si="270"/>
        <v>-7.2705550252961881E-2</v>
      </c>
      <c r="AW189" s="844">
        <f t="shared" si="270"/>
        <v>-5.8280806256055806E-3</v>
      </c>
      <c r="AX189" s="844">
        <f t="shared" si="270"/>
        <v>-5.9399266293567843E-2</v>
      </c>
      <c r="AY189" s="844">
        <f t="shared" si="270"/>
        <v>-1.7482954621356961E-2</v>
      </c>
      <c r="AZ189" s="844">
        <f t="shared" si="270"/>
        <v>4.2441991401084067E-2</v>
      </c>
      <c r="BA189" s="844">
        <f t="shared" si="270"/>
        <v>4.6581542961123823E-2</v>
      </c>
      <c r="BB189" s="407">
        <f t="shared" si="270"/>
        <v>-1</v>
      </c>
      <c r="BC189" s="407" t="e">
        <f t="shared" si="270"/>
        <v>#DIV/0!</v>
      </c>
      <c r="BD189" s="407" t="e">
        <f t="shared" si="270"/>
        <v>#DIV/0!</v>
      </c>
      <c r="BE189" s="407" t="e">
        <f t="shared" si="270"/>
        <v>#DIV/0!</v>
      </c>
    </row>
    <row r="190" spans="24:61" ht="17.100000000000001" customHeight="1">
      <c r="X190" s="1140"/>
      <c r="Y190" s="863" t="s">
        <v>518</v>
      </c>
      <c r="Z190" s="304"/>
      <c r="AA190" s="403"/>
      <c r="AB190" s="846">
        <f t="shared" ref="AB190:AC195" si="271">IF(OR(AB24="NO",AB24=0),"-",AB24/AA24-1)</f>
        <v>-5.1194122204485271E-2</v>
      </c>
      <c r="AC190" s="846">
        <f t="shared" si="271"/>
        <v>5.5890919951882445E-2</v>
      </c>
      <c r="AD190" s="846">
        <f t="shared" ref="AD190:AF190" si="272">IF(OR(AD24="NO",AD24=0),"-",AD24/AC24-1)</f>
        <v>8.6467794674832676E-2</v>
      </c>
      <c r="AE190" s="846">
        <f t="shared" si="272"/>
        <v>3.5618444105532276E-2</v>
      </c>
      <c r="AF190" s="846">
        <f t="shared" si="272"/>
        <v>1.3591760528540053E-2</v>
      </c>
      <c r="AG190" s="846">
        <f t="shared" ref="AG190:BE190" si="273">IF(OR(AG24="NO",AG24=0),"-",AG24/AF24-1)</f>
        <v>2.0385036789092092E-2</v>
      </c>
      <c r="AH190" s="851">
        <f t="shared" si="273"/>
        <v>4.4277389875184703E-3</v>
      </c>
      <c r="AI190" s="846">
        <f t="shared" si="273"/>
        <v>5.1042553593014794E-3</v>
      </c>
      <c r="AJ190" s="851">
        <f t="shared" si="273"/>
        <v>-1.0406489599599222E-3</v>
      </c>
      <c r="AK190" s="846">
        <f t="shared" si="273"/>
        <v>-1.2566194431621658E-2</v>
      </c>
      <c r="AL190" s="846">
        <f t="shared" si="273"/>
        <v>-8.0852574215632966E-3</v>
      </c>
      <c r="AM190" s="846">
        <f t="shared" si="273"/>
        <v>2.6405203378312869E-2</v>
      </c>
      <c r="AN190" s="846">
        <f t="shared" si="273"/>
        <v>-2.6903763205532449E-2</v>
      </c>
      <c r="AO190" s="846">
        <f t="shared" si="273"/>
        <v>5.6024140639568953E-2</v>
      </c>
      <c r="AP190" s="846">
        <f t="shared" si="273"/>
        <v>1.7806345557403347E-2</v>
      </c>
      <c r="AQ190" s="846">
        <f t="shared" si="273"/>
        <v>1.6715090367854568E-2</v>
      </c>
      <c r="AR190" s="846">
        <f t="shared" si="273"/>
        <v>-8.2773064540020425E-3</v>
      </c>
      <c r="AS190" s="846">
        <f t="shared" si="273"/>
        <v>-1.571630063678553E-3</v>
      </c>
      <c r="AT190" s="846">
        <f t="shared" si="273"/>
        <v>-9.7836365098628031E-3</v>
      </c>
      <c r="AU190" s="846">
        <f t="shared" si="273"/>
        <v>-4.580418639476791E-2</v>
      </c>
      <c r="AV190" s="846">
        <f t="shared" si="273"/>
        <v>8.4681848756975597E-3</v>
      </c>
      <c r="AW190" s="846">
        <f t="shared" si="273"/>
        <v>2.7084238041158004E-2</v>
      </c>
      <c r="AX190" s="851">
        <f t="shared" si="273"/>
        <v>9.7206113029879582E-4</v>
      </c>
      <c r="AY190" s="851">
        <f t="shared" si="273"/>
        <v>-2.0892446592319924E-3</v>
      </c>
      <c r="AZ190" s="846">
        <f t="shared" si="273"/>
        <v>3.9099182480750949E-2</v>
      </c>
      <c r="BA190" s="846">
        <f t="shared" si="273"/>
        <v>-3.5576765719104175E-3</v>
      </c>
      <c r="BB190" s="405" t="str">
        <f t="shared" si="273"/>
        <v>-</v>
      </c>
      <c r="BC190" s="405" t="str">
        <f t="shared" si="273"/>
        <v>-</v>
      </c>
      <c r="BD190" s="405" t="str">
        <f t="shared" si="273"/>
        <v>-</v>
      </c>
      <c r="BE190" s="405" t="str">
        <f t="shared" si="273"/>
        <v>-</v>
      </c>
    </row>
    <row r="191" spans="24:61" ht="17.100000000000001" customHeight="1">
      <c r="X191" s="1140"/>
      <c r="Y191" s="865" t="s">
        <v>519</v>
      </c>
      <c r="Z191" s="299"/>
      <c r="AA191" s="412"/>
      <c r="AB191" s="846">
        <f t="shared" si="271"/>
        <v>0.11764705882352944</v>
      </c>
      <c r="AC191" s="846">
        <f t="shared" si="271"/>
        <v>0.10526315789473695</v>
      </c>
      <c r="AD191" s="851">
        <f t="shared" ref="AD191:AF191" si="274">IF(OR(AD25="NO",AD25=0),"-",AD25/AC25-1)</f>
        <v>0</v>
      </c>
      <c r="AE191" s="846">
        <f t="shared" si="274"/>
        <v>-4.7619047619047561E-2</v>
      </c>
      <c r="AF191" s="846">
        <f t="shared" si="274"/>
        <v>9.9999999999999645E-2</v>
      </c>
      <c r="AG191" s="846">
        <f t="shared" ref="AG191:BE191" si="275">IF(OR(AG25="NO",AG25=0),"-",AG25/AF25-1)</f>
        <v>7.0234113712374535E-2</v>
      </c>
      <c r="AH191" s="846">
        <f t="shared" si="275"/>
        <v>-0.11189123376623367</v>
      </c>
      <c r="AI191" s="846">
        <f t="shared" si="275"/>
        <v>-0.11586619750491234</v>
      </c>
      <c r="AJ191" s="846">
        <f t="shared" si="275"/>
        <v>-0.44946894525959646</v>
      </c>
      <c r="AK191" s="846">
        <f t="shared" si="275"/>
        <v>-0.40093322640727902</v>
      </c>
      <c r="AL191" s="846">
        <f t="shared" si="275"/>
        <v>-0.27019019235624042</v>
      </c>
      <c r="AM191" s="846">
        <f t="shared" si="275"/>
        <v>-0.2384438072194115</v>
      </c>
      <c r="AN191" s="846">
        <f t="shared" si="275"/>
        <v>-0.14674239412176271</v>
      </c>
      <c r="AO191" s="846">
        <f t="shared" si="275"/>
        <v>-0.14557424967713772</v>
      </c>
      <c r="AP191" s="846">
        <f t="shared" si="275"/>
        <v>-0.23713324686316484</v>
      </c>
      <c r="AQ191" s="846">
        <f t="shared" si="275"/>
        <v>7.5074113475554149E-2</v>
      </c>
      <c r="AR191" s="846">
        <f t="shared" si="275"/>
        <v>-8.9961988639016277E-2</v>
      </c>
      <c r="AS191" s="846">
        <f t="shared" si="275"/>
        <v>-5.8918651390290955E-2</v>
      </c>
      <c r="AT191" s="846">
        <f t="shared" si="275"/>
        <v>-0.14124023684998921</v>
      </c>
      <c r="AU191" s="846">
        <f t="shared" si="275"/>
        <v>-0.12503772863553053</v>
      </c>
      <c r="AV191" s="846">
        <f t="shared" si="275"/>
        <v>0.13557788867679998</v>
      </c>
      <c r="AW191" s="846">
        <f t="shared" si="275"/>
        <v>1.7424646437372404E-2</v>
      </c>
      <c r="AX191" s="846">
        <f t="shared" si="275"/>
        <v>-0.10592889151929319</v>
      </c>
      <c r="AY191" s="846">
        <f t="shared" si="275"/>
        <v>-6.3851103145802224E-2</v>
      </c>
      <c r="AZ191" s="846">
        <f t="shared" si="275"/>
        <v>1.3944366493060745E-2</v>
      </c>
      <c r="BA191" s="846">
        <f t="shared" si="275"/>
        <v>7.4219169008749253E-2</v>
      </c>
      <c r="BB191" s="405" t="str">
        <f t="shared" si="275"/>
        <v>-</v>
      </c>
      <c r="BC191" s="405" t="str">
        <f t="shared" si="275"/>
        <v>-</v>
      </c>
      <c r="BD191" s="405" t="str">
        <f t="shared" si="275"/>
        <v>-</v>
      </c>
      <c r="BE191" s="405" t="str">
        <f t="shared" si="275"/>
        <v>-</v>
      </c>
    </row>
    <row r="192" spans="24:61" ht="17.100000000000001" customHeight="1">
      <c r="X192" s="1140"/>
      <c r="Y192" s="1066" t="s">
        <v>511</v>
      </c>
      <c r="Z192" s="299"/>
      <c r="AA192" s="412"/>
      <c r="AB192" s="846">
        <f t="shared" si="271"/>
        <v>-0.13720109760878085</v>
      </c>
      <c r="AC192" s="846">
        <f t="shared" si="271"/>
        <v>-0.15356656065424812</v>
      </c>
      <c r="AD192" s="846">
        <f t="shared" ref="AD192:AF192" si="276">IF(OR(AD26="NO",AD26=0),"-",AD26/AC26-1)</f>
        <v>5.0187869028448739E-2</v>
      </c>
      <c r="AE192" s="846">
        <f t="shared" si="276"/>
        <v>-2.8622540250447193E-2</v>
      </c>
      <c r="AF192" s="846">
        <f t="shared" si="276"/>
        <v>4.4198895027624197E-2</v>
      </c>
      <c r="AG192" s="846">
        <f t="shared" ref="AG192:BE192" si="277">IF(OR(AG26="NO",AG26=0),"-",AG26/AF26-1)</f>
        <v>0.20000000000000018</v>
      </c>
      <c r="AH192" s="846">
        <f t="shared" si="277"/>
        <v>0.33333333333333326</v>
      </c>
      <c r="AI192" s="846">
        <f t="shared" si="277"/>
        <v>1.125</v>
      </c>
      <c r="AJ192" s="846">
        <f t="shared" si="277"/>
        <v>0.58823529411764697</v>
      </c>
      <c r="AK192" s="846">
        <f t="shared" si="277"/>
        <v>0.59259259259259256</v>
      </c>
      <c r="AL192" s="846">
        <f t="shared" si="277"/>
        <v>0.11627906976744207</v>
      </c>
      <c r="AM192" s="846">
        <f t="shared" si="277"/>
        <v>-2.0833333333333481E-2</v>
      </c>
      <c r="AN192" s="851">
        <f t="shared" si="277"/>
        <v>1.9827294578473875E-3</v>
      </c>
      <c r="AO192" s="846">
        <f t="shared" si="277"/>
        <v>-1.2888360227989004E-2</v>
      </c>
      <c r="AP192" s="846">
        <f t="shared" si="277"/>
        <v>4.1664378981135064E-2</v>
      </c>
      <c r="AQ192" s="846">
        <f t="shared" si="277"/>
        <v>-5.7224894604820942E-2</v>
      </c>
      <c r="AR192" s="851">
        <f t="shared" si="277"/>
        <v>-1.5965773487649493E-3</v>
      </c>
      <c r="AS192" s="846">
        <f t="shared" si="277"/>
        <v>-0.40104209697230075</v>
      </c>
      <c r="AT192" s="846">
        <f t="shared" si="277"/>
        <v>-0.63369963369963367</v>
      </c>
      <c r="AU192" s="846">
        <f t="shared" si="277"/>
        <v>0.2883</v>
      </c>
      <c r="AV192" s="846">
        <f t="shared" si="277"/>
        <v>-0.37902662423348599</v>
      </c>
      <c r="AW192" s="851">
        <f t="shared" si="277"/>
        <v>0</v>
      </c>
      <c r="AX192" s="846">
        <f t="shared" si="277"/>
        <v>-0.12500000000000011</v>
      </c>
      <c r="AY192" s="846">
        <f t="shared" si="277"/>
        <v>0.14285714285714302</v>
      </c>
      <c r="AZ192" s="846">
        <f t="shared" si="277"/>
        <v>0.25</v>
      </c>
      <c r="BA192" s="846">
        <f t="shared" si="277"/>
        <v>0.37999999999999989</v>
      </c>
      <c r="BB192" s="405" t="str">
        <f t="shared" si="277"/>
        <v>-</v>
      </c>
      <c r="BC192" s="405" t="str">
        <f t="shared" si="277"/>
        <v>-</v>
      </c>
      <c r="BD192" s="405" t="str">
        <f t="shared" si="277"/>
        <v>-</v>
      </c>
      <c r="BE192" s="405" t="str">
        <f t="shared" si="277"/>
        <v>-</v>
      </c>
    </row>
    <row r="193" spans="2:61" ht="17.100000000000001" customHeight="1">
      <c r="X193" s="1140"/>
      <c r="Y193" s="1066" t="s">
        <v>506</v>
      </c>
      <c r="Z193" s="299"/>
      <c r="AA193" s="412"/>
      <c r="AB193" s="846">
        <f t="shared" si="271"/>
        <v>0.11764705882352944</v>
      </c>
      <c r="AC193" s="846">
        <f t="shared" si="271"/>
        <v>0.10526315789473695</v>
      </c>
      <c r="AD193" s="851">
        <f t="shared" ref="AD193:AF193" si="278">IF(OR(AD27="NO",AD27=0),"-",AD27/AC27-1)</f>
        <v>0</v>
      </c>
      <c r="AE193" s="846">
        <f t="shared" si="278"/>
        <v>-4.7619047619047561E-2</v>
      </c>
      <c r="AF193" s="846">
        <f t="shared" si="278"/>
        <v>9.9999999999999867E-2</v>
      </c>
      <c r="AG193" s="846">
        <f t="shared" ref="AG193:BE193" si="279">IF(OR(AG27="NO",AG27=0),"-",AG27/AF27-1)</f>
        <v>7.3560671085237228E-2</v>
      </c>
      <c r="AH193" s="846">
        <f t="shared" si="279"/>
        <v>0.23396930733627319</v>
      </c>
      <c r="AI193" s="846">
        <f t="shared" si="279"/>
        <v>6.7513614336049965E-3</v>
      </c>
      <c r="AJ193" s="846">
        <f t="shared" si="279"/>
        <v>3.4130788149483671E-2</v>
      </c>
      <c r="AK193" s="846">
        <f t="shared" si="279"/>
        <v>0.13964493878978423</v>
      </c>
      <c r="AL193" s="846">
        <f t="shared" si="279"/>
        <v>-0.26238062709568954</v>
      </c>
      <c r="AM193" s="846">
        <f t="shared" si="279"/>
        <v>6.5152180348021949E-2</v>
      </c>
      <c r="AN193" s="846">
        <f t="shared" si="279"/>
        <v>4.5512867232338383E-2</v>
      </c>
      <c r="AO193" s="846">
        <f t="shared" si="279"/>
        <v>0.13845337539958535</v>
      </c>
      <c r="AP193" s="846">
        <f t="shared" si="279"/>
        <v>-8.1203238264977107E-2</v>
      </c>
      <c r="AQ193" s="846">
        <f t="shared" si="279"/>
        <v>-0.14226886379615145</v>
      </c>
      <c r="AR193" s="846">
        <f t="shared" si="279"/>
        <v>-7.0678541021771957E-2</v>
      </c>
      <c r="AS193" s="846">
        <f t="shared" si="279"/>
        <v>-0.23684311373016531</v>
      </c>
      <c r="AT193" s="846">
        <f t="shared" si="279"/>
        <v>-0.35815155907310969</v>
      </c>
      <c r="AU193" s="846">
        <f t="shared" si="279"/>
        <v>6.5726171925468035E-2</v>
      </c>
      <c r="AV193" s="846">
        <f t="shared" si="279"/>
        <v>-0.12584641410040343</v>
      </c>
      <c r="AW193" s="846">
        <f t="shared" si="279"/>
        <v>-6.5914200440639559E-2</v>
      </c>
      <c r="AX193" s="846">
        <f t="shared" si="279"/>
        <v>-1.1339415821545296E-2</v>
      </c>
      <c r="AY193" s="846">
        <f t="shared" si="279"/>
        <v>-3.6972442776658454E-2</v>
      </c>
      <c r="AZ193" s="846">
        <f t="shared" si="279"/>
        <v>5.2742163701065881E-2</v>
      </c>
      <c r="BA193" s="846">
        <f t="shared" si="279"/>
        <v>4.4433493933183188E-2</v>
      </c>
      <c r="BB193" s="405" t="str">
        <f t="shared" si="279"/>
        <v>-</v>
      </c>
      <c r="BC193" s="405" t="str">
        <f t="shared" si="279"/>
        <v>-</v>
      </c>
      <c r="BD193" s="405" t="str">
        <f t="shared" si="279"/>
        <v>-</v>
      </c>
      <c r="BE193" s="405" t="str">
        <f t="shared" si="279"/>
        <v>-</v>
      </c>
    </row>
    <row r="194" spans="2:61" ht="17.100000000000001" customHeight="1">
      <c r="X194" s="1140"/>
      <c r="Y194" s="863" t="s">
        <v>510</v>
      </c>
      <c r="Z194" s="305"/>
      <c r="AA194" s="412"/>
      <c r="AB194" s="846">
        <f t="shared" si="271"/>
        <v>0.11764705882352944</v>
      </c>
      <c r="AC194" s="846">
        <f t="shared" si="271"/>
        <v>0.10526315789473695</v>
      </c>
      <c r="AD194" s="851">
        <f t="shared" ref="AD194:AF194" si="280">IF(OR(AD28="NO",AD28=0),"-",AD28/AC28-1)</f>
        <v>0</v>
      </c>
      <c r="AE194" s="846">
        <f t="shared" si="280"/>
        <v>-4.7619047619047672E-2</v>
      </c>
      <c r="AF194" s="846">
        <f t="shared" si="280"/>
        <v>0.10000000000000009</v>
      </c>
      <c r="AG194" s="846">
        <f t="shared" ref="AG194:BE194" si="281">IF(OR(AG28="NO",AG28=0),"-",AG28/AF28-1)</f>
        <v>1.90574553028988</v>
      </c>
      <c r="AH194" s="846">
        <f t="shared" si="281"/>
        <v>0.29949223416965354</v>
      </c>
      <c r="AI194" s="846">
        <f t="shared" si="281"/>
        <v>0.2105408325097109</v>
      </c>
      <c r="AJ194" s="846">
        <f t="shared" si="281"/>
        <v>0.33895228511211961</v>
      </c>
      <c r="AK194" s="846">
        <f t="shared" si="281"/>
        <v>1.0385912369219152E-2</v>
      </c>
      <c r="AL194" s="846">
        <f t="shared" si="281"/>
        <v>-6.0672832661997966E-2</v>
      </c>
      <c r="AM194" s="846">
        <f t="shared" si="281"/>
        <v>9.5454817116901847E-2</v>
      </c>
      <c r="AN194" s="846">
        <f t="shared" si="281"/>
        <v>-5.3792729068178446E-2</v>
      </c>
      <c r="AO194" s="851">
        <f t="shared" si="281"/>
        <v>-4.6934889372907129E-3</v>
      </c>
      <c r="AP194" s="846">
        <f t="shared" si="281"/>
        <v>-0.16273963714623785</v>
      </c>
      <c r="AQ194" s="846">
        <f t="shared" si="281"/>
        <v>-0.19574967479899819</v>
      </c>
      <c r="AR194" s="846">
        <f t="shared" si="281"/>
        <v>-0.3614818136985446</v>
      </c>
      <c r="AS194" s="846">
        <f t="shared" si="281"/>
        <v>-0.19037628584815081</v>
      </c>
      <c r="AT194" s="846">
        <f t="shared" si="281"/>
        <v>-0.32621559076246132</v>
      </c>
      <c r="AU194" s="846">
        <f t="shared" si="281"/>
        <v>0.34849126094794292</v>
      </c>
      <c r="AV194" s="846">
        <f t="shared" si="281"/>
        <v>-0.26389284978363869</v>
      </c>
      <c r="AW194" s="846">
        <f t="shared" si="281"/>
        <v>-0.13072626900752449</v>
      </c>
      <c r="AX194" s="846">
        <f t="shared" si="281"/>
        <v>-1.2808010654652868E-2</v>
      </c>
      <c r="AY194" s="846">
        <f t="shared" si="281"/>
        <v>0.12497538361093397</v>
      </c>
      <c r="AZ194" s="851">
        <f t="shared" si="281"/>
        <v>9.6335384862600293E-4</v>
      </c>
      <c r="BA194" s="846">
        <f t="shared" si="281"/>
        <v>-0.18120748428264766</v>
      </c>
      <c r="BB194" s="405" t="str">
        <f t="shared" si="281"/>
        <v>-</v>
      </c>
      <c r="BC194" s="405" t="str">
        <f t="shared" si="281"/>
        <v>-</v>
      </c>
      <c r="BD194" s="405" t="str">
        <f t="shared" si="281"/>
        <v>-</v>
      </c>
      <c r="BE194" s="405" t="str">
        <f t="shared" si="281"/>
        <v>-</v>
      </c>
    </row>
    <row r="195" spans="2:61" ht="17.100000000000001" customHeight="1">
      <c r="X195" s="1141"/>
      <c r="Y195" s="863" t="s">
        <v>520</v>
      </c>
      <c r="Z195" s="299"/>
      <c r="AA195" s="412"/>
      <c r="AB195" s="846">
        <f t="shared" si="271"/>
        <v>0.11764705882352966</v>
      </c>
      <c r="AC195" s="846">
        <f t="shared" si="271"/>
        <v>0.10526315789473673</v>
      </c>
      <c r="AD195" s="851">
        <f t="shared" ref="AD195:AF195" si="282">IF(OR(AD29="NO",AD29=0),"-",AD29/AC29-1)</f>
        <v>0</v>
      </c>
      <c r="AE195" s="846">
        <f t="shared" si="282"/>
        <v>-4.7619047619047672E-2</v>
      </c>
      <c r="AF195" s="846">
        <f t="shared" si="282"/>
        <v>0.10000000000000009</v>
      </c>
      <c r="AG195" s="846">
        <f t="shared" ref="AG195:BE195" si="283">IF(OR(AG29="NO",AG29=0),"-",AG29/AF29-1)</f>
        <v>-0.11167512690355341</v>
      </c>
      <c r="AH195" s="846">
        <f t="shared" si="283"/>
        <v>-0.38285714285714278</v>
      </c>
      <c r="AI195" s="846">
        <f t="shared" si="283"/>
        <v>-0.18518518518518523</v>
      </c>
      <c r="AJ195" s="846">
        <f t="shared" si="283"/>
        <v>-0.27272727272727271</v>
      </c>
      <c r="AK195" s="846">
        <f t="shared" si="283"/>
        <v>-0.4375</v>
      </c>
      <c r="AL195" s="846">
        <f t="shared" si="283"/>
        <v>-8.3333333333333259E-2</v>
      </c>
      <c r="AM195" s="846">
        <f t="shared" si="283"/>
        <v>9.0909090909090828E-2</v>
      </c>
      <c r="AN195" s="846">
        <f t="shared" si="283"/>
        <v>-5.5555555555555469E-2</v>
      </c>
      <c r="AO195" s="846">
        <f t="shared" si="283"/>
        <v>-5.8823529411764719E-2</v>
      </c>
      <c r="AP195" s="846">
        <f t="shared" si="283"/>
        <v>0.27499999999999991</v>
      </c>
      <c r="AQ195" s="846">
        <f t="shared" si="283"/>
        <v>0.40122549019607878</v>
      </c>
      <c r="AR195" s="846">
        <f t="shared" si="283"/>
        <v>-0.12261675704040598</v>
      </c>
      <c r="AS195" s="846">
        <f t="shared" si="283"/>
        <v>7.4561403508772051E-2</v>
      </c>
      <c r="AT195" s="846">
        <f t="shared" si="283"/>
        <v>-0.81076066790352508</v>
      </c>
      <c r="AU195" s="846">
        <f t="shared" si="283"/>
        <v>-0.18627450980392135</v>
      </c>
      <c r="AV195" s="846">
        <f t="shared" si="283"/>
        <v>-0.30120481927710852</v>
      </c>
      <c r="AW195" s="846">
        <f t="shared" si="283"/>
        <v>-6.8965517241379226E-2</v>
      </c>
      <c r="AX195" s="846">
        <f t="shared" si="283"/>
        <v>-0.24629629629629635</v>
      </c>
      <c r="AY195" s="846">
        <f t="shared" si="283"/>
        <v>-0.33660933660933656</v>
      </c>
      <c r="AZ195" s="846">
        <f t="shared" si="283"/>
        <v>-0.14814814814814847</v>
      </c>
      <c r="BA195" s="846">
        <f t="shared" si="283"/>
        <v>-3.8260890089947153E-2</v>
      </c>
      <c r="BB195" s="405" t="str">
        <f t="shared" si="283"/>
        <v>-</v>
      </c>
      <c r="BC195" s="405" t="str">
        <f t="shared" si="283"/>
        <v>-</v>
      </c>
      <c r="BD195" s="405" t="str">
        <f t="shared" si="283"/>
        <v>-</v>
      </c>
      <c r="BE195" s="405" t="str">
        <f t="shared" si="283"/>
        <v>-</v>
      </c>
    </row>
    <row r="196" spans="2:61" ht="17.100000000000001" customHeight="1">
      <c r="X196" s="996" t="s">
        <v>521</v>
      </c>
      <c r="Y196" s="1142"/>
      <c r="Z196" s="783"/>
      <c r="AA196" s="809"/>
      <c r="AB196" s="857">
        <f t="shared" ref="AB196:AC196" si="284">AB30/AA30-1</f>
        <v>0</v>
      </c>
      <c r="AC196" s="857">
        <f t="shared" si="284"/>
        <v>0</v>
      </c>
      <c r="AD196" s="849">
        <f t="shared" ref="AD196" si="285">AD30/AC30-1</f>
        <v>0.33333333333333348</v>
      </c>
      <c r="AE196" s="849">
        <f t="shared" ref="AE196" si="286">AE30/AD30-1</f>
        <v>0.75</v>
      </c>
      <c r="AF196" s="849">
        <f t="shared" ref="AF196" si="287">AF30/AE30-1</f>
        <v>1.6428571428571415</v>
      </c>
      <c r="AG196" s="849">
        <f t="shared" ref="AG196" si="288">AG30/AF30-1</f>
        <v>-4.2467520647312407E-2</v>
      </c>
      <c r="AH196" s="849">
        <f t="shared" ref="AH196" si="289">AH30/AG30-1</f>
        <v>-0.11162980772508435</v>
      </c>
      <c r="AI196" s="849">
        <f t="shared" ref="AI196" si="290">AI30/AH30-1</f>
        <v>9.9821013115414026E-2</v>
      </c>
      <c r="AJ196" s="849">
        <f t="shared" ref="AJ196" si="291">AJ30/AI30-1</f>
        <v>0.67576329380784284</v>
      </c>
      <c r="AK196" s="849">
        <f t="shared" ref="AK196" si="292">AK30/AJ30-1</f>
        <v>-9.3559909122447271E-2</v>
      </c>
      <c r="AL196" s="849">
        <f t="shared" ref="AL196" si="293">AL30/AK30-1</f>
        <v>3.16345720341209E-2</v>
      </c>
      <c r="AM196" s="849">
        <f t="shared" ref="AM196" si="294">AM30/AL30-1</f>
        <v>0.26006297501653153</v>
      </c>
      <c r="AN196" s="849">
        <f t="shared" ref="AN196" si="295">AN30/AM30-1</f>
        <v>0.12009555900319513</v>
      </c>
      <c r="AO196" s="849">
        <f t="shared" ref="AO196" si="296">AO30/AN30-1</f>
        <v>0.16809107081034691</v>
      </c>
      <c r="AP196" s="849">
        <f t="shared" ref="AP196" si="297">AP30/AO30-1</f>
        <v>2.0280588839155294</v>
      </c>
      <c r="AQ196" s="849">
        <f t="shared" ref="AQ196" si="298">AQ30/AP30-1</f>
        <v>-4.7860599852782681E-2</v>
      </c>
      <c r="AR196" s="849">
        <f t="shared" ref="AR196" si="299">AR30/AQ30-1</f>
        <v>0.13236415694472492</v>
      </c>
      <c r="AS196" s="849">
        <f t="shared" ref="AS196" si="300">AS30/AR30-1</f>
        <v>-6.6648583281892271E-2</v>
      </c>
      <c r="AT196" s="849">
        <f t="shared" ref="AT196" si="301">AT30/AS30-1</f>
        <v>-8.5672423433385214E-2</v>
      </c>
      <c r="AU196" s="849">
        <f t="shared" ref="AU196" si="302">AU30/AT30-1</f>
        <v>0.13704931824637456</v>
      </c>
      <c r="AV196" s="849">
        <f t="shared" ref="AV196" si="303">AV30/AU30-1</f>
        <v>0.16927419451494807</v>
      </c>
      <c r="AW196" s="849">
        <f t="shared" ref="AW196" si="304">AW30/AV30-1</f>
        <v>-0.1602593477525599</v>
      </c>
      <c r="AX196" s="849">
        <f t="shared" ref="AX196" si="305">AX30/AW30-1</f>
        <v>6.9705962559551304E-2</v>
      </c>
      <c r="AY196" s="849">
        <f t="shared" ref="AY196" si="306">AY30/AX30-1</f>
        <v>-0.30568798223277371</v>
      </c>
      <c r="AZ196" s="849">
        <f t="shared" ref="AZ196" si="307">AZ30/AY30-1</f>
        <v>-0.49145276331225485</v>
      </c>
      <c r="BA196" s="849">
        <f t="shared" ref="BA196" si="308">BA30/AZ30-1</f>
        <v>0.11103458970769187</v>
      </c>
      <c r="BB196" s="408">
        <f t="shared" ref="BB196" si="309">BB30/BA30-1</f>
        <v>-1</v>
      </c>
      <c r="BC196" s="408" t="e">
        <f t="shared" ref="BC196" si="310">BC30/BB30-1</f>
        <v>#DIV/0!</v>
      </c>
      <c r="BD196" s="408" t="e">
        <f t="shared" ref="BD196" si="311">BD30/BC30-1</f>
        <v>#DIV/0!</v>
      </c>
      <c r="BE196" s="408" t="e">
        <f t="shared" ref="BE196" si="312">BE30/BD30-1</f>
        <v>#DIV/0!</v>
      </c>
    </row>
    <row r="197" spans="2:61" ht="17.100000000000001" customHeight="1">
      <c r="X197" s="996"/>
      <c r="Y197" s="1066" t="s">
        <v>522</v>
      </c>
      <c r="Z197" s="304"/>
      <c r="AA197" s="403"/>
      <c r="AB197" s="851">
        <f>IF(OR(AB31="NO",AB31=0),"-",AB31/AA31-1)</f>
        <v>0</v>
      </c>
      <c r="AC197" s="851">
        <f>IF(OR(AC31="NO",AC31=0),"-",AC31/AB31-1)</f>
        <v>0</v>
      </c>
      <c r="AD197" s="846">
        <f t="shared" ref="AD197:AF197" si="313">IF(OR(AD31="NO",AD31=0),"-",AD31/AC31-1)</f>
        <v>0.33333333333333348</v>
      </c>
      <c r="AE197" s="846">
        <f t="shared" si="313"/>
        <v>0.75</v>
      </c>
      <c r="AF197" s="846">
        <f t="shared" si="313"/>
        <v>1.6428571428571428</v>
      </c>
      <c r="AG197" s="851">
        <f t="shared" ref="AG197:BE197" si="314">IF(OR(AG31="NO",AG31=0),"-",AG31/AF31-1)</f>
        <v>0</v>
      </c>
      <c r="AH197" s="851">
        <f t="shared" si="314"/>
        <v>0</v>
      </c>
      <c r="AI197" s="846">
        <f t="shared" si="314"/>
        <v>1</v>
      </c>
      <c r="AJ197" s="846">
        <f t="shared" si="314"/>
        <v>0.5</v>
      </c>
      <c r="AK197" s="846">
        <f t="shared" si="314"/>
        <v>1.3333333333333335</v>
      </c>
      <c r="AL197" s="851">
        <f t="shared" si="314"/>
        <v>0</v>
      </c>
      <c r="AM197" s="846">
        <f t="shared" si="314"/>
        <v>0.28571428571428581</v>
      </c>
      <c r="AN197" s="846">
        <f t="shared" si="314"/>
        <v>-0.11111111111111116</v>
      </c>
      <c r="AO197" s="846">
        <f t="shared" si="314"/>
        <v>1.2499999999999956E-2</v>
      </c>
      <c r="AP197" s="846">
        <f t="shared" si="314"/>
        <v>7.9012345679012341</v>
      </c>
      <c r="AQ197" s="846">
        <f t="shared" si="314"/>
        <v>-9.4313453536754133E-2</v>
      </c>
      <c r="AR197" s="846">
        <f t="shared" si="314"/>
        <v>9.3415007656967308E-2</v>
      </c>
      <c r="AS197" s="851">
        <f t="shared" si="314"/>
        <v>-4.2016806722685596E-3</v>
      </c>
      <c r="AT197" s="846">
        <f t="shared" si="314"/>
        <v>-6.0478199718705938E-2</v>
      </c>
      <c r="AU197" s="846">
        <f t="shared" si="314"/>
        <v>0.15119760479041866</v>
      </c>
      <c r="AV197" s="846">
        <f t="shared" si="314"/>
        <v>0.2106631989596881</v>
      </c>
      <c r="AW197" s="846">
        <f t="shared" si="314"/>
        <v>-0.17937701396348027</v>
      </c>
      <c r="AX197" s="846">
        <f t="shared" si="314"/>
        <v>0.13089005235602102</v>
      </c>
      <c r="AY197" s="846">
        <f t="shared" si="314"/>
        <v>-0.35086342592592579</v>
      </c>
      <c r="AZ197" s="846">
        <f t="shared" si="314"/>
        <v>-0.58099612376839604</v>
      </c>
      <c r="BA197" s="846">
        <f t="shared" si="314"/>
        <v>6.8085122615733074E-2</v>
      </c>
      <c r="BB197" s="405" t="str">
        <f t="shared" si="314"/>
        <v>-</v>
      </c>
      <c r="BC197" s="405" t="str">
        <f t="shared" si="314"/>
        <v>-</v>
      </c>
      <c r="BD197" s="405" t="str">
        <f t="shared" si="314"/>
        <v>-</v>
      </c>
      <c r="BE197" s="405" t="str">
        <f t="shared" si="314"/>
        <v>-</v>
      </c>
    </row>
    <row r="198" spans="2:61" ht="17.100000000000001" customHeight="1">
      <c r="X198" s="996"/>
      <c r="Y198" s="1066" t="s">
        <v>506</v>
      </c>
      <c r="Z198" s="304"/>
      <c r="AA198" s="403"/>
      <c r="AB198" s="851">
        <f t="shared" ref="AB198:AC199" si="315">IF(OR(AB32="NO",AB32=0),"-",AB32/AA32-1)</f>
        <v>0</v>
      </c>
      <c r="AC198" s="851">
        <f t="shared" si="315"/>
        <v>0</v>
      </c>
      <c r="AD198" s="846">
        <f t="shared" ref="AD198:AF198" si="316">IF(OR(AD32="NO",AD32=0),"-",AD32/AC32-1)</f>
        <v>0.33333333333333326</v>
      </c>
      <c r="AE198" s="846">
        <f t="shared" si="316"/>
        <v>0.75</v>
      </c>
      <c r="AF198" s="846">
        <f t="shared" si="316"/>
        <v>1.6428571428571415</v>
      </c>
      <c r="AG198" s="851">
        <f t="shared" ref="AG198:BE198" si="317">IF(OR(AG32="NO",AG32=0),"-",AG32/AF32-1)</f>
        <v>3.9558038143612251E-3</v>
      </c>
      <c r="AH198" s="846">
        <f t="shared" si="317"/>
        <v>-0.2643292338880725</v>
      </c>
      <c r="AI198" s="846">
        <f t="shared" si="317"/>
        <v>-4.4987541285180899E-2</v>
      </c>
      <c r="AJ198" s="846">
        <f t="shared" si="317"/>
        <v>0.78253200818654567</v>
      </c>
      <c r="AK198" s="846">
        <f t="shared" si="317"/>
        <v>-0.52949743521128267</v>
      </c>
      <c r="AL198" s="846">
        <f t="shared" si="317"/>
        <v>0.17759067485712654</v>
      </c>
      <c r="AM198" s="846">
        <f t="shared" si="317"/>
        <v>0.42051455996848786</v>
      </c>
      <c r="AN198" s="846">
        <f t="shared" si="317"/>
        <v>-0.21735162579931588</v>
      </c>
      <c r="AO198" s="846">
        <f t="shared" si="317"/>
        <v>0.39284637572437986</v>
      </c>
      <c r="AP198" s="846">
        <f t="shared" si="317"/>
        <v>-0.1128852292436261</v>
      </c>
      <c r="AQ198" s="846">
        <f t="shared" si="317"/>
        <v>0.19945856843650289</v>
      </c>
      <c r="AR198" s="846">
        <f t="shared" si="317"/>
        <v>0.2692134308069285</v>
      </c>
      <c r="AS198" s="846">
        <f t="shared" si="317"/>
        <v>-7.2890234072835569E-2</v>
      </c>
      <c r="AT198" s="846">
        <f t="shared" si="317"/>
        <v>-0.19868570867244095</v>
      </c>
      <c r="AU198" s="846">
        <f t="shared" si="317"/>
        <v>4.7004942394059057E-2</v>
      </c>
      <c r="AV198" s="846">
        <f t="shared" si="317"/>
        <v>-8.3222353677957828E-2</v>
      </c>
      <c r="AW198" s="846">
        <f t="shared" si="317"/>
        <v>1.2635925158163142E-2</v>
      </c>
      <c r="AX198" s="846">
        <f t="shared" si="317"/>
        <v>-0.37990761400694939</v>
      </c>
      <c r="AY198" s="846">
        <f t="shared" si="317"/>
        <v>0.20253333189432898</v>
      </c>
      <c r="AZ198" s="846">
        <f t="shared" si="317"/>
        <v>9.5781308904241635E-2</v>
      </c>
      <c r="BA198" s="846">
        <f t="shared" si="317"/>
        <v>0.26579658924095728</v>
      </c>
      <c r="BB198" s="405" t="str">
        <f t="shared" si="317"/>
        <v>-</v>
      </c>
      <c r="BC198" s="405" t="str">
        <f t="shared" si="317"/>
        <v>-</v>
      </c>
      <c r="BD198" s="405" t="str">
        <f t="shared" si="317"/>
        <v>-</v>
      </c>
      <c r="BE198" s="405" t="str">
        <f t="shared" si="317"/>
        <v>-</v>
      </c>
    </row>
    <row r="199" spans="2:61" ht="17.100000000000001" customHeight="1" thickBot="1">
      <c r="X199" s="996"/>
      <c r="Y199" s="864" t="s">
        <v>510</v>
      </c>
      <c r="Z199" s="306"/>
      <c r="AA199" s="404"/>
      <c r="AB199" s="858">
        <f t="shared" si="315"/>
        <v>0</v>
      </c>
      <c r="AC199" s="858">
        <f t="shared" si="315"/>
        <v>0</v>
      </c>
      <c r="AD199" s="850">
        <f t="shared" ref="AD199:AF199" si="318">IF(OR(AD33="NO",AD33=0),"-",AD33/AC33-1)</f>
        <v>0.33333333333333326</v>
      </c>
      <c r="AE199" s="850">
        <f t="shared" si="318"/>
        <v>0.75</v>
      </c>
      <c r="AF199" s="850">
        <f t="shared" si="318"/>
        <v>1.6428571428571432</v>
      </c>
      <c r="AG199" s="850">
        <f t="shared" ref="AG199:BE199" si="319">IF(OR(AG33="NO",AG33=0),"-",AG33/AF33-1)</f>
        <v>-0.58961798703967971</v>
      </c>
      <c r="AH199" s="850">
        <f t="shared" si="319"/>
        <v>3.6150896568489577</v>
      </c>
      <c r="AI199" s="850">
        <f t="shared" si="319"/>
        <v>0.18487563483902258</v>
      </c>
      <c r="AJ199" s="850">
        <f t="shared" si="319"/>
        <v>0.48662093428045394</v>
      </c>
      <c r="AK199" s="850">
        <f t="shared" si="319"/>
        <v>0.26371325548722946</v>
      </c>
      <c r="AL199" s="850">
        <f t="shared" si="319"/>
        <v>-0.13124533002343641</v>
      </c>
      <c r="AM199" s="850">
        <f t="shared" si="319"/>
        <v>-0.12288023671850612</v>
      </c>
      <c r="AN199" s="850">
        <f t="shared" si="319"/>
        <v>1.9540338970496327</v>
      </c>
      <c r="AO199" s="850">
        <f t="shared" si="319"/>
        <v>0.11488468747453373</v>
      </c>
      <c r="AP199" s="850">
        <f t="shared" si="319"/>
        <v>-0.57264488704650929</v>
      </c>
      <c r="AQ199" s="850">
        <f t="shared" si="319"/>
        <v>0.20399019801328855</v>
      </c>
      <c r="AR199" s="850">
        <f t="shared" si="319"/>
        <v>0.33605345508107676</v>
      </c>
      <c r="AS199" s="850">
        <f t="shared" si="319"/>
        <v>-0.72851934828429599</v>
      </c>
      <c r="AT199" s="850">
        <f t="shared" si="319"/>
        <v>-0.25186957711976143</v>
      </c>
      <c r="AU199" s="850">
        <f t="shared" si="319"/>
        <v>0.14329844704403749</v>
      </c>
      <c r="AV199" s="850">
        <f t="shared" si="319"/>
        <v>-8.0838308720684759E-2</v>
      </c>
      <c r="AW199" s="850">
        <f t="shared" si="319"/>
        <v>-0.14427401457273592</v>
      </c>
      <c r="AX199" s="850">
        <f t="shared" si="319"/>
        <v>3.0902631029477545E-2</v>
      </c>
      <c r="AY199" s="850">
        <f t="shared" si="319"/>
        <v>0.22485927846622511</v>
      </c>
      <c r="AZ199" s="850">
        <f t="shared" si="319"/>
        <v>-0.15317259649490189</v>
      </c>
      <c r="BA199" s="850">
        <f t="shared" si="319"/>
        <v>-0.11562340239717028</v>
      </c>
      <c r="BB199" s="807" t="str">
        <f t="shared" si="319"/>
        <v>-</v>
      </c>
      <c r="BC199" s="807" t="str">
        <f t="shared" si="319"/>
        <v>-</v>
      </c>
      <c r="BD199" s="807" t="str">
        <f t="shared" si="319"/>
        <v>-</v>
      </c>
      <c r="BE199" s="807" t="str">
        <f t="shared" si="319"/>
        <v>-</v>
      </c>
    </row>
    <row r="200" spans="2:61" ht="17.100000000000001" customHeight="1" thickTop="1">
      <c r="B200" s="1" t="s">
        <v>32</v>
      </c>
      <c r="X200" s="565" t="s">
        <v>109</v>
      </c>
      <c r="Y200" s="1144"/>
      <c r="Z200" s="303"/>
      <c r="AA200" s="413"/>
      <c r="AB200" s="798">
        <f t="shared" ref="AB200:AZ200" si="320">AB34/AA34-1</f>
        <v>0.10581172541317163</v>
      </c>
      <c r="AC200" s="798">
        <f t="shared" si="320"/>
        <v>5.0076865619440358E-2</v>
      </c>
      <c r="AD200" s="798">
        <f t="shared" si="320"/>
        <v>9.1697523746909537E-2</v>
      </c>
      <c r="AE200" s="798">
        <f t="shared" si="320"/>
        <v>0.10652104334496171</v>
      </c>
      <c r="AF200" s="798">
        <f t="shared" si="320"/>
        <v>0.19923465422177511</v>
      </c>
      <c r="AG200" s="798">
        <f t="shared" si="320"/>
        <v>1.0077019525430497E-2</v>
      </c>
      <c r="AH200" s="798">
        <f t="shared" si="320"/>
        <v>-1.6120101712698398E-2</v>
      </c>
      <c r="AI200" s="798">
        <f t="shared" si="320"/>
        <v>-9.1025669907791706E-2</v>
      </c>
      <c r="AJ200" s="798">
        <f t="shared" si="320"/>
        <v>-0.12554420556794621</v>
      </c>
      <c r="AK200" s="798">
        <f t="shared" si="320"/>
        <v>-0.10506967392116773</v>
      </c>
      <c r="AL200" s="798">
        <f t="shared" si="320"/>
        <v>-0.15081071021675385</v>
      </c>
      <c r="AM200" s="798">
        <f t="shared" si="320"/>
        <v>-0.11649334533489364</v>
      </c>
      <c r="AN200" s="798">
        <f t="shared" si="320"/>
        <v>-2.0220704697537117E-2</v>
      </c>
      <c r="AO200" s="798">
        <f t="shared" si="320"/>
        <v>-0.11398414823022041</v>
      </c>
      <c r="AP200" s="798">
        <f t="shared" si="320"/>
        <v>1.9999745155461657E-2</v>
      </c>
      <c r="AQ200" s="798">
        <f t="shared" si="320"/>
        <v>8.3283923372469593E-2</v>
      </c>
      <c r="AR200" s="798">
        <f t="shared" si="320"/>
        <v>2.2746986361483756E-2</v>
      </c>
      <c r="AS200" s="798">
        <f t="shared" si="320"/>
        <v>-8.3293430368205357E-3</v>
      </c>
      <c r="AT200" s="798">
        <f t="shared" si="320"/>
        <v>-6.1967078075662041E-2</v>
      </c>
      <c r="AU200" s="798">
        <f t="shared" si="320"/>
        <v>9.4959120457204671E-2</v>
      </c>
      <c r="AV200" s="798">
        <f t="shared" si="320"/>
        <v>7.4768497337551532E-2</v>
      </c>
      <c r="AW200" s="798">
        <f t="shared" si="320"/>
        <v>7.841666387417523E-2</v>
      </c>
      <c r="AX200" s="798">
        <f t="shared" si="320"/>
        <v>7.0141095290882971E-2</v>
      </c>
      <c r="AY200" s="798">
        <f t="shared" si="320"/>
        <v>8.2402456933337254E-2</v>
      </c>
      <c r="AZ200" s="798">
        <f t="shared" si="320"/>
        <v>6.9936313459885602E-2</v>
      </c>
      <c r="BA200" s="798">
        <f>BA34/AZ34-1</f>
        <v>7.7439288572542564E-2</v>
      </c>
      <c r="BB200" s="128">
        <f t="shared" ref="BB200" si="321">BB34/BA34-1</f>
        <v>-1</v>
      </c>
      <c r="BC200" s="128" t="e">
        <f t="shared" ref="BC200" si="322">BC34/BB34-1</f>
        <v>#DIV/0!</v>
      </c>
      <c r="BD200" s="128" t="e">
        <f t="shared" ref="BD200" si="323">BD34/BC34-1</f>
        <v>#DIV/0!</v>
      </c>
      <c r="BE200" s="128" t="e">
        <f t="shared" ref="BE200" si="324">BE34/BD34-1</f>
        <v>#DIV/0!</v>
      </c>
      <c r="BG200" s="110"/>
      <c r="BH200" s="110"/>
      <c r="BI200" s="110"/>
    </row>
    <row r="201" spans="2:61" s="232" customFormat="1" ht="17.100000000000001" customHeight="1">
      <c r="X201" s="295"/>
      <c r="Y201" s="295"/>
      <c r="Z201" s="296"/>
      <c r="AA201" s="296"/>
      <c r="AB201" s="296"/>
      <c r="AC201" s="296"/>
      <c r="AD201" s="296"/>
      <c r="AE201" s="296"/>
      <c r="AF201" s="296"/>
      <c r="AG201" s="296"/>
      <c r="AH201" s="296"/>
      <c r="AI201" s="296"/>
      <c r="AJ201" s="296"/>
      <c r="AK201" s="296"/>
      <c r="AL201" s="296"/>
      <c r="AM201" s="296"/>
      <c r="AN201" s="296"/>
      <c r="AO201" s="296"/>
      <c r="AP201" s="296"/>
      <c r="AQ201" s="296"/>
      <c r="AR201" s="296"/>
      <c r="AS201" s="296"/>
      <c r="AT201" s="296"/>
      <c r="AU201" s="296"/>
      <c r="AV201" s="296"/>
      <c r="AW201" s="296"/>
      <c r="AX201" s="296"/>
      <c r="AY201" s="296"/>
      <c r="AZ201" s="296"/>
      <c r="BA201" s="296"/>
      <c r="BB201" s="296"/>
      <c r="BC201" s="296"/>
      <c r="BD201" s="296"/>
      <c r="BE201" s="296"/>
      <c r="BG201" s="297"/>
      <c r="BH201" s="297"/>
      <c r="BI201" s="297"/>
    </row>
  </sheetData>
  <phoneticPr fontId="9"/>
  <pageMargins left="0.78740157480314965" right="0.78740157480314965" top="0.98425196850393704" bottom="0.98425196850393704" header="0.51181102362204722" footer="0.51181102362204722"/>
  <pageSetup paperSize="9" scale="3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F60"/>
  <sheetViews>
    <sheetView zoomScale="85" zoomScaleNormal="85" workbookViewId="0">
      <pane xSplit="26" ySplit="4" topLeftCell="AP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312" customWidth="1"/>
    <col min="2" max="23" width="0" style="115" hidden="1" customWidth="1"/>
    <col min="24" max="24" width="1.625" style="115" hidden="1" customWidth="1"/>
    <col min="25" max="25" width="2" style="115" customWidth="1"/>
    <col min="26" max="26" width="26.375" style="115" customWidth="1"/>
    <col min="27" max="53" width="7.125" style="115" customWidth="1"/>
    <col min="54" max="16384" width="9" style="115"/>
  </cols>
  <sheetData>
    <row r="1" spans="1:54" ht="23.25">
      <c r="A1" s="1146" t="s">
        <v>530</v>
      </c>
      <c r="AY1" s="116"/>
      <c r="AZ1" s="116"/>
    </row>
    <row r="3" spans="1:54">
      <c r="Y3" s="115" t="s">
        <v>531</v>
      </c>
      <c r="BB3" s="1147"/>
    </row>
    <row r="4" spans="1:54">
      <c r="Y4" s="1148" t="s">
        <v>532</v>
      </c>
      <c r="Z4" s="1149"/>
      <c r="AA4" s="135">
        <v>1990</v>
      </c>
      <c r="AB4" s="135">
        <v>1991</v>
      </c>
      <c r="AC4" s="135">
        <v>1992</v>
      </c>
      <c r="AD4" s="135">
        <v>1993</v>
      </c>
      <c r="AE4" s="135">
        <v>1994</v>
      </c>
      <c r="AF4" s="135">
        <v>1995</v>
      </c>
      <c r="AG4" s="135">
        <v>1996</v>
      </c>
      <c r="AH4" s="135">
        <v>1997</v>
      </c>
      <c r="AI4" s="135">
        <v>1998</v>
      </c>
      <c r="AJ4" s="135">
        <v>1999</v>
      </c>
      <c r="AK4" s="135">
        <v>2000</v>
      </c>
      <c r="AL4" s="135">
        <v>2001</v>
      </c>
      <c r="AM4" s="135">
        <v>2002</v>
      </c>
      <c r="AN4" s="135">
        <v>2003</v>
      </c>
      <c r="AO4" s="135">
        <v>2004</v>
      </c>
      <c r="AP4" s="135">
        <v>2005</v>
      </c>
      <c r="AQ4" s="135">
        <v>2006</v>
      </c>
      <c r="AR4" s="135">
        <v>2007</v>
      </c>
      <c r="AS4" s="135">
        <v>2008</v>
      </c>
      <c r="AT4" s="135">
        <v>2009</v>
      </c>
      <c r="AU4" s="135">
        <f t="shared" ref="AU4:BA4" si="0">AT4+1</f>
        <v>2010</v>
      </c>
      <c r="AV4" s="135">
        <f t="shared" si="0"/>
        <v>2011</v>
      </c>
      <c r="AW4" s="135">
        <f t="shared" si="0"/>
        <v>2012</v>
      </c>
      <c r="AX4" s="135">
        <f t="shared" si="0"/>
        <v>2013</v>
      </c>
      <c r="AY4" s="135">
        <f t="shared" si="0"/>
        <v>2014</v>
      </c>
      <c r="AZ4" s="135">
        <f t="shared" si="0"/>
        <v>2015</v>
      </c>
      <c r="BA4" s="135">
        <f t="shared" si="0"/>
        <v>2016</v>
      </c>
    </row>
    <row r="5" spans="1:54" ht="15" customHeight="1">
      <c r="Y5" s="1150" t="s">
        <v>533</v>
      </c>
      <c r="Z5" s="1151"/>
      <c r="AA5" s="134">
        <v>41797.445</v>
      </c>
      <c r="AB5" s="134">
        <v>42457.974999999999</v>
      </c>
      <c r="AC5" s="134">
        <v>43077.125999999997</v>
      </c>
      <c r="AD5" s="134">
        <v>43665.843000000008</v>
      </c>
      <c r="AE5" s="134">
        <v>44235.735000000008</v>
      </c>
      <c r="AF5" s="134">
        <v>44830.961000000003</v>
      </c>
      <c r="AG5" s="134">
        <v>45498.173000000003</v>
      </c>
      <c r="AH5" s="134">
        <v>46156.796000000009</v>
      </c>
      <c r="AI5" s="134">
        <v>46811.712</v>
      </c>
      <c r="AJ5" s="134">
        <v>47419.904999999999</v>
      </c>
      <c r="AK5" s="134">
        <v>48015.250999999997</v>
      </c>
      <c r="AL5" s="134">
        <v>48637.788999999997</v>
      </c>
      <c r="AM5" s="134">
        <v>49260.790999999997</v>
      </c>
      <c r="AN5" s="134">
        <v>49837.731</v>
      </c>
      <c r="AO5" s="134">
        <v>50382.080999999998</v>
      </c>
      <c r="AP5" s="134">
        <v>51102.004999999997</v>
      </c>
      <c r="AQ5" s="134">
        <v>51713.048000000003</v>
      </c>
      <c r="AR5" s="134">
        <v>52324.877</v>
      </c>
      <c r="AS5" s="134">
        <v>52877.802000000003</v>
      </c>
      <c r="AT5" s="134">
        <v>53362.800999999999</v>
      </c>
      <c r="AU5" s="134">
        <v>53783.434999999998</v>
      </c>
      <c r="AV5" s="134">
        <v>54171.474999999999</v>
      </c>
      <c r="AW5" s="134">
        <v>55549.281999999999</v>
      </c>
      <c r="AX5" s="134">
        <v>55952.258000000002</v>
      </c>
      <c r="AY5" s="134">
        <v>56412.14</v>
      </c>
      <c r="AZ5" s="134">
        <v>56950.756999999998</v>
      </c>
      <c r="BA5" s="134">
        <v>57477.036999999997</v>
      </c>
    </row>
    <row r="6" spans="1:54">
      <c r="Y6" s="115" t="s">
        <v>534</v>
      </c>
    </row>
    <row r="8" spans="1:54" ht="18.75">
      <c r="Y8" s="115" t="s">
        <v>535</v>
      </c>
    </row>
    <row r="9" spans="1:54">
      <c r="Y9" s="1148" t="s">
        <v>532</v>
      </c>
      <c r="Z9" s="1149"/>
      <c r="AA9" s="135">
        <v>1990</v>
      </c>
      <c r="AB9" s="135">
        <v>1991</v>
      </c>
      <c r="AC9" s="135">
        <v>1992</v>
      </c>
      <c r="AD9" s="135">
        <v>1993</v>
      </c>
      <c r="AE9" s="135">
        <v>1994</v>
      </c>
      <c r="AF9" s="135">
        <v>1995</v>
      </c>
      <c r="AG9" s="135">
        <v>1996</v>
      </c>
      <c r="AH9" s="135">
        <v>1997</v>
      </c>
      <c r="AI9" s="135">
        <v>1998</v>
      </c>
      <c r="AJ9" s="135">
        <v>1999</v>
      </c>
      <c r="AK9" s="135">
        <v>2000</v>
      </c>
      <c r="AL9" s="135">
        <v>2001</v>
      </c>
      <c r="AM9" s="135">
        <v>2002</v>
      </c>
      <c r="AN9" s="135">
        <v>2003</v>
      </c>
      <c r="AO9" s="135">
        <v>2004</v>
      </c>
      <c r="AP9" s="135">
        <v>2005</v>
      </c>
      <c r="AQ9" s="135">
        <v>2006</v>
      </c>
      <c r="AR9" s="135">
        <v>2007</v>
      </c>
      <c r="AS9" s="135">
        <v>2008</v>
      </c>
      <c r="AT9" s="135">
        <v>2009</v>
      </c>
      <c r="AU9" s="135">
        <f t="shared" ref="AU9:BA9" si="1">AT9+1</f>
        <v>2010</v>
      </c>
      <c r="AV9" s="135">
        <f t="shared" si="1"/>
        <v>2011</v>
      </c>
      <c r="AW9" s="135">
        <f t="shared" si="1"/>
        <v>2012</v>
      </c>
      <c r="AX9" s="135">
        <f t="shared" si="1"/>
        <v>2013</v>
      </c>
      <c r="AY9" s="135">
        <f t="shared" si="1"/>
        <v>2014</v>
      </c>
      <c r="AZ9" s="135">
        <f t="shared" si="1"/>
        <v>2015</v>
      </c>
      <c r="BA9" s="135">
        <f t="shared" si="1"/>
        <v>2016</v>
      </c>
    </row>
    <row r="10" spans="1:54" s="252" customFormat="1" ht="15" customHeight="1">
      <c r="A10" s="508"/>
      <c r="Y10" s="1152" t="s">
        <v>536</v>
      </c>
      <c r="Z10" s="1153"/>
      <c r="AA10" s="253">
        <f t="shared" ref="AA10:AQ10" si="2">SUM(AA11:AA20)</f>
        <v>4517.2733707789048</v>
      </c>
      <c r="AB10" s="253">
        <f t="shared" si="2"/>
        <v>4443.4698771120002</v>
      </c>
      <c r="AC10" s="253">
        <f t="shared" si="2"/>
        <v>4769.4903388441699</v>
      </c>
      <c r="AD10" s="253">
        <f t="shared" si="2"/>
        <v>4771.2981752962678</v>
      </c>
      <c r="AE10" s="253">
        <f t="shared" si="2"/>
        <v>5019.0573361372635</v>
      </c>
      <c r="AF10" s="253">
        <f t="shared" si="2"/>
        <v>4998.4259610185045</v>
      </c>
      <c r="AG10" s="253">
        <f t="shared" si="2"/>
        <v>5190.4602974413128</v>
      </c>
      <c r="AH10" s="253">
        <f t="shared" si="2"/>
        <v>4805.7549558313458</v>
      </c>
      <c r="AI10" s="253">
        <f t="shared" si="2"/>
        <v>4851.7713094592846</v>
      </c>
      <c r="AJ10" s="253">
        <f t="shared" si="2"/>
        <v>5074.6444792221255</v>
      </c>
      <c r="AK10" s="253">
        <f t="shared" si="2"/>
        <v>5157.5146127420157</v>
      </c>
      <c r="AL10" s="253">
        <f t="shared" si="2"/>
        <v>4982.9831403936878</v>
      </c>
      <c r="AM10" s="253">
        <f t="shared" si="2"/>
        <v>5179.2588194369464</v>
      </c>
      <c r="AN10" s="253">
        <f t="shared" si="2"/>
        <v>5303.0519438585343</v>
      </c>
      <c r="AO10" s="253">
        <f t="shared" si="2"/>
        <v>5175.4745431587735</v>
      </c>
      <c r="AP10" s="253">
        <f t="shared" si="2"/>
        <v>5126.7305968689325</v>
      </c>
      <c r="AQ10" s="253">
        <f t="shared" si="2"/>
        <v>4802.3058627551736</v>
      </c>
      <c r="AR10" s="253">
        <f t="shared" ref="AR10:AY10" si="3">SUM(AR11:AR20)</f>
        <v>5023.391321836787</v>
      </c>
      <c r="AS10" s="253">
        <f t="shared" si="3"/>
        <v>4868.9430479334642</v>
      </c>
      <c r="AT10" s="253">
        <f t="shared" si="3"/>
        <v>4618.9218616590788</v>
      </c>
      <c r="AU10" s="253">
        <f t="shared" si="3"/>
        <v>4792.3047861500545</v>
      </c>
      <c r="AV10" s="253">
        <f t="shared" si="3"/>
        <v>5016.4510430966175</v>
      </c>
      <c r="AW10" s="253">
        <f t="shared" si="3"/>
        <v>5261.278268202238</v>
      </c>
      <c r="AX10" s="253">
        <f t="shared" si="3"/>
        <v>5118.9739624520707</v>
      </c>
      <c r="AY10" s="253">
        <f t="shared" si="3"/>
        <v>4728.6707018237094</v>
      </c>
      <c r="AZ10" s="253">
        <f>SUM(AZ11:AZ20)</f>
        <v>4550.6932639623146</v>
      </c>
      <c r="BA10" s="253">
        <f t="shared" ref="BA10" si="4">SUM(BA11:BA20)</f>
        <v>4515.5011003037662</v>
      </c>
    </row>
    <row r="11" spans="1:54" s="252" customFormat="1" ht="15" customHeight="1">
      <c r="A11" s="508"/>
      <c r="Y11" s="1154"/>
      <c r="Z11" s="1155" t="s">
        <v>537</v>
      </c>
      <c r="AA11" s="254">
        <v>7.4215025951195326</v>
      </c>
      <c r="AB11" s="254">
        <v>6.4867826013252987</v>
      </c>
      <c r="AC11" s="254">
        <v>8.5648537586258531</v>
      </c>
      <c r="AD11" s="254">
        <v>7.0403777308557718</v>
      </c>
      <c r="AE11" s="254">
        <v>5.0876338718438836</v>
      </c>
      <c r="AF11" s="254">
        <v>3.9327702244142171</v>
      </c>
      <c r="AG11" s="254">
        <v>5.5919947812981414</v>
      </c>
      <c r="AH11" s="254">
        <v>4.5068595214685283</v>
      </c>
      <c r="AI11" s="254">
        <v>2.8571129947106075</v>
      </c>
      <c r="AJ11" s="254">
        <v>0</v>
      </c>
      <c r="AK11" s="254">
        <v>0</v>
      </c>
      <c r="AL11" s="254">
        <v>0</v>
      </c>
      <c r="AM11" s="254">
        <v>0</v>
      </c>
      <c r="AN11" s="254">
        <v>0</v>
      </c>
      <c r="AO11" s="254">
        <v>0</v>
      </c>
      <c r="AP11" s="254">
        <v>0</v>
      </c>
      <c r="AQ11" s="254">
        <v>0</v>
      </c>
      <c r="AR11" s="254">
        <v>0</v>
      </c>
      <c r="AS11" s="254">
        <v>0</v>
      </c>
      <c r="AT11" s="254">
        <v>0</v>
      </c>
      <c r="AU11" s="254">
        <v>0</v>
      </c>
      <c r="AV11" s="254">
        <v>0</v>
      </c>
      <c r="AW11" s="254">
        <v>0</v>
      </c>
      <c r="AX11" s="254">
        <v>0</v>
      </c>
      <c r="AY11" s="254">
        <v>0</v>
      </c>
      <c r="AZ11" s="258">
        <v>0</v>
      </c>
      <c r="BA11" s="254">
        <v>0</v>
      </c>
    </row>
    <row r="12" spans="1:54" s="252" customFormat="1" ht="15" customHeight="1">
      <c r="A12" s="508"/>
      <c r="Y12" s="1154"/>
      <c r="Z12" s="1156" t="s">
        <v>538</v>
      </c>
      <c r="AA12" s="254">
        <v>632.60012463533508</v>
      </c>
      <c r="AB12" s="254">
        <v>618.06473518248697</v>
      </c>
      <c r="AC12" s="254">
        <v>651.95738494853174</v>
      </c>
      <c r="AD12" s="254">
        <v>678.68955935372628</v>
      </c>
      <c r="AE12" s="254">
        <v>653.18013531545284</v>
      </c>
      <c r="AF12" s="254">
        <v>686.65074607221163</v>
      </c>
      <c r="AG12" s="254">
        <v>714.96689479257452</v>
      </c>
      <c r="AH12" s="254">
        <v>656.15705197218733</v>
      </c>
      <c r="AI12" s="254">
        <v>639.58513459988376</v>
      </c>
      <c r="AJ12" s="254">
        <v>659.01598636522147</v>
      </c>
      <c r="AK12" s="254">
        <v>715.95949535352747</v>
      </c>
      <c r="AL12" s="254">
        <v>650.61301907032532</v>
      </c>
      <c r="AM12" s="254">
        <v>683.85440872538595</v>
      </c>
      <c r="AN12" s="254">
        <v>590.98227680714979</v>
      </c>
      <c r="AO12" s="254">
        <v>623.81841580062962</v>
      </c>
      <c r="AP12" s="254">
        <v>651.06546993469431</v>
      </c>
      <c r="AQ12" s="254">
        <v>571.32530822564161</v>
      </c>
      <c r="AR12" s="254">
        <v>542.4973675938993</v>
      </c>
      <c r="AS12" s="254">
        <v>492.98578212473086</v>
      </c>
      <c r="AT12" s="254">
        <v>489.09127258266062</v>
      </c>
      <c r="AU12" s="254">
        <v>519.11099713210297</v>
      </c>
      <c r="AV12" s="254">
        <v>506.23968473026241</v>
      </c>
      <c r="AW12" s="254">
        <v>481.72306441495033</v>
      </c>
      <c r="AX12" s="254">
        <v>451.96854451214244</v>
      </c>
      <c r="AY12" s="254">
        <v>421.39003963939791</v>
      </c>
      <c r="AZ12" s="258">
        <v>391.66522436231355</v>
      </c>
      <c r="BA12" s="254">
        <v>397.6037589927904</v>
      </c>
    </row>
    <row r="13" spans="1:54" s="252" customFormat="1" ht="15" customHeight="1">
      <c r="A13" s="508"/>
      <c r="Y13" s="1154"/>
      <c r="Z13" s="1156" t="s">
        <v>8</v>
      </c>
      <c r="AA13" s="254">
        <v>314.57778813977933</v>
      </c>
      <c r="AB13" s="254">
        <v>319.49115691302018</v>
      </c>
      <c r="AC13" s="254">
        <v>319.83841143587875</v>
      </c>
      <c r="AD13" s="254">
        <v>334.43704148264675</v>
      </c>
      <c r="AE13" s="254">
        <v>338.69645784553057</v>
      </c>
      <c r="AF13" s="254">
        <v>341.49384603647803</v>
      </c>
      <c r="AG13" s="254">
        <v>343.22213376721021</v>
      </c>
      <c r="AH13" s="254">
        <v>326.9303718705695</v>
      </c>
      <c r="AI13" s="254">
        <v>334.87351206238776</v>
      </c>
      <c r="AJ13" s="254">
        <v>332.46410127736351</v>
      </c>
      <c r="AK13" s="254">
        <v>330.24471869523967</v>
      </c>
      <c r="AL13" s="254">
        <v>313.86781794307069</v>
      </c>
      <c r="AM13" s="254">
        <v>311.48366804613471</v>
      </c>
      <c r="AN13" s="254">
        <v>323.52476477507412</v>
      </c>
      <c r="AO13" s="254">
        <v>294.8421452045099</v>
      </c>
      <c r="AP13" s="254">
        <v>282.36731554000295</v>
      </c>
      <c r="AQ13" s="254">
        <v>277.81841497961847</v>
      </c>
      <c r="AR13" s="254">
        <v>279.35810999153</v>
      </c>
      <c r="AS13" s="254">
        <v>260.52038104014304</v>
      </c>
      <c r="AT13" s="254">
        <v>252.1383072491341</v>
      </c>
      <c r="AU13" s="254">
        <v>263.89258515671185</v>
      </c>
      <c r="AV13" s="254">
        <v>240.50325799927572</v>
      </c>
      <c r="AW13" s="254">
        <v>248.07237296564918</v>
      </c>
      <c r="AX13" s="254">
        <v>240.61140668582433</v>
      </c>
      <c r="AY13" s="254">
        <v>224.00809399838801</v>
      </c>
      <c r="AZ13" s="258">
        <v>217.3700257519379</v>
      </c>
      <c r="BA13" s="254">
        <v>204.03513167479048</v>
      </c>
    </row>
    <row r="14" spans="1:54" s="252" customFormat="1" ht="15" customHeight="1">
      <c r="A14" s="508"/>
      <c r="Y14" s="1154"/>
      <c r="Z14" s="1157" t="s">
        <v>539</v>
      </c>
      <c r="AA14" s="254">
        <v>434.37872086256067</v>
      </c>
      <c r="AB14" s="254">
        <v>449.93234839786311</v>
      </c>
      <c r="AC14" s="254">
        <v>461.0369629224993</v>
      </c>
      <c r="AD14" s="254">
        <v>479.96761677236344</v>
      </c>
      <c r="AE14" s="254">
        <v>443.05760391523705</v>
      </c>
      <c r="AF14" s="254">
        <v>470.06086083986588</v>
      </c>
      <c r="AG14" s="254">
        <v>469.09082672882414</v>
      </c>
      <c r="AH14" s="254">
        <v>455.25075101910136</v>
      </c>
      <c r="AI14" s="254">
        <v>446.30079433414147</v>
      </c>
      <c r="AJ14" s="254">
        <v>451.91163379273024</v>
      </c>
      <c r="AK14" s="254">
        <v>454.99144759314208</v>
      </c>
      <c r="AL14" s="254">
        <v>441.90816382430705</v>
      </c>
      <c r="AM14" s="254">
        <v>449.58800511171643</v>
      </c>
      <c r="AN14" s="254">
        <v>444.91780646496591</v>
      </c>
      <c r="AO14" s="254">
        <v>427.8259996455497</v>
      </c>
      <c r="AP14" s="254">
        <v>440.71155488126777</v>
      </c>
      <c r="AQ14" s="254">
        <v>428.57137071134633</v>
      </c>
      <c r="AR14" s="254">
        <v>426.72981484384582</v>
      </c>
      <c r="AS14" s="254">
        <v>411.98310058799302</v>
      </c>
      <c r="AT14" s="254">
        <v>405.3050525874591</v>
      </c>
      <c r="AU14" s="254">
        <v>407.66243406462542</v>
      </c>
      <c r="AV14" s="254">
        <v>403.99016198260813</v>
      </c>
      <c r="AW14" s="254">
        <v>393.787468073068</v>
      </c>
      <c r="AX14" s="254">
        <v>385.60545432190048</v>
      </c>
      <c r="AY14" s="254">
        <v>383.1044259438633</v>
      </c>
      <c r="AZ14" s="258">
        <v>363.68908154828767</v>
      </c>
      <c r="BA14" s="254">
        <v>367.79566282252534</v>
      </c>
    </row>
    <row r="15" spans="1:54" s="252" customFormat="1" ht="15" customHeight="1">
      <c r="A15" s="508"/>
      <c r="Y15" s="1154"/>
      <c r="Z15" s="1156" t="s">
        <v>540</v>
      </c>
      <c r="AA15" s="254">
        <v>1713.3616263347465</v>
      </c>
      <c r="AB15" s="254">
        <v>1705.0774144548045</v>
      </c>
      <c r="AC15" s="254">
        <v>1773.4020988839147</v>
      </c>
      <c r="AD15" s="254">
        <v>1661.3524448296084</v>
      </c>
      <c r="AE15" s="254">
        <v>1896.1516505049412</v>
      </c>
      <c r="AF15" s="254">
        <v>1840.523437400271</v>
      </c>
      <c r="AG15" s="254">
        <v>1817.5578887223044</v>
      </c>
      <c r="AH15" s="254">
        <v>1753.4347428599992</v>
      </c>
      <c r="AI15" s="254">
        <v>1674.8311079700168</v>
      </c>
      <c r="AJ15" s="254">
        <v>1765.4002149347364</v>
      </c>
      <c r="AK15" s="254">
        <v>1793.7966824895475</v>
      </c>
      <c r="AL15" s="254">
        <v>1777.8561712758158</v>
      </c>
      <c r="AM15" s="254">
        <v>1919.6826056301184</v>
      </c>
      <c r="AN15" s="254">
        <v>2029.1923371798421</v>
      </c>
      <c r="AO15" s="254">
        <v>1967.3701251792668</v>
      </c>
      <c r="AP15" s="254">
        <v>2023.0288843899982</v>
      </c>
      <c r="AQ15" s="254">
        <v>1904.9588652659554</v>
      </c>
      <c r="AR15" s="254">
        <v>2104.217996261305</v>
      </c>
      <c r="AS15" s="254">
        <v>2072.385839043031</v>
      </c>
      <c r="AT15" s="254">
        <v>1947.0090352117454</v>
      </c>
      <c r="AU15" s="254">
        <v>2097.9029256158888</v>
      </c>
      <c r="AV15" s="254">
        <v>2389.5223484379862</v>
      </c>
      <c r="AW15" s="254">
        <v>2586.1878805351312</v>
      </c>
      <c r="AX15" s="254">
        <v>2583.9826742570867</v>
      </c>
      <c r="AY15" s="254">
        <v>2372.4080795175541</v>
      </c>
      <c r="AZ15" s="258">
        <v>2307.2476473500715</v>
      </c>
      <c r="BA15" s="254">
        <v>2298.6855985628563</v>
      </c>
    </row>
    <row r="16" spans="1:54" s="252" customFormat="1" ht="15" customHeight="1">
      <c r="A16" s="508"/>
      <c r="Y16" s="1154"/>
      <c r="Z16" s="1156" t="s">
        <v>541</v>
      </c>
      <c r="AA16" s="254">
        <v>2.5802915827153896</v>
      </c>
      <c r="AB16" s="254">
        <v>2.2813230758254064</v>
      </c>
      <c r="AC16" s="254">
        <v>2.3130115095741335</v>
      </c>
      <c r="AD16" s="254">
        <v>2.1778773508626661</v>
      </c>
      <c r="AE16" s="254">
        <v>2.0271118979840161</v>
      </c>
      <c r="AF16" s="254">
        <v>1.9193695966621218</v>
      </c>
      <c r="AG16" s="254">
        <v>1.8093868026913615</v>
      </c>
      <c r="AH16" s="254">
        <v>1.6419918485434075</v>
      </c>
      <c r="AI16" s="254">
        <v>1.5794441872814606</v>
      </c>
      <c r="AJ16" s="254">
        <v>1.5964730344766231</v>
      </c>
      <c r="AK16" s="254">
        <v>1.5518177660067913</v>
      </c>
      <c r="AL16" s="254">
        <v>1.441864319815134</v>
      </c>
      <c r="AM16" s="254">
        <v>1.4913204658328469</v>
      </c>
      <c r="AN16" s="254">
        <v>1.5063721385019029</v>
      </c>
      <c r="AO16" s="254">
        <v>1.4384017233556821</v>
      </c>
      <c r="AP16" s="254">
        <v>1.5152532309306066</v>
      </c>
      <c r="AQ16" s="254">
        <v>1.4209830509495607</v>
      </c>
      <c r="AR16" s="254">
        <v>1.5067767572051551</v>
      </c>
      <c r="AS16" s="254">
        <v>1.4343139545135415</v>
      </c>
      <c r="AT16" s="254">
        <v>1.3336377276337439</v>
      </c>
      <c r="AU16" s="254">
        <v>1.2991751501365676</v>
      </c>
      <c r="AV16" s="254">
        <v>1.3320784698879151</v>
      </c>
      <c r="AW16" s="254">
        <v>1.2842066589226666</v>
      </c>
      <c r="AX16" s="254">
        <v>1.261804293710036</v>
      </c>
      <c r="AY16" s="254">
        <v>1.1617071795036671</v>
      </c>
      <c r="AZ16" s="258">
        <v>1.1031341696319525</v>
      </c>
      <c r="BA16" s="254">
        <v>1.1048230071348197</v>
      </c>
    </row>
    <row r="17" spans="1:58" s="252" customFormat="1" ht="15" customHeight="1">
      <c r="A17" s="508"/>
      <c r="Y17" s="1154"/>
      <c r="Z17" s="1156" t="s">
        <v>542</v>
      </c>
      <c r="AA17" s="254">
        <v>939.17559255333958</v>
      </c>
      <c r="AB17" s="254">
        <v>852.71191272522435</v>
      </c>
      <c r="AC17" s="254">
        <v>1009.3950000045412</v>
      </c>
      <c r="AD17" s="254">
        <v>1037.4401636135078</v>
      </c>
      <c r="AE17" s="254">
        <v>1058.4243736560065</v>
      </c>
      <c r="AF17" s="254">
        <v>1022.6520634720398</v>
      </c>
      <c r="AG17" s="254">
        <v>1172.6678296211151</v>
      </c>
      <c r="AH17" s="254">
        <v>999.54411381551984</v>
      </c>
      <c r="AI17" s="254">
        <v>1133.7562112326673</v>
      </c>
      <c r="AJ17" s="254">
        <v>1241.015298138514</v>
      </c>
      <c r="AK17" s="254">
        <v>1261.4170351098414</v>
      </c>
      <c r="AL17" s="254">
        <v>1221.5562494447306</v>
      </c>
      <c r="AM17" s="254">
        <v>1257.2074771745442</v>
      </c>
      <c r="AN17" s="254">
        <v>1367.4889663641416</v>
      </c>
      <c r="AO17" s="254">
        <v>1351.8842011161164</v>
      </c>
      <c r="AP17" s="254">
        <v>1280.5914343873458</v>
      </c>
      <c r="AQ17" s="254">
        <v>1231.8822867866716</v>
      </c>
      <c r="AR17" s="254">
        <v>1295.2958454156208</v>
      </c>
      <c r="AS17" s="254">
        <v>1267.4542263940748</v>
      </c>
      <c r="AT17" s="254">
        <v>1211.2306157060264</v>
      </c>
      <c r="AU17" s="254">
        <v>1200.5343443048309</v>
      </c>
      <c r="AV17" s="254">
        <v>1154.1086800084154</v>
      </c>
      <c r="AW17" s="254">
        <v>1189.5691526082571</v>
      </c>
      <c r="AX17" s="254">
        <v>1118.3527290682655</v>
      </c>
      <c r="AY17" s="254">
        <v>1012.0960653005069</v>
      </c>
      <c r="AZ17" s="258">
        <v>975.14612633680815</v>
      </c>
      <c r="BA17" s="254">
        <v>954.53905948167983</v>
      </c>
    </row>
    <row r="18" spans="1:58" s="252" customFormat="1" ht="15" customHeight="1">
      <c r="A18" s="508"/>
      <c r="Y18" s="1154"/>
      <c r="Z18" s="1156" t="s">
        <v>543</v>
      </c>
      <c r="AA18" s="254">
        <v>148.98112620538126</v>
      </c>
      <c r="AB18" s="254">
        <v>150.53862272527417</v>
      </c>
      <c r="AC18" s="254">
        <v>192.48392819909199</v>
      </c>
      <c r="AD18" s="254">
        <v>217.96590882438559</v>
      </c>
      <c r="AE18" s="254">
        <v>243.05079883949892</v>
      </c>
      <c r="AF18" s="254">
        <v>244.18627704491939</v>
      </c>
      <c r="AG18" s="254">
        <v>281.90416990747735</v>
      </c>
      <c r="AH18" s="254">
        <v>231.60451144479742</v>
      </c>
      <c r="AI18" s="254">
        <v>248.12277094520175</v>
      </c>
      <c r="AJ18" s="254">
        <v>252.73762273788574</v>
      </c>
      <c r="AK18" s="254">
        <v>226.94873140676671</v>
      </c>
      <c r="AL18" s="254">
        <v>205.29419886427607</v>
      </c>
      <c r="AM18" s="254">
        <v>182.9820635435978</v>
      </c>
      <c r="AN18" s="254">
        <v>174.87928247549871</v>
      </c>
      <c r="AO18" s="254">
        <v>160.72952291367852</v>
      </c>
      <c r="AP18" s="254">
        <v>132.83428879372741</v>
      </c>
      <c r="AQ18" s="254">
        <v>101.5672297104182</v>
      </c>
      <c r="AR18" s="254">
        <v>91.214400327350646</v>
      </c>
      <c r="AS18" s="254">
        <v>74.271667668068915</v>
      </c>
      <c r="AT18" s="254">
        <v>57.678114514263548</v>
      </c>
      <c r="AU18" s="254">
        <v>52.743380292399337</v>
      </c>
      <c r="AV18" s="254">
        <v>49.440737456941875</v>
      </c>
      <c r="AW18" s="254">
        <v>46.56774861106004</v>
      </c>
      <c r="AX18" s="254">
        <v>45.818607069698686</v>
      </c>
      <c r="AY18" s="254">
        <v>41.998416423432474</v>
      </c>
      <c r="AZ18" s="258">
        <v>42.70069358663131</v>
      </c>
      <c r="BA18" s="254">
        <v>42.221881355862017</v>
      </c>
      <c r="BF18" s="255"/>
    </row>
    <row r="19" spans="1:58" s="252" customFormat="1" ht="15" customHeight="1">
      <c r="A19" s="508"/>
      <c r="Y19" s="1154"/>
      <c r="Z19" s="1157" t="s">
        <v>544</v>
      </c>
      <c r="AA19" s="254">
        <v>274.47294970513502</v>
      </c>
      <c r="AB19" s="254">
        <v>276.79769183539145</v>
      </c>
      <c r="AC19" s="254">
        <v>276.51449192668395</v>
      </c>
      <c r="AD19" s="254">
        <v>272.82675938262611</v>
      </c>
      <c r="AE19" s="254">
        <v>280.24053066369078</v>
      </c>
      <c r="AF19" s="254">
        <v>283.69589489140782</v>
      </c>
      <c r="AG19" s="254">
        <v>288.83955902188069</v>
      </c>
      <c r="AH19" s="254">
        <v>290.90044452537268</v>
      </c>
      <c r="AI19" s="254">
        <v>290.51559662210173</v>
      </c>
      <c r="AJ19" s="254">
        <v>294.22110431665459</v>
      </c>
      <c r="AK19" s="254">
        <v>301.67910281417181</v>
      </c>
      <c r="AL19" s="254">
        <v>303.8574401175739</v>
      </c>
      <c r="AM19" s="254">
        <v>304.47337997787616</v>
      </c>
      <c r="AN19" s="254">
        <v>302.58058317957273</v>
      </c>
      <c r="AO19" s="254">
        <v>282.81428914776279</v>
      </c>
      <c r="AP19" s="254">
        <v>253.04791827527742</v>
      </c>
      <c r="AQ19" s="254">
        <v>225.11372287990159</v>
      </c>
      <c r="AR19" s="254">
        <v>216.59254851035834</v>
      </c>
      <c r="AS19" s="254">
        <v>211.68837272224312</v>
      </c>
      <c r="AT19" s="254">
        <v>173.70647948940584</v>
      </c>
      <c r="AU19" s="254">
        <v>165.27618416708196</v>
      </c>
      <c r="AV19" s="254">
        <v>180.88186559189617</v>
      </c>
      <c r="AW19" s="254">
        <v>195.53888578358388</v>
      </c>
      <c r="AX19" s="254">
        <v>189.95773666197709</v>
      </c>
      <c r="AY19" s="254">
        <v>171.68409402881613</v>
      </c>
      <c r="AZ19" s="258">
        <v>165.74174785346398</v>
      </c>
      <c r="BA19" s="254">
        <v>170.39118094207959</v>
      </c>
    </row>
    <row r="20" spans="1:58" s="252" customFormat="1" ht="15" customHeight="1">
      <c r="A20" s="508"/>
      <c r="Y20" s="1158"/>
      <c r="Z20" s="1159" t="s">
        <v>545</v>
      </c>
      <c r="AA20" s="254">
        <v>49.723648164793424</v>
      </c>
      <c r="AB20" s="254">
        <v>62.087889200784787</v>
      </c>
      <c r="AC20" s="254">
        <v>73.984195254828322</v>
      </c>
      <c r="AD20" s="254">
        <v>79.400425955685549</v>
      </c>
      <c r="AE20" s="254">
        <v>99.14103962707739</v>
      </c>
      <c r="AF20" s="254">
        <v>103.31069544023468</v>
      </c>
      <c r="AG20" s="254">
        <v>94.809613295937197</v>
      </c>
      <c r="AH20" s="254">
        <v>85.784116953785869</v>
      </c>
      <c r="AI20" s="254">
        <v>79.34962451089261</v>
      </c>
      <c r="AJ20" s="254">
        <v>76.282044624543587</v>
      </c>
      <c r="AK20" s="254">
        <v>70.925581513771732</v>
      </c>
      <c r="AL20" s="254">
        <v>66.588215533773734</v>
      </c>
      <c r="AM20" s="254">
        <v>68.495890761739489</v>
      </c>
      <c r="AN20" s="254">
        <v>67.979554473789136</v>
      </c>
      <c r="AO20" s="254">
        <v>64.751442427903967</v>
      </c>
      <c r="AP20" s="254">
        <v>61.568477435688344</v>
      </c>
      <c r="AQ20" s="254">
        <v>59.647681144670763</v>
      </c>
      <c r="AR20" s="254">
        <v>65.978462135672387</v>
      </c>
      <c r="AS20" s="254">
        <v>76.219364398665959</v>
      </c>
      <c r="AT20" s="254">
        <v>81.429346590750669</v>
      </c>
      <c r="AU20" s="254">
        <v>83.882760266276023</v>
      </c>
      <c r="AV20" s="254">
        <v>90.432228419343687</v>
      </c>
      <c r="AW20" s="254">
        <v>118.54748855161526</v>
      </c>
      <c r="AX20" s="254">
        <v>101.41500558146552</v>
      </c>
      <c r="AY20" s="254">
        <v>100.81977979224669</v>
      </c>
      <c r="AZ20" s="258">
        <v>86.0295830031679</v>
      </c>
      <c r="BA20" s="254">
        <v>79.124003464047675</v>
      </c>
    </row>
    <row r="21" spans="1:58">
      <c r="AZ21" s="523"/>
    </row>
    <row r="22" spans="1:58">
      <c r="Y22" s="115" t="s">
        <v>546</v>
      </c>
    </row>
    <row r="23" spans="1:58">
      <c r="Y23" s="1148" t="s">
        <v>532</v>
      </c>
      <c r="Z23" s="1149"/>
      <c r="AA23" s="135">
        <v>1990</v>
      </c>
      <c r="AB23" s="135">
        <v>1991</v>
      </c>
      <c r="AC23" s="135">
        <v>1992</v>
      </c>
      <c r="AD23" s="135">
        <v>1993</v>
      </c>
      <c r="AE23" s="135">
        <v>1994</v>
      </c>
      <c r="AF23" s="135">
        <v>1995</v>
      </c>
      <c r="AG23" s="135">
        <v>1996</v>
      </c>
      <c r="AH23" s="135">
        <v>1997</v>
      </c>
      <c r="AI23" s="135">
        <v>1998</v>
      </c>
      <c r="AJ23" s="135">
        <v>1999</v>
      </c>
      <c r="AK23" s="135">
        <v>2000</v>
      </c>
      <c r="AL23" s="135">
        <v>2001</v>
      </c>
      <c r="AM23" s="135">
        <v>2002</v>
      </c>
      <c r="AN23" s="135">
        <v>2003</v>
      </c>
      <c r="AO23" s="135">
        <v>2004</v>
      </c>
      <c r="AP23" s="135">
        <v>2005</v>
      </c>
      <c r="AQ23" s="135">
        <v>2006</v>
      </c>
      <c r="AR23" s="135">
        <v>2007</v>
      </c>
      <c r="AS23" s="135">
        <v>2008</v>
      </c>
      <c r="AT23" s="135">
        <v>2009</v>
      </c>
      <c r="AU23" s="135">
        <f t="shared" ref="AU23:BA23" si="5">AT23+1</f>
        <v>2010</v>
      </c>
      <c r="AV23" s="135">
        <f t="shared" si="5"/>
        <v>2011</v>
      </c>
      <c r="AW23" s="135">
        <f t="shared" si="5"/>
        <v>2012</v>
      </c>
      <c r="AX23" s="135">
        <f t="shared" si="5"/>
        <v>2013</v>
      </c>
      <c r="AY23" s="135">
        <f t="shared" si="5"/>
        <v>2014</v>
      </c>
      <c r="AZ23" s="135">
        <f t="shared" si="5"/>
        <v>2015</v>
      </c>
      <c r="BA23" s="135">
        <f t="shared" si="5"/>
        <v>2016</v>
      </c>
    </row>
    <row r="24" spans="1:58" s="252" customFormat="1" ht="15" customHeight="1">
      <c r="A24" s="508"/>
      <c r="Y24" s="1152" t="s">
        <v>536</v>
      </c>
      <c r="Z24" s="1160"/>
      <c r="AA24" s="256">
        <f t="shared" ref="AA24:AQ24" si="6">SUM(AA25:AA34)</f>
        <v>1.0000000000000002</v>
      </c>
      <c r="AB24" s="256">
        <f t="shared" si="6"/>
        <v>1.0000000000000002</v>
      </c>
      <c r="AC24" s="256">
        <f t="shared" si="6"/>
        <v>1</v>
      </c>
      <c r="AD24" s="256">
        <f t="shared" si="6"/>
        <v>1</v>
      </c>
      <c r="AE24" s="256">
        <f t="shared" si="6"/>
        <v>0.99999999999999989</v>
      </c>
      <c r="AF24" s="256">
        <f t="shared" si="6"/>
        <v>1</v>
      </c>
      <c r="AG24" s="256">
        <f t="shared" si="6"/>
        <v>1</v>
      </c>
      <c r="AH24" s="256">
        <f t="shared" si="6"/>
        <v>1</v>
      </c>
      <c r="AI24" s="256">
        <f t="shared" si="6"/>
        <v>1</v>
      </c>
      <c r="AJ24" s="256">
        <f t="shared" si="6"/>
        <v>1.0000000000000002</v>
      </c>
      <c r="AK24" s="256">
        <f t="shared" si="6"/>
        <v>0.99999999999999978</v>
      </c>
      <c r="AL24" s="256">
        <f t="shared" si="6"/>
        <v>1.0000000000000002</v>
      </c>
      <c r="AM24" s="256">
        <f t="shared" si="6"/>
        <v>1</v>
      </c>
      <c r="AN24" s="256">
        <f t="shared" si="6"/>
        <v>1.0000000000000004</v>
      </c>
      <c r="AO24" s="256">
        <f t="shared" si="6"/>
        <v>1.0000000000000002</v>
      </c>
      <c r="AP24" s="256">
        <f t="shared" si="6"/>
        <v>1</v>
      </c>
      <c r="AQ24" s="256">
        <f t="shared" si="6"/>
        <v>1</v>
      </c>
      <c r="AR24" s="256">
        <f t="shared" ref="AR24:AW24" si="7">SUM(AR25:AR34)</f>
        <v>1</v>
      </c>
      <c r="AS24" s="256">
        <f t="shared" si="7"/>
        <v>1</v>
      </c>
      <c r="AT24" s="256">
        <f t="shared" si="7"/>
        <v>1.0000000000000002</v>
      </c>
      <c r="AU24" s="256">
        <f t="shared" si="7"/>
        <v>0.99999999999999989</v>
      </c>
      <c r="AV24" s="256">
        <f t="shared" si="7"/>
        <v>0.99999999999999989</v>
      </c>
      <c r="AW24" s="256">
        <f t="shared" si="7"/>
        <v>1</v>
      </c>
      <c r="AX24" s="256">
        <f>SUM(AX25:AX34)</f>
        <v>0.99999999999999989</v>
      </c>
      <c r="AY24" s="256">
        <f>SUM(AY25:AY34)</f>
        <v>1</v>
      </c>
      <c r="AZ24" s="256">
        <f>SUM(AZ25:AZ34)</f>
        <v>0.99999999999999978</v>
      </c>
      <c r="BA24" s="256">
        <f t="shared" ref="BA24" si="8">SUM(BA25:BA34)</f>
        <v>1</v>
      </c>
    </row>
    <row r="25" spans="1:58" s="252" customFormat="1" ht="15" customHeight="1">
      <c r="A25" s="508"/>
      <c r="Y25" s="1154"/>
      <c r="Z25" s="1161" t="s">
        <v>537</v>
      </c>
      <c r="AA25" s="257">
        <f t="shared" ref="AA25:AQ34" si="9">+AA11/AA$10</f>
        <v>1.6429164201412626E-3</v>
      </c>
      <c r="AB25" s="257">
        <f t="shared" si="9"/>
        <v>1.4598461969413268E-3</v>
      </c>
      <c r="AC25" s="257">
        <f t="shared" si="9"/>
        <v>1.7957586975008834E-3</v>
      </c>
      <c r="AD25" s="257">
        <f t="shared" si="9"/>
        <v>1.4755685920674216E-3</v>
      </c>
      <c r="AE25" s="257">
        <f t="shared" si="9"/>
        <v>1.0136632301872442E-3</v>
      </c>
      <c r="AF25" s="257">
        <f t="shared" si="9"/>
        <v>7.8680173620354198E-4</v>
      </c>
      <c r="AG25" s="257">
        <f t="shared" si="9"/>
        <v>1.0773600915615843E-3</v>
      </c>
      <c r="AH25" s="257">
        <f t="shared" si="9"/>
        <v>9.3780468685775685E-4</v>
      </c>
      <c r="AI25" s="257">
        <f t="shared" si="9"/>
        <v>5.8888039284543778E-4</v>
      </c>
      <c r="AJ25" s="257">
        <f t="shared" si="9"/>
        <v>0</v>
      </c>
      <c r="AK25" s="257">
        <f t="shared" si="9"/>
        <v>0</v>
      </c>
      <c r="AL25" s="257">
        <f t="shared" si="9"/>
        <v>0</v>
      </c>
      <c r="AM25" s="257">
        <f t="shared" si="9"/>
        <v>0</v>
      </c>
      <c r="AN25" s="257">
        <f t="shared" si="9"/>
        <v>0</v>
      </c>
      <c r="AO25" s="257">
        <f t="shared" si="9"/>
        <v>0</v>
      </c>
      <c r="AP25" s="257">
        <f t="shared" si="9"/>
        <v>0</v>
      </c>
      <c r="AQ25" s="257">
        <f t="shared" si="9"/>
        <v>0</v>
      </c>
      <c r="AR25" s="257">
        <f t="shared" ref="AR25:AW25" si="10">+AR11/AR$10</f>
        <v>0</v>
      </c>
      <c r="AS25" s="257">
        <f t="shared" si="10"/>
        <v>0</v>
      </c>
      <c r="AT25" s="257">
        <f t="shared" si="10"/>
        <v>0</v>
      </c>
      <c r="AU25" s="257">
        <f t="shared" si="10"/>
        <v>0</v>
      </c>
      <c r="AV25" s="257">
        <f t="shared" si="10"/>
        <v>0</v>
      </c>
      <c r="AW25" s="257">
        <f t="shared" si="10"/>
        <v>0</v>
      </c>
      <c r="AX25" s="257">
        <f t="shared" ref="AX25:AY34" si="11">+AX11/AX$10</f>
        <v>0</v>
      </c>
      <c r="AY25" s="257">
        <f t="shared" si="11"/>
        <v>0</v>
      </c>
      <c r="AZ25" s="524">
        <f t="shared" ref="AZ25:BA34" si="12">+AZ11/AZ$10</f>
        <v>0</v>
      </c>
      <c r="BA25" s="257">
        <f t="shared" si="12"/>
        <v>0</v>
      </c>
    </row>
    <row r="26" spans="1:58" s="252" customFormat="1" ht="15" customHeight="1">
      <c r="A26" s="508"/>
      <c r="Y26" s="1154"/>
      <c r="Z26" s="1162" t="s">
        <v>538</v>
      </c>
      <c r="AA26" s="257">
        <f t="shared" si="9"/>
        <v>0.14004025718865384</v>
      </c>
      <c r="AB26" s="257">
        <f t="shared" si="9"/>
        <v>0.13909506585519907</v>
      </c>
      <c r="AC26" s="257">
        <f t="shared" si="9"/>
        <v>0.13669330235115351</v>
      </c>
      <c r="AD26" s="257">
        <f t="shared" si="9"/>
        <v>0.14224421413603727</v>
      </c>
      <c r="AE26" s="257">
        <f t="shared" si="9"/>
        <v>0.13014000270778922</v>
      </c>
      <c r="AF26" s="257">
        <f t="shared" si="9"/>
        <v>0.13737339543032787</v>
      </c>
      <c r="AG26" s="257">
        <f t="shared" si="9"/>
        <v>0.13774633728438773</v>
      </c>
      <c r="AH26" s="257">
        <f t="shared" si="9"/>
        <v>0.13653568648480516</v>
      </c>
      <c r="AI26" s="257">
        <f t="shared" si="9"/>
        <v>0.13182507867856691</v>
      </c>
      <c r="AJ26" s="257">
        <f t="shared" si="9"/>
        <v>0.12986446421291759</v>
      </c>
      <c r="AK26" s="257">
        <f t="shared" si="9"/>
        <v>0.13881870418451114</v>
      </c>
      <c r="AL26" s="257">
        <f t="shared" si="9"/>
        <v>0.13056697177966423</v>
      </c>
      <c r="AM26" s="257">
        <f t="shared" si="9"/>
        <v>0.13203711816041855</v>
      </c>
      <c r="AN26" s="257">
        <f t="shared" si="9"/>
        <v>0.1114419174210742</v>
      </c>
      <c r="AO26" s="257">
        <f t="shared" si="9"/>
        <v>0.1205335685836243</v>
      </c>
      <c r="AP26" s="257">
        <f t="shared" si="9"/>
        <v>0.12699428176162056</v>
      </c>
      <c r="AQ26" s="257">
        <f t="shared" si="9"/>
        <v>0.11896895461337015</v>
      </c>
      <c r="AR26" s="257">
        <f t="shared" ref="AR26:AS34" si="13">+AR12/AR$10</f>
        <v>0.10799424787705705</v>
      </c>
      <c r="AS26" s="257">
        <f t="shared" si="13"/>
        <v>0.10125108822826956</v>
      </c>
      <c r="AT26" s="257">
        <f t="shared" ref="AT26:AU34" si="14">+AT12/AT$10</f>
        <v>0.10588862233035981</v>
      </c>
      <c r="AU26" s="257">
        <f t="shared" si="14"/>
        <v>0.1083217825861898</v>
      </c>
      <c r="AV26" s="257">
        <f t="shared" ref="AV26:AW34" si="15">+AV12/AV$10</f>
        <v>0.10091590257357809</v>
      </c>
      <c r="AW26" s="257">
        <f t="shared" si="15"/>
        <v>9.156008100281561E-2</v>
      </c>
      <c r="AX26" s="257">
        <f t="shared" si="11"/>
        <v>8.8292800046914532E-2</v>
      </c>
      <c r="AY26" s="257">
        <f t="shared" si="11"/>
        <v>8.9113847466028906E-2</v>
      </c>
      <c r="AZ26" s="524">
        <f t="shared" si="12"/>
        <v>8.6067155407720974E-2</v>
      </c>
      <c r="BA26" s="257">
        <f t="shared" si="12"/>
        <v>8.805307543077398E-2</v>
      </c>
    </row>
    <row r="27" spans="1:58" s="252" customFormat="1" ht="15" customHeight="1">
      <c r="A27" s="508"/>
      <c r="Y27" s="1154"/>
      <c r="Z27" s="1162" t="s">
        <v>8</v>
      </c>
      <c r="AA27" s="257">
        <f t="shared" si="9"/>
        <v>6.9638864491731498E-2</v>
      </c>
      <c r="AB27" s="257">
        <f t="shared" si="9"/>
        <v>7.1901276648390619E-2</v>
      </c>
      <c r="AC27" s="257">
        <f t="shared" si="9"/>
        <v>6.7059242961667861E-2</v>
      </c>
      <c r="AD27" s="257">
        <f t="shared" si="9"/>
        <v>7.0093511072985976E-2</v>
      </c>
      <c r="AE27" s="257">
        <f t="shared" si="9"/>
        <v>6.7482085810598863E-2</v>
      </c>
      <c r="AF27" s="257">
        <f t="shared" si="9"/>
        <v>6.8320276963128909E-2</v>
      </c>
      <c r="AG27" s="257">
        <f t="shared" si="9"/>
        <v>6.612556769510497E-2</v>
      </c>
      <c r="AH27" s="257">
        <f t="shared" si="9"/>
        <v>6.8028930912066021E-2</v>
      </c>
      <c r="AI27" s="257">
        <f t="shared" si="9"/>
        <v>6.9020877263835503E-2</v>
      </c>
      <c r="AJ27" s="257">
        <f t="shared" si="9"/>
        <v>6.5514757267946727E-2</v>
      </c>
      <c r="AK27" s="257">
        <f t="shared" si="9"/>
        <v>6.4031756280311061E-2</v>
      </c>
      <c r="AL27" s="257">
        <f t="shared" si="9"/>
        <v>6.298793495782791E-2</v>
      </c>
      <c r="AM27" s="257">
        <f t="shared" si="9"/>
        <v>6.0140587467300402E-2</v>
      </c>
      <c r="AN27" s="257">
        <f t="shared" si="9"/>
        <v>6.1007278110814703E-2</v>
      </c>
      <c r="AO27" s="257">
        <f t="shared" si="9"/>
        <v>5.6969103556745039E-2</v>
      </c>
      <c r="AP27" s="257">
        <f t="shared" si="9"/>
        <v>5.5077463152141092E-2</v>
      </c>
      <c r="AQ27" s="257">
        <f t="shared" si="9"/>
        <v>5.7851045501760019E-2</v>
      </c>
      <c r="AR27" s="257">
        <f t="shared" si="13"/>
        <v>5.5611456901068897E-2</v>
      </c>
      <c r="AS27" s="257">
        <f t="shared" si="13"/>
        <v>5.3506557475696138E-2</v>
      </c>
      <c r="AT27" s="257">
        <f t="shared" si="14"/>
        <v>5.4588130044392676E-2</v>
      </c>
      <c r="AU27" s="257">
        <f t="shared" si="14"/>
        <v>5.5065901884907571E-2</v>
      </c>
      <c r="AV27" s="257">
        <f t="shared" si="15"/>
        <v>4.7942909426026185E-2</v>
      </c>
      <c r="AW27" s="257">
        <f t="shared" si="15"/>
        <v>4.7150589708385586E-2</v>
      </c>
      <c r="AX27" s="257">
        <f t="shared" si="11"/>
        <v>4.7003834840872602E-2</v>
      </c>
      <c r="AY27" s="257">
        <f t="shared" si="11"/>
        <v>4.7372318379453798E-2</v>
      </c>
      <c r="AZ27" s="524">
        <f t="shared" si="12"/>
        <v>4.7766354079130477E-2</v>
      </c>
      <c r="BA27" s="257">
        <f t="shared" si="12"/>
        <v>4.5185490412363014E-2</v>
      </c>
    </row>
    <row r="28" spans="1:58" s="252" customFormat="1" ht="15" customHeight="1">
      <c r="A28" s="508"/>
      <c r="Y28" s="1154"/>
      <c r="Z28" s="1163" t="s">
        <v>539</v>
      </c>
      <c r="AA28" s="257">
        <f t="shared" si="9"/>
        <v>9.6159493838129523E-2</v>
      </c>
      <c r="AB28" s="257">
        <f t="shared" si="9"/>
        <v>0.1012569817825103</v>
      </c>
      <c r="AC28" s="257">
        <f t="shared" si="9"/>
        <v>9.6663779600867417E-2</v>
      </c>
      <c r="AD28" s="257">
        <f t="shared" si="9"/>
        <v>0.10059476459832872</v>
      </c>
      <c r="AE28" s="257">
        <f t="shared" si="9"/>
        <v>8.8275063272383408E-2</v>
      </c>
      <c r="AF28" s="257">
        <f t="shared" si="9"/>
        <v>9.4041777252630132E-2</v>
      </c>
      <c r="AG28" s="257">
        <f t="shared" si="9"/>
        <v>9.037557361917728E-2</v>
      </c>
      <c r="AH28" s="257">
        <f t="shared" si="9"/>
        <v>9.473032961589023E-2</v>
      </c>
      <c r="AI28" s="257">
        <f t="shared" si="9"/>
        <v>9.1987186919550087E-2</v>
      </c>
      <c r="AJ28" s="257">
        <f t="shared" si="9"/>
        <v>8.9052865800364839E-2</v>
      </c>
      <c r="AK28" s="257">
        <f t="shared" si="9"/>
        <v>8.8219129126469661E-2</v>
      </c>
      <c r="AL28" s="257">
        <f t="shared" si="9"/>
        <v>8.8683455547351797E-2</v>
      </c>
      <c r="AM28" s="257">
        <f t="shared" si="9"/>
        <v>8.6805471745200896E-2</v>
      </c>
      <c r="AN28" s="257">
        <f t="shared" si="9"/>
        <v>8.389844398567986E-2</v>
      </c>
      <c r="AO28" s="257">
        <f t="shared" si="9"/>
        <v>8.2664110523173878E-2</v>
      </c>
      <c r="AP28" s="257">
        <f t="shared" si="9"/>
        <v>8.5963470588921759E-2</v>
      </c>
      <c r="AQ28" s="257">
        <f t="shared" si="9"/>
        <v>8.9242831039809456E-2</v>
      </c>
      <c r="AR28" s="257">
        <f t="shared" si="13"/>
        <v>8.494855118868451E-2</v>
      </c>
      <c r="AS28" s="257">
        <f t="shared" si="13"/>
        <v>8.4614483375986885E-2</v>
      </c>
      <c r="AT28" s="257">
        <f t="shared" si="14"/>
        <v>8.7748843718667466E-2</v>
      </c>
      <c r="AU28" s="257">
        <f t="shared" si="14"/>
        <v>8.5066049063236865E-2</v>
      </c>
      <c r="AV28" s="257">
        <f t="shared" si="15"/>
        <v>8.0533061822373145E-2</v>
      </c>
      <c r="AW28" s="257">
        <f t="shared" si="15"/>
        <v>7.4846348738673338E-2</v>
      </c>
      <c r="AX28" s="257">
        <f t="shared" si="11"/>
        <v>7.5328661007134576E-2</v>
      </c>
      <c r="AY28" s="257">
        <f t="shared" si="11"/>
        <v>8.1017361982112901E-2</v>
      </c>
      <c r="AZ28" s="524">
        <f t="shared" si="12"/>
        <v>7.9919489284940623E-2</v>
      </c>
      <c r="BA28" s="257">
        <f t="shared" si="12"/>
        <v>8.1451793422834748E-2</v>
      </c>
    </row>
    <row r="29" spans="1:58" s="252" customFormat="1" ht="15" customHeight="1">
      <c r="A29" s="508"/>
      <c r="Y29" s="1154"/>
      <c r="Z29" s="1162" t="s">
        <v>540</v>
      </c>
      <c r="AA29" s="257">
        <f t="shared" si="9"/>
        <v>0.37929110897251606</v>
      </c>
      <c r="AB29" s="257">
        <f t="shared" si="9"/>
        <v>0.38372656091077334</v>
      </c>
      <c r="AC29" s="257">
        <f t="shared" si="9"/>
        <v>0.37182213882284076</v>
      </c>
      <c r="AD29" s="257">
        <f t="shared" si="9"/>
        <v>0.34819715385455841</v>
      </c>
      <c r="AE29" s="257">
        <f t="shared" si="9"/>
        <v>0.37779039439390943</v>
      </c>
      <c r="AF29" s="257">
        <f t="shared" si="9"/>
        <v>0.36822060619764319</v>
      </c>
      <c r="AG29" s="257">
        <f t="shared" si="9"/>
        <v>0.35017277554714887</v>
      </c>
      <c r="AH29" s="257">
        <f t="shared" si="9"/>
        <v>0.36486145443857182</v>
      </c>
      <c r="AI29" s="257">
        <f t="shared" si="9"/>
        <v>0.34519992826221474</v>
      </c>
      <c r="AJ29" s="257">
        <f t="shared" si="9"/>
        <v>0.34788648193249361</v>
      </c>
      <c r="AK29" s="257">
        <f t="shared" si="9"/>
        <v>0.34780254001759725</v>
      </c>
      <c r="AL29" s="257">
        <f t="shared" si="9"/>
        <v>0.35678550803512327</v>
      </c>
      <c r="AM29" s="257">
        <f t="shared" si="9"/>
        <v>0.37064813181875572</v>
      </c>
      <c r="AN29" s="257">
        <f t="shared" si="9"/>
        <v>0.38264613634981459</v>
      </c>
      <c r="AO29" s="257">
        <f t="shared" si="9"/>
        <v>0.38013328222816684</v>
      </c>
      <c r="AP29" s="257">
        <f t="shared" si="9"/>
        <v>0.39460409439605237</v>
      </c>
      <c r="AQ29" s="257">
        <f t="shared" si="9"/>
        <v>0.39667587190563586</v>
      </c>
      <c r="AR29" s="257">
        <f t="shared" si="13"/>
        <v>0.4188839493977356</v>
      </c>
      <c r="AS29" s="257">
        <f t="shared" si="13"/>
        <v>0.42563361670919897</v>
      </c>
      <c r="AT29" s="257">
        <f t="shared" si="14"/>
        <v>0.42152889646684688</v>
      </c>
      <c r="AU29" s="257">
        <f t="shared" si="14"/>
        <v>0.43776492089545493</v>
      </c>
      <c r="AV29" s="257">
        <f t="shared" si="15"/>
        <v>0.4763372208578262</v>
      </c>
      <c r="AW29" s="257">
        <f t="shared" si="15"/>
        <v>0.49155124452651755</v>
      </c>
      <c r="AX29" s="257">
        <f t="shared" si="11"/>
        <v>0.50478527400426887</v>
      </c>
      <c r="AY29" s="257">
        <f t="shared" si="11"/>
        <v>0.50170718773091683</v>
      </c>
      <c r="AZ29" s="524">
        <f t="shared" si="12"/>
        <v>0.50701014406344269</v>
      </c>
      <c r="BA29" s="257">
        <f t="shared" si="12"/>
        <v>0.50906544976995338</v>
      </c>
    </row>
    <row r="30" spans="1:58" s="252" customFormat="1" ht="15" customHeight="1">
      <c r="A30" s="508"/>
      <c r="Y30" s="1154"/>
      <c r="Z30" s="1162" t="s">
        <v>541</v>
      </c>
      <c r="AA30" s="454">
        <f t="shared" si="9"/>
        <v>5.7120554168951592E-4</v>
      </c>
      <c r="AB30" s="454">
        <f t="shared" si="9"/>
        <v>5.1341027145842503E-4</v>
      </c>
      <c r="AC30" s="454">
        <f t="shared" si="9"/>
        <v>4.8495988989353205E-4</v>
      </c>
      <c r="AD30" s="454">
        <f t="shared" si="9"/>
        <v>4.564538351718992E-4</v>
      </c>
      <c r="AE30" s="454">
        <f t="shared" si="9"/>
        <v>4.0388299280599767E-4</v>
      </c>
      <c r="AF30" s="454">
        <f t="shared" si="9"/>
        <v>3.8399480389042739E-4</v>
      </c>
      <c r="AG30" s="454">
        <f t="shared" si="9"/>
        <v>3.4859852479428771E-4</v>
      </c>
      <c r="AH30" s="454">
        <f t="shared" si="9"/>
        <v>3.4167198778019259E-4</v>
      </c>
      <c r="AI30" s="454">
        <f t="shared" si="9"/>
        <v>3.2553970221186804E-4</v>
      </c>
      <c r="AJ30" s="454">
        <f t="shared" si="9"/>
        <v>3.1459800603043247E-4</v>
      </c>
      <c r="AK30" s="454">
        <f t="shared" si="9"/>
        <v>3.0088480257000385E-4</v>
      </c>
      <c r="AL30" s="454">
        <f t="shared" si="9"/>
        <v>2.8935765568358264E-4</v>
      </c>
      <c r="AM30" s="454">
        <f t="shared" si="9"/>
        <v>2.8794090386758721E-4</v>
      </c>
      <c r="AN30" s="454">
        <f t="shared" si="9"/>
        <v>2.8405758692340039E-4</v>
      </c>
      <c r="AO30" s="454">
        <f t="shared" si="9"/>
        <v>2.7792653820644144E-4</v>
      </c>
      <c r="AP30" s="454">
        <f t="shared" si="9"/>
        <v>2.9555936328232711E-4</v>
      </c>
      <c r="AQ30" s="454">
        <f t="shared" si="9"/>
        <v>2.958959907094122E-4</v>
      </c>
      <c r="AR30" s="454">
        <f t="shared" si="13"/>
        <v>2.9995209623728998E-4</v>
      </c>
      <c r="AS30" s="454">
        <f t="shared" si="13"/>
        <v>2.9458425378836795E-4</v>
      </c>
      <c r="AT30" s="454">
        <f t="shared" si="14"/>
        <v>2.8873355462105872E-4</v>
      </c>
      <c r="AU30" s="454">
        <f t="shared" si="14"/>
        <v>2.7109610262920545E-4</v>
      </c>
      <c r="AV30" s="454">
        <f t="shared" si="15"/>
        <v>2.6554200538268048E-4</v>
      </c>
      <c r="AW30" s="454">
        <f t="shared" si="15"/>
        <v>2.4408643555009606E-4</v>
      </c>
      <c r="AX30" s="454">
        <f t="shared" si="11"/>
        <v>2.4649554831992376E-4</v>
      </c>
      <c r="AY30" s="454">
        <f t="shared" si="11"/>
        <v>2.456730977387854E-4</v>
      </c>
      <c r="AZ30" s="525">
        <f t="shared" si="12"/>
        <v>2.4241013525737995E-4</v>
      </c>
      <c r="BA30" s="454">
        <f t="shared" si="12"/>
        <v>2.4467340004866709E-4</v>
      </c>
    </row>
    <row r="31" spans="1:58" s="252" customFormat="1" ht="15" customHeight="1">
      <c r="A31" s="508"/>
      <c r="Y31" s="1154"/>
      <c r="Z31" s="1162" t="s">
        <v>542</v>
      </c>
      <c r="AA31" s="257">
        <f t="shared" si="9"/>
        <v>0.20790762822295153</v>
      </c>
      <c r="AB31" s="257">
        <f t="shared" si="9"/>
        <v>0.19190226023979215</v>
      </c>
      <c r="AC31" s="257">
        <f t="shared" si="9"/>
        <v>0.21163582024345945</v>
      </c>
      <c r="AD31" s="257">
        <f t="shared" si="9"/>
        <v>0.21743352133910374</v>
      </c>
      <c r="AE31" s="257">
        <f t="shared" si="9"/>
        <v>0.21088110829803444</v>
      </c>
      <c r="AF31" s="257">
        <f t="shared" si="9"/>
        <v>0.20459482073905902</v>
      </c>
      <c r="AG31" s="257">
        <f t="shared" si="9"/>
        <v>0.22592752134125618</v>
      </c>
      <c r="AH31" s="257">
        <f t="shared" si="9"/>
        <v>0.20798898882737751</v>
      </c>
      <c r="AI31" s="257">
        <f t="shared" si="9"/>
        <v>0.23367882344788857</v>
      </c>
      <c r="AJ31" s="257">
        <f t="shared" si="9"/>
        <v>0.24455216581571149</v>
      </c>
      <c r="AK31" s="257">
        <f t="shared" si="9"/>
        <v>0.2445784704115852</v>
      </c>
      <c r="AL31" s="257">
        <f t="shared" si="9"/>
        <v>0.24514557144341848</v>
      </c>
      <c r="AM31" s="257">
        <f t="shared" si="9"/>
        <v>0.24273887847744577</v>
      </c>
      <c r="AN31" s="257">
        <f t="shared" si="9"/>
        <v>0.25786829562320823</v>
      </c>
      <c r="AO31" s="257">
        <f t="shared" si="9"/>
        <v>0.26120970934020171</v>
      </c>
      <c r="AP31" s="257">
        <f t="shared" si="9"/>
        <v>0.24978715190719133</v>
      </c>
      <c r="AQ31" s="257">
        <f t="shared" si="9"/>
        <v>0.25651891445329922</v>
      </c>
      <c r="AR31" s="257">
        <f t="shared" si="13"/>
        <v>0.25785286521178286</v>
      </c>
      <c r="AS31" s="257">
        <f t="shared" si="13"/>
        <v>0.26031403816317444</v>
      </c>
      <c r="AT31" s="257">
        <f t="shared" si="14"/>
        <v>0.26223232433530763</v>
      </c>
      <c r="AU31" s="257">
        <f t="shared" si="14"/>
        <v>0.25051293644227751</v>
      </c>
      <c r="AV31" s="257">
        <f t="shared" si="15"/>
        <v>0.23006477489631649</v>
      </c>
      <c r="AW31" s="257">
        <f t="shared" si="15"/>
        <v>0.22609888547383925</v>
      </c>
      <c r="AX31" s="257">
        <f t="shared" si="11"/>
        <v>0.21847204874872161</v>
      </c>
      <c r="AY31" s="257">
        <f t="shared" si="11"/>
        <v>0.21403394931056866</v>
      </c>
      <c r="AZ31" s="524">
        <f t="shared" si="12"/>
        <v>0.21428518025135865</v>
      </c>
      <c r="BA31" s="257">
        <f t="shared" si="12"/>
        <v>0.21139161264238562</v>
      </c>
    </row>
    <row r="32" spans="1:58" s="252" customFormat="1" ht="15" customHeight="1">
      <c r="A32" s="508"/>
      <c r="Y32" s="1154"/>
      <c r="Z32" s="1159" t="s">
        <v>543</v>
      </c>
      <c r="AA32" s="257">
        <f t="shared" si="9"/>
        <v>3.298032108685349E-2</v>
      </c>
      <c r="AB32" s="257">
        <f t="shared" si="9"/>
        <v>3.3878618937125689E-2</v>
      </c>
      <c r="AC32" s="257">
        <f t="shared" si="9"/>
        <v>4.0357336848225636E-2</v>
      </c>
      <c r="AD32" s="257">
        <f t="shared" si="9"/>
        <v>4.5682726339116561E-2</v>
      </c>
      <c r="AE32" s="257">
        <f t="shared" si="9"/>
        <v>4.8425587229205515E-2</v>
      </c>
      <c r="AF32" s="257">
        <f t="shared" si="9"/>
        <v>4.8852634599225467E-2</v>
      </c>
      <c r="AG32" s="257">
        <f t="shared" si="9"/>
        <v>5.43119788521347E-2</v>
      </c>
      <c r="AH32" s="257">
        <f t="shared" si="9"/>
        <v>4.8193158738517546E-2</v>
      </c>
      <c r="AI32" s="257">
        <f t="shared" si="9"/>
        <v>5.1140656704376758E-2</v>
      </c>
      <c r="AJ32" s="257">
        <f t="shared" si="9"/>
        <v>4.9804005733348831E-2</v>
      </c>
      <c r="AK32" s="257">
        <f t="shared" si="9"/>
        <v>4.4003507202107259E-2</v>
      </c>
      <c r="AL32" s="257">
        <f t="shared" si="9"/>
        <v>4.1199055481463361E-2</v>
      </c>
      <c r="AM32" s="257">
        <f t="shared" si="9"/>
        <v>3.5329777854872749E-2</v>
      </c>
      <c r="AN32" s="257">
        <f t="shared" si="9"/>
        <v>3.2977101549613606E-2</v>
      </c>
      <c r="AO32" s="257">
        <f t="shared" si="9"/>
        <v>3.1055997198583391E-2</v>
      </c>
      <c r="AP32" s="257">
        <f t="shared" si="9"/>
        <v>2.5910136349831567E-2</v>
      </c>
      <c r="AQ32" s="257">
        <f t="shared" si="9"/>
        <v>2.1149679469217975E-2</v>
      </c>
      <c r="AR32" s="257">
        <f t="shared" si="13"/>
        <v>1.815793245707133E-2</v>
      </c>
      <c r="AS32" s="257">
        <f t="shared" si="13"/>
        <v>1.5254166445752984E-2</v>
      </c>
      <c r="AT32" s="257">
        <f t="shared" si="14"/>
        <v>1.2487354461013992E-2</v>
      </c>
      <c r="AU32" s="257">
        <f t="shared" si="14"/>
        <v>1.1005848468743001E-2</v>
      </c>
      <c r="AV32" s="257">
        <f t="shared" si="15"/>
        <v>9.8557201161127012E-3</v>
      </c>
      <c r="AW32" s="257">
        <f t="shared" si="15"/>
        <v>8.8510331971040357E-3</v>
      </c>
      <c r="AX32" s="257">
        <f t="shared" si="11"/>
        <v>8.9507404034051465E-3</v>
      </c>
      <c r="AY32" s="257">
        <f t="shared" si="11"/>
        <v>8.8816538667484124E-3</v>
      </c>
      <c r="AZ32" s="524">
        <f t="shared" si="12"/>
        <v>9.3833381222999789E-3</v>
      </c>
      <c r="BA32" s="257">
        <f t="shared" si="12"/>
        <v>9.3504309749856268E-3</v>
      </c>
    </row>
    <row r="33" spans="1:53" s="252" customFormat="1" ht="15" customHeight="1">
      <c r="A33" s="508"/>
      <c r="Y33" s="1154"/>
      <c r="Z33" s="1163" t="s">
        <v>544</v>
      </c>
      <c r="AA33" s="257">
        <f t="shared" si="9"/>
        <v>6.0760757026712374E-2</v>
      </c>
      <c r="AB33" s="257">
        <f t="shared" si="9"/>
        <v>6.2293140156335219E-2</v>
      </c>
      <c r="AC33" s="257">
        <f t="shared" si="9"/>
        <v>5.7975689703083449E-2</v>
      </c>
      <c r="AD33" s="257">
        <f t="shared" si="9"/>
        <v>5.7180823616349498E-2</v>
      </c>
      <c r="AE33" s="257">
        <f t="shared" si="9"/>
        <v>5.583529174810499E-2</v>
      </c>
      <c r="AF33" s="257">
        <f t="shared" si="9"/>
        <v>5.675704653902696E-2</v>
      </c>
      <c r="AG33" s="257">
        <f t="shared" si="9"/>
        <v>5.56481588278918E-2</v>
      </c>
      <c r="AH33" s="257">
        <f t="shared" si="9"/>
        <v>6.05316848651202E-2</v>
      </c>
      <c r="AI33" s="257">
        <f t="shared" si="9"/>
        <v>5.9878254371902542E-2</v>
      </c>
      <c r="AJ33" s="257">
        <f t="shared" si="9"/>
        <v>5.7978663435700371E-2</v>
      </c>
      <c r="AK33" s="257">
        <f t="shared" si="9"/>
        <v>5.8493116445826755E-2</v>
      </c>
      <c r="AL33" s="257">
        <f t="shared" si="9"/>
        <v>6.0979022315850583E-2</v>
      </c>
      <c r="AM33" s="257">
        <f t="shared" si="9"/>
        <v>5.8787056332314444E-2</v>
      </c>
      <c r="AN33" s="257">
        <f t="shared" si="9"/>
        <v>5.7057819984205768E-2</v>
      </c>
      <c r="AO33" s="257">
        <f t="shared" si="9"/>
        <v>5.4645093273930266E-2</v>
      </c>
      <c r="AP33" s="257">
        <f t="shared" si="9"/>
        <v>4.935853630183383E-2</v>
      </c>
      <c r="AQ33" s="257">
        <f t="shared" si="9"/>
        <v>4.6876173511936535E-2</v>
      </c>
      <c r="AR33" s="257">
        <f t="shared" si="13"/>
        <v>4.3116797922715278E-2</v>
      </c>
      <c r="AS33" s="257">
        <f t="shared" si="13"/>
        <v>4.3477274356719053E-2</v>
      </c>
      <c r="AT33" s="257">
        <f t="shared" si="14"/>
        <v>3.7607581312711774E-2</v>
      </c>
      <c r="AU33" s="257">
        <f t="shared" si="14"/>
        <v>3.4487828204236196E-2</v>
      </c>
      <c r="AV33" s="257">
        <f t="shared" si="15"/>
        <v>3.6057735645764255E-2</v>
      </c>
      <c r="AW33" s="257">
        <f t="shared" si="15"/>
        <v>3.7165661235857593E-2</v>
      </c>
      <c r="AX33" s="257">
        <f t="shared" si="11"/>
        <v>3.7108556920845186E-2</v>
      </c>
      <c r="AY33" s="257">
        <f t="shared" si="11"/>
        <v>3.6307052204460469E-2</v>
      </c>
      <c r="AZ33" s="524">
        <f t="shared" si="12"/>
        <v>3.6421208426856637E-2</v>
      </c>
      <c r="BA33" s="257">
        <f t="shared" si="12"/>
        <v>3.7734722494169488E-2</v>
      </c>
    </row>
    <row r="34" spans="1:53" s="252" customFormat="1" ht="15" customHeight="1">
      <c r="A34" s="508"/>
      <c r="Y34" s="1158"/>
      <c r="Z34" s="1162" t="s">
        <v>545</v>
      </c>
      <c r="AA34" s="257">
        <f t="shared" si="9"/>
        <v>1.1007447210621144E-2</v>
      </c>
      <c r="AB34" s="257">
        <f t="shared" si="9"/>
        <v>1.3972839001473853E-2</v>
      </c>
      <c r="AC34" s="257">
        <f t="shared" si="9"/>
        <v>1.5511970881307525E-2</v>
      </c>
      <c r="AD34" s="257">
        <f t="shared" si="9"/>
        <v>1.6641262616280586E-2</v>
      </c>
      <c r="AE34" s="257">
        <f t="shared" si="9"/>
        <v>1.975292031698082E-2</v>
      </c>
      <c r="AF34" s="257">
        <f t="shared" si="9"/>
        <v>2.0668645738864476E-2</v>
      </c>
      <c r="AG34" s="257">
        <f t="shared" si="9"/>
        <v>1.8266128216542665E-2</v>
      </c>
      <c r="AH34" s="257">
        <f t="shared" si="9"/>
        <v>1.7850289443013458E-2</v>
      </c>
      <c r="AI34" s="257">
        <f t="shared" si="9"/>
        <v>1.6354774256607713E-2</v>
      </c>
      <c r="AJ34" s="257">
        <f t="shared" si="9"/>
        <v>1.5031997795486276E-2</v>
      </c>
      <c r="AK34" s="257">
        <f t="shared" si="9"/>
        <v>1.3751891529021539E-2</v>
      </c>
      <c r="AL34" s="257">
        <f t="shared" si="9"/>
        <v>1.3363122783616892E-2</v>
      </c>
      <c r="AM34" s="257">
        <f t="shared" si="9"/>
        <v>1.3225037239823803E-2</v>
      </c>
      <c r="AN34" s="257">
        <f t="shared" si="9"/>
        <v>1.281894938866595E-2</v>
      </c>
      <c r="AO34" s="257">
        <f t="shared" si="9"/>
        <v>1.2511208757368148E-2</v>
      </c>
      <c r="AP34" s="257">
        <f t="shared" si="9"/>
        <v>1.2009306179125209E-2</v>
      </c>
      <c r="AQ34" s="257">
        <f t="shared" si="9"/>
        <v>1.2420633514261368E-2</v>
      </c>
      <c r="AR34" s="257">
        <f t="shared" si="13"/>
        <v>1.3134246947647227E-2</v>
      </c>
      <c r="AS34" s="257">
        <f t="shared" si="13"/>
        <v>1.5654190991413609E-2</v>
      </c>
      <c r="AT34" s="257">
        <f t="shared" si="14"/>
        <v>1.7629513776078888E-2</v>
      </c>
      <c r="AU34" s="257">
        <f t="shared" si="14"/>
        <v>1.7503636352324759E-2</v>
      </c>
      <c r="AV34" s="257">
        <f t="shared" si="15"/>
        <v>1.8027132656620239E-2</v>
      </c>
      <c r="AW34" s="257">
        <f t="shared" si="15"/>
        <v>2.2532069681256862E-2</v>
      </c>
      <c r="AX34" s="257">
        <f t="shared" si="11"/>
        <v>1.9811588479517507E-2</v>
      </c>
      <c r="AY34" s="257">
        <f t="shared" si="11"/>
        <v>2.1320955961971186E-2</v>
      </c>
      <c r="AZ34" s="524">
        <f t="shared" si="12"/>
        <v>1.8904720228992419E-2</v>
      </c>
      <c r="BA34" s="257">
        <f t="shared" si="12"/>
        <v>1.7522751452485497E-2</v>
      </c>
    </row>
    <row r="36" spans="1:53" ht="18.75">
      <c r="Y36" s="115" t="s">
        <v>547</v>
      </c>
    </row>
    <row r="37" spans="1:53">
      <c r="Y37" s="1148" t="s">
        <v>532</v>
      </c>
      <c r="Z37" s="1149"/>
      <c r="AA37" s="135">
        <v>1990</v>
      </c>
      <c r="AB37" s="135">
        <v>1991</v>
      </c>
      <c r="AC37" s="135">
        <v>1992</v>
      </c>
      <c r="AD37" s="135">
        <v>1993</v>
      </c>
      <c r="AE37" s="135">
        <v>1994</v>
      </c>
      <c r="AF37" s="135">
        <v>1995</v>
      </c>
      <c r="AG37" s="135">
        <v>1996</v>
      </c>
      <c r="AH37" s="135">
        <v>1997</v>
      </c>
      <c r="AI37" s="135">
        <v>1998</v>
      </c>
      <c r="AJ37" s="135">
        <v>1999</v>
      </c>
      <c r="AK37" s="135">
        <v>2000</v>
      </c>
      <c r="AL37" s="135">
        <v>2001</v>
      </c>
      <c r="AM37" s="135">
        <v>2002</v>
      </c>
      <c r="AN37" s="135">
        <v>2003</v>
      </c>
      <c r="AO37" s="135">
        <v>2004</v>
      </c>
      <c r="AP37" s="135">
        <v>2005</v>
      </c>
      <c r="AQ37" s="135">
        <v>2006</v>
      </c>
      <c r="AR37" s="135">
        <v>2007</v>
      </c>
      <c r="AS37" s="135">
        <v>2008</v>
      </c>
      <c r="AT37" s="135">
        <v>2009</v>
      </c>
      <c r="AU37" s="135">
        <f t="shared" ref="AU37:BA37" si="16">AT37+1</f>
        <v>2010</v>
      </c>
      <c r="AV37" s="135">
        <f t="shared" si="16"/>
        <v>2011</v>
      </c>
      <c r="AW37" s="135">
        <f t="shared" si="16"/>
        <v>2012</v>
      </c>
      <c r="AX37" s="135">
        <f t="shared" si="16"/>
        <v>2013</v>
      </c>
      <c r="AY37" s="135">
        <f t="shared" si="16"/>
        <v>2014</v>
      </c>
      <c r="AZ37" s="135">
        <f t="shared" si="16"/>
        <v>2015</v>
      </c>
      <c r="BA37" s="135">
        <f t="shared" si="16"/>
        <v>2016</v>
      </c>
    </row>
    <row r="38" spans="1:53" s="252" customFormat="1" ht="15" customHeight="1">
      <c r="A38" s="508"/>
      <c r="Y38" s="1152" t="s">
        <v>536</v>
      </c>
      <c r="Z38" s="1160"/>
      <c r="AA38" s="253">
        <f t="shared" ref="AA38:AQ38" si="17">SUM(AA39:AA46)</f>
        <v>4517.2733707789057</v>
      </c>
      <c r="AB38" s="253">
        <f t="shared" si="17"/>
        <v>4443.4698771120002</v>
      </c>
      <c r="AC38" s="253">
        <f t="shared" si="17"/>
        <v>4769.4903388441708</v>
      </c>
      <c r="AD38" s="253">
        <f t="shared" si="17"/>
        <v>4771.2981752962687</v>
      </c>
      <c r="AE38" s="253">
        <f t="shared" si="17"/>
        <v>5019.0573361372644</v>
      </c>
      <c r="AF38" s="253">
        <f t="shared" si="17"/>
        <v>4998.4259610185054</v>
      </c>
      <c r="AG38" s="253">
        <f t="shared" si="17"/>
        <v>5190.4602974413128</v>
      </c>
      <c r="AH38" s="253">
        <f t="shared" si="17"/>
        <v>4805.7549558313458</v>
      </c>
      <c r="AI38" s="253">
        <f t="shared" si="17"/>
        <v>4851.7713094592855</v>
      </c>
      <c r="AJ38" s="253">
        <f t="shared" si="17"/>
        <v>5074.6444792221264</v>
      </c>
      <c r="AK38" s="253">
        <f t="shared" si="17"/>
        <v>5157.5146127420157</v>
      </c>
      <c r="AL38" s="253">
        <f t="shared" si="17"/>
        <v>4982.9831403936887</v>
      </c>
      <c r="AM38" s="253">
        <f t="shared" si="17"/>
        <v>5179.2588194369455</v>
      </c>
      <c r="AN38" s="253">
        <f t="shared" si="17"/>
        <v>5303.0519438585343</v>
      </c>
      <c r="AO38" s="253">
        <f t="shared" si="17"/>
        <v>5175.4745431587735</v>
      </c>
      <c r="AP38" s="253">
        <f t="shared" si="17"/>
        <v>5126.7305968689325</v>
      </c>
      <c r="AQ38" s="253">
        <f t="shared" si="17"/>
        <v>4802.3058627551736</v>
      </c>
      <c r="AR38" s="253">
        <f t="shared" ref="AR38:AW38" si="18">SUM(AR39:AR46)</f>
        <v>5023.391321836787</v>
      </c>
      <c r="AS38" s="253">
        <f t="shared" si="18"/>
        <v>4868.9430479334633</v>
      </c>
      <c r="AT38" s="253">
        <f t="shared" si="18"/>
        <v>4618.9218616590788</v>
      </c>
      <c r="AU38" s="253">
        <f t="shared" si="18"/>
        <v>4792.3047861500536</v>
      </c>
      <c r="AV38" s="253">
        <f t="shared" si="18"/>
        <v>5016.4510430966175</v>
      </c>
      <c r="AW38" s="253">
        <f t="shared" si="18"/>
        <v>5261.278268202238</v>
      </c>
      <c r="AX38" s="253">
        <f>SUM(AX39:AX46)</f>
        <v>5118.9739624520698</v>
      </c>
      <c r="AY38" s="253">
        <f>SUM(AY39:AY46)</f>
        <v>4728.6707018237084</v>
      </c>
      <c r="AZ38" s="253">
        <f>SUM(AZ39:AZ46)</f>
        <v>4550.6932639623146</v>
      </c>
      <c r="BA38" s="253">
        <f t="shared" ref="BA38" si="19">SUM(BA39:BA46)</f>
        <v>4515.5011003037662</v>
      </c>
    </row>
    <row r="39" spans="1:53" s="252" customFormat="1" ht="15" customHeight="1">
      <c r="A39" s="508"/>
      <c r="Y39" s="1154"/>
      <c r="Z39" s="1161" t="s">
        <v>548</v>
      </c>
      <c r="AA39" s="258">
        <v>635.02202379911409</v>
      </c>
      <c r="AB39" s="258">
        <v>630.26528432099235</v>
      </c>
      <c r="AC39" s="258">
        <v>654.6362155907641</v>
      </c>
      <c r="AD39" s="258">
        <v>691.08100703366131</v>
      </c>
      <c r="AE39" s="258">
        <v>714.34383322114968</v>
      </c>
      <c r="AF39" s="258">
        <v>754.00422285515867</v>
      </c>
      <c r="AG39" s="258">
        <v>735.18477798819356</v>
      </c>
      <c r="AH39" s="258">
        <v>641.04699476284065</v>
      </c>
      <c r="AI39" s="258">
        <v>675.26288784015208</v>
      </c>
      <c r="AJ39" s="258">
        <v>715.69249690701258</v>
      </c>
      <c r="AK39" s="258">
        <v>751.73529674075087</v>
      </c>
      <c r="AL39" s="258">
        <v>671.51826340139917</v>
      </c>
      <c r="AM39" s="258">
        <v>753.41462637377811</v>
      </c>
      <c r="AN39" s="258">
        <v>658.15063036919025</v>
      </c>
      <c r="AO39" s="258">
        <v>703.68333915101334</v>
      </c>
      <c r="AP39" s="258">
        <v>770.92290393826067</v>
      </c>
      <c r="AQ39" s="258">
        <v>636.42579245614525</v>
      </c>
      <c r="AR39" s="258">
        <v>682.20240094595408</v>
      </c>
      <c r="AS39" s="258">
        <v>636.31539400830036</v>
      </c>
      <c r="AT39" s="258">
        <v>629.21026044422592</v>
      </c>
      <c r="AU39" s="258">
        <v>715.83951718262233</v>
      </c>
      <c r="AV39" s="258">
        <v>725.81948291490892</v>
      </c>
      <c r="AW39" s="258">
        <v>719.22414779658209</v>
      </c>
      <c r="AX39" s="258">
        <v>683.59506999402913</v>
      </c>
      <c r="AY39" s="258">
        <v>637.945316464131</v>
      </c>
      <c r="AZ39" s="258">
        <v>603.88261875099295</v>
      </c>
      <c r="BA39" s="258">
        <v>627.01204667892705</v>
      </c>
    </row>
    <row r="40" spans="1:53" s="252" customFormat="1" ht="15" customHeight="1">
      <c r="A40" s="508"/>
      <c r="Y40" s="1154"/>
      <c r="Z40" s="1162" t="s">
        <v>549</v>
      </c>
      <c r="AA40" s="258">
        <v>102.93597374870016</v>
      </c>
      <c r="AB40" s="258">
        <v>77.355376570796949</v>
      </c>
      <c r="AC40" s="258">
        <v>86.964884614997572</v>
      </c>
      <c r="AD40" s="258">
        <v>49.623406312060922</v>
      </c>
      <c r="AE40" s="258">
        <v>147.73271961720067</v>
      </c>
      <c r="AF40" s="258">
        <v>111.92513226739322</v>
      </c>
      <c r="AG40" s="258">
        <v>88.137469252068115</v>
      </c>
      <c r="AH40" s="258">
        <v>91.52617060238299</v>
      </c>
      <c r="AI40" s="258">
        <v>98.308507672520619</v>
      </c>
      <c r="AJ40" s="258">
        <v>108.74222486928579</v>
      </c>
      <c r="AK40" s="258">
        <v>112.91700990854883</v>
      </c>
      <c r="AL40" s="258">
        <v>99.753366282929946</v>
      </c>
      <c r="AM40" s="258">
        <v>108.57935610354322</v>
      </c>
      <c r="AN40" s="258">
        <v>86.571579938049155</v>
      </c>
      <c r="AO40" s="258">
        <v>122.37513491431262</v>
      </c>
      <c r="AP40" s="258">
        <v>112.18041788829274</v>
      </c>
      <c r="AQ40" s="258">
        <v>96.201843398259399</v>
      </c>
      <c r="AR40" s="258">
        <v>118.25862235313431</v>
      </c>
      <c r="AS40" s="258">
        <v>95.505726740621853</v>
      </c>
      <c r="AT40" s="258">
        <v>73.13894044189199</v>
      </c>
      <c r="AU40" s="258">
        <v>126.2687654289187</v>
      </c>
      <c r="AV40" s="258">
        <v>113.44144684758704</v>
      </c>
      <c r="AW40" s="258">
        <v>118.84014330686598</v>
      </c>
      <c r="AX40" s="258">
        <v>129.95672899398519</v>
      </c>
      <c r="AY40" s="258">
        <v>93.934611680167123</v>
      </c>
      <c r="AZ40" s="258">
        <v>96.392177640080703</v>
      </c>
      <c r="BA40" s="258">
        <v>103.05025821467613</v>
      </c>
    </row>
    <row r="41" spans="1:53" s="252" customFormat="1" ht="15" customHeight="1">
      <c r="A41" s="508"/>
      <c r="Y41" s="1154"/>
      <c r="Z41" s="1163" t="s">
        <v>550</v>
      </c>
      <c r="AA41" s="258">
        <v>785.76309222551868</v>
      </c>
      <c r="AB41" s="258">
        <v>791.95895999932713</v>
      </c>
      <c r="AC41" s="258">
        <v>835.04848701397418</v>
      </c>
      <c r="AD41" s="258">
        <v>879.86062131588835</v>
      </c>
      <c r="AE41" s="258">
        <v>791.79880438349016</v>
      </c>
      <c r="AF41" s="258">
        <v>819.02651360679306</v>
      </c>
      <c r="AG41" s="258">
        <v>848.86485205745532</v>
      </c>
      <c r="AH41" s="258">
        <v>841.58361882337954</v>
      </c>
      <c r="AI41" s="258">
        <v>753.56569219640153</v>
      </c>
      <c r="AJ41" s="258">
        <v>746.80952469911006</v>
      </c>
      <c r="AK41" s="258">
        <v>781.75612866632343</v>
      </c>
      <c r="AL41" s="258">
        <v>774.19124980528386</v>
      </c>
      <c r="AM41" s="258">
        <v>762.27040659630154</v>
      </c>
      <c r="AN41" s="258">
        <v>789.09236644663952</v>
      </c>
      <c r="AO41" s="258">
        <v>746.84166093908118</v>
      </c>
      <c r="AP41" s="258">
        <v>758.74703116333774</v>
      </c>
      <c r="AQ41" s="258">
        <v>753.2211462357709</v>
      </c>
      <c r="AR41" s="258">
        <v>742.77335752591614</v>
      </c>
      <c r="AS41" s="258">
        <v>698.52127028801988</v>
      </c>
      <c r="AT41" s="258">
        <v>678.09274861292499</v>
      </c>
      <c r="AU41" s="258">
        <v>698.60969659233615</v>
      </c>
      <c r="AV41" s="258">
        <v>710.69629046547664</v>
      </c>
      <c r="AW41" s="258">
        <v>716.52714659694243</v>
      </c>
      <c r="AX41" s="258">
        <v>687.9742202267588</v>
      </c>
      <c r="AY41" s="258">
        <v>647.7744906055741</v>
      </c>
      <c r="AZ41" s="258">
        <v>661.70106936345519</v>
      </c>
      <c r="BA41" s="258">
        <v>658.39564822646719</v>
      </c>
    </row>
    <row r="42" spans="1:53" s="252" customFormat="1" ht="15" customHeight="1">
      <c r="A42" s="508"/>
      <c r="Y42" s="1154"/>
      <c r="Z42" s="1162" t="s">
        <v>551</v>
      </c>
      <c r="AA42" s="258">
        <v>226.52504264309212</v>
      </c>
      <c r="AB42" s="258">
        <v>222.37813267731838</v>
      </c>
      <c r="AC42" s="258">
        <v>222.04124369715041</v>
      </c>
      <c r="AD42" s="258">
        <v>220.16992556915866</v>
      </c>
      <c r="AE42" s="258">
        <v>232.82428995624065</v>
      </c>
      <c r="AF42" s="258">
        <v>226.35866813560577</v>
      </c>
      <c r="AG42" s="258">
        <v>215.90007803009181</v>
      </c>
      <c r="AH42" s="258">
        <v>215.07772689083623</v>
      </c>
      <c r="AI42" s="258">
        <v>235.57351794762519</v>
      </c>
      <c r="AJ42" s="258">
        <v>243.39515745000114</v>
      </c>
      <c r="AK42" s="258">
        <v>238.02697491849091</v>
      </c>
      <c r="AL42" s="258">
        <v>221.58225451500894</v>
      </c>
      <c r="AM42" s="258">
        <v>221.8866629543908</v>
      </c>
      <c r="AN42" s="258">
        <v>236.29801382787653</v>
      </c>
      <c r="AO42" s="258">
        <v>226.30517500850814</v>
      </c>
      <c r="AP42" s="258">
        <v>215.72287100101858</v>
      </c>
      <c r="AQ42" s="258">
        <v>216.6565888199313</v>
      </c>
      <c r="AR42" s="258">
        <v>220.47539503911074</v>
      </c>
      <c r="AS42" s="258">
        <v>224.72156778917233</v>
      </c>
      <c r="AT42" s="258">
        <v>217.60910922983493</v>
      </c>
      <c r="AU42" s="258">
        <v>221.21038958301307</v>
      </c>
      <c r="AV42" s="258">
        <v>235.10087641411349</v>
      </c>
      <c r="AW42" s="258">
        <v>245.96677492838046</v>
      </c>
      <c r="AX42" s="258">
        <v>249.84992840178572</v>
      </c>
      <c r="AY42" s="258">
        <v>245.48818991234</v>
      </c>
      <c r="AZ42" s="258">
        <v>247.36746893724415</v>
      </c>
      <c r="BA42" s="258">
        <v>247.47583260204186</v>
      </c>
    </row>
    <row r="43" spans="1:53" s="252" customFormat="1" ht="15" customHeight="1">
      <c r="A43" s="508"/>
      <c r="Y43" s="1154"/>
      <c r="Z43" s="1164" t="s">
        <v>552</v>
      </c>
      <c r="AA43" s="258">
        <v>1354.6739217338318</v>
      </c>
      <c r="AB43" s="258">
        <v>1379.3760070568906</v>
      </c>
      <c r="AC43" s="258">
        <v>1418.4218925421383</v>
      </c>
      <c r="AD43" s="258">
        <v>1322.9299572892942</v>
      </c>
      <c r="AE43" s="258">
        <v>1451.5009461729087</v>
      </c>
      <c r="AF43" s="258">
        <v>1433.2664933049523</v>
      </c>
      <c r="AG43" s="258">
        <v>1464.1519482670935</v>
      </c>
      <c r="AH43" s="258">
        <v>1408.68725801243</v>
      </c>
      <c r="AI43" s="258">
        <v>1337.3165004917228</v>
      </c>
      <c r="AJ43" s="258">
        <v>1395.749005479119</v>
      </c>
      <c r="AK43" s="258">
        <v>1412.1087516633497</v>
      </c>
      <c r="AL43" s="258">
        <v>1418.6419024287122</v>
      </c>
      <c r="AM43" s="258">
        <v>1519.9489559511744</v>
      </c>
      <c r="AN43" s="258">
        <v>1620.0109667837778</v>
      </c>
      <c r="AO43" s="258">
        <v>1516.0897775403962</v>
      </c>
      <c r="AP43" s="258">
        <v>1541.1152539859838</v>
      </c>
      <c r="AQ43" s="258">
        <v>1481.5895713234045</v>
      </c>
      <c r="AR43" s="258">
        <v>1590.60028958367</v>
      </c>
      <c r="AS43" s="258">
        <v>1584.2454579242967</v>
      </c>
      <c r="AT43" s="258">
        <v>1496.8262466297549</v>
      </c>
      <c r="AU43" s="258">
        <v>1527.9397483325752</v>
      </c>
      <c r="AV43" s="258">
        <v>1756.5294349779349</v>
      </c>
      <c r="AW43" s="258">
        <v>1910.4967800189504</v>
      </c>
      <c r="AX43" s="258">
        <v>1912.053936454105</v>
      </c>
      <c r="AY43" s="258">
        <v>1776.9297376164945</v>
      </c>
      <c r="AZ43" s="258">
        <v>1671.7317784904694</v>
      </c>
      <c r="BA43" s="258">
        <v>1633.2911893379849</v>
      </c>
    </row>
    <row r="44" spans="1:53" s="252" customFormat="1" ht="15" customHeight="1">
      <c r="A44" s="508"/>
      <c r="Y44" s="1154"/>
      <c r="Z44" s="1162" t="s">
        <v>553</v>
      </c>
      <c r="AA44" s="258">
        <v>1088.1567187587209</v>
      </c>
      <c r="AB44" s="258">
        <v>1003.2505354504984</v>
      </c>
      <c r="AC44" s="258">
        <v>1201.8789282036332</v>
      </c>
      <c r="AD44" s="258">
        <v>1255.4060724378933</v>
      </c>
      <c r="AE44" s="258">
        <v>1301.4751724955054</v>
      </c>
      <c r="AF44" s="258">
        <v>1266.8383405169593</v>
      </c>
      <c r="AG44" s="258">
        <v>1454.5719995285924</v>
      </c>
      <c r="AH44" s="258">
        <v>1231.1486252603174</v>
      </c>
      <c r="AI44" s="258">
        <v>1381.8789821778689</v>
      </c>
      <c r="AJ44" s="258">
        <v>1493.7529208763999</v>
      </c>
      <c r="AK44" s="258">
        <v>1488.3657665166083</v>
      </c>
      <c r="AL44" s="258">
        <v>1426.8504483090067</v>
      </c>
      <c r="AM44" s="258">
        <v>1440.1895407181419</v>
      </c>
      <c r="AN44" s="258">
        <v>1542.3682488396403</v>
      </c>
      <c r="AO44" s="258">
        <v>1512.6137240297946</v>
      </c>
      <c r="AP44" s="258">
        <v>1413.425723181073</v>
      </c>
      <c r="AQ44" s="258">
        <v>1333.4495164970897</v>
      </c>
      <c r="AR44" s="258">
        <v>1386.5102457429712</v>
      </c>
      <c r="AS44" s="258">
        <v>1341.7258940621437</v>
      </c>
      <c r="AT44" s="258">
        <v>1268.9087302202897</v>
      </c>
      <c r="AU44" s="258">
        <v>1253.2777245972302</v>
      </c>
      <c r="AV44" s="258">
        <v>1203.5494174653572</v>
      </c>
      <c r="AW44" s="258">
        <v>1236.136901219317</v>
      </c>
      <c r="AX44" s="258">
        <v>1164.1713361379641</v>
      </c>
      <c r="AY44" s="258">
        <v>1054.0944817239395</v>
      </c>
      <c r="AZ44" s="258">
        <v>1017.8468199234395</v>
      </c>
      <c r="BA44" s="258">
        <v>996.76094083754185</v>
      </c>
    </row>
    <row r="45" spans="1:53" s="252" customFormat="1" ht="15" customHeight="1">
      <c r="A45" s="508"/>
      <c r="Y45" s="1154"/>
      <c r="Z45" s="1163" t="s">
        <v>544</v>
      </c>
      <c r="AA45" s="258">
        <v>274.47294970513502</v>
      </c>
      <c r="AB45" s="258">
        <v>276.79769183539145</v>
      </c>
      <c r="AC45" s="258">
        <v>276.51449192668395</v>
      </c>
      <c r="AD45" s="258">
        <v>272.82675938262611</v>
      </c>
      <c r="AE45" s="258">
        <v>280.24053066369078</v>
      </c>
      <c r="AF45" s="258">
        <v>283.69589489140782</v>
      </c>
      <c r="AG45" s="258">
        <v>288.83955902188069</v>
      </c>
      <c r="AH45" s="258">
        <v>290.90044452537268</v>
      </c>
      <c r="AI45" s="258">
        <v>290.51559662210173</v>
      </c>
      <c r="AJ45" s="258">
        <v>294.22110431665459</v>
      </c>
      <c r="AK45" s="258">
        <v>301.67910281417181</v>
      </c>
      <c r="AL45" s="258">
        <v>303.8574401175739</v>
      </c>
      <c r="AM45" s="258">
        <v>304.47337997787616</v>
      </c>
      <c r="AN45" s="258">
        <v>302.58058317957273</v>
      </c>
      <c r="AO45" s="258">
        <v>282.81428914776279</v>
      </c>
      <c r="AP45" s="258">
        <v>253.04791827527742</v>
      </c>
      <c r="AQ45" s="258">
        <v>225.11372287990159</v>
      </c>
      <c r="AR45" s="258">
        <v>216.59254851035834</v>
      </c>
      <c r="AS45" s="258">
        <v>211.68837272224312</v>
      </c>
      <c r="AT45" s="258">
        <v>173.70647948940584</v>
      </c>
      <c r="AU45" s="258">
        <v>165.27618416708196</v>
      </c>
      <c r="AV45" s="258">
        <v>180.88186559189617</v>
      </c>
      <c r="AW45" s="258">
        <v>195.53888578358388</v>
      </c>
      <c r="AX45" s="258">
        <v>189.95773666197709</v>
      </c>
      <c r="AY45" s="258">
        <v>171.68409402881613</v>
      </c>
      <c r="AZ45" s="258">
        <v>165.74174785346398</v>
      </c>
      <c r="BA45" s="258">
        <v>170.39118094207959</v>
      </c>
    </row>
    <row r="46" spans="1:53" s="252" customFormat="1" ht="15" customHeight="1">
      <c r="A46" s="508"/>
      <c r="Y46" s="1158"/>
      <c r="Z46" s="1162" t="s">
        <v>545</v>
      </c>
      <c r="AA46" s="258">
        <v>49.723648164793424</v>
      </c>
      <c r="AB46" s="258">
        <v>62.087889200784787</v>
      </c>
      <c r="AC46" s="258">
        <v>73.984195254828322</v>
      </c>
      <c r="AD46" s="258">
        <v>79.400425955685549</v>
      </c>
      <c r="AE46" s="258">
        <v>99.14103962707739</v>
      </c>
      <c r="AF46" s="258">
        <v>103.31069544023468</v>
      </c>
      <c r="AG46" s="258">
        <v>94.809613295937197</v>
      </c>
      <c r="AH46" s="258">
        <v>85.784116953785869</v>
      </c>
      <c r="AI46" s="258">
        <v>79.34962451089261</v>
      </c>
      <c r="AJ46" s="258">
        <v>76.282044624543587</v>
      </c>
      <c r="AK46" s="258">
        <v>70.925581513771732</v>
      </c>
      <c r="AL46" s="258">
        <v>66.588215533773734</v>
      </c>
      <c r="AM46" s="258">
        <v>68.495890761739489</v>
      </c>
      <c r="AN46" s="258">
        <v>67.979554473789136</v>
      </c>
      <c r="AO46" s="258">
        <v>64.751442427903967</v>
      </c>
      <c r="AP46" s="258">
        <v>61.568477435688344</v>
      </c>
      <c r="AQ46" s="258">
        <v>59.647681144670763</v>
      </c>
      <c r="AR46" s="258">
        <v>65.978462135672387</v>
      </c>
      <c r="AS46" s="258">
        <v>76.219364398665959</v>
      </c>
      <c r="AT46" s="258">
        <v>81.429346590750669</v>
      </c>
      <c r="AU46" s="258">
        <v>83.882760266276023</v>
      </c>
      <c r="AV46" s="258">
        <v>90.432228419343687</v>
      </c>
      <c r="AW46" s="258">
        <v>118.54748855161526</v>
      </c>
      <c r="AX46" s="258">
        <v>101.41500558146552</v>
      </c>
      <c r="AY46" s="258">
        <v>100.81977979224669</v>
      </c>
      <c r="AZ46" s="258">
        <v>86.0295830031679</v>
      </c>
      <c r="BA46" s="258">
        <v>79.124003464047675</v>
      </c>
    </row>
    <row r="48" spans="1:53">
      <c r="Y48" s="115" t="s">
        <v>554</v>
      </c>
    </row>
    <row r="49" spans="1:53">
      <c r="Y49" s="1148" t="s">
        <v>532</v>
      </c>
      <c r="Z49" s="1149"/>
      <c r="AA49" s="135">
        <v>1990</v>
      </c>
      <c r="AB49" s="135">
        <v>1991</v>
      </c>
      <c r="AC49" s="135">
        <v>1992</v>
      </c>
      <c r="AD49" s="135">
        <v>1993</v>
      </c>
      <c r="AE49" s="135">
        <v>1994</v>
      </c>
      <c r="AF49" s="135">
        <v>1995</v>
      </c>
      <c r="AG49" s="135">
        <v>1996</v>
      </c>
      <c r="AH49" s="135">
        <v>1997</v>
      </c>
      <c r="AI49" s="135">
        <v>1998</v>
      </c>
      <c r="AJ49" s="135">
        <v>1999</v>
      </c>
      <c r="AK49" s="135">
        <v>2000</v>
      </c>
      <c r="AL49" s="135">
        <v>2001</v>
      </c>
      <c r="AM49" s="135">
        <v>2002</v>
      </c>
      <c r="AN49" s="135">
        <v>2003</v>
      </c>
      <c r="AO49" s="135">
        <v>2004</v>
      </c>
      <c r="AP49" s="135">
        <v>2005</v>
      </c>
      <c r="AQ49" s="135">
        <v>2006</v>
      </c>
      <c r="AR49" s="135">
        <v>2007</v>
      </c>
      <c r="AS49" s="135">
        <v>2008</v>
      </c>
      <c r="AT49" s="135">
        <v>2009</v>
      </c>
      <c r="AU49" s="135">
        <f t="shared" ref="AU49:BA49" si="20">AT49+1</f>
        <v>2010</v>
      </c>
      <c r="AV49" s="135">
        <f t="shared" si="20"/>
        <v>2011</v>
      </c>
      <c r="AW49" s="135">
        <f t="shared" si="20"/>
        <v>2012</v>
      </c>
      <c r="AX49" s="135">
        <f t="shared" si="20"/>
        <v>2013</v>
      </c>
      <c r="AY49" s="135">
        <f t="shared" si="20"/>
        <v>2014</v>
      </c>
      <c r="AZ49" s="135">
        <f t="shared" si="20"/>
        <v>2015</v>
      </c>
      <c r="BA49" s="135">
        <f t="shared" si="20"/>
        <v>2016</v>
      </c>
    </row>
    <row r="50" spans="1:53" s="252" customFormat="1" ht="15" customHeight="1">
      <c r="A50" s="508"/>
      <c r="Y50" s="1152" t="s">
        <v>536</v>
      </c>
      <c r="Z50" s="1160"/>
      <c r="AA50" s="259">
        <f t="shared" ref="AA50:AQ50" si="21">SUM(AA51:AA58)</f>
        <v>1.0000000000000002</v>
      </c>
      <c r="AB50" s="259">
        <f t="shared" si="21"/>
        <v>1</v>
      </c>
      <c r="AC50" s="259">
        <f t="shared" si="21"/>
        <v>1.0000000000000002</v>
      </c>
      <c r="AD50" s="259">
        <f t="shared" si="21"/>
        <v>1</v>
      </c>
      <c r="AE50" s="259">
        <f t="shared" si="21"/>
        <v>1</v>
      </c>
      <c r="AF50" s="259">
        <f t="shared" si="21"/>
        <v>1</v>
      </c>
      <c r="AG50" s="259">
        <f t="shared" si="21"/>
        <v>1</v>
      </c>
      <c r="AH50" s="259">
        <f t="shared" si="21"/>
        <v>0.99999999999999978</v>
      </c>
      <c r="AI50" s="259">
        <f t="shared" si="21"/>
        <v>1.0000000000000002</v>
      </c>
      <c r="AJ50" s="259">
        <f t="shared" si="21"/>
        <v>1.0000000000000002</v>
      </c>
      <c r="AK50" s="259">
        <f t="shared" si="21"/>
        <v>1</v>
      </c>
      <c r="AL50" s="259">
        <f t="shared" si="21"/>
        <v>1.0000000000000002</v>
      </c>
      <c r="AM50" s="259">
        <f t="shared" si="21"/>
        <v>0.99999999999999978</v>
      </c>
      <c r="AN50" s="259">
        <f t="shared" si="21"/>
        <v>1.0000000000000002</v>
      </c>
      <c r="AO50" s="259">
        <f t="shared" si="21"/>
        <v>0.99999999999999989</v>
      </c>
      <c r="AP50" s="259">
        <f t="shared" si="21"/>
        <v>1</v>
      </c>
      <c r="AQ50" s="259">
        <f t="shared" si="21"/>
        <v>1</v>
      </c>
      <c r="AR50" s="259">
        <f t="shared" ref="AR50:AW50" si="22">SUM(AR51:AR58)</f>
        <v>0.99999999999999989</v>
      </c>
      <c r="AS50" s="259">
        <f t="shared" si="22"/>
        <v>1</v>
      </c>
      <c r="AT50" s="259">
        <f t="shared" si="22"/>
        <v>1</v>
      </c>
      <c r="AU50" s="259">
        <f t="shared" si="22"/>
        <v>0.99999999999999989</v>
      </c>
      <c r="AV50" s="259">
        <f t="shared" si="22"/>
        <v>1</v>
      </c>
      <c r="AW50" s="259">
        <f t="shared" si="22"/>
        <v>1</v>
      </c>
      <c r="AX50" s="259">
        <f>SUM(AX51:AX58)</f>
        <v>0.99999999999999989</v>
      </c>
      <c r="AY50" s="259">
        <f>SUM(AY51:AY58)</f>
        <v>0.99999999999999989</v>
      </c>
      <c r="AZ50" s="259">
        <f>SUM(AZ51:AZ58)</f>
        <v>0.99999999999999978</v>
      </c>
      <c r="BA50" s="259">
        <f t="shared" ref="BA50" si="23">SUM(BA51:BA58)</f>
        <v>1</v>
      </c>
    </row>
    <row r="51" spans="1:53" s="252" customFormat="1" ht="15" customHeight="1">
      <c r="A51" s="508"/>
      <c r="Y51" s="1154"/>
      <c r="Z51" s="1161" t="s">
        <v>548</v>
      </c>
      <c r="AA51" s="257">
        <f t="shared" ref="AA51:AQ58" si="24">+AA39/AA$10</f>
        <v>0.14057639900806324</v>
      </c>
      <c r="AB51" s="257">
        <f t="shared" si="24"/>
        <v>0.14184079148762646</v>
      </c>
      <c r="AC51" s="257">
        <f t="shared" si="24"/>
        <v>0.13725496207827681</v>
      </c>
      <c r="AD51" s="257">
        <f t="shared" si="24"/>
        <v>0.14484129510324503</v>
      </c>
      <c r="AE51" s="257">
        <f t="shared" si="24"/>
        <v>0.1423262946366177</v>
      </c>
      <c r="AF51" s="257">
        <f t="shared" si="24"/>
        <v>0.1508483328022566</v>
      </c>
      <c r="AG51" s="257">
        <f t="shared" si="24"/>
        <v>0.14164153771691693</v>
      </c>
      <c r="AH51" s="257">
        <f t="shared" si="24"/>
        <v>0.13339152758610559</v>
      </c>
      <c r="AI51" s="257">
        <f t="shared" si="24"/>
        <v>0.13917863080719031</v>
      </c>
      <c r="AJ51" s="257">
        <f t="shared" si="24"/>
        <v>0.14103303193699168</v>
      </c>
      <c r="AK51" s="257">
        <f t="shared" si="24"/>
        <v>0.14575534015619346</v>
      </c>
      <c r="AL51" s="257">
        <f t="shared" si="24"/>
        <v>0.13476229890441591</v>
      </c>
      <c r="AM51" s="257">
        <f t="shared" si="24"/>
        <v>0.1454676533148587</v>
      </c>
      <c r="AN51" s="257">
        <f t="shared" si="24"/>
        <v>0.1241078981191943</v>
      </c>
      <c r="AO51" s="257">
        <f t="shared" si="24"/>
        <v>0.13596498896534631</v>
      </c>
      <c r="AP51" s="257">
        <f t="shared" si="24"/>
        <v>0.15037320361812834</v>
      </c>
      <c r="AQ51" s="257">
        <f t="shared" si="24"/>
        <v>0.13252504331138454</v>
      </c>
      <c r="AR51" s="257">
        <f t="shared" ref="AR51:AW51" si="25">+AR39/AR$10</f>
        <v>0.13580514780530953</v>
      </c>
      <c r="AS51" s="257">
        <f t="shared" si="25"/>
        <v>0.13068860895351261</v>
      </c>
      <c r="AT51" s="257">
        <f t="shared" si="25"/>
        <v>0.13622448685854555</v>
      </c>
      <c r="AU51" s="257">
        <f t="shared" si="25"/>
        <v>0.14937270251496235</v>
      </c>
      <c r="AV51" s="257">
        <f t="shared" si="25"/>
        <v>0.14468784339353705</v>
      </c>
      <c r="AW51" s="257">
        <f t="shared" si="25"/>
        <v>0.13670140812421591</v>
      </c>
      <c r="AX51" s="257">
        <f t="shared" ref="AX51:AY58" si="26">+AX39/AX$10</f>
        <v>0.13354142353687146</v>
      </c>
      <c r="AY51" s="257">
        <f t="shared" si="26"/>
        <v>0.1349100744566743</v>
      </c>
      <c r="AZ51" s="524">
        <f t="shared" ref="AZ51:BA58" si="27">+AZ39/AZ$10</f>
        <v>0.13270123555310534</v>
      </c>
      <c r="BA51" s="257">
        <f t="shared" si="27"/>
        <v>0.13885768882588617</v>
      </c>
    </row>
    <row r="52" spans="1:53" s="252" customFormat="1" ht="15" customHeight="1">
      <c r="A52" s="508"/>
      <c r="Y52" s="1154"/>
      <c r="Z52" s="1162" t="s">
        <v>549</v>
      </c>
      <c r="AA52" s="257">
        <f t="shared" si="24"/>
        <v>2.2787191586536883E-2</v>
      </c>
      <c r="AB52" s="257">
        <f t="shared" si="24"/>
        <v>1.7408777084154219E-2</v>
      </c>
      <c r="AC52" s="257">
        <f t="shared" si="24"/>
        <v>1.823358020179416E-2</v>
      </c>
      <c r="AD52" s="257">
        <f t="shared" si="24"/>
        <v>1.0400399322974532E-2</v>
      </c>
      <c r="AE52" s="257">
        <f t="shared" si="24"/>
        <v>2.9434355840791775E-2</v>
      </c>
      <c r="AF52" s="257">
        <f t="shared" si="24"/>
        <v>2.2392075653469675E-2</v>
      </c>
      <c r="AG52" s="257">
        <f t="shared" si="24"/>
        <v>1.6980665336273997E-2</v>
      </c>
      <c r="AH52" s="257">
        <f t="shared" si="24"/>
        <v>1.9045118081046624E-2</v>
      </c>
      <c r="AI52" s="257">
        <f t="shared" si="24"/>
        <v>2.026239519592625E-2</v>
      </c>
      <c r="AJ52" s="257">
        <f t="shared" si="24"/>
        <v>2.1428540524272257E-2</v>
      </c>
      <c r="AK52" s="257">
        <f t="shared" si="24"/>
        <v>2.1893686860252247E-2</v>
      </c>
      <c r="AL52" s="257">
        <f t="shared" si="24"/>
        <v>2.0018804694380079E-2</v>
      </c>
      <c r="AM52" s="257">
        <f t="shared" si="24"/>
        <v>2.0964265330024042E-2</v>
      </c>
      <c r="AN52" s="257">
        <f t="shared" si="24"/>
        <v>1.6324859883431412E-2</v>
      </c>
      <c r="AO52" s="257">
        <f t="shared" si="24"/>
        <v>2.3645200820488006E-2</v>
      </c>
      <c r="AP52" s="257">
        <f t="shared" si="24"/>
        <v>2.1881473147195428E-2</v>
      </c>
      <c r="AQ52" s="257">
        <f t="shared" si="24"/>
        <v>2.003242736876959E-2</v>
      </c>
      <c r="AR52" s="257">
        <f t="shared" ref="AR52:AS58" si="28">+AR40/AR$10</f>
        <v>2.3541590685770709E-2</v>
      </c>
      <c r="AS52" s="257">
        <f t="shared" si="28"/>
        <v>1.9615289355491138E-2</v>
      </c>
      <c r="AT52" s="257">
        <f t="shared" ref="AT52:AU58" si="29">+AT40/AT$10</f>
        <v>1.5834634711837513E-2</v>
      </c>
      <c r="AU52" s="257">
        <f t="shared" si="29"/>
        <v>2.6348233483362807E-2</v>
      </c>
      <c r="AV52" s="257">
        <f t="shared" ref="AV52:AW58" si="30">+AV40/AV$10</f>
        <v>2.2613884970271829E-2</v>
      </c>
      <c r="AW52" s="257">
        <f t="shared" si="30"/>
        <v>2.2587693949796213E-2</v>
      </c>
      <c r="AX52" s="257">
        <f t="shared" si="26"/>
        <v>2.5387261186953534E-2</v>
      </c>
      <c r="AY52" s="257">
        <f t="shared" si="26"/>
        <v>1.9864908682251717E-2</v>
      </c>
      <c r="AZ52" s="524">
        <f t="shared" si="27"/>
        <v>2.1181866596772441E-2</v>
      </c>
      <c r="BA52" s="257">
        <f t="shared" si="27"/>
        <v>2.2821444602846793E-2</v>
      </c>
    </row>
    <row r="53" spans="1:53" s="252" customFormat="1" ht="15" customHeight="1">
      <c r="A53" s="508"/>
      <c r="Y53" s="1154"/>
      <c r="Z53" s="1163" t="s">
        <v>550</v>
      </c>
      <c r="AA53" s="257">
        <f t="shared" si="24"/>
        <v>0.17394632286556327</v>
      </c>
      <c r="AB53" s="257">
        <f t="shared" si="24"/>
        <v>0.17822984782200321</v>
      </c>
      <c r="AC53" s="257">
        <f t="shared" si="24"/>
        <v>0.17508128283919291</v>
      </c>
      <c r="AD53" s="257">
        <f t="shared" si="24"/>
        <v>0.18440696619453142</v>
      </c>
      <c r="AE53" s="257">
        <f t="shared" si="24"/>
        <v>0.1577584696398128</v>
      </c>
      <c r="AF53" s="257">
        <f t="shared" si="24"/>
        <v>0.16385688614659485</v>
      </c>
      <c r="AG53" s="257">
        <f t="shared" si="24"/>
        <v>0.16354327042553651</v>
      </c>
      <c r="AH53" s="257">
        <f t="shared" si="24"/>
        <v>0.17511996066345298</v>
      </c>
      <c r="AI53" s="257">
        <f t="shared" si="24"/>
        <v>0.15531764465633566</v>
      </c>
      <c r="AJ53" s="257">
        <f t="shared" si="24"/>
        <v>0.1471648955423151</v>
      </c>
      <c r="AK53" s="257">
        <f t="shared" si="24"/>
        <v>0.15157613450768281</v>
      </c>
      <c r="AL53" s="257">
        <f t="shared" si="24"/>
        <v>0.1553670217202697</v>
      </c>
      <c r="AM53" s="257">
        <f t="shared" si="24"/>
        <v>0.14717750805107871</v>
      </c>
      <c r="AN53" s="257">
        <f t="shared" si="24"/>
        <v>0.14879966758773455</v>
      </c>
      <c r="AO53" s="257">
        <f t="shared" si="24"/>
        <v>0.14430399661153728</v>
      </c>
      <c r="AP53" s="257">
        <f t="shared" si="24"/>
        <v>0.14799822554099687</v>
      </c>
      <c r="AQ53" s="257">
        <f t="shared" si="24"/>
        <v>0.15684572531655319</v>
      </c>
      <c r="AR53" s="257">
        <f t="shared" si="28"/>
        <v>0.147862929630241</v>
      </c>
      <c r="AS53" s="257">
        <f t="shared" si="28"/>
        <v>0.14346466233251481</v>
      </c>
      <c r="AT53" s="257">
        <f t="shared" si="29"/>
        <v>0.14680758170898342</v>
      </c>
      <c r="AU53" s="257">
        <f t="shared" si="29"/>
        <v>0.1457773926673748</v>
      </c>
      <c r="AV53" s="257">
        <f t="shared" si="30"/>
        <v>0.14167312395951723</v>
      </c>
      <c r="AW53" s="257">
        <f t="shared" si="30"/>
        <v>0.13618879482718893</v>
      </c>
      <c r="AX53" s="257">
        <f t="shared" si="26"/>
        <v>0.13439689775198779</v>
      </c>
      <c r="AY53" s="257">
        <f t="shared" si="26"/>
        <v>0.13698870812800445</v>
      </c>
      <c r="AZ53" s="524">
        <f t="shared" si="27"/>
        <v>0.14540665146639839</v>
      </c>
      <c r="BA53" s="257">
        <f t="shared" si="27"/>
        <v>0.14580788125202221</v>
      </c>
    </row>
    <row r="54" spans="1:53" s="252" customFormat="1" ht="15" customHeight="1">
      <c r="A54" s="508"/>
      <c r="Y54" s="1154"/>
      <c r="Z54" s="1162" t="s">
        <v>551</v>
      </c>
      <c r="AA54" s="257">
        <f t="shared" si="24"/>
        <v>5.014641002433573E-2</v>
      </c>
      <c r="AB54" s="257">
        <f t="shared" si="24"/>
        <v>5.0046053833463E-2</v>
      </c>
      <c r="AC54" s="257">
        <f t="shared" si="24"/>
        <v>4.6554501198750618E-2</v>
      </c>
      <c r="AD54" s="257">
        <f t="shared" si="24"/>
        <v>4.6144658640095884E-2</v>
      </c>
      <c r="AE54" s="257">
        <f t="shared" si="24"/>
        <v>4.6388051453388153E-2</v>
      </c>
      <c r="AF54" s="257">
        <f t="shared" si="24"/>
        <v>4.5285990009839378E-2</v>
      </c>
      <c r="AG54" s="257">
        <f t="shared" si="24"/>
        <v>4.1595555241318735E-2</v>
      </c>
      <c r="AH54" s="257">
        <f t="shared" si="24"/>
        <v>4.4754201757594612E-2</v>
      </c>
      <c r="AI54" s="257">
        <f t="shared" si="24"/>
        <v>4.8554126508052409E-2</v>
      </c>
      <c r="AJ54" s="257">
        <f t="shared" si="24"/>
        <v>4.7962996904821663E-2</v>
      </c>
      <c r="AK54" s="257">
        <f t="shared" si="24"/>
        <v>4.6151488224663077E-2</v>
      </c>
      <c r="AL54" s="257">
        <f t="shared" si="24"/>
        <v>4.4467791335433361E-2</v>
      </c>
      <c r="AM54" s="257">
        <f t="shared" si="24"/>
        <v>4.2841393081512927E-2</v>
      </c>
      <c r="AN54" s="257">
        <f t="shared" si="24"/>
        <v>4.4558872198401399E-2</v>
      </c>
      <c r="AO54" s="257">
        <f t="shared" si="24"/>
        <v>4.3726458921076281E-2</v>
      </c>
      <c r="AP54" s="257">
        <f t="shared" si="24"/>
        <v>4.2078058701342298E-2</v>
      </c>
      <c r="AQ54" s="257">
        <f t="shared" si="24"/>
        <v>4.5115116573526896E-2</v>
      </c>
      <c r="AR54" s="257">
        <f t="shared" si="28"/>
        <v>4.3889751148929922E-2</v>
      </c>
      <c r="AS54" s="257">
        <f t="shared" si="28"/>
        <v>4.6154076064732645E-2</v>
      </c>
      <c r="AT54" s="257">
        <f t="shared" si="29"/>
        <v>4.7112533129467477E-2</v>
      </c>
      <c r="AU54" s="257">
        <f t="shared" si="29"/>
        <v>4.6159499333665005E-2</v>
      </c>
      <c r="AV54" s="257">
        <f t="shared" si="30"/>
        <v>4.6865976443176346E-2</v>
      </c>
      <c r="AW54" s="257">
        <f t="shared" si="30"/>
        <v>4.6750383155922018E-2</v>
      </c>
      <c r="AX54" s="257">
        <f t="shared" si="26"/>
        <v>4.880859528382981E-2</v>
      </c>
      <c r="AY54" s="257">
        <f t="shared" si="26"/>
        <v>5.1914841483392454E-2</v>
      </c>
      <c r="AZ54" s="524">
        <f t="shared" si="27"/>
        <v>5.4358194364842752E-2</v>
      </c>
      <c r="BA54" s="257">
        <f t="shared" si="27"/>
        <v>5.4805840393969497E-2</v>
      </c>
    </row>
    <row r="55" spans="1:53" s="252" customFormat="1" ht="15" customHeight="1">
      <c r="A55" s="508"/>
      <c r="Y55" s="1154"/>
      <c r="Z55" s="1163" t="s">
        <v>555</v>
      </c>
      <c r="AA55" s="257">
        <f t="shared" si="24"/>
        <v>0.29988752296836263</v>
      </c>
      <c r="AB55" s="257">
        <f t="shared" si="24"/>
        <v>0.31042767143802619</v>
      </c>
      <c r="AC55" s="257">
        <f t="shared" si="24"/>
        <v>0.29739485600590948</v>
      </c>
      <c r="AD55" s="257">
        <f t="shared" si="24"/>
        <v>0.27726834682830287</v>
      </c>
      <c r="AE55" s="257">
        <f t="shared" si="24"/>
        <v>0.2891979208370638</v>
      </c>
      <c r="AF55" s="257">
        <f t="shared" si="24"/>
        <v>0.2867435677716636</v>
      </c>
      <c r="AG55" s="257">
        <f t="shared" si="24"/>
        <v>0.28208518404212846</v>
      </c>
      <c r="AH55" s="257">
        <f t="shared" si="24"/>
        <v>0.29312507003777133</v>
      </c>
      <c r="AI55" s="257">
        <f t="shared" si="24"/>
        <v>0.27563469405171998</v>
      </c>
      <c r="AJ55" s="257">
        <f t="shared" si="24"/>
        <v>0.27504370231135256</v>
      </c>
      <c r="AK55" s="257">
        <f t="shared" si="24"/>
        <v>0.2737963646626676</v>
      </c>
      <c r="AL55" s="257">
        <f t="shared" si="24"/>
        <v>0.28469731132115178</v>
      </c>
      <c r="AM55" s="257">
        <f t="shared" si="24"/>
        <v>0.29346843031806874</v>
      </c>
      <c r="AN55" s="257">
        <f t="shared" si="24"/>
        <v>0.30548653566554501</v>
      </c>
      <c r="AO55" s="257">
        <f t="shared" si="24"/>
        <v>0.29293734611146854</v>
      </c>
      <c r="AP55" s="257">
        <f t="shared" si="24"/>
        <v>0.30060390825435512</v>
      </c>
      <c r="AQ55" s="257">
        <f t="shared" si="24"/>
        <v>0.30851628648105067</v>
      </c>
      <c r="AR55" s="257">
        <f t="shared" si="28"/>
        <v>0.31663873819053223</v>
      </c>
      <c r="AS55" s="257">
        <f t="shared" si="28"/>
        <v>0.32537769333668864</v>
      </c>
      <c r="AT55" s="257">
        <f t="shared" si="29"/>
        <v>0.32406398970605388</v>
      </c>
      <c r="AU55" s="257">
        <f t="shared" si="29"/>
        <v>0.31883192253305337</v>
      </c>
      <c r="AV55" s="257">
        <f t="shared" si="30"/>
        <v>0.350153807918684</v>
      </c>
      <c r="AW55" s="257">
        <f t="shared" si="30"/>
        <v>0.36312407035481914</v>
      </c>
      <c r="AX55" s="257">
        <f t="shared" si="26"/>
        <v>0.3735228876878679</v>
      </c>
      <c r="AY55" s="257">
        <f t="shared" si="26"/>
        <v>0.37577785590592827</v>
      </c>
      <c r="AZ55" s="524">
        <f t="shared" si="27"/>
        <v>0.3673576049893732</v>
      </c>
      <c r="BA55" s="257">
        <f t="shared" si="27"/>
        <v>0.36170762736124906</v>
      </c>
    </row>
    <row r="56" spans="1:53" s="252" customFormat="1" ht="15" customHeight="1">
      <c r="A56" s="508"/>
      <c r="Y56" s="1154"/>
      <c r="Z56" s="1162" t="s">
        <v>553</v>
      </c>
      <c r="AA56" s="257">
        <f t="shared" si="24"/>
        <v>0.24088794930980503</v>
      </c>
      <c r="AB56" s="257">
        <f t="shared" si="24"/>
        <v>0.22578087917691783</v>
      </c>
      <c r="AC56" s="257">
        <f t="shared" si="24"/>
        <v>0.25199315709168507</v>
      </c>
      <c r="AD56" s="257">
        <f t="shared" si="24"/>
        <v>0.26311624767822028</v>
      </c>
      <c r="AE56" s="257">
        <f t="shared" si="24"/>
        <v>0.25930669552723995</v>
      </c>
      <c r="AF56" s="257">
        <f t="shared" si="24"/>
        <v>0.2534474553382845</v>
      </c>
      <c r="AG56" s="257">
        <f t="shared" si="24"/>
        <v>0.28023950019339089</v>
      </c>
      <c r="AH56" s="257">
        <f t="shared" si="24"/>
        <v>0.25618214756589508</v>
      </c>
      <c r="AI56" s="257">
        <f t="shared" si="24"/>
        <v>0.28481948015226533</v>
      </c>
      <c r="AJ56" s="257">
        <f t="shared" si="24"/>
        <v>0.29435617154906035</v>
      </c>
      <c r="AK56" s="257">
        <f t="shared" si="24"/>
        <v>0.28858197761369253</v>
      </c>
      <c r="AL56" s="257">
        <f t="shared" si="24"/>
        <v>0.28634462692488183</v>
      </c>
      <c r="AM56" s="257">
        <f t="shared" si="24"/>
        <v>0.27806865633231848</v>
      </c>
      <c r="AN56" s="257">
        <f t="shared" si="24"/>
        <v>0.29084539717282182</v>
      </c>
      <c r="AO56" s="257">
        <f t="shared" si="24"/>
        <v>0.29226570653878503</v>
      </c>
      <c r="AP56" s="257">
        <f t="shared" si="24"/>
        <v>0.27569728825702289</v>
      </c>
      <c r="AQ56" s="257">
        <f t="shared" si="24"/>
        <v>0.27766859392251714</v>
      </c>
      <c r="AR56" s="257">
        <f t="shared" si="28"/>
        <v>0.27601079766885411</v>
      </c>
      <c r="AS56" s="257">
        <f t="shared" si="28"/>
        <v>0.27556820460892745</v>
      </c>
      <c r="AT56" s="257">
        <f t="shared" si="29"/>
        <v>0.27471967879632153</v>
      </c>
      <c r="AU56" s="257">
        <f t="shared" si="29"/>
        <v>0.26151878491102049</v>
      </c>
      <c r="AV56" s="257">
        <f t="shared" si="30"/>
        <v>0.23992049501242918</v>
      </c>
      <c r="AW56" s="257">
        <f t="shared" si="30"/>
        <v>0.23494991867094325</v>
      </c>
      <c r="AX56" s="257">
        <f t="shared" si="26"/>
        <v>0.22742278915212674</v>
      </c>
      <c r="AY56" s="257">
        <f t="shared" si="26"/>
        <v>0.22291560317731707</v>
      </c>
      <c r="AZ56" s="524">
        <f t="shared" si="27"/>
        <v>0.22366851837365861</v>
      </c>
      <c r="BA56" s="257">
        <f t="shared" si="27"/>
        <v>0.22074204361737126</v>
      </c>
    </row>
    <row r="57" spans="1:53" s="252" customFormat="1" ht="15" customHeight="1">
      <c r="A57" s="508"/>
      <c r="Y57" s="1154"/>
      <c r="Z57" s="1163" t="s">
        <v>544</v>
      </c>
      <c r="AA57" s="257">
        <f t="shared" si="24"/>
        <v>6.0760757026712374E-2</v>
      </c>
      <c r="AB57" s="257">
        <f t="shared" si="24"/>
        <v>6.2293140156335219E-2</v>
      </c>
      <c r="AC57" s="257">
        <f t="shared" si="24"/>
        <v>5.7975689703083449E-2</v>
      </c>
      <c r="AD57" s="257">
        <f t="shared" si="24"/>
        <v>5.7180823616349498E-2</v>
      </c>
      <c r="AE57" s="257">
        <f t="shared" si="24"/>
        <v>5.583529174810499E-2</v>
      </c>
      <c r="AF57" s="257">
        <f t="shared" si="24"/>
        <v>5.675704653902696E-2</v>
      </c>
      <c r="AG57" s="257">
        <f t="shared" si="24"/>
        <v>5.56481588278918E-2</v>
      </c>
      <c r="AH57" s="257">
        <f t="shared" si="24"/>
        <v>6.05316848651202E-2</v>
      </c>
      <c r="AI57" s="257">
        <f t="shared" si="24"/>
        <v>5.9878254371902542E-2</v>
      </c>
      <c r="AJ57" s="257">
        <f t="shared" si="24"/>
        <v>5.7978663435700371E-2</v>
      </c>
      <c r="AK57" s="257">
        <f t="shared" si="24"/>
        <v>5.8493116445826755E-2</v>
      </c>
      <c r="AL57" s="257">
        <f t="shared" si="24"/>
        <v>6.0979022315850583E-2</v>
      </c>
      <c r="AM57" s="257">
        <f t="shared" si="24"/>
        <v>5.8787056332314444E-2</v>
      </c>
      <c r="AN57" s="257">
        <f t="shared" si="24"/>
        <v>5.7057819984205768E-2</v>
      </c>
      <c r="AO57" s="257">
        <f t="shared" si="24"/>
        <v>5.4645093273930266E-2</v>
      </c>
      <c r="AP57" s="257">
        <f t="shared" si="24"/>
        <v>4.935853630183383E-2</v>
      </c>
      <c r="AQ57" s="257">
        <f t="shared" si="24"/>
        <v>4.6876173511936535E-2</v>
      </c>
      <c r="AR57" s="257">
        <f t="shared" si="28"/>
        <v>4.3116797922715278E-2</v>
      </c>
      <c r="AS57" s="257">
        <f t="shared" si="28"/>
        <v>4.3477274356719053E-2</v>
      </c>
      <c r="AT57" s="257">
        <f t="shared" si="29"/>
        <v>3.7607581312711774E-2</v>
      </c>
      <c r="AU57" s="257">
        <f t="shared" si="29"/>
        <v>3.4487828204236196E-2</v>
      </c>
      <c r="AV57" s="257">
        <f t="shared" si="30"/>
        <v>3.6057735645764255E-2</v>
      </c>
      <c r="AW57" s="257">
        <f t="shared" si="30"/>
        <v>3.7165661235857593E-2</v>
      </c>
      <c r="AX57" s="257">
        <f t="shared" si="26"/>
        <v>3.7108556920845186E-2</v>
      </c>
      <c r="AY57" s="257">
        <f t="shared" si="26"/>
        <v>3.6307052204460469E-2</v>
      </c>
      <c r="AZ57" s="524">
        <f t="shared" si="27"/>
        <v>3.6421208426856637E-2</v>
      </c>
      <c r="BA57" s="257">
        <f t="shared" si="27"/>
        <v>3.7734722494169488E-2</v>
      </c>
    </row>
    <row r="58" spans="1:53" s="252" customFormat="1" ht="15" customHeight="1">
      <c r="A58" s="508"/>
      <c r="Y58" s="1158"/>
      <c r="Z58" s="1162" t="s">
        <v>545</v>
      </c>
      <c r="AA58" s="257">
        <f t="shared" si="24"/>
        <v>1.1007447210621144E-2</v>
      </c>
      <c r="AB58" s="257">
        <f t="shared" si="24"/>
        <v>1.3972839001473853E-2</v>
      </c>
      <c r="AC58" s="257">
        <f t="shared" si="24"/>
        <v>1.5511970881307525E-2</v>
      </c>
      <c r="AD58" s="257">
        <f t="shared" si="24"/>
        <v>1.6641262616280586E-2</v>
      </c>
      <c r="AE58" s="257">
        <f t="shared" si="24"/>
        <v>1.975292031698082E-2</v>
      </c>
      <c r="AF58" s="257">
        <f t="shared" si="24"/>
        <v>2.0668645738864476E-2</v>
      </c>
      <c r="AG58" s="257">
        <f t="shared" si="24"/>
        <v>1.8266128216542665E-2</v>
      </c>
      <c r="AH58" s="257">
        <f t="shared" si="24"/>
        <v>1.7850289443013458E-2</v>
      </c>
      <c r="AI58" s="257">
        <f t="shared" si="24"/>
        <v>1.6354774256607713E-2</v>
      </c>
      <c r="AJ58" s="257">
        <f t="shared" si="24"/>
        <v>1.5031997795486276E-2</v>
      </c>
      <c r="AK58" s="257">
        <f t="shared" si="24"/>
        <v>1.3751891529021539E-2</v>
      </c>
      <c r="AL58" s="257">
        <f t="shared" si="24"/>
        <v>1.3363122783616892E-2</v>
      </c>
      <c r="AM58" s="257">
        <f t="shared" si="24"/>
        <v>1.3225037239823803E-2</v>
      </c>
      <c r="AN58" s="257">
        <f t="shared" si="24"/>
        <v>1.281894938866595E-2</v>
      </c>
      <c r="AO58" s="257">
        <f t="shared" si="24"/>
        <v>1.2511208757368148E-2</v>
      </c>
      <c r="AP58" s="257">
        <f t="shared" si="24"/>
        <v>1.2009306179125209E-2</v>
      </c>
      <c r="AQ58" s="257">
        <f t="shared" si="24"/>
        <v>1.2420633514261368E-2</v>
      </c>
      <c r="AR58" s="257">
        <f t="shared" si="28"/>
        <v>1.3134246947647227E-2</v>
      </c>
      <c r="AS58" s="257">
        <f t="shared" si="28"/>
        <v>1.5654190991413609E-2</v>
      </c>
      <c r="AT58" s="257">
        <f t="shared" si="29"/>
        <v>1.7629513776078888E-2</v>
      </c>
      <c r="AU58" s="257">
        <f t="shared" si="29"/>
        <v>1.7503636352324759E-2</v>
      </c>
      <c r="AV58" s="257">
        <f t="shared" si="30"/>
        <v>1.8027132656620239E-2</v>
      </c>
      <c r="AW58" s="257">
        <f t="shared" si="30"/>
        <v>2.2532069681256862E-2</v>
      </c>
      <c r="AX58" s="257">
        <f t="shared" si="26"/>
        <v>1.9811588479517507E-2</v>
      </c>
      <c r="AY58" s="257">
        <f t="shared" si="26"/>
        <v>2.1320955961971186E-2</v>
      </c>
      <c r="AZ58" s="524">
        <f t="shared" si="27"/>
        <v>1.8904720228992419E-2</v>
      </c>
      <c r="BA58" s="257">
        <f t="shared" si="27"/>
        <v>1.7522751452485497E-2</v>
      </c>
    </row>
    <row r="60" spans="1:53">
      <c r="B60" s="312"/>
      <c r="C60" s="312"/>
      <c r="D60" s="312"/>
      <c r="E60" s="312"/>
      <c r="F60" s="312"/>
      <c r="G60" s="312"/>
      <c r="H60" s="312"/>
      <c r="I60" s="312"/>
      <c r="J60" s="312"/>
      <c r="K60" s="312"/>
      <c r="L60" s="312"/>
      <c r="M60" s="312"/>
      <c r="N60" s="312"/>
      <c r="O60" s="312"/>
      <c r="P60" s="312"/>
      <c r="Q60" s="312"/>
      <c r="R60" s="312"/>
      <c r="S60" s="312"/>
      <c r="T60" s="312"/>
      <c r="U60" s="312"/>
      <c r="V60" s="312"/>
      <c r="W60" s="312"/>
      <c r="X60" s="312"/>
      <c r="Y60" s="312"/>
      <c r="Z60" s="312" t="s">
        <v>556</v>
      </c>
    </row>
  </sheetData>
  <phoneticPr fontId="9"/>
  <pageMargins left="0.2" right="0.22" top="0.98425196850393704" bottom="0.98425196850393704" header="0.51181102362204722" footer="0.51181102362204722"/>
  <pageSetup paperSize="9" scale="33"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J60"/>
  <sheetViews>
    <sheetView zoomScale="85" zoomScaleNormal="85" workbookViewId="0">
      <pane xSplit="26" ySplit="4" topLeftCell="AW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312" customWidth="1"/>
    <col min="2" max="23" width="0" style="312" hidden="1" customWidth="1"/>
    <col min="24" max="24" width="1.625" style="312" customWidth="1"/>
    <col min="25" max="25" width="2" style="115" customWidth="1"/>
    <col min="26" max="26" width="24.375" style="115" customWidth="1"/>
    <col min="27" max="50" width="10.625" style="115" customWidth="1"/>
    <col min="51" max="52" width="10.625" style="312" customWidth="1"/>
    <col min="53" max="53" width="10.625" style="115" customWidth="1"/>
    <col min="54" max="16384" width="9" style="115"/>
  </cols>
  <sheetData>
    <row r="1" spans="1:62" ht="23.25">
      <c r="A1" s="1146" t="s">
        <v>557</v>
      </c>
    </row>
    <row r="3" spans="1:62">
      <c r="Y3" s="115" t="s">
        <v>558</v>
      </c>
    </row>
    <row r="4" spans="1:62">
      <c r="Y4" s="1148" t="s">
        <v>532</v>
      </c>
      <c r="Z4" s="1149"/>
      <c r="AA4" s="135">
        <v>1990</v>
      </c>
      <c r="AB4" s="135">
        <v>1991</v>
      </c>
      <c r="AC4" s="135">
        <v>1992</v>
      </c>
      <c r="AD4" s="135">
        <v>1993</v>
      </c>
      <c r="AE4" s="135">
        <v>1994</v>
      </c>
      <c r="AF4" s="135">
        <v>1995</v>
      </c>
      <c r="AG4" s="135">
        <v>1996</v>
      </c>
      <c r="AH4" s="135">
        <v>1997</v>
      </c>
      <c r="AI4" s="135">
        <v>1998</v>
      </c>
      <c r="AJ4" s="135">
        <v>1999</v>
      </c>
      <c r="AK4" s="135">
        <v>2000</v>
      </c>
      <c r="AL4" s="135">
        <v>2001</v>
      </c>
      <c r="AM4" s="135">
        <v>2002</v>
      </c>
      <c r="AN4" s="135">
        <v>2003</v>
      </c>
      <c r="AO4" s="135">
        <v>2004</v>
      </c>
      <c r="AP4" s="135">
        <v>2005</v>
      </c>
      <c r="AQ4" s="135">
        <f t="shared" ref="AQ4:AW4" si="0">AP4+1</f>
        <v>2006</v>
      </c>
      <c r="AR4" s="135">
        <f t="shared" si="0"/>
        <v>2007</v>
      </c>
      <c r="AS4" s="135">
        <f t="shared" si="0"/>
        <v>2008</v>
      </c>
      <c r="AT4" s="135">
        <f t="shared" si="0"/>
        <v>2009</v>
      </c>
      <c r="AU4" s="135">
        <f t="shared" si="0"/>
        <v>2010</v>
      </c>
      <c r="AV4" s="135">
        <f t="shared" si="0"/>
        <v>2011</v>
      </c>
      <c r="AW4" s="135">
        <f t="shared" si="0"/>
        <v>2012</v>
      </c>
      <c r="AX4" s="135">
        <f>AW4+1</f>
        <v>2013</v>
      </c>
      <c r="AY4" s="135">
        <f>AX4+1</f>
        <v>2014</v>
      </c>
      <c r="AZ4" s="135">
        <f>AY4+1</f>
        <v>2015</v>
      </c>
      <c r="BA4" s="135">
        <f t="shared" ref="BA4" si="1">AZ4+1</f>
        <v>2016</v>
      </c>
    </row>
    <row r="5" spans="1:62" s="252" customFormat="1" ht="15" customHeight="1">
      <c r="A5" s="508"/>
      <c r="B5" s="508"/>
      <c r="C5" s="508"/>
      <c r="D5" s="508"/>
      <c r="E5" s="508"/>
      <c r="F5" s="508"/>
      <c r="G5" s="508"/>
      <c r="H5" s="508"/>
      <c r="I5" s="508"/>
      <c r="J5" s="508"/>
      <c r="K5" s="508"/>
      <c r="L5" s="508"/>
      <c r="M5" s="508"/>
      <c r="N5" s="508"/>
      <c r="O5" s="508"/>
      <c r="P5" s="508"/>
      <c r="Q5" s="508"/>
      <c r="R5" s="508"/>
      <c r="S5" s="508"/>
      <c r="T5" s="508"/>
      <c r="U5" s="508"/>
      <c r="V5" s="508"/>
      <c r="W5" s="508"/>
      <c r="X5" s="508"/>
      <c r="Y5" s="1159" t="s">
        <v>295</v>
      </c>
      <c r="Z5" s="1165"/>
      <c r="AA5" s="260">
        <v>123611</v>
      </c>
      <c r="AB5" s="260">
        <v>124101</v>
      </c>
      <c r="AC5" s="260">
        <v>124567</v>
      </c>
      <c r="AD5" s="260">
        <v>124938</v>
      </c>
      <c r="AE5" s="260">
        <v>125265</v>
      </c>
      <c r="AF5" s="260">
        <v>125570</v>
      </c>
      <c r="AG5" s="260">
        <v>125859</v>
      </c>
      <c r="AH5" s="260">
        <v>126157</v>
      </c>
      <c r="AI5" s="260">
        <v>126472</v>
      </c>
      <c r="AJ5" s="260">
        <v>126667</v>
      </c>
      <c r="AK5" s="260">
        <v>126926</v>
      </c>
      <c r="AL5" s="260">
        <v>127316</v>
      </c>
      <c r="AM5" s="260">
        <v>127486</v>
      </c>
      <c r="AN5" s="260">
        <v>127694</v>
      </c>
      <c r="AO5" s="260">
        <v>127787</v>
      </c>
      <c r="AP5" s="260">
        <v>127768</v>
      </c>
      <c r="AQ5" s="260">
        <v>127901</v>
      </c>
      <c r="AR5" s="260">
        <v>128033</v>
      </c>
      <c r="AS5" s="260">
        <v>128084</v>
      </c>
      <c r="AT5" s="260">
        <v>128032</v>
      </c>
      <c r="AU5" s="260">
        <v>128057.35199999998</v>
      </c>
      <c r="AV5" s="260">
        <v>127834.23300000001</v>
      </c>
      <c r="AW5" s="260">
        <v>127592.65700000001</v>
      </c>
      <c r="AX5" s="260">
        <v>127413.88800000001</v>
      </c>
      <c r="AY5" s="260">
        <v>127237.15</v>
      </c>
      <c r="AZ5" s="260">
        <v>127094.745</v>
      </c>
      <c r="BA5" s="260">
        <v>126932.772</v>
      </c>
    </row>
    <row r="6" spans="1:62">
      <c r="Y6" s="115" t="s">
        <v>559</v>
      </c>
      <c r="AY6" s="115"/>
      <c r="AZ6" s="115"/>
    </row>
    <row r="7" spans="1:62">
      <c r="AY7" s="115"/>
      <c r="AZ7" s="115"/>
      <c r="BJ7" s="115" t="s">
        <v>32</v>
      </c>
    </row>
    <row r="8" spans="1:62" ht="18.75">
      <c r="Y8" s="115" t="s">
        <v>560</v>
      </c>
      <c r="AY8" s="115"/>
      <c r="AZ8" s="115"/>
    </row>
    <row r="9" spans="1:62">
      <c r="Y9" s="1148" t="s">
        <v>532</v>
      </c>
      <c r="Z9" s="1149"/>
      <c r="AA9" s="135">
        <v>1990</v>
      </c>
      <c r="AB9" s="135">
        <v>1991</v>
      </c>
      <c r="AC9" s="135">
        <v>1992</v>
      </c>
      <c r="AD9" s="135">
        <v>1993</v>
      </c>
      <c r="AE9" s="135">
        <v>1994</v>
      </c>
      <c r="AF9" s="135">
        <v>1995</v>
      </c>
      <c r="AG9" s="135">
        <v>1996</v>
      </c>
      <c r="AH9" s="135">
        <v>1997</v>
      </c>
      <c r="AI9" s="135">
        <v>1998</v>
      </c>
      <c r="AJ9" s="135">
        <v>1999</v>
      </c>
      <c r="AK9" s="135">
        <v>2000</v>
      </c>
      <c r="AL9" s="135">
        <v>2001</v>
      </c>
      <c r="AM9" s="135">
        <v>2002</v>
      </c>
      <c r="AN9" s="135">
        <v>2003</v>
      </c>
      <c r="AO9" s="135">
        <v>2004</v>
      </c>
      <c r="AP9" s="135">
        <v>2005</v>
      </c>
      <c r="AQ9" s="135">
        <f t="shared" ref="AQ9:AW9" si="2">AP9+1</f>
        <v>2006</v>
      </c>
      <c r="AR9" s="135">
        <f t="shared" si="2"/>
        <v>2007</v>
      </c>
      <c r="AS9" s="135">
        <f t="shared" si="2"/>
        <v>2008</v>
      </c>
      <c r="AT9" s="135">
        <f t="shared" si="2"/>
        <v>2009</v>
      </c>
      <c r="AU9" s="135">
        <f t="shared" si="2"/>
        <v>2010</v>
      </c>
      <c r="AV9" s="135">
        <f t="shared" si="2"/>
        <v>2011</v>
      </c>
      <c r="AW9" s="135">
        <f t="shared" si="2"/>
        <v>2012</v>
      </c>
      <c r="AX9" s="135">
        <f>AW9+1</f>
        <v>2013</v>
      </c>
      <c r="AY9" s="135">
        <f>AX9+1</f>
        <v>2014</v>
      </c>
      <c r="AZ9" s="135">
        <f>AY9+1</f>
        <v>2015</v>
      </c>
      <c r="BA9" s="135">
        <f t="shared" ref="BA9" si="3">AZ9+1</f>
        <v>2016</v>
      </c>
    </row>
    <row r="10" spans="1:62" s="252" customFormat="1" ht="15" customHeight="1">
      <c r="A10" s="508"/>
      <c r="B10" s="508"/>
      <c r="C10" s="508"/>
      <c r="D10" s="508"/>
      <c r="E10" s="508"/>
      <c r="F10" s="508"/>
      <c r="G10" s="508"/>
      <c r="H10" s="508"/>
      <c r="I10" s="508"/>
      <c r="J10" s="508"/>
      <c r="K10" s="508"/>
      <c r="L10" s="508"/>
      <c r="M10" s="508"/>
      <c r="N10" s="508"/>
      <c r="O10" s="508"/>
      <c r="P10" s="508"/>
      <c r="Q10" s="508"/>
      <c r="R10" s="508"/>
      <c r="S10" s="508"/>
      <c r="T10" s="508"/>
      <c r="U10" s="508"/>
      <c r="V10" s="508"/>
      <c r="W10" s="508"/>
      <c r="X10" s="508"/>
      <c r="Y10" s="1152" t="s">
        <v>536</v>
      </c>
      <c r="Z10" s="1153"/>
      <c r="AA10" s="253">
        <f t="shared" ref="AA10:AQ10" si="4">SUM(AA11:AA20)</f>
        <v>1527.4569841284022</v>
      </c>
      <c r="AB10" s="253">
        <f t="shared" si="4"/>
        <v>1520.2192807122774</v>
      </c>
      <c r="AC10" s="253">
        <f t="shared" si="4"/>
        <v>1649.3608763330014</v>
      </c>
      <c r="AD10" s="253">
        <f t="shared" si="4"/>
        <v>1667.5691705379736</v>
      </c>
      <c r="AE10" s="253">
        <f t="shared" si="4"/>
        <v>1772.4160002488638</v>
      </c>
      <c r="AF10" s="253">
        <f t="shared" si="4"/>
        <v>1784.5364284447567</v>
      </c>
      <c r="AG10" s="253">
        <f t="shared" si="4"/>
        <v>1876.3573567453764</v>
      </c>
      <c r="AH10" s="253">
        <f t="shared" si="4"/>
        <v>1758.2714484515043</v>
      </c>
      <c r="AI10" s="253">
        <f t="shared" si="4"/>
        <v>1795.8103076433592</v>
      </c>
      <c r="AJ10" s="253">
        <f t="shared" si="4"/>
        <v>1899.7778356911249</v>
      </c>
      <c r="AK10" s="253">
        <f t="shared" si="4"/>
        <v>1951.0530440333396</v>
      </c>
      <c r="AL10" s="253">
        <f t="shared" si="4"/>
        <v>1903.6199894202268</v>
      </c>
      <c r="AM10" s="253">
        <f t="shared" si="4"/>
        <v>2001.2737574258363</v>
      </c>
      <c r="AN10" s="253">
        <f t="shared" si="4"/>
        <v>2069.7297935458896</v>
      </c>
      <c r="AO10" s="253">
        <f t="shared" si="4"/>
        <v>2040.5141183912551</v>
      </c>
      <c r="AP10" s="253">
        <f t="shared" si="4"/>
        <v>2050.4837877625791</v>
      </c>
      <c r="AQ10" s="253">
        <f t="shared" si="4"/>
        <v>1941.672649872477</v>
      </c>
      <c r="AR10" s="253">
        <f t="shared" ref="AR10:AW10" si="5">SUM(AR11:AR20)</f>
        <v>2052.9733196752195</v>
      </c>
      <c r="AS10" s="253">
        <f t="shared" si="5"/>
        <v>2010.079373207444</v>
      </c>
      <c r="AT10" s="253">
        <f t="shared" si="5"/>
        <v>1925.1328428694624</v>
      </c>
      <c r="AU10" s="253">
        <f t="shared" si="5"/>
        <v>2012.7435788777698</v>
      </c>
      <c r="AV10" s="253">
        <f t="shared" si="5"/>
        <v>2125.7885770694329</v>
      </c>
      <c r="AW10" s="253">
        <f t="shared" si="5"/>
        <v>2290.5724911805682</v>
      </c>
      <c r="AX10" s="253">
        <f>SUM(AX11:AX20)</f>
        <v>2247.9351061196762</v>
      </c>
      <c r="AY10" s="253">
        <f>SUM(AY11:AY20)</f>
        <v>2096.5137433931623</v>
      </c>
      <c r="AZ10" s="253">
        <f>SUM(AZ11:AZ20)</f>
        <v>2039.1513925886911</v>
      </c>
      <c r="BA10" s="253">
        <f t="shared" ref="BA10" si="6">SUM(BA11:BA20)</f>
        <v>2044.685700361923</v>
      </c>
    </row>
    <row r="11" spans="1:62" s="252" customFormat="1" ht="15" customHeight="1">
      <c r="A11" s="508"/>
      <c r="B11" s="508"/>
      <c r="C11" s="508"/>
      <c r="D11" s="508"/>
      <c r="E11" s="508"/>
      <c r="F11" s="508"/>
      <c r="G11" s="508"/>
      <c r="H11" s="508"/>
      <c r="I11" s="508"/>
      <c r="J11" s="508"/>
      <c r="K11" s="508"/>
      <c r="L11" s="508"/>
      <c r="M11" s="508"/>
      <c r="N11" s="508"/>
      <c r="O11" s="508"/>
      <c r="P11" s="508"/>
      <c r="Q11" s="508"/>
      <c r="R11" s="508"/>
      <c r="S11" s="508"/>
      <c r="T11" s="508"/>
      <c r="U11" s="508"/>
      <c r="V11" s="508"/>
      <c r="W11" s="508"/>
      <c r="X11" s="508"/>
      <c r="Y11" s="1154"/>
      <c r="Z11" s="1155" t="s">
        <v>537</v>
      </c>
      <c r="AA11" s="254">
        <v>2.5094841602840035</v>
      </c>
      <c r="AB11" s="254">
        <v>2.2192863354646981</v>
      </c>
      <c r="AC11" s="254">
        <v>2.961854138992666</v>
      </c>
      <c r="AD11" s="254">
        <v>2.4606126931457561</v>
      </c>
      <c r="AE11" s="254">
        <v>1.7966329280478188</v>
      </c>
      <c r="AF11" s="254">
        <v>1.4040763602188022</v>
      </c>
      <c r="AG11" s="254">
        <v>2.0215125336654509</v>
      </c>
      <c r="AH11" s="254">
        <v>1.6489152051259979</v>
      </c>
      <c r="AI11" s="254">
        <v>1.0575174794409079</v>
      </c>
      <c r="AJ11" s="254">
        <v>0</v>
      </c>
      <c r="AK11" s="254">
        <v>0</v>
      </c>
      <c r="AL11" s="254">
        <v>0</v>
      </c>
      <c r="AM11" s="254">
        <v>0</v>
      </c>
      <c r="AN11" s="254">
        <v>0</v>
      </c>
      <c r="AO11" s="254">
        <v>0</v>
      </c>
      <c r="AP11" s="254">
        <v>0</v>
      </c>
      <c r="AQ11" s="254">
        <v>0</v>
      </c>
      <c r="AR11" s="254">
        <v>0</v>
      </c>
      <c r="AS11" s="254">
        <v>0</v>
      </c>
      <c r="AT11" s="254">
        <v>0</v>
      </c>
      <c r="AU11" s="254">
        <v>0</v>
      </c>
      <c r="AV11" s="254">
        <v>0</v>
      </c>
      <c r="AW11" s="254">
        <v>0</v>
      </c>
      <c r="AX11" s="254">
        <v>0</v>
      </c>
      <c r="AY11" s="254">
        <v>0</v>
      </c>
      <c r="AZ11" s="258">
        <v>0</v>
      </c>
      <c r="BA11" s="254">
        <v>0</v>
      </c>
    </row>
    <row r="12" spans="1:62" s="252" customFormat="1" ht="15" customHeight="1">
      <c r="A12" s="508"/>
      <c r="B12" s="508"/>
      <c r="C12" s="508"/>
      <c r="D12" s="508"/>
      <c r="E12" s="508"/>
      <c r="F12" s="508"/>
      <c r="G12" s="508"/>
      <c r="H12" s="508"/>
      <c r="I12" s="508"/>
      <c r="J12" s="508"/>
      <c r="K12" s="508"/>
      <c r="L12" s="508"/>
      <c r="M12" s="508"/>
      <c r="N12" s="508"/>
      <c r="O12" s="508"/>
      <c r="P12" s="508"/>
      <c r="Q12" s="508"/>
      <c r="R12" s="508"/>
      <c r="S12" s="508"/>
      <c r="T12" s="508"/>
      <c r="U12" s="508"/>
      <c r="V12" s="508"/>
      <c r="W12" s="508"/>
      <c r="X12" s="508"/>
      <c r="Y12" s="1154"/>
      <c r="Z12" s="1156" t="s">
        <v>538</v>
      </c>
      <c r="AA12" s="254">
        <v>213.90546890194696</v>
      </c>
      <c r="AB12" s="254">
        <v>211.4550009650176</v>
      </c>
      <c r="AC12" s="254">
        <v>225.4565849547505</v>
      </c>
      <c r="AD12" s="254">
        <v>237.2020661806576</v>
      </c>
      <c r="AE12" s="254">
        <v>230.66222307171611</v>
      </c>
      <c r="AF12" s="254">
        <v>245.14782844456656</v>
      </c>
      <c r="AG12" s="254">
        <v>258.46135332829078</v>
      </c>
      <c r="AH12" s="254">
        <v>240.06679924095889</v>
      </c>
      <c r="AI12" s="254">
        <v>236.73283509686723</v>
      </c>
      <c r="AJ12" s="254">
        <v>246.71363075560404</v>
      </c>
      <c r="AK12" s="254">
        <v>270.84265536795419</v>
      </c>
      <c r="AL12" s="254">
        <v>248.54989743783548</v>
      </c>
      <c r="AM12" s="254">
        <v>264.24241958057996</v>
      </c>
      <c r="AN12" s="254">
        <v>230.6546567362779</v>
      </c>
      <c r="AO12" s="254">
        <v>245.95044843496601</v>
      </c>
      <c r="AP12" s="254">
        <v>260.39971589075589</v>
      </c>
      <c r="AQ12" s="254">
        <v>230.99876535670089</v>
      </c>
      <c r="AR12" s="254">
        <v>221.70930956999027</v>
      </c>
      <c r="AS12" s="254">
        <v>203.52272396245164</v>
      </c>
      <c r="AT12" s="254">
        <v>203.84966453437636</v>
      </c>
      <c r="AU12" s="254">
        <v>218.02397235294737</v>
      </c>
      <c r="AV12" s="254">
        <v>214.52587293556408</v>
      </c>
      <c r="AW12" s="254">
        <v>209.72500283531394</v>
      </c>
      <c r="AX12" s="254">
        <v>198.47648484306418</v>
      </c>
      <c r="AY12" s="254">
        <v>186.82840593917157</v>
      </c>
      <c r="AZ12" s="258">
        <v>175.50395980580154</v>
      </c>
      <c r="BA12" s="254">
        <v>180.04086420619331</v>
      </c>
    </row>
    <row r="13" spans="1:62" s="252" customFormat="1" ht="15" customHeight="1">
      <c r="A13" s="508"/>
      <c r="B13" s="508"/>
      <c r="C13" s="508"/>
      <c r="D13" s="508"/>
      <c r="E13" s="508"/>
      <c r="F13" s="508"/>
      <c r="G13" s="508"/>
      <c r="H13" s="508"/>
      <c r="I13" s="508"/>
      <c r="J13" s="508"/>
      <c r="K13" s="508"/>
      <c r="L13" s="508"/>
      <c r="M13" s="508"/>
      <c r="N13" s="508"/>
      <c r="O13" s="508"/>
      <c r="P13" s="508"/>
      <c r="Q13" s="508"/>
      <c r="R13" s="508"/>
      <c r="S13" s="508"/>
      <c r="T13" s="508"/>
      <c r="U13" s="508"/>
      <c r="V13" s="508"/>
      <c r="W13" s="508"/>
      <c r="X13" s="508"/>
      <c r="Y13" s="1154"/>
      <c r="Z13" s="1156" t="s">
        <v>8</v>
      </c>
      <c r="AA13" s="254">
        <v>106.37036993466666</v>
      </c>
      <c r="AB13" s="254">
        <v>109.30570706871087</v>
      </c>
      <c r="AC13" s="254">
        <v>110.60489173748417</v>
      </c>
      <c r="AD13" s="254">
        <v>116.8857781200735</v>
      </c>
      <c r="AE13" s="254">
        <v>119.60632862087226</v>
      </c>
      <c r="AF13" s="254">
        <v>121.92002304213867</v>
      </c>
      <c r="AG13" s="254">
        <v>124.07519541367461</v>
      </c>
      <c r="AH13" s="254">
        <v>119.61332689136566</v>
      </c>
      <c r="AI13" s="254">
        <v>123.94840283298296</v>
      </c>
      <c r="AJ13" s="254">
        <v>124.46348376832921</v>
      </c>
      <c r="AK13" s="254">
        <v>124.92935300550182</v>
      </c>
      <c r="AL13" s="254">
        <v>119.90509207802231</v>
      </c>
      <c r="AM13" s="254">
        <v>120.35777945448145</v>
      </c>
      <c r="AN13" s="254">
        <v>126.26858112909314</v>
      </c>
      <c r="AO13" s="254">
        <v>116.24626011963173</v>
      </c>
      <c r="AP13" s="254">
        <v>112.93544526455614</v>
      </c>
      <c r="AQ13" s="254">
        <v>112.32779281729565</v>
      </c>
      <c r="AR13" s="254">
        <v>114.16883728616278</v>
      </c>
      <c r="AS13" s="254">
        <v>107.55242751323536</v>
      </c>
      <c r="AT13" s="254">
        <v>105.08940197928956</v>
      </c>
      <c r="AU13" s="254">
        <v>110.83354043396102</v>
      </c>
      <c r="AV13" s="254">
        <v>101.9164892093209</v>
      </c>
      <c r="AW13" s="254">
        <v>108.00184372896963</v>
      </c>
      <c r="AX13" s="254">
        <v>105.66157046104871</v>
      </c>
      <c r="AY13" s="254">
        <v>99.316716538921398</v>
      </c>
      <c r="AZ13" s="258">
        <v>97.40282743934344</v>
      </c>
      <c r="BA13" s="254">
        <v>92.390126109999429</v>
      </c>
    </row>
    <row r="14" spans="1:62" s="252" customFormat="1" ht="15" customHeight="1">
      <c r="A14" s="508"/>
      <c r="B14" s="508"/>
      <c r="C14" s="508"/>
      <c r="D14" s="508"/>
      <c r="E14" s="508"/>
      <c r="F14" s="508"/>
      <c r="G14" s="508"/>
      <c r="H14" s="508"/>
      <c r="I14" s="508"/>
      <c r="J14" s="508"/>
      <c r="K14" s="508"/>
      <c r="L14" s="508"/>
      <c r="M14" s="508"/>
      <c r="N14" s="508"/>
      <c r="O14" s="508"/>
      <c r="P14" s="508"/>
      <c r="Q14" s="508"/>
      <c r="R14" s="508"/>
      <c r="S14" s="508"/>
      <c r="T14" s="508"/>
      <c r="U14" s="508"/>
      <c r="V14" s="508"/>
      <c r="W14" s="508"/>
      <c r="X14" s="508"/>
      <c r="Y14" s="1154"/>
      <c r="Z14" s="1157" t="s">
        <v>539</v>
      </c>
      <c r="AA14" s="254">
        <v>146.87949045330296</v>
      </c>
      <c r="AB14" s="254">
        <v>153.93281601250402</v>
      </c>
      <c r="AC14" s="254">
        <v>159.4334562321468</v>
      </c>
      <c r="AD14" s="254">
        <v>167.74872816169776</v>
      </c>
      <c r="AE14" s="254">
        <v>156.4601345669532</v>
      </c>
      <c r="AF14" s="254">
        <v>167.82097730300592</v>
      </c>
      <c r="AG14" s="254">
        <v>169.57687243042662</v>
      </c>
      <c r="AH14" s="254">
        <v>166.56163386601978</v>
      </c>
      <c r="AI14" s="254">
        <v>165.1915384412444</v>
      </c>
      <c r="AJ14" s="254">
        <v>169.18066065230926</v>
      </c>
      <c r="AK14" s="254">
        <v>172.1202004241689</v>
      </c>
      <c r="AL14" s="254">
        <v>168.81959871079897</v>
      </c>
      <c r="AM14" s="254">
        <v>173.72151260464048</v>
      </c>
      <c r="AN14" s="254">
        <v>173.64710914930251</v>
      </c>
      <c r="AO14" s="254">
        <v>168.67728460679143</v>
      </c>
      <c r="AP14" s="254">
        <v>176.26670278238933</v>
      </c>
      <c r="AQ14" s="254">
        <v>173.28036422718858</v>
      </c>
      <c r="AR14" s="254">
        <v>174.39710913543391</v>
      </c>
      <c r="AS14" s="254">
        <v>170.08182770867541</v>
      </c>
      <c r="AT14" s="254">
        <v>168.92818096662643</v>
      </c>
      <c r="AU14" s="254">
        <v>171.21614403253136</v>
      </c>
      <c r="AV14" s="254">
        <v>171.19626289842728</v>
      </c>
      <c r="AW14" s="254">
        <v>171.44098748611253</v>
      </c>
      <c r="AX14" s="254">
        <v>169.3339415749262</v>
      </c>
      <c r="AY14" s="254">
        <v>169.8540128489584</v>
      </c>
      <c r="AZ14" s="258">
        <v>162.96793787036367</v>
      </c>
      <c r="BA14" s="254">
        <v>166.54331728050354</v>
      </c>
    </row>
    <row r="15" spans="1:62" s="252" customFormat="1" ht="15" customHeight="1">
      <c r="A15" s="508"/>
      <c r="B15" s="508"/>
      <c r="C15" s="508"/>
      <c r="D15" s="508"/>
      <c r="E15" s="508"/>
      <c r="F15" s="508"/>
      <c r="G15" s="508"/>
      <c r="H15" s="508"/>
      <c r="I15" s="508"/>
      <c r="J15" s="508"/>
      <c r="K15" s="508"/>
      <c r="L15" s="508"/>
      <c r="M15" s="508"/>
      <c r="N15" s="508"/>
      <c r="O15" s="508"/>
      <c r="P15" s="508"/>
      <c r="Q15" s="508"/>
      <c r="R15" s="508"/>
      <c r="S15" s="508"/>
      <c r="T15" s="508"/>
      <c r="U15" s="508"/>
      <c r="V15" s="508"/>
      <c r="W15" s="508"/>
      <c r="X15" s="508"/>
      <c r="Y15" s="1154"/>
      <c r="Z15" s="1156" t="s">
        <v>540</v>
      </c>
      <c r="AA15" s="254">
        <v>579.35085341787635</v>
      </c>
      <c r="AB15" s="254">
        <v>583.34851641797184</v>
      </c>
      <c r="AC15" s="254">
        <v>613.26888872885149</v>
      </c>
      <c r="AD15" s="254">
        <v>580.64283903692922</v>
      </c>
      <c r="AE15" s="254">
        <v>669.60173976409385</v>
      </c>
      <c r="AF15" s="254">
        <v>657.10308546370538</v>
      </c>
      <c r="AG15" s="254">
        <v>657.04926352984023</v>
      </c>
      <c r="AH15" s="254">
        <v>641.52547797983027</v>
      </c>
      <c r="AI15" s="254">
        <v>619.91358937103337</v>
      </c>
      <c r="AJ15" s="254">
        <v>660.90702771191218</v>
      </c>
      <c r="AK15" s="254">
        <v>678.58120442386053</v>
      </c>
      <c r="AL15" s="254">
        <v>679.18402503111156</v>
      </c>
      <c r="AM15" s="254">
        <v>741.76837944778788</v>
      </c>
      <c r="AN15" s="254">
        <v>791.9741087884338</v>
      </c>
      <c r="AO15" s="254">
        <v>775.66732925698204</v>
      </c>
      <c r="AP15" s="254">
        <v>809.12929814383972</v>
      </c>
      <c r="AQ15" s="254">
        <v>770.21469134349127</v>
      </c>
      <c r="AR15" s="254">
        <v>859.95757215373578</v>
      </c>
      <c r="AS15" s="254">
        <v>855.55735349084398</v>
      </c>
      <c r="AT15" s="254">
        <v>811.49912280684794</v>
      </c>
      <c r="AU15" s="254">
        <v>881.10853359026191</v>
      </c>
      <c r="AV15" s="254">
        <v>1012.5922229325666</v>
      </c>
      <c r="AW15" s="254">
        <v>1125.9337587180139</v>
      </c>
      <c r="AX15" s="254">
        <v>1134.7245384864361</v>
      </c>
      <c r="AY15" s="254">
        <v>1051.8360142370007</v>
      </c>
      <c r="AZ15" s="258">
        <v>1033.8704413235623</v>
      </c>
      <c r="BA15" s="254">
        <v>1040.8788456929344</v>
      </c>
    </row>
    <row r="16" spans="1:62" s="252" customFormat="1" ht="15" customHeight="1">
      <c r="A16" s="508"/>
      <c r="B16" s="508"/>
      <c r="C16" s="508"/>
      <c r="D16" s="508"/>
      <c r="E16" s="508"/>
      <c r="F16" s="508"/>
      <c r="G16" s="508"/>
      <c r="H16" s="508"/>
      <c r="I16" s="508"/>
      <c r="J16" s="508"/>
      <c r="K16" s="508"/>
      <c r="L16" s="508"/>
      <c r="M16" s="508"/>
      <c r="N16" s="508"/>
      <c r="O16" s="508"/>
      <c r="P16" s="508"/>
      <c r="Q16" s="508"/>
      <c r="R16" s="508"/>
      <c r="S16" s="508"/>
      <c r="T16" s="508"/>
      <c r="U16" s="508"/>
      <c r="V16" s="508"/>
      <c r="W16" s="508"/>
      <c r="X16" s="508"/>
      <c r="Y16" s="1154"/>
      <c r="Z16" s="1156" t="s">
        <v>541</v>
      </c>
      <c r="AA16" s="254">
        <v>0.87249189402649807</v>
      </c>
      <c r="AB16" s="254">
        <v>0.7804961935868221</v>
      </c>
      <c r="AC16" s="254">
        <v>0.79987386898115198</v>
      </c>
      <c r="AD16" s="254">
        <v>0.76116834330648087</v>
      </c>
      <c r="AE16" s="254">
        <v>0.71584867867774704</v>
      </c>
      <c r="AF16" s="254">
        <v>0.68525271587596814</v>
      </c>
      <c r="AG16" s="254">
        <v>0.6540954065483473</v>
      </c>
      <c r="AH16" s="254">
        <v>0.60075210084958397</v>
      </c>
      <c r="AI16" s="254">
        <v>0.58460755277922227</v>
      </c>
      <c r="AJ16" s="254">
        <v>0.59766631900923828</v>
      </c>
      <c r="AK16" s="254">
        <v>0.5870422099575765</v>
      </c>
      <c r="AL16" s="254">
        <v>0.55082701745104312</v>
      </c>
      <c r="AM16" s="254">
        <v>0.57624857459967771</v>
      </c>
      <c r="AN16" s="254">
        <v>0.58792245073811278</v>
      </c>
      <c r="AO16" s="254">
        <v>0.56711302508585049</v>
      </c>
      <c r="AP16" s="254">
        <v>0.60603968273184228</v>
      </c>
      <c r="AQ16" s="254">
        <v>0.57453315236738633</v>
      </c>
      <c r="AR16" s="254">
        <v>0.61579365075580983</v>
      </c>
      <c r="AS16" s="254">
        <v>0.59213773221170529</v>
      </c>
      <c r="AT16" s="254">
        <v>0.55585044883944379</v>
      </c>
      <c r="AU16" s="254">
        <v>0.54564693982572221</v>
      </c>
      <c r="AV16" s="254">
        <v>0.56448616177461197</v>
      </c>
      <c r="AW16" s="254">
        <v>0.55909767474136873</v>
      </c>
      <c r="AX16" s="254">
        <v>0.55410599657057569</v>
      </c>
      <c r="AY16" s="254">
        <v>0.51505702579133528</v>
      </c>
      <c r="AZ16" s="258">
        <v>0.49431096488769938</v>
      </c>
      <c r="BA16" s="254">
        <v>0.50028020233844184</v>
      </c>
    </row>
    <row r="17" spans="1:59" s="252" customFormat="1" ht="15" customHeight="1">
      <c r="A17" s="508"/>
      <c r="B17" s="508"/>
      <c r="C17" s="508"/>
      <c r="D17" s="508"/>
      <c r="E17" s="508"/>
      <c r="F17" s="508"/>
      <c r="G17" s="508"/>
      <c r="H17" s="508"/>
      <c r="I17" s="508"/>
      <c r="J17" s="508"/>
      <c r="K17" s="508"/>
      <c r="L17" s="508"/>
      <c r="M17" s="508"/>
      <c r="N17" s="508"/>
      <c r="O17" s="508"/>
      <c r="P17" s="508"/>
      <c r="Q17" s="508"/>
      <c r="R17" s="508"/>
      <c r="S17" s="508"/>
      <c r="T17" s="508"/>
      <c r="U17" s="508"/>
      <c r="V17" s="508"/>
      <c r="W17" s="508"/>
      <c r="X17" s="508"/>
      <c r="Y17" s="1154"/>
      <c r="Z17" s="1156" t="s">
        <v>542</v>
      </c>
      <c r="AA17" s="254">
        <v>317.56995878271857</v>
      </c>
      <c r="AB17" s="254">
        <v>291.73351602879717</v>
      </c>
      <c r="AC17" s="254">
        <v>349.06384194020586</v>
      </c>
      <c r="AD17" s="254">
        <v>362.58543682660002</v>
      </c>
      <c r="AE17" s="254">
        <v>373.76905049764974</v>
      </c>
      <c r="AF17" s="254">
        <v>365.10691067997567</v>
      </c>
      <c r="AG17" s="254">
        <v>423.92076675991399</v>
      </c>
      <c r="AH17" s="254">
        <v>365.70110064747684</v>
      </c>
      <c r="AI17" s="254">
        <v>419.64283982569094</v>
      </c>
      <c r="AJ17" s="254">
        <v>464.59478428694933</v>
      </c>
      <c r="AK17" s="254">
        <v>477.1855692015414</v>
      </c>
      <c r="AL17" s="254">
        <v>466.66401011753572</v>
      </c>
      <c r="AM17" s="254">
        <v>485.78694740389136</v>
      </c>
      <c r="AN17" s="254">
        <v>533.71769426225308</v>
      </c>
      <c r="AO17" s="254">
        <v>533.00209976955762</v>
      </c>
      <c r="AP17" s="254">
        <v>512.18450537708429</v>
      </c>
      <c r="AQ17" s="254">
        <v>498.07576036894875</v>
      </c>
      <c r="AR17" s="254">
        <v>529.36505268160056</v>
      </c>
      <c r="AS17" s="254">
        <v>523.25187866813235</v>
      </c>
      <c r="AT17" s="254">
        <v>504.8320600398975</v>
      </c>
      <c r="AU17" s="254">
        <v>504.218304250009</v>
      </c>
      <c r="AV17" s="254">
        <v>489.06907046063998</v>
      </c>
      <c r="AW17" s="254">
        <v>517.89588735296195</v>
      </c>
      <c r="AX17" s="254">
        <v>491.11098808814063</v>
      </c>
      <c r="AY17" s="254">
        <v>448.72511628232269</v>
      </c>
      <c r="AZ17" s="258">
        <v>436.95992372067673</v>
      </c>
      <c r="BA17" s="254">
        <v>432.2294075463326</v>
      </c>
    </row>
    <row r="18" spans="1:59" s="252" customFormat="1" ht="15" customHeight="1">
      <c r="A18" s="508"/>
      <c r="B18" s="508"/>
      <c r="C18" s="508"/>
      <c r="D18" s="508"/>
      <c r="E18" s="508"/>
      <c r="F18" s="508"/>
      <c r="G18" s="508"/>
      <c r="H18" s="508"/>
      <c r="I18" s="508"/>
      <c r="J18" s="508"/>
      <c r="K18" s="508"/>
      <c r="L18" s="508"/>
      <c r="M18" s="508"/>
      <c r="N18" s="508"/>
      <c r="O18" s="508"/>
      <c r="P18" s="508"/>
      <c r="Q18" s="508"/>
      <c r="R18" s="508"/>
      <c r="S18" s="508"/>
      <c r="T18" s="508"/>
      <c r="U18" s="508"/>
      <c r="V18" s="508"/>
      <c r="W18" s="508"/>
      <c r="X18" s="508"/>
      <c r="Y18" s="1154"/>
      <c r="Z18" s="1156" t="s">
        <v>543</v>
      </c>
      <c r="AA18" s="254">
        <v>50.376021782911572</v>
      </c>
      <c r="AB18" s="254">
        <v>51.502929712122565</v>
      </c>
      <c r="AC18" s="254">
        <v>66.563812470455574</v>
      </c>
      <c r="AD18" s="254">
        <v>76.179106069233839</v>
      </c>
      <c r="AE18" s="254">
        <v>85.83028562649092</v>
      </c>
      <c r="AF18" s="254">
        <v>87.179306067818558</v>
      </c>
      <c r="AG18" s="254">
        <v>101.90868107860223</v>
      </c>
      <c r="AH18" s="254">
        <v>84.736655020626529</v>
      </c>
      <c r="AI18" s="254">
        <v>91.838918449370226</v>
      </c>
      <c r="AJ18" s="254">
        <v>94.616546220849798</v>
      </c>
      <c r="AK18" s="254">
        <v>85.853176674814364</v>
      </c>
      <c r="AL18" s="254">
        <v>78.427345559746598</v>
      </c>
      <c r="AM18" s="254">
        <v>70.704557276641282</v>
      </c>
      <c r="AN18" s="254">
        <v>68.253689582023583</v>
      </c>
      <c r="AO18" s="254">
        <v>63.370200744428672</v>
      </c>
      <c r="AP18" s="254">
        <v>53.128314524047511</v>
      </c>
      <c r="AQ18" s="254">
        <v>41.065754178949987</v>
      </c>
      <c r="AR18" s="254">
        <v>37.27775087483213</v>
      </c>
      <c r="AS18" s="254">
        <v>30.662085328081179</v>
      </c>
      <c r="AT18" s="254">
        <v>24.039816193450523</v>
      </c>
      <c r="AU18" s="254">
        <v>22.151950835564218</v>
      </c>
      <c r="AV18" s="254">
        <v>20.951177241625807</v>
      </c>
      <c r="AW18" s="254">
        <v>20.273933159812501</v>
      </c>
      <c r="AX18" s="254">
        <v>20.120683578578223</v>
      </c>
      <c r="AY18" s="254">
        <v>18.62050939569907</v>
      </c>
      <c r="AZ18" s="258">
        <v>19.134046999218562</v>
      </c>
      <c r="BA18" s="254">
        <v>19.118692506774305</v>
      </c>
      <c r="BG18" s="255"/>
    </row>
    <row r="19" spans="1:59" s="252" customFormat="1" ht="15" customHeight="1">
      <c r="A19" s="508"/>
      <c r="B19" s="508"/>
      <c r="C19" s="508"/>
      <c r="D19" s="508"/>
      <c r="E19" s="508"/>
      <c r="F19" s="508"/>
      <c r="G19" s="508"/>
      <c r="H19" s="508"/>
      <c r="I19" s="508"/>
      <c r="J19" s="508"/>
      <c r="K19" s="508"/>
      <c r="L19" s="508"/>
      <c r="M19" s="508"/>
      <c r="N19" s="508"/>
      <c r="O19" s="508"/>
      <c r="P19" s="508"/>
      <c r="Q19" s="508"/>
      <c r="R19" s="508"/>
      <c r="S19" s="508"/>
      <c r="T19" s="508"/>
      <c r="U19" s="508"/>
      <c r="V19" s="508"/>
      <c r="W19" s="508"/>
      <c r="X19" s="508"/>
      <c r="Y19" s="1154"/>
      <c r="Z19" s="1157" t="s">
        <v>544</v>
      </c>
      <c r="AA19" s="254">
        <v>92.809442681380673</v>
      </c>
      <c r="AB19" s="254">
        <v>94.699232721773015</v>
      </c>
      <c r="AC19" s="254">
        <v>95.622834374687883</v>
      </c>
      <c r="AD19" s="254">
        <v>95.3529786085941</v>
      </c>
      <c r="AE19" s="254">
        <v>98.963364472904658</v>
      </c>
      <c r="AF19" s="254">
        <v>101.28501711982801</v>
      </c>
      <c r="AG19" s="254">
        <v>104.41583220604994</v>
      </c>
      <c r="AH19" s="254">
        <v>106.43113322500493</v>
      </c>
      <c r="AI19" s="254">
        <v>107.52998640475361</v>
      </c>
      <c r="AJ19" s="254">
        <v>110.14657973813898</v>
      </c>
      <c r="AK19" s="254">
        <v>114.1231728966269</v>
      </c>
      <c r="AL19" s="254">
        <v>116.08088581575525</v>
      </c>
      <c r="AM19" s="254">
        <v>117.64899311417521</v>
      </c>
      <c r="AN19" s="254">
        <v>118.0942699760887</v>
      </c>
      <c r="AO19" s="254">
        <v>111.5040843262617</v>
      </c>
      <c r="AP19" s="254">
        <v>101.20887847460098</v>
      </c>
      <c r="AQ19" s="254">
        <v>91.018184038803838</v>
      </c>
      <c r="AR19" s="254">
        <v>88.517635765162368</v>
      </c>
      <c r="AS19" s="254">
        <v>87.392772387721905</v>
      </c>
      <c r="AT19" s="254">
        <v>72.399589925985268</v>
      </c>
      <c r="AU19" s="254">
        <v>69.415154767516071</v>
      </c>
      <c r="AV19" s="254">
        <v>76.651122550754948</v>
      </c>
      <c r="AW19" s="254">
        <v>85.130641243391395</v>
      </c>
      <c r="AX19" s="254">
        <v>83.417627839808176</v>
      </c>
      <c r="AY19" s="254">
        <v>76.118233928744388</v>
      </c>
      <c r="AZ19" s="258">
        <v>74.268357883387694</v>
      </c>
      <c r="BA19" s="254">
        <v>77.15564749095374</v>
      </c>
    </row>
    <row r="20" spans="1:59" s="252" customFormat="1" ht="15" customHeight="1">
      <c r="A20" s="508"/>
      <c r="B20" s="508"/>
      <c r="C20" s="508"/>
      <c r="D20" s="508"/>
      <c r="E20" s="508"/>
      <c r="F20" s="508"/>
      <c r="G20" s="508"/>
      <c r="H20" s="508"/>
      <c r="I20" s="508"/>
      <c r="J20" s="508"/>
      <c r="K20" s="508"/>
      <c r="L20" s="508"/>
      <c r="M20" s="508"/>
      <c r="N20" s="508"/>
      <c r="O20" s="508"/>
      <c r="P20" s="508"/>
      <c r="Q20" s="508"/>
      <c r="R20" s="508"/>
      <c r="S20" s="508"/>
      <c r="T20" s="508"/>
      <c r="U20" s="508"/>
      <c r="V20" s="508"/>
      <c r="W20" s="508"/>
      <c r="X20" s="508"/>
      <c r="Y20" s="1158"/>
      <c r="Z20" s="1159" t="s">
        <v>545</v>
      </c>
      <c r="AA20" s="254">
        <v>16.813402119287961</v>
      </c>
      <c r="AB20" s="254">
        <v>21.241779256329043</v>
      </c>
      <c r="AC20" s="254">
        <v>25.584837886445381</v>
      </c>
      <c r="AD20" s="254">
        <v>27.750456497735602</v>
      </c>
      <c r="AE20" s="254">
        <v>35.010392021457669</v>
      </c>
      <c r="AF20" s="254">
        <v>36.883951247623145</v>
      </c>
      <c r="AG20" s="254">
        <v>34.273784058364129</v>
      </c>
      <c r="AH20" s="254">
        <v>31.385654274245869</v>
      </c>
      <c r="AI20" s="254">
        <v>29.370072189196392</v>
      </c>
      <c r="AJ20" s="254">
        <v>28.55745623802267</v>
      </c>
      <c r="AK20" s="254">
        <v>26.830669828913777</v>
      </c>
      <c r="AL20" s="254">
        <v>25.438307651969971</v>
      </c>
      <c r="AM20" s="254">
        <v>26.466919969038795</v>
      </c>
      <c r="AN20" s="254">
        <v>26.531761471678777</v>
      </c>
      <c r="AO20" s="254">
        <v>25.529298107550016</v>
      </c>
      <c r="AP20" s="254">
        <v>24.624887622573201</v>
      </c>
      <c r="AQ20" s="254">
        <v>24.116804388730767</v>
      </c>
      <c r="AR20" s="254">
        <v>26.964258557545438</v>
      </c>
      <c r="AS20" s="254">
        <v>31.466166416090282</v>
      </c>
      <c r="AT20" s="254">
        <v>33.939155974149095</v>
      </c>
      <c r="AU20" s="254">
        <v>35.230331675153174</v>
      </c>
      <c r="AV20" s="254">
        <v>38.321872678758638</v>
      </c>
      <c r="AW20" s="254">
        <v>51.611338981250682</v>
      </c>
      <c r="AX20" s="254">
        <v>44.535165251103543</v>
      </c>
      <c r="AY20" s="254">
        <v>44.699677196552983</v>
      </c>
      <c r="AZ20" s="258">
        <v>38.549586581449496</v>
      </c>
      <c r="BA20" s="254">
        <v>35.828519325893211</v>
      </c>
    </row>
    <row r="21" spans="1:59">
      <c r="AY21" s="115"/>
      <c r="AZ21" s="115"/>
    </row>
    <row r="22" spans="1:59">
      <c r="Y22" s="115" t="s">
        <v>546</v>
      </c>
      <c r="AY22" s="115"/>
      <c r="AZ22" s="115"/>
    </row>
    <row r="23" spans="1:59">
      <c r="Y23" s="1148" t="s">
        <v>532</v>
      </c>
      <c r="Z23" s="1149"/>
      <c r="AA23" s="135">
        <v>1990</v>
      </c>
      <c r="AB23" s="135">
        <v>1991</v>
      </c>
      <c r="AC23" s="135">
        <v>1992</v>
      </c>
      <c r="AD23" s="135">
        <v>1993</v>
      </c>
      <c r="AE23" s="135">
        <v>1994</v>
      </c>
      <c r="AF23" s="135">
        <v>1995</v>
      </c>
      <c r="AG23" s="135">
        <v>1996</v>
      </c>
      <c r="AH23" s="135">
        <v>1997</v>
      </c>
      <c r="AI23" s="135">
        <v>1998</v>
      </c>
      <c r="AJ23" s="135">
        <v>1999</v>
      </c>
      <c r="AK23" s="135">
        <v>2000</v>
      </c>
      <c r="AL23" s="135">
        <v>2001</v>
      </c>
      <c r="AM23" s="135">
        <v>2002</v>
      </c>
      <c r="AN23" s="135">
        <v>2003</v>
      </c>
      <c r="AO23" s="135">
        <v>2004</v>
      </c>
      <c r="AP23" s="135">
        <v>2005</v>
      </c>
      <c r="AQ23" s="135">
        <f t="shared" ref="AQ23:AW23" si="7">AP23+1</f>
        <v>2006</v>
      </c>
      <c r="AR23" s="135">
        <f t="shared" si="7"/>
        <v>2007</v>
      </c>
      <c r="AS23" s="135">
        <f t="shared" si="7"/>
        <v>2008</v>
      </c>
      <c r="AT23" s="135">
        <f t="shared" si="7"/>
        <v>2009</v>
      </c>
      <c r="AU23" s="135">
        <f t="shared" si="7"/>
        <v>2010</v>
      </c>
      <c r="AV23" s="135">
        <f t="shared" si="7"/>
        <v>2011</v>
      </c>
      <c r="AW23" s="135">
        <f t="shared" si="7"/>
        <v>2012</v>
      </c>
      <c r="AX23" s="135">
        <f>AW23+1</f>
        <v>2013</v>
      </c>
      <c r="AY23" s="135">
        <f>AX23+1</f>
        <v>2014</v>
      </c>
      <c r="AZ23" s="135">
        <f>AY23+1</f>
        <v>2015</v>
      </c>
      <c r="BA23" s="135">
        <f t="shared" ref="BA23" si="8">AZ23+1</f>
        <v>2016</v>
      </c>
    </row>
    <row r="24" spans="1:59" s="252" customFormat="1" ht="15" customHeight="1">
      <c r="A24" s="508"/>
      <c r="B24" s="508"/>
      <c r="C24" s="508"/>
      <c r="D24" s="508"/>
      <c r="E24" s="508"/>
      <c r="F24" s="508"/>
      <c r="G24" s="508"/>
      <c r="H24" s="508"/>
      <c r="I24" s="508"/>
      <c r="J24" s="508"/>
      <c r="K24" s="508"/>
      <c r="L24" s="508"/>
      <c r="M24" s="508"/>
      <c r="N24" s="508"/>
      <c r="O24" s="508"/>
      <c r="P24" s="508"/>
      <c r="Q24" s="508"/>
      <c r="R24" s="508"/>
      <c r="S24" s="508"/>
      <c r="T24" s="508"/>
      <c r="U24" s="508"/>
      <c r="V24" s="508"/>
      <c r="W24" s="508"/>
      <c r="X24" s="508"/>
      <c r="Y24" s="1152" t="s">
        <v>536</v>
      </c>
      <c r="Z24" s="1160"/>
      <c r="AA24" s="256">
        <f t="shared" ref="AA24:AQ24" si="9">SUM(AA25:AA34)</f>
        <v>1</v>
      </c>
      <c r="AB24" s="256">
        <f t="shared" si="9"/>
        <v>1.0000000000000002</v>
      </c>
      <c r="AC24" s="256">
        <f t="shared" si="9"/>
        <v>0.99999999999999978</v>
      </c>
      <c r="AD24" s="256">
        <f t="shared" si="9"/>
        <v>1</v>
      </c>
      <c r="AE24" s="256">
        <f t="shared" si="9"/>
        <v>1.0000000000000002</v>
      </c>
      <c r="AF24" s="256">
        <f t="shared" si="9"/>
        <v>1</v>
      </c>
      <c r="AG24" s="256">
        <f t="shared" si="9"/>
        <v>1</v>
      </c>
      <c r="AH24" s="256">
        <f t="shared" si="9"/>
        <v>1</v>
      </c>
      <c r="AI24" s="256">
        <f t="shared" si="9"/>
        <v>0.99999999999999989</v>
      </c>
      <c r="AJ24" s="256">
        <f t="shared" si="9"/>
        <v>0.99999999999999989</v>
      </c>
      <c r="AK24" s="256">
        <f t="shared" si="9"/>
        <v>0.99999999999999989</v>
      </c>
      <c r="AL24" s="256">
        <f t="shared" si="9"/>
        <v>1.0000000000000002</v>
      </c>
      <c r="AM24" s="256">
        <f t="shared" si="9"/>
        <v>1</v>
      </c>
      <c r="AN24" s="256">
        <f t="shared" si="9"/>
        <v>1</v>
      </c>
      <c r="AO24" s="256">
        <f t="shared" si="9"/>
        <v>1.0000000000000002</v>
      </c>
      <c r="AP24" s="256">
        <f t="shared" si="9"/>
        <v>0.99999999999999978</v>
      </c>
      <c r="AQ24" s="256">
        <f t="shared" si="9"/>
        <v>1</v>
      </c>
      <c r="AR24" s="256">
        <f t="shared" ref="AR24:AW24" si="10">SUM(AR25:AR34)</f>
        <v>0.99999999999999978</v>
      </c>
      <c r="AS24" s="256">
        <f t="shared" si="10"/>
        <v>0.99999999999999978</v>
      </c>
      <c r="AT24" s="256">
        <f t="shared" si="10"/>
        <v>1</v>
      </c>
      <c r="AU24" s="256">
        <f t="shared" si="10"/>
        <v>1</v>
      </c>
      <c r="AV24" s="256">
        <f t="shared" si="10"/>
        <v>0.99999999999999989</v>
      </c>
      <c r="AW24" s="256">
        <f t="shared" si="10"/>
        <v>0.99999999999999989</v>
      </c>
      <c r="AX24" s="256">
        <f>SUM(AX25:AX34)</f>
        <v>1.0000000000000002</v>
      </c>
      <c r="AY24" s="256">
        <f>SUM(AY25:AY34)</f>
        <v>1.0000000000000002</v>
      </c>
      <c r="AZ24" s="256">
        <f>SUM(AZ25:AZ34)</f>
        <v>1</v>
      </c>
      <c r="BA24" s="256">
        <f t="shared" ref="BA24" si="11">SUM(BA25:BA34)</f>
        <v>0.99999999999999989</v>
      </c>
    </row>
    <row r="25" spans="1:59" s="252" customFormat="1" ht="15" customHeight="1">
      <c r="A25" s="508"/>
      <c r="B25" s="508"/>
      <c r="C25" s="508"/>
      <c r="D25" s="508"/>
      <c r="E25" s="508"/>
      <c r="F25" s="508"/>
      <c r="G25" s="508"/>
      <c r="H25" s="508"/>
      <c r="I25" s="508"/>
      <c r="J25" s="508"/>
      <c r="K25" s="508"/>
      <c r="L25" s="508"/>
      <c r="M25" s="508"/>
      <c r="N25" s="508"/>
      <c r="O25" s="508"/>
      <c r="P25" s="508"/>
      <c r="Q25" s="508"/>
      <c r="R25" s="508"/>
      <c r="S25" s="508"/>
      <c r="T25" s="508"/>
      <c r="U25" s="508"/>
      <c r="V25" s="508"/>
      <c r="W25" s="508"/>
      <c r="X25" s="508"/>
      <c r="Y25" s="1154"/>
      <c r="Z25" s="1161" t="s">
        <v>537</v>
      </c>
      <c r="AA25" s="257">
        <f>+AA11/AA$10</f>
        <v>1.6429164201412624E-3</v>
      </c>
      <c r="AB25" s="257">
        <f t="shared" ref="AA25:AQ34" si="12">+AB11/AB$10</f>
        <v>1.4598461969413273E-3</v>
      </c>
      <c r="AC25" s="257">
        <f t="shared" si="12"/>
        <v>1.7957586975008832E-3</v>
      </c>
      <c r="AD25" s="257">
        <f t="shared" si="12"/>
        <v>1.4755685920674218E-3</v>
      </c>
      <c r="AE25" s="257">
        <f t="shared" si="12"/>
        <v>1.0136632301872442E-3</v>
      </c>
      <c r="AF25" s="257">
        <f t="shared" si="12"/>
        <v>7.8680173620354187E-4</v>
      </c>
      <c r="AG25" s="257">
        <f t="shared" si="12"/>
        <v>1.0773600915615843E-3</v>
      </c>
      <c r="AH25" s="257">
        <f t="shared" si="12"/>
        <v>9.3780468685775707E-4</v>
      </c>
      <c r="AI25" s="257">
        <f t="shared" si="12"/>
        <v>5.8888039284543778E-4</v>
      </c>
      <c r="AJ25" s="257">
        <f t="shared" si="12"/>
        <v>0</v>
      </c>
      <c r="AK25" s="257">
        <f t="shared" si="12"/>
        <v>0</v>
      </c>
      <c r="AL25" s="257">
        <f t="shared" si="12"/>
        <v>0</v>
      </c>
      <c r="AM25" s="257">
        <f t="shared" si="12"/>
        <v>0</v>
      </c>
      <c r="AN25" s="257">
        <f t="shared" si="12"/>
        <v>0</v>
      </c>
      <c r="AO25" s="257">
        <f t="shared" si="12"/>
        <v>0</v>
      </c>
      <c r="AP25" s="257">
        <f t="shared" si="12"/>
        <v>0</v>
      </c>
      <c r="AQ25" s="257">
        <f t="shared" si="12"/>
        <v>0</v>
      </c>
      <c r="AR25" s="257">
        <f t="shared" ref="AR25:AY25" si="13">+AR11/AR$10</f>
        <v>0</v>
      </c>
      <c r="AS25" s="257">
        <f t="shared" si="13"/>
        <v>0</v>
      </c>
      <c r="AT25" s="257">
        <f t="shared" si="13"/>
        <v>0</v>
      </c>
      <c r="AU25" s="257">
        <f t="shared" si="13"/>
        <v>0</v>
      </c>
      <c r="AV25" s="257">
        <f t="shared" si="13"/>
        <v>0</v>
      </c>
      <c r="AW25" s="257">
        <f t="shared" si="13"/>
        <v>0</v>
      </c>
      <c r="AX25" s="257">
        <f t="shared" si="13"/>
        <v>0</v>
      </c>
      <c r="AY25" s="257">
        <f t="shared" si="13"/>
        <v>0</v>
      </c>
      <c r="AZ25" s="524">
        <f t="shared" ref="AZ25:BA34" si="14">+AZ11/AZ$10</f>
        <v>0</v>
      </c>
      <c r="BA25" s="257">
        <f t="shared" si="14"/>
        <v>0</v>
      </c>
    </row>
    <row r="26" spans="1:59" s="252" customFormat="1" ht="15" customHeight="1">
      <c r="A26" s="508"/>
      <c r="B26" s="508"/>
      <c r="C26" s="508"/>
      <c r="D26" s="508"/>
      <c r="E26" s="508"/>
      <c r="F26" s="508"/>
      <c r="G26" s="508"/>
      <c r="H26" s="508"/>
      <c r="I26" s="508"/>
      <c r="J26" s="508"/>
      <c r="K26" s="508"/>
      <c r="L26" s="508"/>
      <c r="M26" s="508"/>
      <c r="N26" s="508"/>
      <c r="O26" s="508"/>
      <c r="P26" s="508"/>
      <c r="Q26" s="508"/>
      <c r="R26" s="508"/>
      <c r="S26" s="508"/>
      <c r="T26" s="508"/>
      <c r="U26" s="508"/>
      <c r="V26" s="508"/>
      <c r="W26" s="508"/>
      <c r="X26" s="508"/>
      <c r="Y26" s="1154"/>
      <c r="Z26" s="1162" t="s">
        <v>538</v>
      </c>
      <c r="AA26" s="257">
        <f t="shared" si="12"/>
        <v>0.14004025718865382</v>
      </c>
      <c r="AB26" s="257">
        <f t="shared" si="12"/>
        <v>0.13909506585519907</v>
      </c>
      <c r="AC26" s="257">
        <f t="shared" si="12"/>
        <v>0.13669330235115351</v>
      </c>
      <c r="AD26" s="257">
        <f t="shared" si="12"/>
        <v>0.14224421413603727</v>
      </c>
      <c r="AE26" s="257">
        <f t="shared" si="12"/>
        <v>0.13014000270778925</v>
      </c>
      <c r="AF26" s="257">
        <f t="shared" si="12"/>
        <v>0.13737339543032787</v>
      </c>
      <c r="AG26" s="257">
        <f t="shared" si="12"/>
        <v>0.1377463372843877</v>
      </c>
      <c r="AH26" s="257">
        <f t="shared" si="12"/>
        <v>0.13653568648480519</v>
      </c>
      <c r="AI26" s="257">
        <f t="shared" si="12"/>
        <v>0.13182507867856688</v>
      </c>
      <c r="AJ26" s="257">
        <f t="shared" si="12"/>
        <v>0.12986446421291756</v>
      </c>
      <c r="AK26" s="257">
        <f t="shared" si="12"/>
        <v>0.13881870418451117</v>
      </c>
      <c r="AL26" s="257">
        <f t="shared" si="12"/>
        <v>0.13056697177966423</v>
      </c>
      <c r="AM26" s="257">
        <f t="shared" si="12"/>
        <v>0.13203711816041855</v>
      </c>
      <c r="AN26" s="257">
        <f t="shared" si="12"/>
        <v>0.11144191742107416</v>
      </c>
      <c r="AO26" s="257">
        <f t="shared" si="12"/>
        <v>0.1205335685836243</v>
      </c>
      <c r="AP26" s="257">
        <f t="shared" si="12"/>
        <v>0.12699428176162053</v>
      </c>
      <c r="AQ26" s="257">
        <f t="shared" si="12"/>
        <v>0.11896895461337016</v>
      </c>
      <c r="AR26" s="257">
        <f t="shared" ref="AR26:AS34" si="15">+AR12/AR$10</f>
        <v>0.10799424787705701</v>
      </c>
      <c r="AS26" s="257">
        <f t="shared" si="15"/>
        <v>0.10125108822826953</v>
      </c>
      <c r="AT26" s="257">
        <f t="shared" ref="AT26:AU34" si="16">+AT12/AT$10</f>
        <v>0.10588862233035978</v>
      </c>
      <c r="AU26" s="257">
        <f t="shared" si="16"/>
        <v>0.10832178258618981</v>
      </c>
      <c r="AV26" s="257">
        <f t="shared" ref="AV26:AW34" si="17">+AV12/AV$10</f>
        <v>0.10091590257357809</v>
      </c>
      <c r="AW26" s="257">
        <f t="shared" si="17"/>
        <v>9.1560081002815596E-2</v>
      </c>
      <c r="AX26" s="257">
        <f t="shared" ref="AX26:AY34" si="18">+AX12/AX$10</f>
        <v>8.8292800046914532E-2</v>
      </c>
      <c r="AY26" s="257">
        <f t="shared" si="18"/>
        <v>8.9113847466028934E-2</v>
      </c>
      <c r="AZ26" s="524">
        <f t="shared" si="14"/>
        <v>8.6067155407720988E-2</v>
      </c>
      <c r="BA26" s="257">
        <f t="shared" si="14"/>
        <v>8.8053075430773967E-2</v>
      </c>
    </row>
    <row r="27" spans="1:59" s="252" customFormat="1" ht="15" customHeight="1">
      <c r="A27" s="508"/>
      <c r="B27" s="508"/>
      <c r="C27" s="508"/>
      <c r="D27" s="508"/>
      <c r="E27" s="508"/>
      <c r="F27" s="508"/>
      <c r="G27" s="508"/>
      <c r="H27" s="508"/>
      <c r="I27" s="508"/>
      <c r="J27" s="508"/>
      <c r="K27" s="508"/>
      <c r="L27" s="508"/>
      <c r="M27" s="508"/>
      <c r="N27" s="508"/>
      <c r="O27" s="508"/>
      <c r="P27" s="508"/>
      <c r="Q27" s="508"/>
      <c r="R27" s="508"/>
      <c r="S27" s="508"/>
      <c r="T27" s="508"/>
      <c r="U27" s="508"/>
      <c r="V27" s="508"/>
      <c r="W27" s="508"/>
      <c r="X27" s="508"/>
      <c r="Y27" s="1154"/>
      <c r="Z27" s="1162" t="s">
        <v>8</v>
      </c>
      <c r="AA27" s="257">
        <f t="shared" si="12"/>
        <v>6.9638864491731484E-2</v>
      </c>
      <c r="AB27" s="257">
        <f t="shared" si="12"/>
        <v>7.1901276648390633E-2</v>
      </c>
      <c r="AC27" s="257">
        <f t="shared" si="12"/>
        <v>6.7059242961667861E-2</v>
      </c>
      <c r="AD27" s="257">
        <f t="shared" si="12"/>
        <v>7.0093511072985976E-2</v>
      </c>
      <c r="AE27" s="257">
        <f t="shared" si="12"/>
        <v>6.7482085810598877E-2</v>
      </c>
      <c r="AF27" s="257">
        <f t="shared" si="12"/>
        <v>6.8320276963128923E-2</v>
      </c>
      <c r="AG27" s="257">
        <f t="shared" si="12"/>
        <v>6.612556769510497E-2</v>
      </c>
      <c r="AH27" s="257">
        <f t="shared" si="12"/>
        <v>6.8028930912066035E-2</v>
      </c>
      <c r="AI27" s="257">
        <f t="shared" si="12"/>
        <v>6.9020877263835503E-2</v>
      </c>
      <c r="AJ27" s="257">
        <f t="shared" si="12"/>
        <v>6.5514757267946713E-2</v>
      </c>
      <c r="AK27" s="257">
        <f t="shared" si="12"/>
        <v>6.4031756280311075E-2</v>
      </c>
      <c r="AL27" s="257">
        <f t="shared" si="12"/>
        <v>6.298793495782791E-2</v>
      </c>
      <c r="AM27" s="257">
        <f t="shared" si="12"/>
        <v>6.0140587467300409E-2</v>
      </c>
      <c r="AN27" s="257">
        <f t="shared" si="12"/>
        <v>6.1007278110814682E-2</v>
      </c>
      <c r="AO27" s="257">
        <f t="shared" si="12"/>
        <v>5.6969103556745046E-2</v>
      </c>
      <c r="AP27" s="257">
        <f t="shared" si="12"/>
        <v>5.5077463152141085E-2</v>
      </c>
      <c r="AQ27" s="257">
        <f t="shared" si="12"/>
        <v>5.7851045501760033E-2</v>
      </c>
      <c r="AR27" s="257">
        <f t="shared" si="15"/>
        <v>5.5611456901068883E-2</v>
      </c>
      <c r="AS27" s="257">
        <f t="shared" si="15"/>
        <v>5.3506557475696132E-2</v>
      </c>
      <c r="AT27" s="257">
        <f t="shared" si="16"/>
        <v>5.4588130044392662E-2</v>
      </c>
      <c r="AU27" s="257">
        <f t="shared" si="16"/>
        <v>5.5065901884907585E-2</v>
      </c>
      <c r="AV27" s="257">
        <f t="shared" si="17"/>
        <v>4.7942909426026185E-2</v>
      </c>
      <c r="AW27" s="257">
        <f t="shared" si="17"/>
        <v>4.7150589708385586E-2</v>
      </c>
      <c r="AX27" s="257">
        <f t="shared" si="18"/>
        <v>4.7003834840872616E-2</v>
      </c>
      <c r="AY27" s="257">
        <f t="shared" si="18"/>
        <v>4.7372318379453805E-2</v>
      </c>
      <c r="AZ27" s="524">
        <f t="shared" si="14"/>
        <v>4.7766354079130491E-2</v>
      </c>
      <c r="BA27" s="257">
        <f t="shared" si="14"/>
        <v>4.5185490412363014E-2</v>
      </c>
    </row>
    <row r="28" spans="1:59" s="252" customFormat="1" ht="15" customHeight="1">
      <c r="A28" s="508"/>
      <c r="B28" s="508"/>
      <c r="C28" s="508"/>
      <c r="D28" s="508"/>
      <c r="E28" s="508"/>
      <c r="F28" s="508"/>
      <c r="G28" s="508"/>
      <c r="H28" s="508"/>
      <c r="I28" s="508"/>
      <c r="J28" s="508"/>
      <c r="K28" s="508"/>
      <c r="L28" s="508"/>
      <c r="M28" s="508"/>
      <c r="N28" s="508"/>
      <c r="O28" s="508"/>
      <c r="P28" s="508"/>
      <c r="Q28" s="508"/>
      <c r="R28" s="508"/>
      <c r="S28" s="508"/>
      <c r="T28" s="508"/>
      <c r="U28" s="508"/>
      <c r="V28" s="508"/>
      <c r="W28" s="508"/>
      <c r="X28" s="508"/>
      <c r="Y28" s="1154"/>
      <c r="Z28" s="1163" t="s">
        <v>539</v>
      </c>
      <c r="AA28" s="257">
        <f t="shared" si="12"/>
        <v>9.6159493838129509E-2</v>
      </c>
      <c r="AB28" s="257">
        <f t="shared" si="12"/>
        <v>0.10125698178251033</v>
      </c>
      <c r="AC28" s="257">
        <f t="shared" si="12"/>
        <v>9.6663779600867417E-2</v>
      </c>
      <c r="AD28" s="257">
        <f t="shared" si="12"/>
        <v>0.10059476459832874</v>
      </c>
      <c r="AE28" s="257">
        <f t="shared" si="12"/>
        <v>8.8275063272383422E-2</v>
      </c>
      <c r="AF28" s="257">
        <f t="shared" si="12"/>
        <v>9.4041777252630118E-2</v>
      </c>
      <c r="AG28" s="257">
        <f t="shared" si="12"/>
        <v>9.0375573619177266E-2</v>
      </c>
      <c r="AH28" s="257">
        <f t="shared" si="12"/>
        <v>9.4730329615890244E-2</v>
      </c>
      <c r="AI28" s="257">
        <f t="shared" si="12"/>
        <v>9.1987186919550074E-2</v>
      </c>
      <c r="AJ28" s="257">
        <f t="shared" si="12"/>
        <v>8.9052865800364811E-2</v>
      </c>
      <c r="AK28" s="257">
        <f t="shared" si="12"/>
        <v>8.8219129126469675E-2</v>
      </c>
      <c r="AL28" s="257">
        <f t="shared" si="12"/>
        <v>8.8683455547351783E-2</v>
      </c>
      <c r="AM28" s="257">
        <f t="shared" si="12"/>
        <v>8.680547174520091E-2</v>
      </c>
      <c r="AN28" s="257">
        <f t="shared" si="12"/>
        <v>8.3898443985679833E-2</v>
      </c>
      <c r="AO28" s="257">
        <f t="shared" si="12"/>
        <v>8.2664110523173878E-2</v>
      </c>
      <c r="AP28" s="257">
        <f t="shared" si="12"/>
        <v>8.5963470588921745E-2</v>
      </c>
      <c r="AQ28" s="257">
        <f t="shared" si="12"/>
        <v>8.924283103980947E-2</v>
      </c>
      <c r="AR28" s="257">
        <f t="shared" si="15"/>
        <v>8.4948551188684482E-2</v>
      </c>
      <c r="AS28" s="257">
        <f t="shared" si="15"/>
        <v>8.4614483375986885E-2</v>
      </c>
      <c r="AT28" s="257">
        <f t="shared" si="16"/>
        <v>8.7748843718667452E-2</v>
      </c>
      <c r="AU28" s="257">
        <f t="shared" si="16"/>
        <v>8.5066049063236879E-2</v>
      </c>
      <c r="AV28" s="257">
        <f t="shared" si="17"/>
        <v>8.0533061822373145E-2</v>
      </c>
      <c r="AW28" s="257">
        <f t="shared" si="17"/>
        <v>7.4846348738673324E-2</v>
      </c>
      <c r="AX28" s="257">
        <f t="shared" si="18"/>
        <v>7.532866100713459E-2</v>
      </c>
      <c r="AY28" s="257">
        <f t="shared" si="18"/>
        <v>8.1017361982112915E-2</v>
      </c>
      <c r="AZ28" s="524">
        <f t="shared" si="14"/>
        <v>7.9919489284940637E-2</v>
      </c>
      <c r="BA28" s="257">
        <f t="shared" si="14"/>
        <v>8.1451793422834748E-2</v>
      </c>
    </row>
    <row r="29" spans="1:59" s="252" customFormat="1" ht="15" customHeight="1">
      <c r="A29" s="508"/>
      <c r="B29" s="508"/>
      <c r="C29" s="508"/>
      <c r="D29" s="508"/>
      <c r="E29" s="508"/>
      <c r="F29" s="508"/>
      <c r="G29" s="508"/>
      <c r="H29" s="508"/>
      <c r="I29" s="508"/>
      <c r="J29" s="508"/>
      <c r="K29" s="508"/>
      <c r="L29" s="508"/>
      <c r="M29" s="508"/>
      <c r="N29" s="508"/>
      <c r="O29" s="508"/>
      <c r="P29" s="508"/>
      <c r="Q29" s="508"/>
      <c r="R29" s="508"/>
      <c r="S29" s="508"/>
      <c r="T29" s="508"/>
      <c r="U29" s="508"/>
      <c r="V29" s="508"/>
      <c r="W29" s="508"/>
      <c r="X29" s="508"/>
      <c r="Y29" s="1154"/>
      <c r="Z29" s="1162" t="s">
        <v>540</v>
      </c>
      <c r="AA29" s="257">
        <f t="shared" si="12"/>
        <v>0.37929110897251594</v>
      </c>
      <c r="AB29" s="257">
        <f t="shared" si="12"/>
        <v>0.3837265609107734</v>
      </c>
      <c r="AC29" s="257">
        <f t="shared" si="12"/>
        <v>0.37182213882284071</v>
      </c>
      <c r="AD29" s="257">
        <f t="shared" si="12"/>
        <v>0.34819715385455846</v>
      </c>
      <c r="AE29" s="257">
        <f t="shared" si="12"/>
        <v>0.37779039439390949</v>
      </c>
      <c r="AF29" s="257">
        <f t="shared" si="12"/>
        <v>0.36822060619764319</v>
      </c>
      <c r="AG29" s="257">
        <f t="shared" si="12"/>
        <v>0.35017277554714887</v>
      </c>
      <c r="AH29" s="257">
        <f t="shared" si="12"/>
        <v>0.36486145443857187</v>
      </c>
      <c r="AI29" s="257">
        <f t="shared" si="12"/>
        <v>0.34519992826221474</v>
      </c>
      <c r="AJ29" s="257">
        <f t="shared" si="12"/>
        <v>0.34788648193249355</v>
      </c>
      <c r="AK29" s="257">
        <f t="shared" si="12"/>
        <v>0.34780254001759725</v>
      </c>
      <c r="AL29" s="257">
        <f t="shared" si="12"/>
        <v>0.35678550803512327</v>
      </c>
      <c r="AM29" s="257">
        <f t="shared" si="12"/>
        <v>0.37064813181875572</v>
      </c>
      <c r="AN29" s="257">
        <f t="shared" si="12"/>
        <v>0.38264613634981448</v>
      </c>
      <c r="AO29" s="257">
        <f t="shared" si="12"/>
        <v>0.38013328222816684</v>
      </c>
      <c r="AP29" s="257">
        <f t="shared" si="12"/>
        <v>0.39460409439605232</v>
      </c>
      <c r="AQ29" s="257">
        <f t="shared" si="12"/>
        <v>0.39667587190563586</v>
      </c>
      <c r="AR29" s="257">
        <f t="shared" si="15"/>
        <v>0.41888394939773554</v>
      </c>
      <c r="AS29" s="257">
        <f t="shared" si="15"/>
        <v>0.42563361670919891</v>
      </c>
      <c r="AT29" s="257">
        <f t="shared" si="16"/>
        <v>0.42152889646684671</v>
      </c>
      <c r="AU29" s="257">
        <f t="shared" si="16"/>
        <v>0.43776492089545505</v>
      </c>
      <c r="AV29" s="257">
        <f t="shared" si="17"/>
        <v>0.47633722085782626</v>
      </c>
      <c r="AW29" s="257">
        <f t="shared" si="17"/>
        <v>0.49155124452651755</v>
      </c>
      <c r="AX29" s="257">
        <f t="shared" si="18"/>
        <v>0.50478527400426898</v>
      </c>
      <c r="AY29" s="257">
        <f t="shared" si="18"/>
        <v>0.50170718773091694</v>
      </c>
      <c r="AZ29" s="524">
        <f t="shared" si="14"/>
        <v>0.5070101440634428</v>
      </c>
      <c r="BA29" s="257">
        <f t="shared" si="14"/>
        <v>0.50906544976995338</v>
      </c>
    </row>
    <row r="30" spans="1:59" s="252" customFormat="1" ht="15" customHeight="1">
      <c r="A30" s="508"/>
      <c r="B30" s="508"/>
      <c r="C30" s="508"/>
      <c r="D30" s="508"/>
      <c r="E30" s="508"/>
      <c r="F30" s="508"/>
      <c r="G30" s="508"/>
      <c r="H30" s="508"/>
      <c r="I30" s="508"/>
      <c r="J30" s="508"/>
      <c r="K30" s="508"/>
      <c r="L30" s="508"/>
      <c r="M30" s="508"/>
      <c r="N30" s="508"/>
      <c r="O30" s="508"/>
      <c r="P30" s="508"/>
      <c r="Q30" s="508"/>
      <c r="R30" s="508"/>
      <c r="S30" s="508"/>
      <c r="T30" s="508"/>
      <c r="U30" s="508"/>
      <c r="V30" s="508"/>
      <c r="W30" s="508"/>
      <c r="X30" s="508"/>
      <c r="Y30" s="1154"/>
      <c r="Z30" s="1162" t="s">
        <v>541</v>
      </c>
      <c r="AA30" s="454">
        <f t="shared" si="12"/>
        <v>5.7120554168951581E-4</v>
      </c>
      <c r="AB30" s="454">
        <f t="shared" si="12"/>
        <v>5.1341027145842513E-4</v>
      </c>
      <c r="AC30" s="454">
        <f t="shared" si="12"/>
        <v>4.849598898935321E-4</v>
      </c>
      <c r="AD30" s="454">
        <f t="shared" si="12"/>
        <v>4.564538351718992E-4</v>
      </c>
      <c r="AE30" s="454">
        <f t="shared" si="12"/>
        <v>4.0388299280599767E-4</v>
      </c>
      <c r="AF30" s="454">
        <f t="shared" si="12"/>
        <v>3.8399480389042745E-4</v>
      </c>
      <c r="AG30" s="454">
        <f t="shared" si="12"/>
        <v>3.4859852479428776E-4</v>
      </c>
      <c r="AH30" s="454">
        <f t="shared" si="12"/>
        <v>3.4167198778019264E-4</v>
      </c>
      <c r="AI30" s="454">
        <f t="shared" si="12"/>
        <v>3.2553970221186804E-4</v>
      </c>
      <c r="AJ30" s="454">
        <f t="shared" si="12"/>
        <v>3.1459800603043236E-4</v>
      </c>
      <c r="AK30" s="454">
        <f t="shared" si="12"/>
        <v>3.008848025700039E-4</v>
      </c>
      <c r="AL30" s="454">
        <f t="shared" si="12"/>
        <v>2.8935765568358258E-4</v>
      </c>
      <c r="AM30" s="454">
        <f t="shared" si="12"/>
        <v>2.8794090386758721E-4</v>
      </c>
      <c r="AN30" s="454">
        <f t="shared" si="12"/>
        <v>2.8405758692340023E-4</v>
      </c>
      <c r="AO30" s="454">
        <f t="shared" si="12"/>
        <v>2.779265382064415E-4</v>
      </c>
      <c r="AP30" s="454">
        <f t="shared" si="12"/>
        <v>2.9555936328232711E-4</v>
      </c>
      <c r="AQ30" s="454">
        <f t="shared" si="12"/>
        <v>2.9589599070941225E-4</v>
      </c>
      <c r="AR30" s="454">
        <f t="shared" si="15"/>
        <v>2.9995209623728982E-4</v>
      </c>
      <c r="AS30" s="454">
        <f t="shared" si="15"/>
        <v>2.9458425378836795E-4</v>
      </c>
      <c r="AT30" s="454">
        <f t="shared" si="16"/>
        <v>2.8873355462105861E-4</v>
      </c>
      <c r="AU30" s="454">
        <f t="shared" si="16"/>
        <v>2.710961026292055E-4</v>
      </c>
      <c r="AV30" s="454">
        <f t="shared" si="17"/>
        <v>2.6554200538268043E-4</v>
      </c>
      <c r="AW30" s="454">
        <f t="shared" si="17"/>
        <v>2.4408643555009606E-4</v>
      </c>
      <c r="AX30" s="454">
        <f t="shared" si="18"/>
        <v>2.4649554831992381E-4</v>
      </c>
      <c r="AY30" s="454">
        <f t="shared" si="18"/>
        <v>2.4567309773878545E-4</v>
      </c>
      <c r="AZ30" s="525">
        <f t="shared" si="14"/>
        <v>2.4241013525737998E-4</v>
      </c>
      <c r="BA30" s="454">
        <f t="shared" si="14"/>
        <v>2.4467340004866709E-4</v>
      </c>
    </row>
    <row r="31" spans="1:59" s="252" customFormat="1" ht="15" customHeight="1">
      <c r="A31" s="508"/>
      <c r="B31" s="508"/>
      <c r="C31" s="508"/>
      <c r="D31" s="508"/>
      <c r="E31" s="508"/>
      <c r="F31" s="508"/>
      <c r="G31" s="508"/>
      <c r="H31" s="508"/>
      <c r="I31" s="508"/>
      <c r="J31" s="508"/>
      <c r="K31" s="508"/>
      <c r="L31" s="508"/>
      <c r="M31" s="508"/>
      <c r="N31" s="508"/>
      <c r="O31" s="508"/>
      <c r="P31" s="508"/>
      <c r="Q31" s="508"/>
      <c r="R31" s="508"/>
      <c r="S31" s="508"/>
      <c r="T31" s="508"/>
      <c r="U31" s="508"/>
      <c r="V31" s="508"/>
      <c r="W31" s="508"/>
      <c r="X31" s="508"/>
      <c r="Y31" s="1154"/>
      <c r="Z31" s="1162" t="s">
        <v>542</v>
      </c>
      <c r="AA31" s="257">
        <f t="shared" si="12"/>
        <v>0.2079076282229515</v>
      </c>
      <c r="AB31" s="257">
        <f t="shared" si="12"/>
        <v>0.19190226023979221</v>
      </c>
      <c r="AC31" s="257">
        <f t="shared" si="12"/>
        <v>0.21163582024345945</v>
      </c>
      <c r="AD31" s="257">
        <f t="shared" si="12"/>
        <v>0.21743352133910374</v>
      </c>
      <c r="AE31" s="257">
        <f t="shared" si="12"/>
        <v>0.21088110829803447</v>
      </c>
      <c r="AF31" s="257">
        <f t="shared" si="12"/>
        <v>0.20459482073905905</v>
      </c>
      <c r="AG31" s="257">
        <f t="shared" si="12"/>
        <v>0.22592752134125615</v>
      </c>
      <c r="AH31" s="257">
        <f t="shared" si="12"/>
        <v>0.20798898882737754</v>
      </c>
      <c r="AI31" s="257">
        <f t="shared" si="12"/>
        <v>0.23367882344788854</v>
      </c>
      <c r="AJ31" s="257">
        <f t="shared" si="12"/>
        <v>0.24455216581571143</v>
      </c>
      <c r="AK31" s="257">
        <f t="shared" si="12"/>
        <v>0.2445784704115852</v>
      </c>
      <c r="AL31" s="257">
        <f t="shared" si="12"/>
        <v>0.24514557144341848</v>
      </c>
      <c r="AM31" s="257">
        <f t="shared" si="12"/>
        <v>0.24273887847744577</v>
      </c>
      <c r="AN31" s="257">
        <f t="shared" si="12"/>
        <v>0.25786829562320818</v>
      </c>
      <c r="AO31" s="257">
        <f t="shared" si="12"/>
        <v>0.26120970934020166</v>
      </c>
      <c r="AP31" s="257">
        <f t="shared" si="12"/>
        <v>0.24978715190719128</v>
      </c>
      <c r="AQ31" s="257">
        <f t="shared" si="12"/>
        <v>0.25651891445329922</v>
      </c>
      <c r="AR31" s="257">
        <f t="shared" si="15"/>
        <v>0.25785286521178274</v>
      </c>
      <c r="AS31" s="257">
        <f t="shared" si="15"/>
        <v>0.26031403816317444</v>
      </c>
      <c r="AT31" s="257">
        <f t="shared" si="16"/>
        <v>0.26223232433530752</v>
      </c>
      <c r="AU31" s="257">
        <f t="shared" si="16"/>
        <v>0.25051293644227757</v>
      </c>
      <c r="AV31" s="257">
        <f t="shared" si="17"/>
        <v>0.23006477489631647</v>
      </c>
      <c r="AW31" s="257">
        <f t="shared" si="17"/>
        <v>0.22609888547383925</v>
      </c>
      <c r="AX31" s="257">
        <f t="shared" si="18"/>
        <v>0.21847204874872161</v>
      </c>
      <c r="AY31" s="257">
        <f t="shared" si="18"/>
        <v>0.21403394931056868</v>
      </c>
      <c r="AZ31" s="524">
        <f t="shared" si="14"/>
        <v>0.21428518025135868</v>
      </c>
      <c r="BA31" s="257">
        <f t="shared" si="14"/>
        <v>0.21139161264238562</v>
      </c>
    </row>
    <row r="32" spans="1:59" s="252" customFormat="1" ht="15" customHeight="1">
      <c r="A32" s="508"/>
      <c r="B32" s="508"/>
      <c r="C32" s="508"/>
      <c r="D32" s="508"/>
      <c r="E32" s="508"/>
      <c r="F32" s="508"/>
      <c r="G32" s="508"/>
      <c r="H32" s="508"/>
      <c r="I32" s="508"/>
      <c r="J32" s="508"/>
      <c r="K32" s="508"/>
      <c r="L32" s="508"/>
      <c r="M32" s="508"/>
      <c r="N32" s="508"/>
      <c r="O32" s="508"/>
      <c r="P32" s="508"/>
      <c r="Q32" s="508"/>
      <c r="R32" s="508"/>
      <c r="S32" s="508"/>
      <c r="T32" s="508"/>
      <c r="U32" s="508"/>
      <c r="V32" s="508"/>
      <c r="W32" s="508"/>
      <c r="X32" s="508"/>
      <c r="Y32" s="1154"/>
      <c r="Z32" s="1159" t="s">
        <v>543</v>
      </c>
      <c r="AA32" s="257">
        <f t="shared" si="12"/>
        <v>3.2980321086853483E-2</v>
      </c>
      <c r="AB32" s="257">
        <f t="shared" si="12"/>
        <v>3.3878618937125696E-2</v>
      </c>
      <c r="AC32" s="257">
        <f t="shared" si="12"/>
        <v>4.0357336848225643E-2</v>
      </c>
      <c r="AD32" s="257">
        <f t="shared" si="12"/>
        <v>4.5682726339116561E-2</v>
      </c>
      <c r="AE32" s="257">
        <f t="shared" si="12"/>
        <v>4.8425587229205529E-2</v>
      </c>
      <c r="AF32" s="257">
        <f t="shared" si="12"/>
        <v>4.8852634599225467E-2</v>
      </c>
      <c r="AG32" s="257">
        <f t="shared" si="12"/>
        <v>5.4311978852134693E-2</v>
      </c>
      <c r="AH32" s="257">
        <f t="shared" si="12"/>
        <v>4.8193158738517552E-2</v>
      </c>
      <c r="AI32" s="257">
        <f t="shared" si="12"/>
        <v>5.1140656704376744E-2</v>
      </c>
      <c r="AJ32" s="257">
        <f t="shared" si="12"/>
        <v>4.9804005733348818E-2</v>
      </c>
      <c r="AK32" s="257">
        <f t="shared" si="12"/>
        <v>4.4003507202107266E-2</v>
      </c>
      <c r="AL32" s="257">
        <f t="shared" si="12"/>
        <v>4.1199055481463347E-2</v>
      </c>
      <c r="AM32" s="257">
        <f t="shared" si="12"/>
        <v>3.5329777854872749E-2</v>
      </c>
      <c r="AN32" s="257">
        <f t="shared" si="12"/>
        <v>3.2977101549613592E-2</v>
      </c>
      <c r="AO32" s="257">
        <f t="shared" si="12"/>
        <v>3.1055997198583388E-2</v>
      </c>
      <c r="AP32" s="257">
        <f t="shared" si="12"/>
        <v>2.5910136349831563E-2</v>
      </c>
      <c r="AQ32" s="257">
        <f t="shared" si="12"/>
        <v>2.1149679469217975E-2</v>
      </c>
      <c r="AR32" s="257">
        <f t="shared" si="15"/>
        <v>1.8157932457071323E-2</v>
      </c>
      <c r="AS32" s="257">
        <f t="shared" si="15"/>
        <v>1.5254166445752983E-2</v>
      </c>
      <c r="AT32" s="257">
        <f t="shared" si="16"/>
        <v>1.2487354461013988E-2</v>
      </c>
      <c r="AU32" s="257">
        <f t="shared" si="16"/>
        <v>1.1005848468743005E-2</v>
      </c>
      <c r="AV32" s="257">
        <f t="shared" si="17"/>
        <v>9.8557201161127012E-3</v>
      </c>
      <c r="AW32" s="257">
        <f t="shared" si="17"/>
        <v>8.8510331971040357E-3</v>
      </c>
      <c r="AX32" s="257">
        <f t="shared" si="18"/>
        <v>8.9507404034051465E-3</v>
      </c>
      <c r="AY32" s="257">
        <f t="shared" si="18"/>
        <v>8.8816538667484124E-3</v>
      </c>
      <c r="AZ32" s="524">
        <f t="shared" si="14"/>
        <v>9.3833381222999824E-3</v>
      </c>
      <c r="BA32" s="257">
        <f t="shared" si="14"/>
        <v>9.3504309749856268E-3</v>
      </c>
    </row>
    <row r="33" spans="1:53" s="252" customFormat="1" ht="15" customHeight="1">
      <c r="A33" s="508"/>
      <c r="B33" s="508"/>
      <c r="C33" s="508"/>
      <c r="D33" s="508"/>
      <c r="E33" s="508"/>
      <c r="F33" s="508"/>
      <c r="G33" s="508"/>
      <c r="H33" s="508"/>
      <c r="I33" s="508"/>
      <c r="J33" s="508"/>
      <c r="K33" s="508"/>
      <c r="L33" s="508"/>
      <c r="M33" s="508"/>
      <c r="N33" s="508"/>
      <c r="O33" s="508"/>
      <c r="P33" s="508"/>
      <c r="Q33" s="508"/>
      <c r="R33" s="508"/>
      <c r="S33" s="508"/>
      <c r="T33" s="508"/>
      <c r="U33" s="508"/>
      <c r="V33" s="508"/>
      <c r="W33" s="508"/>
      <c r="X33" s="508"/>
      <c r="Y33" s="1154"/>
      <c r="Z33" s="1163" t="s">
        <v>544</v>
      </c>
      <c r="AA33" s="257">
        <f t="shared" si="12"/>
        <v>6.0760757026712353E-2</v>
      </c>
      <c r="AB33" s="257">
        <f t="shared" si="12"/>
        <v>6.2293140156335219E-2</v>
      </c>
      <c r="AC33" s="257">
        <f t="shared" si="12"/>
        <v>5.7975689703083449E-2</v>
      </c>
      <c r="AD33" s="257">
        <f t="shared" si="12"/>
        <v>5.7180823616349498E-2</v>
      </c>
      <c r="AE33" s="257">
        <f t="shared" si="12"/>
        <v>5.5835291748105004E-2</v>
      </c>
      <c r="AF33" s="257">
        <f t="shared" si="12"/>
        <v>5.675704653902696E-2</v>
      </c>
      <c r="AG33" s="257">
        <f t="shared" si="12"/>
        <v>5.56481588278918E-2</v>
      </c>
      <c r="AH33" s="257">
        <f t="shared" si="12"/>
        <v>6.0531684865120221E-2</v>
      </c>
      <c r="AI33" s="257">
        <f t="shared" si="12"/>
        <v>5.9878254371902535E-2</v>
      </c>
      <c r="AJ33" s="257">
        <f t="shared" si="12"/>
        <v>5.7978663435700357E-2</v>
      </c>
      <c r="AK33" s="257">
        <f t="shared" si="12"/>
        <v>5.8493116445826762E-2</v>
      </c>
      <c r="AL33" s="257">
        <f t="shared" si="12"/>
        <v>6.0979022315850576E-2</v>
      </c>
      <c r="AM33" s="257">
        <f t="shared" si="12"/>
        <v>5.8787056332314437E-2</v>
      </c>
      <c r="AN33" s="257">
        <f t="shared" si="12"/>
        <v>5.7057819984205747E-2</v>
      </c>
      <c r="AO33" s="257">
        <f t="shared" si="12"/>
        <v>5.4645093273930259E-2</v>
      </c>
      <c r="AP33" s="257">
        <f t="shared" si="12"/>
        <v>4.9358536301833823E-2</v>
      </c>
      <c r="AQ33" s="257">
        <f t="shared" si="12"/>
        <v>4.6876173511936542E-2</v>
      </c>
      <c r="AR33" s="257">
        <f t="shared" si="15"/>
        <v>4.3116797922715264E-2</v>
      </c>
      <c r="AS33" s="257">
        <f t="shared" si="15"/>
        <v>4.3477274356719053E-2</v>
      </c>
      <c r="AT33" s="257">
        <f t="shared" si="16"/>
        <v>3.7607581312711767E-2</v>
      </c>
      <c r="AU33" s="257">
        <f t="shared" si="16"/>
        <v>3.4487828204236209E-2</v>
      </c>
      <c r="AV33" s="257">
        <f t="shared" si="17"/>
        <v>3.6057735645764248E-2</v>
      </c>
      <c r="AW33" s="257">
        <f t="shared" si="17"/>
        <v>3.7165661235857586E-2</v>
      </c>
      <c r="AX33" s="257">
        <f t="shared" si="18"/>
        <v>3.7108556920845193E-2</v>
      </c>
      <c r="AY33" s="257">
        <f t="shared" si="18"/>
        <v>3.6307052204460469E-2</v>
      </c>
      <c r="AZ33" s="524">
        <f t="shared" si="14"/>
        <v>3.6421208426856644E-2</v>
      </c>
      <c r="BA33" s="257">
        <f t="shared" si="14"/>
        <v>3.7734722494169481E-2</v>
      </c>
    </row>
    <row r="34" spans="1:53" s="252" customFormat="1" ht="15" customHeight="1">
      <c r="A34" s="508"/>
      <c r="B34" s="508"/>
      <c r="C34" s="508"/>
      <c r="D34" s="508"/>
      <c r="E34" s="508"/>
      <c r="F34" s="508"/>
      <c r="G34" s="508"/>
      <c r="H34" s="508"/>
      <c r="I34" s="508"/>
      <c r="J34" s="508"/>
      <c r="K34" s="508"/>
      <c r="L34" s="508"/>
      <c r="M34" s="508"/>
      <c r="N34" s="508"/>
      <c r="O34" s="508"/>
      <c r="P34" s="508"/>
      <c r="Q34" s="508"/>
      <c r="R34" s="508"/>
      <c r="S34" s="508"/>
      <c r="T34" s="508"/>
      <c r="U34" s="508"/>
      <c r="V34" s="508"/>
      <c r="W34" s="508"/>
      <c r="X34" s="508"/>
      <c r="Y34" s="1158"/>
      <c r="Z34" s="1162" t="s">
        <v>545</v>
      </c>
      <c r="AA34" s="257">
        <f t="shared" si="12"/>
        <v>1.100744721062114E-2</v>
      </c>
      <c r="AB34" s="257">
        <f t="shared" si="12"/>
        <v>1.3972839001473857E-2</v>
      </c>
      <c r="AC34" s="257">
        <f t="shared" si="12"/>
        <v>1.5511970881307525E-2</v>
      </c>
      <c r="AD34" s="257">
        <f t="shared" si="12"/>
        <v>1.6641262616280583E-2</v>
      </c>
      <c r="AE34" s="257">
        <f t="shared" si="12"/>
        <v>1.9752920316980824E-2</v>
      </c>
      <c r="AF34" s="257">
        <f t="shared" si="12"/>
        <v>2.0668645738864472E-2</v>
      </c>
      <c r="AG34" s="257">
        <f t="shared" si="12"/>
        <v>1.8266128216542665E-2</v>
      </c>
      <c r="AH34" s="257">
        <f t="shared" si="12"/>
        <v>1.7850289443013458E-2</v>
      </c>
      <c r="AI34" s="257">
        <f t="shared" si="12"/>
        <v>1.6354774256607713E-2</v>
      </c>
      <c r="AJ34" s="257">
        <f t="shared" si="12"/>
        <v>1.5031997795486272E-2</v>
      </c>
      <c r="AK34" s="257">
        <f t="shared" si="12"/>
        <v>1.3751891529021542E-2</v>
      </c>
      <c r="AL34" s="257">
        <f t="shared" si="12"/>
        <v>1.3363122783616888E-2</v>
      </c>
      <c r="AM34" s="257">
        <f t="shared" si="12"/>
        <v>1.3225037239823803E-2</v>
      </c>
      <c r="AN34" s="257">
        <f t="shared" si="12"/>
        <v>1.2818949388665946E-2</v>
      </c>
      <c r="AO34" s="257">
        <f t="shared" si="12"/>
        <v>1.2511208757368147E-2</v>
      </c>
      <c r="AP34" s="257">
        <f t="shared" si="12"/>
        <v>1.2009306179125207E-2</v>
      </c>
      <c r="AQ34" s="257">
        <f t="shared" si="12"/>
        <v>1.2420633514261368E-2</v>
      </c>
      <c r="AR34" s="257">
        <f t="shared" si="15"/>
        <v>1.3134246947647223E-2</v>
      </c>
      <c r="AS34" s="257">
        <f t="shared" si="15"/>
        <v>1.5654190991413609E-2</v>
      </c>
      <c r="AT34" s="257">
        <f t="shared" si="16"/>
        <v>1.7629513776078885E-2</v>
      </c>
      <c r="AU34" s="257">
        <f t="shared" si="16"/>
        <v>1.7503636352324763E-2</v>
      </c>
      <c r="AV34" s="257">
        <f t="shared" si="17"/>
        <v>1.8027132656620235E-2</v>
      </c>
      <c r="AW34" s="257">
        <f t="shared" si="17"/>
        <v>2.2532069681256862E-2</v>
      </c>
      <c r="AX34" s="257">
        <f t="shared" si="18"/>
        <v>1.9811588479517507E-2</v>
      </c>
      <c r="AY34" s="257">
        <f t="shared" si="18"/>
        <v>2.1320955961971193E-2</v>
      </c>
      <c r="AZ34" s="524">
        <f t="shared" si="14"/>
        <v>1.8904720228992422E-2</v>
      </c>
      <c r="BA34" s="257">
        <f t="shared" si="14"/>
        <v>1.7522751452485497E-2</v>
      </c>
    </row>
    <row r="35" spans="1:53">
      <c r="Y35" s="1166"/>
      <c r="Z35" s="1166"/>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row>
    <row r="36" spans="1:53" ht="18.75">
      <c r="Y36" s="115" t="s">
        <v>561</v>
      </c>
      <c r="AY36" s="115"/>
      <c r="AZ36" s="115"/>
    </row>
    <row r="37" spans="1:53">
      <c r="Y37" s="1148" t="s">
        <v>532</v>
      </c>
      <c r="Z37" s="1149"/>
      <c r="AA37" s="135">
        <v>1990</v>
      </c>
      <c r="AB37" s="135">
        <v>1991</v>
      </c>
      <c r="AC37" s="135">
        <v>1992</v>
      </c>
      <c r="AD37" s="135">
        <v>1993</v>
      </c>
      <c r="AE37" s="135">
        <v>1994</v>
      </c>
      <c r="AF37" s="135">
        <v>1995</v>
      </c>
      <c r="AG37" s="135">
        <v>1996</v>
      </c>
      <c r="AH37" s="135">
        <v>1997</v>
      </c>
      <c r="AI37" s="135">
        <v>1998</v>
      </c>
      <c r="AJ37" s="135">
        <v>1999</v>
      </c>
      <c r="AK37" s="135">
        <v>2000</v>
      </c>
      <c r="AL37" s="135">
        <v>2001</v>
      </c>
      <c r="AM37" s="135">
        <v>2002</v>
      </c>
      <c r="AN37" s="135">
        <v>2003</v>
      </c>
      <c r="AO37" s="135">
        <v>2004</v>
      </c>
      <c r="AP37" s="135">
        <v>2005</v>
      </c>
      <c r="AQ37" s="135">
        <f t="shared" ref="AQ37:AW37" si="19">AP37+1</f>
        <v>2006</v>
      </c>
      <c r="AR37" s="135">
        <f t="shared" si="19"/>
        <v>2007</v>
      </c>
      <c r="AS37" s="135">
        <f t="shared" si="19"/>
        <v>2008</v>
      </c>
      <c r="AT37" s="135">
        <f t="shared" si="19"/>
        <v>2009</v>
      </c>
      <c r="AU37" s="135">
        <f t="shared" si="19"/>
        <v>2010</v>
      </c>
      <c r="AV37" s="135">
        <f t="shared" si="19"/>
        <v>2011</v>
      </c>
      <c r="AW37" s="135">
        <f t="shared" si="19"/>
        <v>2012</v>
      </c>
      <c r="AX37" s="135">
        <f>AW37+1</f>
        <v>2013</v>
      </c>
      <c r="AY37" s="135">
        <f>AX37+1</f>
        <v>2014</v>
      </c>
      <c r="AZ37" s="135">
        <f>AY37+1</f>
        <v>2015</v>
      </c>
      <c r="BA37" s="135">
        <f t="shared" ref="BA37" si="20">AZ37+1</f>
        <v>2016</v>
      </c>
    </row>
    <row r="38" spans="1:53" s="252" customFormat="1" ht="15" customHeight="1">
      <c r="A38" s="508"/>
      <c r="B38" s="508"/>
      <c r="C38" s="508"/>
      <c r="D38" s="508"/>
      <c r="E38" s="508"/>
      <c r="F38" s="508"/>
      <c r="G38" s="508"/>
      <c r="H38" s="508"/>
      <c r="I38" s="508"/>
      <c r="J38" s="508"/>
      <c r="K38" s="508"/>
      <c r="L38" s="508"/>
      <c r="M38" s="508"/>
      <c r="N38" s="508"/>
      <c r="O38" s="508"/>
      <c r="P38" s="508"/>
      <c r="Q38" s="508"/>
      <c r="R38" s="508"/>
      <c r="S38" s="508"/>
      <c r="T38" s="508"/>
      <c r="U38" s="508"/>
      <c r="V38" s="508"/>
      <c r="W38" s="508"/>
      <c r="X38" s="508"/>
      <c r="Y38" s="1152" t="s">
        <v>536</v>
      </c>
      <c r="Z38" s="1160"/>
      <c r="AA38" s="253">
        <f t="shared" ref="AA38:AQ38" si="21">SUM(AA39:AA46)</f>
        <v>1527.4569841284024</v>
      </c>
      <c r="AB38" s="253">
        <f t="shared" si="21"/>
        <v>1520.2192807122776</v>
      </c>
      <c r="AC38" s="253">
        <f t="shared" si="21"/>
        <v>1649.3608763330019</v>
      </c>
      <c r="AD38" s="253">
        <f t="shared" si="21"/>
        <v>1667.5691705379738</v>
      </c>
      <c r="AE38" s="253">
        <f t="shared" si="21"/>
        <v>1772.4160002488641</v>
      </c>
      <c r="AF38" s="253">
        <f t="shared" si="21"/>
        <v>1784.5364284447567</v>
      </c>
      <c r="AG38" s="253">
        <f t="shared" si="21"/>
        <v>1876.3573567453764</v>
      </c>
      <c r="AH38" s="253">
        <f t="shared" si="21"/>
        <v>1758.2714484515043</v>
      </c>
      <c r="AI38" s="253">
        <f t="shared" si="21"/>
        <v>1795.8103076433592</v>
      </c>
      <c r="AJ38" s="253">
        <f t="shared" si="21"/>
        <v>1899.7778356911249</v>
      </c>
      <c r="AK38" s="253">
        <f t="shared" si="21"/>
        <v>1951.0530440333396</v>
      </c>
      <c r="AL38" s="253">
        <f t="shared" si="21"/>
        <v>1903.6199894202268</v>
      </c>
      <c r="AM38" s="253">
        <f t="shared" si="21"/>
        <v>2001.273757425836</v>
      </c>
      <c r="AN38" s="253">
        <f t="shared" si="21"/>
        <v>2069.7297935458892</v>
      </c>
      <c r="AO38" s="253">
        <f t="shared" si="21"/>
        <v>2040.5141183912551</v>
      </c>
      <c r="AP38" s="253">
        <f t="shared" si="21"/>
        <v>2050.4837877625787</v>
      </c>
      <c r="AQ38" s="253">
        <f t="shared" si="21"/>
        <v>1941.672649872477</v>
      </c>
      <c r="AR38" s="253">
        <f t="shared" ref="AR38:AW38" si="22">SUM(AR39:AR46)</f>
        <v>2052.9733196752186</v>
      </c>
      <c r="AS38" s="253">
        <f t="shared" si="22"/>
        <v>2010.079373207444</v>
      </c>
      <c r="AT38" s="253">
        <f t="shared" si="22"/>
        <v>1925.1328428694621</v>
      </c>
      <c r="AU38" s="253">
        <f t="shared" si="22"/>
        <v>2012.7435788777698</v>
      </c>
      <c r="AV38" s="253">
        <f t="shared" si="22"/>
        <v>2125.7885770694329</v>
      </c>
      <c r="AW38" s="253">
        <f t="shared" si="22"/>
        <v>2290.5724911805682</v>
      </c>
      <c r="AX38" s="253">
        <f>SUM(AX39:AX46)</f>
        <v>2247.9351061196762</v>
      </c>
      <c r="AY38" s="253">
        <f>SUM(AY39:AY46)</f>
        <v>2096.5137433931623</v>
      </c>
      <c r="AZ38" s="253">
        <f>SUM(AZ39:AZ46)</f>
        <v>2039.1513925886911</v>
      </c>
      <c r="BA38" s="253">
        <f t="shared" ref="BA38" si="23">SUM(BA39:BA46)</f>
        <v>2044.685700361923</v>
      </c>
    </row>
    <row r="39" spans="1:53" s="252" customFormat="1" ht="15" customHeight="1">
      <c r="A39" s="508"/>
      <c r="B39" s="508"/>
      <c r="C39" s="508"/>
      <c r="D39" s="508"/>
      <c r="E39" s="508"/>
      <c r="F39" s="508"/>
      <c r="G39" s="508"/>
      <c r="H39" s="508"/>
      <c r="I39" s="508"/>
      <c r="J39" s="508"/>
      <c r="K39" s="508"/>
      <c r="L39" s="508"/>
      <c r="M39" s="508"/>
      <c r="N39" s="508"/>
      <c r="O39" s="508"/>
      <c r="P39" s="508"/>
      <c r="Q39" s="508"/>
      <c r="R39" s="508"/>
      <c r="S39" s="508"/>
      <c r="T39" s="508"/>
      <c r="U39" s="508"/>
      <c r="V39" s="508"/>
      <c r="W39" s="508"/>
      <c r="X39" s="508"/>
      <c r="Y39" s="1154"/>
      <c r="Z39" s="1161" t="s">
        <v>548</v>
      </c>
      <c r="AA39" s="258">
        <v>214.72440246848711</v>
      </c>
      <c r="AB39" s="258">
        <v>215.62910601097965</v>
      </c>
      <c r="AC39" s="258">
        <v>226.38296453447956</v>
      </c>
      <c r="AD39" s="258">
        <v>241.53287833496415</v>
      </c>
      <c r="AE39" s="258">
        <v>252.26140187007528</v>
      </c>
      <c r="AF39" s="258">
        <v>269.19434505578505</v>
      </c>
      <c r="AG39" s="258">
        <v>265.77014131586475</v>
      </c>
      <c r="AH39" s="258">
        <v>234.53851441998071</v>
      </c>
      <c r="AI39" s="258">
        <v>249.9384198072419</v>
      </c>
      <c r="AJ39" s="258">
        <v>267.93142817421528</v>
      </c>
      <c r="AK39" s="258">
        <v>284.37640009585613</v>
      </c>
      <c r="AL39" s="258">
        <v>256.53620601466957</v>
      </c>
      <c r="AM39" s="258">
        <v>291.12059713334617</v>
      </c>
      <c r="AN39" s="258">
        <v>256.86981435165421</v>
      </c>
      <c r="AO39" s="258">
        <v>277.43847959070035</v>
      </c>
      <c r="AP39" s="258">
        <v>308.33781613289335</v>
      </c>
      <c r="AQ39" s="258">
        <v>257.32025202088079</v>
      </c>
      <c r="AR39" s="258">
        <v>278.80434511885005</v>
      </c>
      <c r="AS39" s="258">
        <v>262.69447717062934</v>
      </c>
      <c r="AT39" s="258">
        <v>262.25023365442547</v>
      </c>
      <c r="AU39" s="258">
        <v>300.64894784660981</v>
      </c>
      <c r="AV39" s="258">
        <v>307.57576472679199</v>
      </c>
      <c r="AW39" s="258">
        <v>313.12448495497682</v>
      </c>
      <c r="AX39" s="258">
        <v>300.19245408972984</v>
      </c>
      <c r="AY39" s="258">
        <v>282.8408252206126</v>
      </c>
      <c r="AZ39" s="258">
        <v>270.59790927635476</v>
      </c>
      <c r="BA39" s="258">
        <v>283.920330727595</v>
      </c>
    </row>
    <row r="40" spans="1:53" s="252" customFormat="1" ht="15" customHeight="1">
      <c r="A40" s="508"/>
      <c r="B40" s="508"/>
      <c r="C40" s="508"/>
      <c r="D40" s="508"/>
      <c r="E40" s="508"/>
      <c r="F40" s="508"/>
      <c r="G40" s="508"/>
      <c r="H40" s="508"/>
      <c r="I40" s="508"/>
      <c r="J40" s="508"/>
      <c r="K40" s="508"/>
      <c r="L40" s="508"/>
      <c r="M40" s="508"/>
      <c r="N40" s="508"/>
      <c r="O40" s="508"/>
      <c r="P40" s="508"/>
      <c r="Q40" s="508"/>
      <c r="R40" s="508"/>
      <c r="S40" s="508"/>
      <c r="T40" s="508"/>
      <c r="U40" s="508"/>
      <c r="V40" s="508"/>
      <c r="W40" s="508"/>
      <c r="X40" s="508"/>
      <c r="Y40" s="1154"/>
      <c r="Z40" s="1162" t="s">
        <v>549</v>
      </c>
      <c r="AA40" s="258">
        <v>34.806454937527718</v>
      </c>
      <c r="AB40" s="258">
        <v>26.465158576953307</v>
      </c>
      <c r="AC40" s="258">
        <v>30.073753820319279</v>
      </c>
      <c r="AD40" s="258">
        <v>17.343385272276343</v>
      </c>
      <c r="AE40" s="258">
        <v>52.169923249237947</v>
      </c>
      <c r="AF40" s="258">
        <v>39.959474712107564</v>
      </c>
      <c r="AG40" s="258">
        <v>31.861796326148909</v>
      </c>
      <c r="AH40" s="258">
        <v>33.486487354291789</v>
      </c>
      <c r="AI40" s="258">
        <v>36.387418150387639</v>
      </c>
      <c r="AJ40" s="258">
        <v>40.7094663392215</v>
      </c>
      <c r="AK40" s="258">
        <v>42.715744393807881</v>
      </c>
      <c r="AL40" s="258">
        <v>38.108196780521389</v>
      </c>
      <c r="AM40" s="258">
        <v>41.955234048689405</v>
      </c>
      <c r="AN40" s="258">
        <v>33.788048876200058</v>
      </c>
      <c r="AO40" s="258">
        <v>48.248366106402266</v>
      </c>
      <c r="AP40" s="258">
        <v>44.867605940686438</v>
      </c>
      <c r="AQ40" s="258">
        <v>38.896416332496791</v>
      </c>
      <c r="AR40" s="258">
        <v>48.330257580601902</v>
      </c>
      <c r="AS40" s="258">
        <v>39.428288532968267</v>
      </c>
      <c r="AT40" s="258">
        <v>30.483775338599216</v>
      </c>
      <c r="AU40" s="258">
        <v>53.032237758410751</v>
      </c>
      <c r="AV40" s="258">
        <v>48.072338352965986</v>
      </c>
      <c r="AW40" s="258">
        <v>51.73875040060895</v>
      </c>
      <c r="AX40" s="258">
        <v>57.068915670382331</v>
      </c>
      <c r="AY40" s="258">
        <v>41.647054063590886</v>
      </c>
      <c r="AZ40" s="258">
        <v>43.19303276843641</v>
      </c>
      <c r="BA40" s="258">
        <v>46.662681441042615</v>
      </c>
    </row>
    <row r="41" spans="1:53" s="252" customFormat="1" ht="15" customHeight="1">
      <c r="A41" s="508"/>
      <c r="B41" s="508"/>
      <c r="C41" s="508"/>
      <c r="D41" s="508"/>
      <c r="E41" s="508"/>
      <c r="F41" s="508"/>
      <c r="G41" s="508"/>
      <c r="H41" s="508"/>
      <c r="I41" s="508"/>
      <c r="J41" s="508"/>
      <c r="K41" s="508"/>
      <c r="L41" s="508"/>
      <c r="M41" s="508"/>
      <c r="N41" s="508"/>
      <c r="O41" s="508"/>
      <c r="P41" s="508"/>
      <c r="Q41" s="508"/>
      <c r="R41" s="508"/>
      <c r="S41" s="508"/>
      <c r="T41" s="508"/>
      <c r="U41" s="508"/>
      <c r="V41" s="508"/>
      <c r="W41" s="508"/>
      <c r="X41" s="508"/>
      <c r="Y41" s="1154"/>
      <c r="Z41" s="1163" t="s">
        <v>550</v>
      </c>
      <c r="AA41" s="258">
        <v>265.69552572445849</v>
      </c>
      <c r="AB41" s="258">
        <v>270.94845105742445</v>
      </c>
      <c r="AC41" s="258">
        <v>288.77221809315733</v>
      </c>
      <c r="AD41" s="258">
        <v>307.51137165843886</v>
      </c>
      <c r="AE41" s="258">
        <v>279.6136357643789</v>
      </c>
      <c r="AF41" s="258">
        <v>292.40858238012351</v>
      </c>
      <c r="AG41" s="258">
        <v>306.86561860915396</v>
      </c>
      <c r="AH41" s="258">
        <v>307.9084268885</v>
      </c>
      <c r="AI41" s="258">
        <v>278.92102723273604</v>
      </c>
      <c r="AJ41" s="258">
        <v>279.58060674308973</v>
      </c>
      <c r="AK41" s="258">
        <v>295.73307863402152</v>
      </c>
      <c r="AL41" s="258">
        <v>295.75976824339193</v>
      </c>
      <c r="AM41" s="258">
        <v>294.54248454595353</v>
      </c>
      <c r="AN41" s="258">
        <v>307.9751052760588</v>
      </c>
      <c r="AO41" s="258">
        <v>294.45434242612566</v>
      </c>
      <c r="AP41" s="258">
        <v>303.46796208944369</v>
      </c>
      <c r="AQ41" s="258">
        <v>304.54305509656251</v>
      </c>
      <c r="AR41" s="258">
        <v>303.5586494998991</v>
      </c>
      <c r="AS41" s="258">
        <v>288.37535853875892</v>
      </c>
      <c r="AT41" s="258">
        <v>282.62409713020605</v>
      </c>
      <c r="AU41" s="258">
        <v>293.41251103680196</v>
      </c>
      <c r="AV41" s="258">
        <v>301.16710859088352</v>
      </c>
      <c r="AW41" s="258">
        <v>311.95030703819339</v>
      </c>
      <c r="AX41" s="258">
        <v>302.11550461026997</v>
      </c>
      <c r="AY41" s="258">
        <v>287.19870928003598</v>
      </c>
      <c r="AZ41" s="258">
        <v>296.50617582936479</v>
      </c>
      <c r="BA41" s="258">
        <v>298.13128979607916</v>
      </c>
    </row>
    <row r="42" spans="1:53" s="252" customFormat="1" ht="15" customHeight="1">
      <c r="A42" s="508"/>
      <c r="B42" s="508"/>
      <c r="C42" s="508"/>
      <c r="D42" s="508"/>
      <c r="E42" s="508"/>
      <c r="F42" s="508"/>
      <c r="G42" s="508"/>
      <c r="H42" s="508"/>
      <c r="I42" s="508"/>
      <c r="J42" s="508"/>
      <c r="K42" s="508"/>
      <c r="L42" s="508"/>
      <c r="M42" s="508"/>
      <c r="N42" s="508"/>
      <c r="O42" s="508"/>
      <c r="P42" s="508"/>
      <c r="Q42" s="508"/>
      <c r="R42" s="508"/>
      <c r="S42" s="508"/>
      <c r="T42" s="508"/>
      <c r="U42" s="508"/>
      <c r="V42" s="508"/>
      <c r="W42" s="508"/>
      <c r="X42" s="508"/>
      <c r="Y42" s="1154"/>
      <c r="Z42" s="1162" t="s">
        <v>551</v>
      </c>
      <c r="AA42" s="258">
        <v>76.596484220638118</v>
      </c>
      <c r="AB42" s="258">
        <v>76.080975961195051</v>
      </c>
      <c r="AC42" s="258">
        <v>76.785172894417087</v>
      </c>
      <c r="AD42" s="258">
        <v>76.949410133222628</v>
      </c>
      <c r="AE42" s="258">
        <v>82.218924616352723</v>
      </c>
      <c r="AF42" s="258">
        <v>80.814498870743691</v>
      </c>
      <c r="AG42" s="258">
        <v>78.048126084957119</v>
      </c>
      <c r="AH42" s="258">
        <v>78.690035148616744</v>
      </c>
      <c r="AI42" s="258">
        <v>87.194000861780182</v>
      </c>
      <c r="AJ42" s="258">
        <v>91.119038453102206</v>
      </c>
      <c r="AK42" s="258">
        <v>90.044001587397744</v>
      </c>
      <c r="AL42" s="258">
        <v>84.649776471498498</v>
      </c>
      <c r="AM42" s="258">
        <v>85.737355705596613</v>
      </c>
      <c r="AN42" s="258">
        <v>92.22482535583498</v>
      </c>
      <c r="AO42" s="258">
        <v>89.224456775711403</v>
      </c>
      <c r="AP42" s="258">
        <v>86.280377187624481</v>
      </c>
      <c r="AQ42" s="258">
        <v>87.598787946625691</v>
      </c>
      <c r="AR42" s="258">
        <v>90.104488115937912</v>
      </c>
      <c r="AS42" s="258">
        <v>92.773356287166493</v>
      </c>
      <c r="AT42" s="258">
        <v>90.697884838313414</v>
      </c>
      <c r="AU42" s="258">
        <v>92.907235888046955</v>
      </c>
      <c r="AV42" s="258">
        <v>99.627157376109409</v>
      </c>
      <c r="AW42" s="258">
        <v>107.08514160910636</v>
      </c>
      <c r="AX42" s="258">
        <v>109.71855481890829</v>
      </c>
      <c r="AY42" s="258">
        <v>108.84017865600977</v>
      </c>
      <c r="AZ42" s="258">
        <v>110.84458773767585</v>
      </c>
      <c r="BA42" s="258">
        <v>112.06071814986728</v>
      </c>
    </row>
    <row r="43" spans="1:53" s="252" customFormat="1" ht="15" customHeight="1">
      <c r="A43" s="508"/>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1154"/>
      <c r="Z43" s="1164" t="s">
        <v>562</v>
      </c>
      <c r="AA43" s="258">
        <v>458.06529141099207</v>
      </c>
      <c r="AB43" s="258">
        <v>471.91813138670346</v>
      </c>
      <c r="AC43" s="258">
        <v>490.51144031883365</v>
      </c>
      <c r="AD43" s="258">
        <v>462.36414713690817</v>
      </c>
      <c r="AE43" s="258">
        <v>512.57902213031628</v>
      </c>
      <c r="AF43" s="258">
        <v>511.70434231075154</v>
      </c>
      <c r="AG43" s="258">
        <v>529.29261030632119</v>
      </c>
      <c r="AH43" s="258">
        <v>515.39344147276097</v>
      </c>
      <c r="AI43" s="258">
        <v>494.98762472220244</v>
      </c>
      <c r="AJ43" s="258">
        <v>522.52192949753533</v>
      </c>
      <c r="AK43" s="258">
        <v>534.19123072035984</v>
      </c>
      <c r="AL43" s="258">
        <v>541.95549276513782</v>
      </c>
      <c r="AM43" s="258">
        <v>587.31066822850357</v>
      </c>
      <c r="AN43" s="258">
        <v>632.27458439409736</v>
      </c>
      <c r="AO43" s="258">
        <v>597.74279054451722</v>
      </c>
      <c r="AP43" s="258">
        <v>616.38344041362484</v>
      </c>
      <c r="AQ43" s="258">
        <v>599.03763550047802</v>
      </c>
      <c r="AR43" s="258">
        <v>650.05088148078937</v>
      </c>
      <c r="AS43" s="258">
        <v>654.03498987789499</v>
      </c>
      <c r="AT43" s="258">
        <v>623.86622977443551</v>
      </c>
      <c r="AU43" s="258">
        <v>641.72690481965788</v>
      </c>
      <c r="AV43" s="258">
        <v>744.35296509090267</v>
      </c>
      <c r="AW43" s="258">
        <v>831.76200644026596</v>
      </c>
      <c r="AX43" s="258">
        <v>839.65521217275534</v>
      </c>
      <c r="AY43" s="258">
        <v>787.82343936959421</v>
      </c>
      <c r="AZ43" s="258">
        <v>749.09777179212699</v>
      </c>
      <c r="BA43" s="258">
        <v>739.578413377385</v>
      </c>
    </row>
    <row r="44" spans="1:53" s="252" customFormat="1" ht="15" customHeight="1">
      <c r="A44" s="508"/>
      <c r="B44" s="508"/>
      <c r="C44" s="508"/>
      <c r="D44" s="508"/>
      <c r="E44" s="508"/>
      <c r="F44" s="508"/>
      <c r="G44" s="508"/>
      <c r="H44" s="508"/>
      <c r="I44" s="508"/>
      <c r="J44" s="508"/>
      <c r="K44" s="508"/>
      <c r="L44" s="508"/>
      <c r="M44" s="508"/>
      <c r="N44" s="508"/>
      <c r="O44" s="508"/>
      <c r="P44" s="508"/>
      <c r="Q44" s="508"/>
      <c r="R44" s="508"/>
      <c r="S44" s="508"/>
      <c r="T44" s="508"/>
      <c r="U44" s="508"/>
      <c r="V44" s="508"/>
      <c r="W44" s="508"/>
      <c r="X44" s="508"/>
      <c r="Y44" s="1154"/>
      <c r="Z44" s="1162" t="s">
        <v>553</v>
      </c>
      <c r="AA44" s="258">
        <v>367.94598056563012</v>
      </c>
      <c r="AB44" s="258">
        <v>343.23644574091969</v>
      </c>
      <c r="AC44" s="258">
        <v>415.62765441066142</v>
      </c>
      <c r="AD44" s="258">
        <v>438.76454289583387</v>
      </c>
      <c r="AE44" s="258">
        <v>459.59933612414068</v>
      </c>
      <c r="AF44" s="258">
        <v>452.28621674779424</v>
      </c>
      <c r="AG44" s="258">
        <v>525.82944783851622</v>
      </c>
      <c r="AH44" s="258">
        <v>450.43775566810342</v>
      </c>
      <c r="AI44" s="258">
        <v>511.48175827506122</v>
      </c>
      <c r="AJ44" s="258">
        <v>559.21133050779918</v>
      </c>
      <c r="AK44" s="258">
        <v>563.03874587635585</v>
      </c>
      <c r="AL44" s="258">
        <v>545.09135567728231</v>
      </c>
      <c r="AM44" s="258">
        <v>556.49150468053256</v>
      </c>
      <c r="AN44" s="258">
        <v>601.97138384427649</v>
      </c>
      <c r="AO44" s="258">
        <v>596.37230051398626</v>
      </c>
      <c r="AP44" s="258">
        <v>565.31281990113177</v>
      </c>
      <c r="AQ44" s="258">
        <v>539.14151454789874</v>
      </c>
      <c r="AR44" s="258">
        <v>566.64280355643257</v>
      </c>
      <c r="AS44" s="258">
        <v>553.91396399621351</v>
      </c>
      <c r="AT44" s="258">
        <v>528.87187623334808</v>
      </c>
      <c r="AU44" s="258">
        <v>526.37025508557326</v>
      </c>
      <c r="AV44" s="258">
        <v>510.02024770226575</v>
      </c>
      <c r="AW44" s="258">
        <v>538.16982051277432</v>
      </c>
      <c r="AX44" s="258">
        <v>511.23167166671885</v>
      </c>
      <c r="AY44" s="258">
        <v>467.3456256780218</v>
      </c>
      <c r="AZ44" s="258">
        <v>456.09397071989531</v>
      </c>
      <c r="BA44" s="258">
        <v>451.34810005310692</v>
      </c>
    </row>
    <row r="45" spans="1:53" s="252" customFormat="1" ht="15" customHeight="1">
      <c r="A45" s="508"/>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1154"/>
      <c r="Z45" s="1163" t="s">
        <v>544</v>
      </c>
      <c r="AA45" s="258">
        <v>92.809442681380673</v>
      </c>
      <c r="AB45" s="258">
        <v>94.699232721773015</v>
      </c>
      <c r="AC45" s="258">
        <v>95.622834374687898</v>
      </c>
      <c r="AD45" s="258">
        <v>95.3529786085941</v>
      </c>
      <c r="AE45" s="258">
        <v>98.963364472904658</v>
      </c>
      <c r="AF45" s="258">
        <v>101.28501711982801</v>
      </c>
      <c r="AG45" s="258">
        <v>104.41583220604993</v>
      </c>
      <c r="AH45" s="258">
        <v>106.43113322500493</v>
      </c>
      <c r="AI45" s="258">
        <v>107.52998640475361</v>
      </c>
      <c r="AJ45" s="258">
        <v>110.14657973813898</v>
      </c>
      <c r="AK45" s="258">
        <v>114.12317289662688</v>
      </c>
      <c r="AL45" s="258">
        <v>116.08088581575527</v>
      </c>
      <c r="AM45" s="258">
        <v>117.64899311417521</v>
      </c>
      <c r="AN45" s="258">
        <v>118.0942699760887</v>
      </c>
      <c r="AO45" s="258">
        <v>111.50408432626172</v>
      </c>
      <c r="AP45" s="258">
        <v>101.20887847460098</v>
      </c>
      <c r="AQ45" s="258">
        <v>91.018184038803838</v>
      </c>
      <c r="AR45" s="258">
        <v>88.517635765162368</v>
      </c>
      <c r="AS45" s="258">
        <v>87.392772387721891</v>
      </c>
      <c r="AT45" s="258">
        <v>72.399589925985254</v>
      </c>
      <c r="AU45" s="258">
        <v>69.415154767516071</v>
      </c>
      <c r="AV45" s="258">
        <v>76.651122550754948</v>
      </c>
      <c r="AW45" s="258">
        <v>85.130641243391395</v>
      </c>
      <c r="AX45" s="258">
        <v>83.417627839808176</v>
      </c>
      <c r="AY45" s="258">
        <v>76.118233928744388</v>
      </c>
      <c r="AZ45" s="258">
        <v>74.268357883387694</v>
      </c>
      <c r="BA45" s="258">
        <v>77.155647490953754</v>
      </c>
    </row>
    <row r="46" spans="1:53" s="252" customFormat="1" ht="15" customHeight="1">
      <c r="A46" s="508"/>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1158"/>
      <c r="Z46" s="1162" t="s">
        <v>545</v>
      </c>
      <c r="AA46" s="258">
        <v>16.813402119287961</v>
      </c>
      <c r="AB46" s="258">
        <v>21.241779256329043</v>
      </c>
      <c r="AC46" s="258">
        <v>25.584837886445381</v>
      </c>
      <c r="AD46" s="258">
        <v>27.750456497735602</v>
      </c>
      <c r="AE46" s="258">
        <v>35.010392021457669</v>
      </c>
      <c r="AF46" s="258">
        <v>36.883951247623145</v>
      </c>
      <c r="AG46" s="258">
        <v>34.273784058364129</v>
      </c>
      <c r="AH46" s="258">
        <v>31.385654274245869</v>
      </c>
      <c r="AI46" s="258">
        <v>29.370072189196392</v>
      </c>
      <c r="AJ46" s="258">
        <v>28.55745623802267</v>
      </c>
      <c r="AK46" s="258">
        <v>26.830669828913774</v>
      </c>
      <c r="AL46" s="258">
        <v>25.438307651969971</v>
      </c>
      <c r="AM46" s="258">
        <v>26.466919969038795</v>
      </c>
      <c r="AN46" s="258">
        <v>26.531761471678777</v>
      </c>
      <c r="AO46" s="258">
        <v>25.529298107550016</v>
      </c>
      <c r="AP46" s="258">
        <v>24.624887622573201</v>
      </c>
      <c r="AQ46" s="258">
        <v>24.116804388730767</v>
      </c>
      <c r="AR46" s="258">
        <v>26.964258557545438</v>
      </c>
      <c r="AS46" s="258">
        <v>31.466166416090285</v>
      </c>
      <c r="AT46" s="258">
        <v>33.939155974149095</v>
      </c>
      <c r="AU46" s="258">
        <v>35.230331675153174</v>
      </c>
      <c r="AV46" s="258">
        <v>38.321872678758638</v>
      </c>
      <c r="AW46" s="258">
        <v>51.611338981250682</v>
      </c>
      <c r="AX46" s="258">
        <v>44.535165251103543</v>
      </c>
      <c r="AY46" s="258">
        <v>44.699677196552983</v>
      </c>
      <c r="AZ46" s="258">
        <v>38.549586581449496</v>
      </c>
      <c r="BA46" s="258">
        <v>35.828519325893211</v>
      </c>
    </row>
    <row r="47" spans="1:53">
      <c r="AY47" s="115"/>
      <c r="AZ47" s="115"/>
    </row>
    <row r="48" spans="1:53">
      <c r="Y48" s="115" t="s">
        <v>554</v>
      </c>
      <c r="AY48" s="115"/>
      <c r="AZ48" s="115"/>
    </row>
    <row r="49" spans="1:53">
      <c r="Y49" s="1148" t="s">
        <v>532</v>
      </c>
      <c r="Z49" s="1149"/>
      <c r="AA49" s="135">
        <v>1990</v>
      </c>
      <c r="AB49" s="135">
        <v>1991</v>
      </c>
      <c r="AC49" s="135">
        <v>1992</v>
      </c>
      <c r="AD49" s="135">
        <v>1993</v>
      </c>
      <c r="AE49" s="135">
        <v>1994</v>
      </c>
      <c r="AF49" s="135">
        <v>1995</v>
      </c>
      <c r="AG49" s="135">
        <v>1996</v>
      </c>
      <c r="AH49" s="135">
        <v>1997</v>
      </c>
      <c r="AI49" s="135">
        <v>1998</v>
      </c>
      <c r="AJ49" s="135">
        <v>1999</v>
      </c>
      <c r="AK49" s="135">
        <v>2000</v>
      </c>
      <c r="AL49" s="135">
        <v>2001</v>
      </c>
      <c r="AM49" s="135">
        <v>2002</v>
      </c>
      <c r="AN49" s="135">
        <v>2003</v>
      </c>
      <c r="AO49" s="135">
        <v>2004</v>
      </c>
      <c r="AP49" s="135">
        <v>2005</v>
      </c>
      <c r="AQ49" s="135">
        <f t="shared" ref="AQ49:AW49" si="24">AP49+1</f>
        <v>2006</v>
      </c>
      <c r="AR49" s="135">
        <f t="shared" si="24"/>
        <v>2007</v>
      </c>
      <c r="AS49" s="135">
        <f t="shared" si="24"/>
        <v>2008</v>
      </c>
      <c r="AT49" s="135">
        <f t="shared" si="24"/>
        <v>2009</v>
      </c>
      <c r="AU49" s="135">
        <f t="shared" si="24"/>
        <v>2010</v>
      </c>
      <c r="AV49" s="135">
        <f t="shared" si="24"/>
        <v>2011</v>
      </c>
      <c r="AW49" s="135">
        <f t="shared" si="24"/>
        <v>2012</v>
      </c>
      <c r="AX49" s="135">
        <f>AW49+1</f>
        <v>2013</v>
      </c>
      <c r="AY49" s="135">
        <f>AX49+1</f>
        <v>2014</v>
      </c>
      <c r="AZ49" s="135">
        <f>AY49+1</f>
        <v>2015</v>
      </c>
      <c r="BA49" s="135">
        <f t="shared" ref="BA49" si="25">AZ49+1</f>
        <v>2016</v>
      </c>
    </row>
    <row r="50" spans="1:53" s="252" customFormat="1" ht="15" customHeight="1">
      <c r="A50" s="508"/>
      <c r="B50" s="508"/>
      <c r="C50" s="508"/>
      <c r="D50" s="508"/>
      <c r="E50" s="508"/>
      <c r="F50" s="508"/>
      <c r="G50" s="508"/>
      <c r="H50" s="508"/>
      <c r="I50" s="508"/>
      <c r="J50" s="508"/>
      <c r="K50" s="508"/>
      <c r="L50" s="508"/>
      <c r="M50" s="508"/>
      <c r="N50" s="508"/>
      <c r="O50" s="508"/>
      <c r="P50" s="508"/>
      <c r="Q50" s="508"/>
      <c r="R50" s="508"/>
      <c r="S50" s="508"/>
      <c r="T50" s="508"/>
      <c r="U50" s="508"/>
      <c r="V50" s="508"/>
      <c r="W50" s="508"/>
      <c r="X50" s="508"/>
      <c r="Y50" s="1152" t="s">
        <v>536</v>
      </c>
      <c r="Z50" s="1160"/>
      <c r="AA50" s="259">
        <f t="shared" ref="AA50:AQ50" si="26">SUM(AA51:AA58)</f>
        <v>1</v>
      </c>
      <c r="AB50" s="259">
        <f t="shared" si="26"/>
        <v>1.0000000000000002</v>
      </c>
      <c r="AC50" s="259">
        <f t="shared" si="26"/>
        <v>1.0000000000000002</v>
      </c>
      <c r="AD50" s="259">
        <f t="shared" si="26"/>
        <v>1</v>
      </c>
      <c r="AE50" s="259">
        <f t="shared" si="26"/>
        <v>1</v>
      </c>
      <c r="AF50" s="259">
        <f t="shared" si="26"/>
        <v>1</v>
      </c>
      <c r="AG50" s="259">
        <f t="shared" si="26"/>
        <v>0.99999999999999978</v>
      </c>
      <c r="AH50" s="259">
        <f t="shared" si="26"/>
        <v>1</v>
      </c>
      <c r="AI50" s="259">
        <f t="shared" si="26"/>
        <v>1.0000000000000002</v>
      </c>
      <c r="AJ50" s="259">
        <f t="shared" si="26"/>
        <v>1</v>
      </c>
      <c r="AK50" s="259">
        <f t="shared" si="26"/>
        <v>1</v>
      </c>
      <c r="AL50" s="259">
        <f t="shared" si="26"/>
        <v>1</v>
      </c>
      <c r="AM50" s="259">
        <f t="shared" si="26"/>
        <v>0.99999999999999978</v>
      </c>
      <c r="AN50" s="259">
        <f t="shared" si="26"/>
        <v>1</v>
      </c>
      <c r="AO50" s="259">
        <f t="shared" si="26"/>
        <v>0.99999999999999989</v>
      </c>
      <c r="AP50" s="259">
        <f t="shared" si="26"/>
        <v>0.99999999999999989</v>
      </c>
      <c r="AQ50" s="259">
        <f t="shared" si="26"/>
        <v>1</v>
      </c>
      <c r="AR50" s="259">
        <f t="shared" ref="AR50:AW50" si="27">SUM(AR51:AR58)</f>
        <v>0.99999999999999944</v>
      </c>
      <c r="AS50" s="259">
        <f t="shared" si="27"/>
        <v>0.99999999999999989</v>
      </c>
      <c r="AT50" s="259">
        <f t="shared" si="27"/>
        <v>0.99999999999999989</v>
      </c>
      <c r="AU50" s="259">
        <f t="shared" si="27"/>
        <v>1</v>
      </c>
      <c r="AV50" s="259">
        <f t="shared" si="27"/>
        <v>1</v>
      </c>
      <c r="AW50" s="259">
        <f t="shared" si="27"/>
        <v>0.99999999999999978</v>
      </c>
      <c r="AX50" s="259">
        <f>SUM(AX51:AX58)</f>
        <v>0.99999999999999989</v>
      </c>
      <c r="AY50" s="259">
        <f>SUM(AY51:AY58)</f>
        <v>1.0000000000000004</v>
      </c>
      <c r="AZ50" s="259">
        <f>SUM(AZ51:AZ58)</f>
        <v>1.0000000000000002</v>
      </c>
      <c r="BA50" s="259">
        <f t="shared" ref="BA50" si="28">SUM(BA51:BA58)</f>
        <v>1</v>
      </c>
    </row>
    <row r="51" spans="1:53" s="252" customFormat="1" ht="15" customHeight="1">
      <c r="A51" s="508"/>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1154"/>
      <c r="Z51" s="1161" t="s">
        <v>548</v>
      </c>
      <c r="AA51" s="257">
        <f t="shared" ref="AA51:AQ58" si="29">+AA39/AA$10</f>
        <v>0.14057639900806321</v>
      </c>
      <c r="AB51" s="257">
        <f t="shared" si="29"/>
        <v>0.14184079148762649</v>
      </c>
      <c r="AC51" s="257">
        <f t="shared" si="29"/>
        <v>0.13725496207827684</v>
      </c>
      <c r="AD51" s="257">
        <f t="shared" si="29"/>
        <v>0.144841295103245</v>
      </c>
      <c r="AE51" s="257">
        <f t="shared" si="29"/>
        <v>0.1423262946366177</v>
      </c>
      <c r="AF51" s="257">
        <f t="shared" si="29"/>
        <v>0.15084833280225662</v>
      </c>
      <c r="AG51" s="257">
        <f t="shared" si="29"/>
        <v>0.1416415377169169</v>
      </c>
      <c r="AH51" s="257">
        <f t="shared" si="29"/>
        <v>0.13339152758610562</v>
      </c>
      <c r="AI51" s="257">
        <f t="shared" si="29"/>
        <v>0.13917863080719028</v>
      </c>
      <c r="AJ51" s="257">
        <f t="shared" si="29"/>
        <v>0.14103303193699165</v>
      </c>
      <c r="AK51" s="257">
        <f t="shared" si="29"/>
        <v>0.14575534015619346</v>
      </c>
      <c r="AL51" s="257">
        <f t="shared" si="29"/>
        <v>0.13476229890441588</v>
      </c>
      <c r="AM51" s="257">
        <f t="shared" si="29"/>
        <v>0.1454676533148587</v>
      </c>
      <c r="AN51" s="257">
        <f t="shared" si="29"/>
        <v>0.12410789811919425</v>
      </c>
      <c r="AO51" s="257">
        <f t="shared" si="29"/>
        <v>0.13596498896534631</v>
      </c>
      <c r="AP51" s="257">
        <f t="shared" si="29"/>
        <v>0.15037320361812834</v>
      </c>
      <c r="AQ51" s="257">
        <f t="shared" si="29"/>
        <v>0.13252504331138454</v>
      </c>
      <c r="AR51" s="257">
        <f t="shared" ref="AR51:AW51" si="30">+AR39/AR$10</f>
        <v>0.13580514780530947</v>
      </c>
      <c r="AS51" s="257">
        <f t="shared" si="30"/>
        <v>0.13068860895351259</v>
      </c>
      <c r="AT51" s="257">
        <f t="shared" si="30"/>
        <v>0.13622448685854552</v>
      </c>
      <c r="AU51" s="257">
        <f t="shared" si="30"/>
        <v>0.14937270251496237</v>
      </c>
      <c r="AV51" s="257">
        <f t="shared" si="30"/>
        <v>0.14468784339353702</v>
      </c>
      <c r="AW51" s="257">
        <f t="shared" si="30"/>
        <v>0.13670140812421591</v>
      </c>
      <c r="AX51" s="257">
        <f t="shared" ref="AX51:AY58" si="31">+AX39/AX$10</f>
        <v>0.13354142353687148</v>
      </c>
      <c r="AY51" s="257">
        <f t="shared" si="31"/>
        <v>0.13491007445667436</v>
      </c>
      <c r="AZ51" s="524">
        <f t="shared" ref="AZ51:BA58" si="32">+AZ39/AZ$10</f>
        <v>0.13270123555310537</v>
      </c>
      <c r="BA51" s="257">
        <f t="shared" si="32"/>
        <v>0.13885768882588614</v>
      </c>
    </row>
    <row r="52" spans="1:53" s="252" customFormat="1" ht="15" customHeight="1">
      <c r="A52" s="508"/>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1154"/>
      <c r="Z52" s="1162" t="s">
        <v>549</v>
      </c>
      <c r="AA52" s="257">
        <f t="shared" si="29"/>
        <v>2.2787191586536876E-2</v>
      </c>
      <c r="AB52" s="257">
        <f t="shared" si="29"/>
        <v>1.7408777084154222E-2</v>
      </c>
      <c r="AC52" s="257">
        <f t="shared" si="29"/>
        <v>1.823358020179416E-2</v>
      </c>
      <c r="AD52" s="257">
        <f t="shared" si="29"/>
        <v>1.0400399322974532E-2</v>
      </c>
      <c r="AE52" s="257">
        <f t="shared" si="29"/>
        <v>2.9434355840791779E-2</v>
      </c>
      <c r="AF52" s="257">
        <f t="shared" si="29"/>
        <v>2.2392075653469675E-2</v>
      </c>
      <c r="AG52" s="257">
        <f t="shared" si="29"/>
        <v>1.6980665336273994E-2</v>
      </c>
      <c r="AH52" s="257">
        <f t="shared" si="29"/>
        <v>1.9045118081046628E-2</v>
      </c>
      <c r="AI52" s="257">
        <f t="shared" si="29"/>
        <v>2.0262395195926246E-2</v>
      </c>
      <c r="AJ52" s="257">
        <f t="shared" si="29"/>
        <v>2.142854052427225E-2</v>
      </c>
      <c r="AK52" s="257">
        <f t="shared" si="29"/>
        <v>2.189368686025225E-2</v>
      </c>
      <c r="AL52" s="257">
        <f t="shared" si="29"/>
        <v>2.0018804694380075E-2</v>
      </c>
      <c r="AM52" s="257">
        <f t="shared" si="29"/>
        <v>2.0964265330024042E-2</v>
      </c>
      <c r="AN52" s="257">
        <f t="shared" si="29"/>
        <v>1.6324859883431405E-2</v>
      </c>
      <c r="AO52" s="257">
        <f t="shared" si="29"/>
        <v>2.3645200820488006E-2</v>
      </c>
      <c r="AP52" s="257">
        <f t="shared" si="29"/>
        <v>2.1881473147195424E-2</v>
      </c>
      <c r="AQ52" s="257">
        <f t="shared" si="29"/>
        <v>2.0032427368769593E-2</v>
      </c>
      <c r="AR52" s="257">
        <f t="shared" ref="AR52:AS58" si="33">+AR40/AR$10</f>
        <v>2.3541590685770702E-2</v>
      </c>
      <c r="AS52" s="257">
        <f t="shared" si="33"/>
        <v>1.9615289355491134E-2</v>
      </c>
      <c r="AT52" s="257">
        <f t="shared" ref="AT52:AU58" si="34">+AT40/AT$10</f>
        <v>1.5834634711837509E-2</v>
      </c>
      <c r="AU52" s="257">
        <f t="shared" si="34"/>
        <v>2.634823348336281E-2</v>
      </c>
      <c r="AV52" s="257">
        <f t="shared" ref="AV52:AW58" si="35">+AV40/AV$10</f>
        <v>2.2613884970271829E-2</v>
      </c>
      <c r="AW52" s="257">
        <f t="shared" si="35"/>
        <v>2.2587693949796209E-2</v>
      </c>
      <c r="AX52" s="257">
        <f t="shared" si="31"/>
        <v>2.5387261186953534E-2</v>
      </c>
      <c r="AY52" s="257">
        <f t="shared" si="31"/>
        <v>1.9864908682251721E-2</v>
      </c>
      <c r="AZ52" s="524">
        <f t="shared" si="32"/>
        <v>2.1181866596772445E-2</v>
      </c>
      <c r="BA52" s="257">
        <f t="shared" si="32"/>
        <v>2.282144460284679E-2</v>
      </c>
    </row>
    <row r="53" spans="1:53" s="252" customFormat="1" ht="15" customHeight="1">
      <c r="A53" s="508"/>
      <c r="B53" s="508"/>
      <c r="C53" s="508"/>
      <c r="D53" s="508"/>
      <c r="E53" s="508"/>
      <c r="F53" s="508"/>
      <c r="G53" s="508"/>
      <c r="H53" s="508"/>
      <c r="I53" s="508"/>
      <c r="J53" s="508"/>
      <c r="K53" s="508"/>
      <c r="L53" s="508"/>
      <c r="M53" s="508"/>
      <c r="N53" s="508"/>
      <c r="O53" s="508"/>
      <c r="P53" s="508"/>
      <c r="Q53" s="508"/>
      <c r="R53" s="508"/>
      <c r="S53" s="508"/>
      <c r="T53" s="508"/>
      <c r="U53" s="508"/>
      <c r="V53" s="508"/>
      <c r="W53" s="508"/>
      <c r="X53" s="508"/>
      <c r="Y53" s="1154"/>
      <c r="Z53" s="1163" t="s">
        <v>550</v>
      </c>
      <c r="AA53" s="257">
        <f t="shared" si="29"/>
        <v>0.17394632286556319</v>
      </c>
      <c r="AB53" s="257">
        <f t="shared" si="29"/>
        <v>0.17822984782200327</v>
      </c>
      <c r="AC53" s="257">
        <f t="shared" si="29"/>
        <v>0.17508128283919291</v>
      </c>
      <c r="AD53" s="257">
        <f t="shared" si="29"/>
        <v>0.1844069661945314</v>
      </c>
      <c r="AE53" s="257">
        <f t="shared" si="29"/>
        <v>0.15775846963981285</v>
      </c>
      <c r="AF53" s="257">
        <f t="shared" si="29"/>
        <v>0.16385688614659485</v>
      </c>
      <c r="AG53" s="257">
        <f t="shared" si="29"/>
        <v>0.16354327042553651</v>
      </c>
      <c r="AH53" s="257">
        <f t="shared" si="29"/>
        <v>0.17511996066345303</v>
      </c>
      <c r="AI53" s="257">
        <f t="shared" si="29"/>
        <v>0.15531764465633563</v>
      </c>
      <c r="AJ53" s="257">
        <f t="shared" si="29"/>
        <v>0.14716489554231504</v>
      </c>
      <c r="AK53" s="257">
        <f t="shared" si="29"/>
        <v>0.15157613450768284</v>
      </c>
      <c r="AL53" s="257">
        <f t="shared" si="29"/>
        <v>0.1553670217202697</v>
      </c>
      <c r="AM53" s="257">
        <f t="shared" si="29"/>
        <v>0.14717750805107868</v>
      </c>
      <c r="AN53" s="257">
        <f t="shared" si="29"/>
        <v>0.14879966758773452</v>
      </c>
      <c r="AO53" s="257">
        <f t="shared" si="29"/>
        <v>0.14430399661153728</v>
      </c>
      <c r="AP53" s="257">
        <f t="shared" si="29"/>
        <v>0.14799822554099684</v>
      </c>
      <c r="AQ53" s="257">
        <f t="shared" si="29"/>
        <v>0.15684572531655319</v>
      </c>
      <c r="AR53" s="257">
        <f t="shared" si="33"/>
        <v>0.14786292963024095</v>
      </c>
      <c r="AS53" s="257">
        <f t="shared" si="33"/>
        <v>0.14346466233251479</v>
      </c>
      <c r="AT53" s="257">
        <f t="shared" si="34"/>
        <v>0.14680758170898336</v>
      </c>
      <c r="AU53" s="257">
        <f t="shared" si="34"/>
        <v>0.14577739266737483</v>
      </c>
      <c r="AV53" s="257">
        <f t="shared" si="35"/>
        <v>0.14167312395951723</v>
      </c>
      <c r="AW53" s="257">
        <f t="shared" si="35"/>
        <v>0.1361887948271889</v>
      </c>
      <c r="AX53" s="257">
        <f t="shared" si="31"/>
        <v>0.13439689775198779</v>
      </c>
      <c r="AY53" s="257">
        <f t="shared" si="31"/>
        <v>0.13698870812800448</v>
      </c>
      <c r="AZ53" s="524">
        <f t="shared" si="32"/>
        <v>0.14540665146639842</v>
      </c>
      <c r="BA53" s="257">
        <f t="shared" si="32"/>
        <v>0.14580788125202224</v>
      </c>
    </row>
    <row r="54" spans="1:53" s="252" customFormat="1" ht="15" customHeight="1">
      <c r="A54" s="508"/>
      <c r="B54" s="508"/>
      <c r="C54" s="508"/>
      <c r="D54" s="508"/>
      <c r="E54" s="508"/>
      <c r="F54" s="508"/>
      <c r="G54" s="508"/>
      <c r="H54" s="508"/>
      <c r="I54" s="508"/>
      <c r="J54" s="508"/>
      <c r="K54" s="508"/>
      <c r="L54" s="508"/>
      <c r="M54" s="508"/>
      <c r="N54" s="508"/>
      <c r="O54" s="508"/>
      <c r="P54" s="508"/>
      <c r="Q54" s="508"/>
      <c r="R54" s="508"/>
      <c r="S54" s="508"/>
      <c r="T54" s="508"/>
      <c r="U54" s="508"/>
      <c r="V54" s="508"/>
      <c r="W54" s="508"/>
      <c r="X54" s="508"/>
      <c r="Y54" s="1154"/>
      <c r="Z54" s="1162" t="s">
        <v>551</v>
      </c>
      <c r="AA54" s="257">
        <f t="shared" si="29"/>
        <v>5.0146410024335723E-2</v>
      </c>
      <c r="AB54" s="257">
        <f t="shared" si="29"/>
        <v>5.0046053833463014E-2</v>
      </c>
      <c r="AC54" s="257">
        <f t="shared" si="29"/>
        <v>4.6554501198750618E-2</v>
      </c>
      <c r="AD54" s="257">
        <f t="shared" si="29"/>
        <v>4.6144658640095884E-2</v>
      </c>
      <c r="AE54" s="257">
        <f t="shared" si="29"/>
        <v>4.6388051453388153E-2</v>
      </c>
      <c r="AF54" s="257">
        <f t="shared" si="29"/>
        <v>4.5285990009839378E-2</v>
      </c>
      <c r="AG54" s="257">
        <f t="shared" si="29"/>
        <v>4.1595555241318742E-2</v>
      </c>
      <c r="AH54" s="257">
        <f t="shared" si="29"/>
        <v>4.4754201757594612E-2</v>
      </c>
      <c r="AI54" s="257">
        <f t="shared" si="29"/>
        <v>4.8554126508052409E-2</v>
      </c>
      <c r="AJ54" s="257">
        <f t="shared" si="29"/>
        <v>4.7962996904821656E-2</v>
      </c>
      <c r="AK54" s="257">
        <f t="shared" si="29"/>
        <v>4.6151488224663091E-2</v>
      </c>
      <c r="AL54" s="257">
        <f t="shared" si="29"/>
        <v>4.4467791335433354E-2</v>
      </c>
      <c r="AM54" s="257">
        <f t="shared" si="29"/>
        <v>4.2841393081512934E-2</v>
      </c>
      <c r="AN54" s="257">
        <f t="shared" si="29"/>
        <v>4.4558872198401385E-2</v>
      </c>
      <c r="AO54" s="257">
        <f t="shared" si="29"/>
        <v>4.3726458921076281E-2</v>
      </c>
      <c r="AP54" s="257">
        <f t="shared" si="29"/>
        <v>4.2078058701342284E-2</v>
      </c>
      <c r="AQ54" s="257">
        <f t="shared" si="29"/>
        <v>4.5115116573526903E-2</v>
      </c>
      <c r="AR54" s="257">
        <f t="shared" si="33"/>
        <v>4.3889751148929908E-2</v>
      </c>
      <c r="AS54" s="257">
        <f t="shared" si="33"/>
        <v>4.6154076064732645E-2</v>
      </c>
      <c r="AT54" s="257">
        <f t="shared" si="34"/>
        <v>4.7112533129467456E-2</v>
      </c>
      <c r="AU54" s="257">
        <f t="shared" si="34"/>
        <v>4.6159499333665019E-2</v>
      </c>
      <c r="AV54" s="257">
        <f t="shared" si="35"/>
        <v>4.6865976443176346E-2</v>
      </c>
      <c r="AW54" s="257">
        <f t="shared" si="35"/>
        <v>4.6750383155922011E-2</v>
      </c>
      <c r="AX54" s="257">
        <f t="shared" si="31"/>
        <v>4.880859528382981E-2</v>
      </c>
      <c r="AY54" s="257">
        <f t="shared" si="31"/>
        <v>5.1914841483392468E-2</v>
      </c>
      <c r="AZ54" s="524">
        <f t="shared" si="32"/>
        <v>5.4358194364842759E-2</v>
      </c>
      <c r="BA54" s="257">
        <f t="shared" si="32"/>
        <v>5.4805840393969497E-2</v>
      </c>
    </row>
    <row r="55" spans="1:53" s="252" customFormat="1" ht="15" customHeight="1">
      <c r="A55" s="508"/>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1154"/>
      <c r="Z55" s="1461" t="s">
        <v>776</v>
      </c>
      <c r="AA55" s="257">
        <f t="shared" si="29"/>
        <v>0.29988752296836263</v>
      </c>
      <c r="AB55" s="257">
        <f t="shared" si="29"/>
        <v>0.31042767143802624</v>
      </c>
      <c r="AC55" s="257">
        <f t="shared" si="29"/>
        <v>0.29739485600590948</v>
      </c>
      <c r="AD55" s="257">
        <f t="shared" si="29"/>
        <v>0.27726834682830287</v>
      </c>
      <c r="AE55" s="257">
        <f t="shared" si="29"/>
        <v>0.28919792083706386</v>
      </c>
      <c r="AF55" s="257">
        <f t="shared" si="29"/>
        <v>0.2867435677716636</v>
      </c>
      <c r="AG55" s="257">
        <f t="shared" si="29"/>
        <v>0.28208518404212846</v>
      </c>
      <c r="AH55" s="257">
        <f t="shared" si="29"/>
        <v>0.29312507003777138</v>
      </c>
      <c r="AI55" s="257">
        <f t="shared" si="29"/>
        <v>0.27563469405171998</v>
      </c>
      <c r="AJ55" s="257">
        <f t="shared" si="29"/>
        <v>0.2750437023113525</v>
      </c>
      <c r="AK55" s="257">
        <f t="shared" si="29"/>
        <v>0.27379636466266755</v>
      </c>
      <c r="AL55" s="257">
        <f t="shared" si="29"/>
        <v>0.28469731132115172</v>
      </c>
      <c r="AM55" s="257">
        <f t="shared" si="29"/>
        <v>0.29346843031806868</v>
      </c>
      <c r="AN55" s="257">
        <f t="shared" si="29"/>
        <v>0.30548653566554496</v>
      </c>
      <c r="AO55" s="257">
        <f t="shared" si="29"/>
        <v>0.29293734611146854</v>
      </c>
      <c r="AP55" s="257">
        <f t="shared" si="29"/>
        <v>0.30060390825435507</v>
      </c>
      <c r="AQ55" s="257">
        <f t="shared" si="29"/>
        <v>0.30851628648105073</v>
      </c>
      <c r="AR55" s="257">
        <f t="shared" si="33"/>
        <v>0.31663873819053207</v>
      </c>
      <c r="AS55" s="257">
        <f t="shared" si="33"/>
        <v>0.32537769333668864</v>
      </c>
      <c r="AT55" s="257">
        <f t="shared" si="34"/>
        <v>0.32406398970605377</v>
      </c>
      <c r="AU55" s="257">
        <f t="shared" si="34"/>
        <v>0.31883192253305348</v>
      </c>
      <c r="AV55" s="257">
        <f t="shared" si="35"/>
        <v>0.35015380791868395</v>
      </c>
      <c r="AW55" s="257">
        <f t="shared" si="35"/>
        <v>0.36312407035481914</v>
      </c>
      <c r="AX55" s="257">
        <f t="shared" si="31"/>
        <v>0.37352288768786795</v>
      </c>
      <c r="AY55" s="257">
        <f t="shared" si="31"/>
        <v>0.37577785590592838</v>
      </c>
      <c r="AZ55" s="524">
        <f t="shared" si="32"/>
        <v>0.36735760498937337</v>
      </c>
      <c r="BA55" s="257">
        <f t="shared" si="32"/>
        <v>0.36170762736124906</v>
      </c>
    </row>
    <row r="56" spans="1:53" s="252" customFormat="1" ht="15" customHeight="1">
      <c r="A56" s="508"/>
      <c r="B56" s="508"/>
      <c r="C56" s="508"/>
      <c r="D56" s="508"/>
      <c r="E56" s="508"/>
      <c r="F56" s="508"/>
      <c r="G56" s="508"/>
      <c r="H56" s="508"/>
      <c r="I56" s="508"/>
      <c r="J56" s="508"/>
      <c r="K56" s="508"/>
      <c r="L56" s="508"/>
      <c r="M56" s="508"/>
      <c r="N56" s="508"/>
      <c r="O56" s="508"/>
      <c r="P56" s="508"/>
      <c r="Q56" s="508"/>
      <c r="R56" s="508"/>
      <c r="S56" s="508"/>
      <c r="T56" s="508"/>
      <c r="U56" s="508"/>
      <c r="V56" s="508"/>
      <c r="W56" s="508"/>
      <c r="X56" s="508"/>
      <c r="Y56" s="1154"/>
      <c r="Z56" s="1162" t="s">
        <v>553</v>
      </c>
      <c r="AA56" s="257">
        <f t="shared" si="29"/>
        <v>0.24088794930980498</v>
      </c>
      <c r="AB56" s="257">
        <f t="shared" si="29"/>
        <v>0.22578087917691786</v>
      </c>
      <c r="AC56" s="257">
        <f t="shared" si="29"/>
        <v>0.25199315709168507</v>
      </c>
      <c r="AD56" s="257">
        <f t="shared" si="29"/>
        <v>0.26311624767822034</v>
      </c>
      <c r="AE56" s="257">
        <f t="shared" si="29"/>
        <v>0.25930669552724001</v>
      </c>
      <c r="AF56" s="257">
        <f t="shared" si="29"/>
        <v>0.2534474553382845</v>
      </c>
      <c r="AG56" s="257">
        <f t="shared" si="29"/>
        <v>0.28023950019339083</v>
      </c>
      <c r="AH56" s="257">
        <f t="shared" si="29"/>
        <v>0.25618214756589514</v>
      </c>
      <c r="AI56" s="257">
        <f t="shared" si="29"/>
        <v>0.28481948015226533</v>
      </c>
      <c r="AJ56" s="257">
        <f t="shared" si="29"/>
        <v>0.29435617154906024</v>
      </c>
      <c r="AK56" s="257">
        <f t="shared" si="29"/>
        <v>0.28858197761369253</v>
      </c>
      <c r="AL56" s="257">
        <f t="shared" si="29"/>
        <v>0.28634462692488183</v>
      </c>
      <c r="AM56" s="257">
        <f t="shared" si="29"/>
        <v>0.27806865633231848</v>
      </c>
      <c r="AN56" s="257">
        <f t="shared" si="29"/>
        <v>0.29084539717282171</v>
      </c>
      <c r="AO56" s="257">
        <f t="shared" si="29"/>
        <v>0.29226570653878503</v>
      </c>
      <c r="AP56" s="257">
        <f t="shared" si="29"/>
        <v>0.27569728825702283</v>
      </c>
      <c r="AQ56" s="257">
        <f t="shared" si="29"/>
        <v>0.27766859392251719</v>
      </c>
      <c r="AR56" s="257">
        <f t="shared" si="33"/>
        <v>0.276010797668854</v>
      </c>
      <c r="AS56" s="257">
        <f t="shared" si="33"/>
        <v>0.27556820460892745</v>
      </c>
      <c r="AT56" s="257">
        <f t="shared" si="34"/>
        <v>0.27471967879632153</v>
      </c>
      <c r="AU56" s="257">
        <f t="shared" si="34"/>
        <v>0.2615187849110206</v>
      </c>
      <c r="AV56" s="257">
        <f t="shared" si="35"/>
        <v>0.23992049501242915</v>
      </c>
      <c r="AW56" s="257">
        <f t="shared" si="35"/>
        <v>0.23494991867094323</v>
      </c>
      <c r="AX56" s="257">
        <f t="shared" si="31"/>
        <v>0.22742278915212677</v>
      </c>
      <c r="AY56" s="257">
        <f t="shared" si="31"/>
        <v>0.22291560317731712</v>
      </c>
      <c r="AZ56" s="524">
        <f t="shared" si="32"/>
        <v>0.22366851837365867</v>
      </c>
      <c r="BA56" s="257">
        <f t="shared" si="32"/>
        <v>0.22074204361737126</v>
      </c>
    </row>
    <row r="57" spans="1:53" s="252" customFormat="1" ht="15" customHeight="1">
      <c r="A57" s="508"/>
      <c r="B57" s="508"/>
      <c r="C57" s="508"/>
      <c r="D57" s="508"/>
      <c r="E57" s="508"/>
      <c r="F57" s="508"/>
      <c r="G57" s="508"/>
      <c r="H57" s="508"/>
      <c r="I57" s="508"/>
      <c r="J57" s="508"/>
      <c r="K57" s="508"/>
      <c r="L57" s="508"/>
      <c r="M57" s="508"/>
      <c r="N57" s="508"/>
      <c r="O57" s="508"/>
      <c r="P57" s="508"/>
      <c r="Q57" s="508"/>
      <c r="R57" s="508"/>
      <c r="S57" s="508"/>
      <c r="T57" s="508"/>
      <c r="U57" s="508"/>
      <c r="V57" s="508"/>
      <c r="W57" s="508"/>
      <c r="X57" s="508"/>
      <c r="Y57" s="1154"/>
      <c r="Z57" s="1163" t="s">
        <v>544</v>
      </c>
      <c r="AA57" s="257">
        <f t="shared" si="29"/>
        <v>6.0760757026712353E-2</v>
      </c>
      <c r="AB57" s="257">
        <f t="shared" si="29"/>
        <v>6.2293140156335219E-2</v>
      </c>
      <c r="AC57" s="257">
        <f t="shared" si="29"/>
        <v>5.7975689703083456E-2</v>
      </c>
      <c r="AD57" s="257">
        <f t="shared" si="29"/>
        <v>5.7180823616349498E-2</v>
      </c>
      <c r="AE57" s="257">
        <f t="shared" si="29"/>
        <v>5.5835291748105004E-2</v>
      </c>
      <c r="AF57" s="257">
        <f t="shared" si="29"/>
        <v>5.675704653902696E-2</v>
      </c>
      <c r="AG57" s="257">
        <f t="shared" si="29"/>
        <v>5.5648158827891793E-2</v>
      </c>
      <c r="AH57" s="257">
        <f t="shared" si="29"/>
        <v>6.0531684865120221E-2</v>
      </c>
      <c r="AI57" s="257">
        <f t="shared" si="29"/>
        <v>5.9878254371902535E-2</v>
      </c>
      <c r="AJ57" s="257">
        <f t="shared" si="29"/>
        <v>5.7978663435700357E-2</v>
      </c>
      <c r="AK57" s="257">
        <f t="shared" si="29"/>
        <v>5.8493116445826755E-2</v>
      </c>
      <c r="AL57" s="257">
        <f t="shared" si="29"/>
        <v>6.0979022315850583E-2</v>
      </c>
      <c r="AM57" s="257">
        <f t="shared" si="29"/>
        <v>5.8787056332314437E-2</v>
      </c>
      <c r="AN57" s="257">
        <f t="shared" si="29"/>
        <v>5.7057819984205747E-2</v>
      </c>
      <c r="AO57" s="257">
        <f t="shared" si="29"/>
        <v>5.4645093273930266E-2</v>
      </c>
      <c r="AP57" s="257">
        <f t="shared" si="29"/>
        <v>4.9358536301833823E-2</v>
      </c>
      <c r="AQ57" s="257">
        <f t="shared" si="29"/>
        <v>4.6876173511936542E-2</v>
      </c>
      <c r="AR57" s="257">
        <f t="shared" si="33"/>
        <v>4.3116797922715264E-2</v>
      </c>
      <c r="AS57" s="257">
        <f t="shared" si="33"/>
        <v>4.3477274356719046E-2</v>
      </c>
      <c r="AT57" s="257">
        <f t="shared" si="34"/>
        <v>3.760758131271176E-2</v>
      </c>
      <c r="AU57" s="257">
        <f t="shared" si="34"/>
        <v>3.4487828204236209E-2</v>
      </c>
      <c r="AV57" s="257">
        <f t="shared" si="35"/>
        <v>3.6057735645764248E-2</v>
      </c>
      <c r="AW57" s="257">
        <f t="shared" si="35"/>
        <v>3.7165661235857586E-2</v>
      </c>
      <c r="AX57" s="257">
        <f t="shared" si="31"/>
        <v>3.7108556920845193E-2</v>
      </c>
      <c r="AY57" s="257">
        <f t="shared" si="31"/>
        <v>3.6307052204460469E-2</v>
      </c>
      <c r="AZ57" s="524">
        <f t="shared" si="32"/>
        <v>3.6421208426856644E-2</v>
      </c>
      <c r="BA57" s="257">
        <f t="shared" si="32"/>
        <v>3.7734722494169488E-2</v>
      </c>
    </row>
    <row r="58" spans="1:53" s="252" customFormat="1" ht="15" customHeight="1">
      <c r="A58" s="508"/>
      <c r="B58" s="508"/>
      <c r="C58" s="508"/>
      <c r="D58" s="508"/>
      <c r="E58" s="508"/>
      <c r="F58" s="508"/>
      <c r="G58" s="508"/>
      <c r="H58" s="508"/>
      <c r="I58" s="508"/>
      <c r="J58" s="508"/>
      <c r="K58" s="508"/>
      <c r="L58" s="508"/>
      <c r="M58" s="508"/>
      <c r="N58" s="508"/>
      <c r="O58" s="508"/>
      <c r="P58" s="508"/>
      <c r="Q58" s="508"/>
      <c r="R58" s="508"/>
      <c r="S58" s="508"/>
      <c r="T58" s="508"/>
      <c r="U58" s="508"/>
      <c r="V58" s="508"/>
      <c r="W58" s="508"/>
      <c r="X58" s="508"/>
      <c r="Y58" s="1158"/>
      <c r="Z58" s="1162" t="s">
        <v>545</v>
      </c>
      <c r="AA58" s="257">
        <f t="shared" si="29"/>
        <v>1.100744721062114E-2</v>
      </c>
      <c r="AB58" s="257">
        <f t="shared" si="29"/>
        <v>1.3972839001473857E-2</v>
      </c>
      <c r="AC58" s="257">
        <f t="shared" si="29"/>
        <v>1.5511970881307525E-2</v>
      </c>
      <c r="AD58" s="257">
        <f t="shared" si="29"/>
        <v>1.6641262616280583E-2</v>
      </c>
      <c r="AE58" s="257">
        <f t="shared" si="29"/>
        <v>1.9752920316980824E-2</v>
      </c>
      <c r="AF58" s="257">
        <f t="shared" si="29"/>
        <v>2.0668645738864472E-2</v>
      </c>
      <c r="AG58" s="257">
        <f t="shared" si="29"/>
        <v>1.8266128216542665E-2</v>
      </c>
      <c r="AH58" s="257">
        <f t="shared" si="29"/>
        <v>1.7850289443013458E-2</v>
      </c>
      <c r="AI58" s="257">
        <f t="shared" si="29"/>
        <v>1.6354774256607713E-2</v>
      </c>
      <c r="AJ58" s="257">
        <f t="shared" si="29"/>
        <v>1.5031997795486272E-2</v>
      </c>
      <c r="AK58" s="257">
        <f t="shared" si="29"/>
        <v>1.3751891529021541E-2</v>
      </c>
      <c r="AL58" s="257">
        <f t="shared" si="29"/>
        <v>1.3363122783616888E-2</v>
      </c>
      <c r="AM58" s="257">
        <f t="shared" si="29"/>
        <v>1.3225037239823803E-2</v>
      </c>
      <c r="AN58" s="257">
        <f t="shared" si="29"/>
        <v>1.2818949388665946E-2</v>
      </c>
      <c r="AO58" s="257">
        <f t="shared" si="29"/>
        <v>1.2511208757368147E-2</v>
      </c>
      <c r="AP58" s="257">
        <f t="shared" si="29"/>
        <v>1.2009306179125207E-2</v>
      </c>
      <c r="AQ58" s="257">
        <f t="shared" si="29"/>
        <v>1.2420633514261368E-2</v>
      </c>
      <c r="AR58" s="257">
        <f t="shared" si="33"/>
        <v>1.3134246947647223E-2</v>
      </c>
      <c r="AS58" s="257">
        <f t="shared" si="33"/>
        <v>1.5654190991413609E-2</v>
      </c>
      <c r="AT58" s="257">
        <f t="shared" si="34"/>
        <v>1.7629513776078885E-2</v>
      </c>
      <c r="AU58" s="257">
        <f t="shared" si="34"/>
        <v>1.7503636352324763E-2</v>
      </c>
      <c r="AV58" s="257">
        <f t="shared" si="35"/>
        <v>1.8027132656620235E-2</v>
      </c>
      <c r="AW58" s="257">
        <f t="shared" si="35"/>
        <v>2.2532069681256862E-2</v>
      </c>
      <c r="AX58" s="257">
        <f t="shared" si="31"/>
        <v>1.9811588479517507E-2</v>
      </c>
      <c r="AY58" s="257">
        <f t="shared" si="31"/>
        <v>2.1320955961971193E-2</v>
      </c>
      <c r="AZ58" s="524">
        <f t="shared" si="32"/>
        <v>1.8904720228992422E-2</v>
      </c>
      <c r="BA58" s="257">
        <f t="shared" si="32"/>
        <v>1.7522751452485497E-2</v>
      </c>
    </row>
    <row r="60" spans="1:53">
      <c r="Z60" s="312" t="s">
        <v>563</v>
      </c>
    </row>
  </sheetData>
  <phoneticPr fontId="9"/>
  <pageMargins left="0.24" right="0.22" top="0.98425196850393704" bottom="0.98425196850393704" header="0.51181102362204722" footer="0.51181102362204722"/>
  <pageSetup paperSize="9" scale="33"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34"/>
  <sheetViews>
    <sheetView zoomScale="85" zoomScaleNormal="85" zoomScaleSheetLayoutView="85" workbookViewId="0"/>
  </sheetViews>
  <sheetFormatPr defaultRowHeight="14.25"/>
  <cols>
    <col min="1" max="1" width="4.5" style="242" customWidth="1"/>
    <col min="2" max="3" width="2" style="242" customWidth="1"/>
    <col min="4" max="4" width="56.625" style="242" customWidth="1"/>
    <col min="5" max="5" width="14.625" style="242" customWidth="1"/>
    <col min="6" max="10" width="9.625" style="242" customWidth="1"/>
    <col min="11" max="11" width="12.625" style="242" customWidth="1"/>
    <col min="12" max="17" width="9.625" style="242" customWidth="1"/>
    <col min="18" max="18" width="3.625" style="242" customWidth="1"/>
    <col min="19" max="26" width="10.625" style="242" customWidth="1"/>
    <col min="27" max="16384" width="9" style="242"/>
  </cols>
  <sheetData>
    <row r="1" spans="1:11" ht="18.75" customHeight="1">
      <c r="A1" s="1167" t="s">
        <v>564</v>
      </c>
      <c r="C1" s="1168"/>
    </row>
    <row r="2" spans="1:11" hidden="1">
      <c r="C2" s="1169"/>
      <c r="D2" s="1169"/>
      <c r="E2" s="1169"/>
      <c r="F2" s="1169"/>
      <c r="G2" s="1169"/>
      <c r="H2" s="1169"/>
      <c r="I2" s="1169"/>
      <c r="J2" s="1169"/>
      <c r="K2" s="1169"/>
    </row>
    <row r="4" spans="1:11" ht="24.75" customHeight="1">
      <c r="B4" s="1523" t="s">
        <v>565</v>
      </c>
      <c r="C4" s="1524"/>
      <c r="D4" s="1525"/>
      <c r="E4" s="1170" t="s">
        <v>566</v>
      </c>
    </row>
    <row r="5" spans="1:11">
      <c r="B5" s="1171" t="s">
        <v>567</v>
      </c>
      <c r="C5" s="1172"/>
      <c r="D5" s="1173"/>
      <c r="E5" s="1174"/>
    </row>
    <row r="6" spans="1:11" ht="24.95" customHeight="1">
      <c r="B6" s="1175"/>
      <c r="C6" s="1176"/>
      <c r="D6" s="1177" t="s">
        <v>568</v>
      </c>
      <c r="E6" s="512">
        <v>-1.4735553403070369</v>
      </c>
    </row>
    <row r="7" spans="1:11" ht="24.95" customHeight="1">
      <c r="B7" s="1175"/>
      <c r="C7" s="1176"/>
      <c r="D7" s="1177" t="s">
        <v>569</v>
      </c>
      <c r="E7" s="512">
        <v>2.3830444602432452</v>
      </c>
    </row>
    <row r="8" spans="1:11" ht="24.95" customHeight="1" thickBot="1">
      <c r="B8" s="1178"/>
      <c r="C8" s="1179"/>
      <c r="D8" s="1177" t="s">
        <v>570</v>
      </c>
      <c r="E8" s="512">
        <v>-48.452152012981145</v>
      </c>
    </row>
    <row r="9" spans="1:11" ht="24.95" hidden="1" customHeight="1" thickBot="1">
      <c r="B9" s="1180"/>
      <c r="C9" s="1181"/>
      <c r="D9" s="1182" t="s">
        <v>571</v>
      </c>
      <c r="E9" s="513" t="e">
        <f>#REF!</f>
        <v>#REF!</v>
      </c>
    </row>
    <row r="10" spans="1:11" ht="24.95" hidden="1" customHeight="1">
      <c r="B10" s="1180"/>
      <c r="C10" s="1181"/>
      <c r="D10" s="1182" t="s">
        <v>572</v>
      </c>
      <c r="E10" s="514">
        <v>0</v>
      </c>
    </row>
    <row r="11" spans="1:11" ht="24.95" hidden="1" customHeight="1" thickBot="1">
      <c r="B11" s="1180"/>
      <c r="C11" s="1183"/>
      <c r="D11" s="1184" t="s">
        <v>573</v>
      </c>
      <c r="E11" s="513" t="e">
        <f>#REF!</f>
        <v>#REF!</v>
      </c>
    </row>
    <row r="12" spans="1:11" ht="24.75" customHeight="1" thickTop="1">
      <c r="B12" s="1185"/>
      <c r="C12" s="1186" t="s">
        <v>574</v>
      </c>
      <c r="D12" s="1187"/>
      <c r="E12" s="515">
        <f>SUM(E6:E8)</f>
        <v>-47.542662893044934</v>
      </c>
    </row>
    <row r="13" spans="1:11" ht="17.25">
      <c r="B13" s="1171" t="s">
        <v>575</v>
      </c>
      <c r="C13" s="1172"/>
      <c r="D13" s="1173"/>
      <c r="E13" s="1174"/>
    </row>
    <row r="14" spans="1:11" ht="24.95" customHeight="1">
      <c r="B14" s="1188"/>
      <c r="C14" s="1189"/>
      <c r="D14" s="1189" t="s">
        <v>576</v>
      </c>
      <c r="E14" s="516">
        <v>-5.5769269841836975</v>
      </c>
    </row>
    <row r="15" spans="1:11" ht="24.75" customHeight="1">
      <c r="B15" s="1188"/>
      <c r="C15" s="1189"/>
      <c r="D15" s="1189" t="s">
        <v>577</v>
      </c>
      <c r="E15" s="516">
        <v>-1.0639220561393081</v>
      </c>
    </row>
    <row r="16" spans="1:11" ht="24.95" customHeight="1" thickBot="1">
      <c r="B16" s="1190"/>
      <c r="C16" s="1191"/>
      <c r="D16" s="1192" t="s">
        <v>578</v>
      </c>
      <c r="E16" s="517">
        <v>-1.2014966463438483</v>
      </c>
    </row>
    <row r="17" spans="2:11" ht="24.95" customHeight="1" thickTop="1">
      <c r="B17" s="1193"/>
      <c r="C17" s="1189" t="s">
        <v>579</v>
      </c>
      <c r="D17" s="1194"/>
      <c r="E17" s="518">
        <f>SUM(E14:E16)</f>
        <v>-7.8423456866668539</v>
      </c>
    </row>
    <row r="18" spans="2:11" ht="12" customHeight="1"/>
    <row r="19" spans="2:11" ht="24.75" customHeight="1">
      <c r="B19" s="1526" t="s">
        <v>580</v>
      </c>
      <c r="C19" s="1527"/>
      <c r="D19" s="1528"/>
      <c r="E19" s="512">
        <f>SUM(E12,E14:E16)</f>
        <v>-55.385008579711787</v>
      </c>
    </row>
    <row r="20" spans="2:11" ht="17.25" customHeight="1">
      <c r="E20" s="1195" t="s">
        <v>581</v>
      </c>
    </row>
    <row r="21" spans="2:11">
      <c r="K21" s="1195"/>
    </row>
    <row r="22" spans="2:11" ht="17.25" customHeight="1">
      <c r="B22" s="242" t="s">
        <v>582</v>
      </c>
      <c r="D22" s="242" t="s">
        <v>583</v>
      </c>
      <c r="K22" s="1195"/>
    </row>
    <row r="23" spans="2:11">
      <c r="D23" s="242" t="s">
        <v>584</v>
      </c>
    </row>
    <row r="24" spans="2:11" ht="17.25" customHeight="1">
      <c r="B24" s="242" t="s">
        <v>585</v>
      </c>
      <c r="D24" s="242" t="s">
        <v>586</v>
      </c>
    </row>
    <row r="25" spans="2:11">
      <c r="B25" s="242" t="s">
        <v>587</v>
      </c>
      <c r="D25" s="242" t="s">
        <v>588</v>
      </c>
    </row>
    <row r="26" spans="2:11" ht="17.25" customHeight="1">
      <c r="D26" s="242" t="s">
        <v>589</v>
      </c>
      <c r="K26" s="1195"/>
    </row>
    <row r="27" spans="2:11">
      <c r="D27" s="242" t="s">
        <v>590</v>
      </c>
      <c r="K27" s="1195"/>
    </row>
    <row r="28" spans="2:11" ht="17.25" customHeight="1">
      <c r="B28" s="242" t="s">
        <v>591</v>
      </c>
      <c r="D28" s="242" t="s">
        <v>592</v>
      </c>
      <c r="K28" s="1195"/>
    </row>
    <row r="29" spans="2:11">
      <c r="D29" s="242" t="s">
        <v>593</v>
      </c>
    </row>
    <row r="30" spans="2:11">
      <c r="D30" s="242" t="s">
        <v>594</v>
      </c>
    </row>
    <row r="31" spans="2:11">
      <c r="B31" s="242" t="s">
        <v>595</v>
      </c>
      <c r="D31" s="242" t="s">
        <v>596</v>
      </c>
    </row>
    <row r="32" spans="2:11">
      <c r="D32" s="242" t="s">
        <v>597</v>
      </c>
    </row>
    <row r="33" spans="2:11">
      <c r="B33" s="242" t="s">
        <v>598</v>
      </c>
      <c r="D33" s="242" t="s">
        <v>599</v>
      </c>
      <c r="K33" s="1195"/>
    </row>
    <row r="34" spans="2:11">
      <c r="D34" s="242" t="s">
        <v>600</v>
      </c>
    </row>
  </sheetData>
  <mergeCells count="2">
    <mergeCell ref="B4:D4"/>
    <mergeCell ref="B19:D19"/>
  </mergeCells>
  <phoneticPr fontId="9"/>
  <pageMargins left="0.7" right="0.7" top="0.75" bottom="0.75" header="0.3" footer="0.3"/>
  <pageSetup paperSize="8"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A11"/>
  <sheetViews>
    <sheetView zoomScale="85" zoomScaleNormal="85" workbookViewId="0">
      <pane xSplit="26" topLeftCell="AO1" activePane="topRight" state="frozen"/>
      <selection activeCell="AZ17" sqref="AZ17"/>
      <selection pane="topRight"/>
    </sheetView>
  </sheetViews>
  <sheetFormatPr defaultRowHeight="14.25"/>
  <cols>
    <col min="1" max="1" width="2" style="509" customWidth="1"/>
    <col min="2" max="24" width="9" style="85" hidden="1" customWidth="1"/>
    <col min="25" max="25" width="2.375" style="85" hidden="1" customWidth="1"/>
    <col min="26" max="26" width="27.375" style="85" customWidth="1"/>
    <col min="27" max="53" width="9.625" style="85" customWidth="1"/>
    <col min="54" max="16384" width="9" style="85"/>
  </cols>
  <sheetData>
    <row r="1" spans="1:53" s="221" customFormat="1" ht="24" customHeight="1">
      <c r="A1" s="1196" t="s">
        <v>601</v>
      </c>
    </row>
    <row r="3" spans="1:53" ht="18.75">
      <c r="Z3" s="1" t="s">
        <v>602</v>
      </c>
      <c r="AJ3" s="86"/>
      <c r="AK3" s="86"/>
      <c r="AR3" s="86"/>
      <c r="AU3" s="86"/>
      <c r="AV3" s="86"/>
    </row>
    <row r="4" spans="1:53">
      <c r="Z4" s="87"/>
      <c r="AA4" s="87">
        <v>1990</v>
      </c>
      <c r="AB4" s="87">
        <f t="shared" ref="AB4:AP4" si="0">AA4+1</f>
        <v>1991</v>
      </c>
      <c r="AC4" s="87">
        <f t="shared" si="0"/>
        <v>1992</v>
      </c>
      <c r="AD4" s="87">
        <f t="shared" si="0"/>
        <v>1993</v>
      </c>
      <c r="AE4" s="87">
        <f t="shared" si="0"/>
        <v>1994</v>
      </c>
      <c r="AF4" s="87">
        <f t="shared" si="0"/>
        <v>1995</v>
      </c>
      <c r="AG4" s="87">
        <f t="shared" si="0"/>
        <v>1996</v>
      </c>
      <c r="AH4" s="87">
        <f t="shared" si="0"/>
        <v>1997</v>
      </c>
      <c r="AI4" s="87">
        <f t="shared" si="0"/>
        <v>1998</v>
      </c>
      <c r="AJ4" s="87">
        <f t="shared" si="0"/>
        <v>1999</v>
      </c>
      <c r="AK4" s="87">
        <f t="shared" si="0"/>
        <v>2000</v>
      </c>
      <c r="AL4" s="87">
        <f t="shared" si="0"/>
        <v>2001</v>
      </c>
      <c r="AM4" s="87">
        <f t="shared" si="0"/>
        <v>2002</v>
      </c>
      <c r="AN4" s="87">
        <f t="shared" si="0"/>
        <v>2003</v>
      </c>
      <c r="AO4" s="87">
        <f t="shared" si="0"/>
        <v>2004</v>
      </c>
      <c r="AP4" s="87">
        <f t="shared" si="0"/>
        <v>2005</v>
      </c>
      <c r="AQ4" s="87">
        <f t="shared" ref="AQ4:BA4" si="1">AP4+1</f>
        <v>2006</v>
      </c>
      <c r="AR4" s="87">
        <f t="shared" si="1"/>
        <v>2007</v>
      </c>
      <c r="AS4" s="87">
        <f t="shared" si="1"/>
        <v>2008</v>
      </c>
      <c r="AT4" s="87">
        <f t="shared" si="1"/>
        <v>2009</v>
      </c>
      <c r="AU4" s="87">
        <f t="shared" si="1"/>
        <v>2010</v>
      </c>
      <c r="AV4" s="87">
        <f t="shared" si="1"/>
        <v>2011</v>
      </c>
      <c r="AW4" s="87">
        <f t="shared" si="1"/>
        <v>2012</v>
      </c>
      <c r="AX4" s="87">
        <f t="shared" si="1"/>
        <v>2013</v>
      </c>
      <c r="AY4" s="87">
        <f t="shared" si="1"/>
        <v>2014</v>
      </c>
      <c r="AZ4" s="87">
        <f t="shared" si="1"/>
        <v>2015</v>
      </c>
      <c r="BA4" s="87">
        <f t="shared" si="1"/>
        <v>2016</v>
      </c>
    </row>
    <row r="5" spans="1:53" s="221" customFormat="1" ht="18" customHeight="1">
      <c r="A5" s="510"/>
      <c r="Z5" s="1197" t="s">
        <v>603</v>
      </c>
      <c r="AA5" s="492">
        <v>13302.887879356755</v>
      </c>
      <c r="AB5" s="492">
        <v>14038.970376594893</v>
      </c>
      <c r="AC5" s="492">
        <v>14339.173505872905</v>
      </c>
      <c r="AD5" s="492">
        <v>13975.495983090361</v>
      </c>
      <c r="AE5" s="492">
        <v>15196.217151617086</v>
      </c>
      <c r="AF5" s="492">
        <v>17068.708060883007</v>
      </c>
      <c r="AG5" s="492">
        <v>18600.700118820168</v>
      </c>
      <c r="AH5" s="492">
        <v>19299.120665803781</v>
      </c>
      <c r="AI5" s="492">
        <v>20173.772111758633</v>
      </c>
      <c r="AJ5" s="492">
        <v>19745.022176628918</v>
      </c>
      <c r="AK5" s="492">
        <v>19710.876321664877</v>
      </c>
      <c r="AL5" s="492">
        <v>18882.539905749301</v>
      </c>
      <c r="AM5" s="492">
        <v>21331.422803870406</v>
      </c>
      <c r="AN5" s="492">
        <v>20563.186796522346</v>
      </c>
      <c r="AO5" s="492">
        <v>21372.656097740415</v>
      </c>
      <c r="AP5" s="492">
        <v>21520.041763094134</v>
      </c>
      <c r="AQ5" s="492">
        <v>20136.517136972641</v>
      </c>
      <c r="AR5" s="492">
        <v>18516.659036059431</v>
      </c>
      <c r="AS5" s="492">
        <v>17668.826767298491</v>
      </c>
      <c r="AT5" s="492">
        <v>15505.10022797167</v>
      </c>
      <c r="AU5" s="492">
        <v>16435.640142181495</v>
      </c>
      <c r="AV5" s="492">
        <v>18406.831155798372</v>
      </c>
      <c r="AW5" s="492">
        <v>19304.902833242788</v>
      </c>
      <c r="AX5" s="492">
        <v>19662.03180042782</v>
      </c>
      <c r="AY5" s="492">
        <v>19183.930399152101</v>
      </c>
      <c r="AZ5" s="492">
        <v>19299.208935057784</v>
      </c>
      <c r="BA5" s="492">
        <v>20092.917848210782</v>
      </c>
    </row>
    <row r="6" spans="1:53" s="221" customFormat="1" ht="18" customHeight="1">
      <c r="A6" s="510"/>
      <c r="Z6" s="1197" t="s">
        <v>604</v>
      </c>
      <c r="AA6" s="492">
        <v>17640.974283340925</v>
      </c>
      <c r="AB6" s="492">
        <v>18669.937637447612</v>
      </c>
      <c r="AC6" s="492">
        <v>18733.255233020001</v>
      </c>
      <c r="AD6" s="492">
        <v>21066.302269748197</v>
      </c>
      <c r="AE6" s="492">
        <v>21024.507420683585</v>
      </c>
      <c r="AF6" s="492">
        <v>21214.753490526713</v>
      </c>
      <c r="AG6" s="492">
        <v>12531.687823388409</v>
      </c>
      <c r="AH6" s="492">
        <v>16317.311894458899</v>
      </c>
      <c r="AI6" s="492">
        <v>17329.696666914435</v>
      </c>
      <c r="AJ6" s="492">
        <v>16425.580421226423</v>
      </c>
      <c r="AK6" s="492">
        <v>16906.982283565227</v>
      </c>
      <c r="AL6" s="492">
        <v>14620.977472851275</v>
      </c>
      <c r="AM6" s="492">
        <v>15282.505494294022</v>
      </c>
      <c r="AN6" s="492">
        <v>16853.124174833698</v>
      </c>
      <c r="AO6" s="492">
        <v>17587.484710068231</v>
      </c>
      <c r="AP6" s="492">
        <v>19751.841562492882</v>
      </c>
      <c r="AQ6" s="492">
        <v>18611.686283922452</v>
      </c>
      <c r="AR6" s="492">
        <v>18482.648580695593</v>
      </c>
      <c r="AS6" s="492">
        <v>16917.00882327119</v>
      </c>
      <c r="AT6" s="492">
        <v>15016.513932624694</v>
      </c>
      <c r="AU6" s="492">
        <v>14588.32732832562</v>
      </c>
      <c r="AV6" s="492">
        <v>12980.026559532695</v>
      </c>
      <c r="AW6" s="492">
        <v>13022.336681919111</v>
      </c>
      <c r="AX6" s="492">
        <v>13548.885424977698</v>
      </c>
      <c r="AY6" s="492">
        <v>12750.913867518206</v>
      </c>
      <c r="AZ6" s="492">
        <v>14450.305884942225</v>
      </c>
      <c r="BA6" s="492">
        <v>15081.711959272348</v>
      </c>
    </row>
    <row r="7" spans="1:53" s="221" customFormat="1" ht="18" customHeight="1">
      <c r="A7" s="510"/>
      <c r="Z7" s="1197" t="s">
        <v>114</v>
      </c>
      <c r="AA7" s="222">
        <f>SUM(AA5:AA6)</f>
        <v>30943.862162697682</v>
      </c>
      <c r="AB7" s="222">
        <f t="shared" ref="AB7:AQ7" si="2">SUM(AB5:AB6)</f>
        <v>32708.908014042507</v>
      </c>
      <c r="AC7" s="222">
        <f t="shared" si="2"/>
        <v>33072.428738892908</v>
      </c>
      <c r="AD7" s="222">
        <f t="shared" si="2"/>
        <v>35041.798252838562</v>
      </c>
      <c r="AE7" s="222">
        <f t="shared" si="2"/>
        <v>36220.724572300671</v>
      </c>
      <c r="AF7" s="222">
        <f t="shared" si="2"/>
        <v>38283.461551409724</v>
      </c>
      <c r="AG7" s="222">
        <f t="shared" si="2"/>
        <v>31132.387942208577</v>
      </c>
      <c r="AH7" s="222">
        <f t="shared" si="2"/>
        <v>35616.432560262678</v>
      </c>
      <c r="AI7" s="222">
        <f t="shared" si="2"/>
        <v>37503.468778673065</v>
      </c>
      <c r="AJ7" s="222">
        <f t="shared" si="2"/>
        <v>36170.602597855337</v>
      </c>
      <c r="AK7" s="222">
        <f t="shared" si="2"/>
        <v>36617.858605230103</v>
      </c>
      <c r="AL7" s="222">
        <f t="shared" si="2"/>
        <v>33503.517378600576</v>
      </c>
      <c r="AM7" s="222">
        <f t="shared" si="2"/>
        <v>36613.928298164428</v>
      </c>
      <c r="AN7" s="222">
        <f t="shared" si="2"/>
        <v>37416.310971356041</v>
      </c>
      <c r="AO7" s="222">
        <f t="shared" si="2"/>
        <v>38960.140807808646</v>
      </c>
      <c r="AP7" s="222">
        <f t="shared" si="2"/>
        <v>41271.883325587012</v>
      </c>
      <c r="AQ7" s="222">
        <f t="shared" si="2"/>
        <v>38748.203420895094</v>
      </c>
      <c r="AR7" s="222">
        <f t="shared" ref="AR7:AW7" si="3">SUM(AR5:AR6)</f>
        <v>36999.307616755024</v>
      </c>
      <c r="AS7" s="222">
        <f t="shared" si="3"/>
        <v>34585.835590569681</v>
      </c>
      <c r="AT7" s="222">
        <f t="shared" si="3"/>
        <v>30521.614160596364</v>
      </c>
      <c r="AU7" s="222">
        <f t="shared" si="3"/>
        <v>31023.967470507116</v>
      </c>
      <c r="AV7" s="222">
        <f t="shared" si="3"/>
        <v>31386.857715331069</v>
      </c>
      <c r="AW7" s="222">
        <f t="shared" si="3"/>
        <v>32327.239515161898</v>
      </c>
      <c r="AX7" s="222">
        <f>SUM(AX5:AX6)</f>
        <v>33210.917225405516</v>
      </c>
      <c r="AY7" s="222">
        <f>SUM(AY5:AY6)</f>
        <v>31934.844266670305</v>
      </c>
      <c r="AZ7" s="222">
        <f>SUM(AZ5:AZ6)</f>
        <v>33749.514820000011</v>
      </c>
      <c r="BA7" s="222">
        <f t="shared" ref="BA7" si="4">SUM(BA5:BA6)</f>
        <v>35174.629807483128</v>
      </c>
    </row>
    <row r="8" spans="1:53">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row>
    <row r="9" spans="1:53" ht="18" customHeight="1">
      <c r="Z9" s="1198" t="s">
        <v>605</v>
      </c>
      <c r="AA9" s="88">
        <f>'1.Total'!AA15*1000</f>
        <v>1272064.5192158481</v>
      </c>
      <c r="AB9" s="88">
        <f>'1.Total'!AB15*1000</f>
        <v>1285865.8915298358</v>
      </c>
      <c r="AC9" s="88">
        <f>'1.Total'!AC15*1000</f>
        <v>1298496.4519978976</v>
      </c>
      <c r="AD9" s="88">
        <f>'1.Total'!AD15*1000</f>
        <v>1291055.423070692</v>
      </c>
      <c r="AE9" s="88">
        <f>'1.Total'!AE15*1000</f>
        <v>1355430.3031478378</v>
      </c>
      <c r="AF9" s="88">
        <f>'1.Total'!AF15*1000</f>
        <v>1376709.3042491418</v>
      </c>
      <c r="AG9" s="88">
        <f>'1.Total'!AG15*1000</f>
        <v>1389260.6259632581</v>
      </c>
      <c r="AH9" s="88">
        <f>'1.Total'!AH15*1000</f>
        <v>1381666.0356085906</v>
      </c>
      <c r="AI9" s="88">
        <f>'1.Total'!AI15*1000</f>
        <v>1332799.1689682771</v>
      </c>
      <c r="AJ9" s="88">
        <f>'1.Total'!AJ15*1000</f>
        <v>1355845.2286295644</v>
      </c>
      <c r="AK9" s="88">
        <f>'1.Total'!AK15*1000</f>
        <v>1376376.9108887515</v>
      </c>
      <c r="AL9" s="88">
        <f>'1.Total'!AL15*1000</f>
        <v>1350361.6690542388</v>
      </c>
      <c r="AM9" s="88">
        <f>'1.Total'!AM15*1000</f>
        <v>1373963.1677223076</v>
      </c>
      <c r="AN9" s="88">
        <f>'1.Total'!AN15*1000</f>
        <v>1379734.9503110971</v>
      </c>
      <c r="AO9" s="88">
        <f>'1.Total'!AO15*1000</f>
        <v>1371866.8191752117</v>
      </c>
      <c r="AP9" s="88">
        <f>'1.Total'!AP15*1000</f>
        <v>1378504.211863145</v>
      </c>
      <c r="AQ9" s="88">
        <f>'1.Total'!AQ15*1000</f>
        <v>1356000.1019974288</v>
      </c>
      <c r="AR9" s="88">
        <f>'1.Total'!AR15*1000</f>
        <v>1393682.5885943065</v>
      </c>
      <c r="AS9" s="88">
        <f>'1.Total'!AS15*1000</f>
        <v>1321148.1136226018</v>
      </c>
      <c r="AT9" s="88">
        <f>'1.Total'!AT15*1000</f>
        <v>1248538.0392583048</v>
      </c>
      <c r="AU9" s="88">
        <f>'1.Total'!AU15*1000</f>
        <v>1302657.8856569906</v>
      </c>
      <c r="AV9" s="88">
        <f>'1.Total'!AV15*1000</f>
        <v>1353241.2205518258</v>
      </c>
      <c r="AW9" s="88">
        <f>'1.Total'!AW15*1000</f>
        <v>1395306.2879768957</v>
      </c>
      <c r="AX9" s="88">
        <f>'1.Total'!AX15*1000</f>
        <v>1409590.1445936142</v>
      </c>
      <c r="AY9" s="88">
        <f>'1.Total'!AY15*1000</f>
        <v>1361792.4131183906</v>
      </c>
      <c r="AZ9" s="88">
        <f>'1.Total'!AZ15*1000</f>
        <v>1323164.0885876161</v>
      </c>
      <c r="BA9" s="88">
        <f>'1.Total'!BA15*1000</f>
        <v>1306670.1753344031</v>
      </c>
    </row>
    <row r="10" spans="1:53" ht="18" customHeight="1">
      <c r="Z10" s="1198" t="s">
        <v>606</v>
      </c>
      <c r="AA10" s="89">
        <f>AA7/AA9</f>
        <v>2.4325701798343317E-2</v>
      </c>
      <c r="AB10" s="89">
        <f t="shared" ref="AB10:AO10" si="5">AB7/AB9</f>
        <v>2.5437262337775889E-2</v>
      </c>
      <c r="AC10" s="89">
        <f t="shared" si="5"/>
        <v>2.5469787528496424E-2</v>
      </c>
      <c r="AD10" s="89">
        <f t="shared" si="5"/>
        <v>2.714197828122197E-2</v>
      </c>
      <c r="AE10" s="89">
        <f t="shared" si="5"/>
        <v>2.6722675808694866E-2</v>
      </c>
      <c r="AF10" s="89">
        <f t="shared" si="5"/>
        <v>2.7807948586713118E-2</v>
      </c>
      <c r="AG10" s="89">
        <f t="shared" si="5"/>
        <v>2.2409321447962736E-2</v>
      </c>
      <c r="AH10" s="89">
        <f t="shared" si="5"/>
        <v>2.5777888174383978E-2</v>
      </c>
      <c r="AI10" s="89">
        <f t="shared" si="5"/>
        <v>2.8138874672096761E-2</v>
      </c>
      <c r="AJ10" s="89">
        <f t="shared" si="5"/>
        <v>2.6677530616392827E-2</v>
      </c>
      <c r="AK10" s="89">
        <f t="shared" si="5"/>
        <v>2.6604528393015026E-2</v>
      </c>
      <c r="AL10" s="89">
        <f t="shared" si="5"/>
        <v>2.4810773399740856E-2</v>
      </c>
      <c r="AM10" s="89">
        <f t="shared" si="5"/>
        <v>2.664840598228066E-2</v>
      </c>
      <c r="AN10" s="89">
        <f t="shared" si="5"/>
        <v>2.7118477329953525E-2</v>
      </c>
      <c r="AO10" s="89">
        <f t="shared" si="5"/>
        <v>2.839936082952433E-2</v>
      </c>
      <c r="AP10" s="89">
        <f t="shared" ref="AP10:AU10" si="6">AP7/AP9</f>
        <v>2.9939613510360751E-2</v>
      </c>
      <c r="AQ10" s="89">
        <f t="shared" si="6"/>
        <v>2.8575369104926931E-2</v>
      </c>
      <c r="AR10" s="89">
        <f t="shared" si="6"/>
        <v>2.6547872463609665E-2</v>
      </c>
      <c r="AS10" s="89">
        <f t="shared" si="6"/>
        <v>2.6178620878271521E-2</v>
      </c>
      <c r="AT10" s="89">
        <f t="shared" si="6"/>
        <v>2.4445882464844852E-2</v>
      </c>
      <c r="AU10" s="89">
        <f t="shared" si="6"/>
        <v>2.3815898105019565E-2</v>
      </c>
      <c r="AV10" s="89">
        <f>AV7/AV9</f>
        <v>2.3193838052414713E-2</v>
      </c>
      <c r="AW10" s="89">
        <f>AW7/AW9</f>
        <v>2.3168561479095972E-2</v>
      </c>
      <c r="AX10" s="89">
        <f>AX7/AX9</f>
        <v>2.3560690568661891E-2</v>
      </c>
      <c r="AY10" s="89">
        <f>AY7/AY9</f>
        <v>2.3450596404441838E-2</v>
      </c>
      <c r="AZ10" s="89">
        <f>AZ7/AZ9</f>
        <v>2.5506673821555439E-2</v>
      </c>
      <c r="BA10" s="89">
        <f t="shared" ref="BA10" si="7">BA7/BA9</f>
        <v>2.6919287262741141E-2</v>
      </c>
    </row>
    <row r="11" spans="1:53">
      <c r="Z11" s="85" t="s">
        <v>607</v>
      </c>
    </row>
  </sheetData>
  <phoneticPr fontId="9"/>
  <pageMargins left="0.78740157480314965" right="0.78740157480314965" top="0.98425196850393704" bottom="0.98425196850393704" header="0.51181102362204722" footer="0.51181102362204722"/>
  <pageSetup paperSize="9" scale="4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2:G47"/>
  <sheetViews>
    <sheetView zoomScale="85" zoomScaleNormal="85" workbookViewId="0"/>
  </sheetViews>
  <sheetFormatPr defaultRowHeight="14.25"/>
  <cols>
    <col min="1" max="1" width="2.75" style="1269" customWidth="1"/>
    <col min="2" max="2" width="2.625" style="1423" customWidth="1"/>
    <col min="3" max="3" width="8.125" style="1269" customWidth="1"/>
    <col min="4" max="4" width="23" style="1269" customWidth="1"/>
    <col min="5" max="5" width="13.375" style="1269" customWidth="1"/>
    <col min="6" max="6" width="14.875" style="1269" customWidth="1"/>
    <col min="7" max="7" width="11.625" style="1269" customWidth="1"/>
    <col min="8" max="8" width="10.75" style="1269" customWidth="1"/>
    <col min="9" max="16384" width="9" style="1269"/>
  </cols>
  <sheetData>
    <row r="2" spans="2:3" ht="9" customHeight="1"/>
    <row r="3" spans="2:3" ht="16.5" customHeight="1">
      <c r="B3" s="1419" t="s">
        <v>160</v>
      </c>
    </row>
    <row r="4" spans="2:3" ht="16.5" customHeight="1">
      <c r="B4" s="1420" t="s">
        <v>769</v>
      </c>
      <c r="C4" s="1418" t="s">
        <v>768</v>
      </c>
    </row>
    <row r="5" spans="2:3" ht="16.5" customHeight="1">
      <c r="C5" s="1417" t="s">
        <v>766</v>
      </c>
    </row>
    <row r="6" spans="2:3" ht="16.5" customHeight="1">
      <c r="C6" s="519" t="s">
        <v>767</v>
      </c>
    </row>
    <row r="7" spans="2:3" ht="3.75" customHeight="1"/>
    <row r="8" spans="2:3" ht="17.25" customHeight="1">
      <c r="C8" s="519" t="s">
        <v>718</v>
      </c>
    </row>
    <row r="9" spans="2:3" ht="17.25" customHeight="1">
      <c r="C9" s="1267" t="s">
        <v>163</v>
      </c>
    </row>
    <row r="10" spans="2:3" ht="4.5" customHeight="1"/>
    <row r="11" spans="2:3" ht="4.5" customHeight="1"/>
    <row r="12" spans="2:3" ht="17.25" customHeight="1">
      <c r="C12" s="1269" t="s">
        <v>161</v>
      </c>
    </row>
    <row r="13" spans="2:3" ht="3.75" customHeight="1"/>
    <row r="14" spans="2:3" ht="17.25" customHeight="1">
      <c r="B14" s="1422" t="s">
        <v>771</v>
      </c>
      <c r="C14" s="1421" t="s">
        <v>770</v>
      </c>
    </row>
    <row r="15" spans="2:3" ht="17.25" customHeight="1">
      <c r="C15" s="1270" t="s">
        <v>701</v>
      </c>
    </row>
    <row r="16" spans="2:3" ht="17.25" customHeight="1">
      <c r="C16" s="1271" t="s">
        <v>702</v>
      </c>
    </row>
    <row r="17" spans="2:7" ht="5.25" customHeight="1">
      <c r="B17" s="1424"/>
    </row>
    <row r="18" spans="2:7" ht="5.25" customHeight="1">
      <c r="B18" s="1424"/>
    </row>
    <row r="19" spans="2:7" ht="17.25" customHeight="1">
      <c r="B19" s="1425" t="s">
        <v>773</v>
      </c>
      <c r="C19" s="1421" t="s">
        <v>772</v>
      </c>
    </row>
    <row r="20" spans="2:7" ht="4.5" customHeight="1"/>
    <row r="21" spans="2:7" ht="16.5" customHeight="1">
      <c r="B21" s="1426" t="s">
        <v>774</v>
      </c>
      <c r="C21" s="1418" t="s">
        <v>775</v>
      </c>
      <c r="D21" s="1272"/>
    </row>
    <row r="22" spans="2:7" ht="18.75" customHeight="1">
      <c r="D22" s="1272"/>
    </row>
    <row r="23" spans="2:7" ht="16.5" customHeight="1">
      <c r="B23" s="1423" t="s">
        <v>162</v>
      </c>
    </row>
    <row r="24" spans="2:7" ht="4.5" customHeight="1"/>
    <row r="25" spans="2:7" ht="18" customHeight="1">
      <c r="C25" s="1273" t="s">
        <v>45</v>
      </c>
      <c r="D25" s="1274" t="s">
        <v>21</v>
      </c>
      <c r="E25" s="1275" t="s">
        <v>703</v>
      </c>
      <c r="F25" s="1275" t="s">
        <v>22</v>
      </c>
      <c r="G25" s="1275" t="s">
        <v>164</v>
      </c>
    </row>
    <row r="26" spans="2:7" ht="18" customHeight="1">
      <c r="C26" s="1273" t="s">
        <v>46</v>
      </c>
      <c r="D26" s="1274" t="s">
        <v>23</v>
      </c>
      <c r="E26" s="1275" t="s">
        <v>704</v>
      </c>
      <c r="F26" s="1275" t="s">
        <v>24</v>
      </c>
      <c r="G26" s="1275" t="s">
        <v>165</v>
      </c>
    </row>
    <row r="27" spans="2:7" ht="18" customHeight="1">
      <c r="C27" s="1273" t="s">
        <v>47</v>
      </c>
      <c r="D27" s="1274" t="s">
        <v>25</v>
      </c>
      <c r="E27" s="1275" t="s">
        <v>705</v>
      </c>
      <c r="F27" s="1275" t="s">
        <v>26</v>
      </c>
      <c r="G27" s="1275" t="s">
        <v>706</v>
      </c>
    </row>
    <row r="28" spans="2:7" ht="18" customHeight="1">
      <c r="C28" s="1273" t="s">
        <v>48</v>
      </c>
      <c r="D28" s="1274" t="s">
        <v>27</v>
      </c>
      <c r="E28" s="1275" t="s">
        <v>707</v>
      </c>
      <c r="F28" s="1275" t="s">
        <v>28</v>
      </c>
      <c r="G28" s="1275" t="s">
        <v>28</v>
      </c>
    </row>
    <row r="29" spans="2:7" ht="18" customHeight="1">
      <c r="C29" s="1273" t="s">
        <v>29</v>
      </c>
      <c r="D29" s="1276" t="s">
        <v>29</v>
      </c>
      <c r="E29" s="1275" t="s">
        <v>29</v>
      </c>
      <c r="F29" s="1275" t="s">
        <v>69</v>
      </c>
      <c r="G29" s="1275" t="s">
        <v>28</v>
      </c>
    </row>
    <row r="31" spans="2:7" ht="17.25" customHeight="1">
      <c r="B31" s="1419" t="s">
        <v>708</v>
      </c>
    </row>
    <row r="32" spans="2:7" ht="4.5" customHeight="1">
      <c r="F32" s="1277"/>
    </row>
    <row r="33" spans="3:6" ht="18" customHeight="1">
      <c r="C33" s="1273" t="s">
        <v>709</v>
      </c>
      <c r="D33" s="1278">
        <v>1</v>
      </c>
      <c r="E33" s="1462"/>
      <c r="F33" s="1463"/>
    </row>
    <row r="34" spans="3:6" ht="18" customHeight="1">
      <c r="C34" s="1273" t="s">
        <v>710</v>
      </c>
      <c r="D34" s="1278">
        <v>25</v>
      </c>
      <c r="E34" s="1462"/>
      <c r="F34" s="1463"/>
    </row>
    <row r="35" spans="3:6" ht="18" customHeight="1">
      <c r="C35" s="1273" t="s">
        <v>711</v>
      </c>
      <c r="D35" s="1278">
        <v>298</v>
      </c>
      <c r="E35" s="1462"/>
      <c r="F35" s="1463"/>
    </row>
    <row r="36" spans="3:6" ht="18" customHeight="1">
      <c r="C36" s="1273" t="s">
        <v>70</v>
      </c>
      <c r="D36" s="1279" t="s">
        <v>712</v>
      </c>
      <c r="E36" s="1462"/>
      <c r="F36" s="1463"/>
    </row>
    <row r="37" spans="3:6" ht="18" customHeight="1">
      <c r="C37" s="1273" t="s">
        <v>31</v>
      </c>
      <c r="D37" s="1275" t="s">
        <v>713</v>
      </c>
      <c r="E37" s="1462"/>
      <c r="F37" s="1463"/>
    </row>
    <row r="38" spans="3:6" ht="18" customHeight="1">
      <c r="C38" s="1273" t="s">
        <v>714</v>
      </c>
      <c r="D38" s="1280">
        <v>22800</v>
      </c>
      <c r="E38" s="1464"/>
      <c r="F38" s="1465"/>
    </row>
    <row r="39" spans="3:6" ht="18" customHeight="1">
      <c r="C39" s="1273" t="s">
        <v>715</v>
      </c>
      <c r="D39" s="1280">
        <v>17200</v>
      </c>
      <c r="E39" s="1463"/>
      <c r="F39" s="1466"/>
    </row>
    <row r="40" spans="3:6">
      <c r="C40" s="1281" t="s">
        <v>716</v>
      </c>
      <c r="D40" s="1282"/>
      <c r="E40" s="1467"/>
      <c r="F40" s="1468"/>
    </row>
    <row r="41" spans="3:6">
      <c r="C41" s="1283" t="s">
        <v>717</v>
      </c>
    </row>
    <row r="42" spans="3:6">
      <c r="C42" s="1267"/>
      <c r="D42" s="1272"/>
    </row>
    <row r="45" spans="3:6">
      <c r="C45" s="1272"/>
      <c r="D45" s="1272"/>
    </row>
    <row r="46" spans="3:6">
      <c r="C46" s="1272"/>
      <c r="D46" s="1272"/>
    </row>
    <row r="47" spans="3:6">
      <c r="C47" s="1272"/>
      <c r="D47" s="1272"/>
    </row>
  </sheetData>
  <mergeCells count="8">
    <mergeCell ref="E33:F33"/>
    <mergeCell ref="E38:F38"/>
    <mergeCell ref="E39:F39"/>
    <mergeCell ref="E40:F40"/>
    <mergeCell ref="E36:F36"/>
    <mergeCell ref="E37:F37"/>
    <mergeCell ref="E35:F35"/>
    <mergeCell ref="E34:F34"/>
  </mergeCells>
  <phoneticPr fontId="9"/>
  <pageMargins left="0.70866141732283472" right="0.70866141732283472" top="0.74803149606299213" bottom="0.74803149606299213" header="0.31496062992125984" footer="0.31496062992125984"/>
  <pageSetup paperSize="9" orientation="landscape" r:id="rId1"/>
  <headerFooter alignWithMargins="0"/>
  <ignoredErrors>
    <ignoredError sqref="B4 B14 B19 B21"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J99"/>
  <sheetViews>
    <sheetView zoomScale="85" zoomScaleNormal="85" workbookViewId="0">
      <pane xSplit="26" ySplit="4" topLeftCell="AS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2" customWidth="1"/>
    <col min="2" max="23" width="1.625" style="1" hidden="1" customWidth="1"/>
    <col min="24" max="25" width="1.625" style="1" customWidth="1"/>
    <col min="26" max="26" width="41.75" style="1" customWidth="1"/>
    <col min="27" max="53" width="10.625" style="1" customWidth="1"/>
    <col min="54" max="57" width="10.625" style="1" hidden="1" customWidth="1"/>
    <col min="58" max="58" width="31.375" style="1" bestFit="1" customWidth="1"/>
    <col min="59" max="60" width="9" style="1"/>
    <col min="61" max="61" width="14.625" style="1" customWidth="1"/>
    <col min="62" max="16384" width="9" style="1"/>
  </cols>
  <sheetData>
    <row r="1" spans="1:62" ht="23.25">
      <c r="A1" s="872" t="s">
        <v>608</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row>
    <row r="2" spans="1:62" s="232" customFormat="1" ht="15" customHeight="1">
      <c r="A2" s="872"/>
    </row>
    <row r="3" spans="1:62" ht="19.5" thickBot="1">
      <c r="X3" s="1" t="s">
        <v>609</v>
      </c>
    </row>
    <row r="4" spans="1:62" ht="15" thickBot="1">
      <c r="X4" s="1091" t="s">
        <v>610</v>
      </c>
      <c r="Y4" s="1199"/>
      <c r="Z4" s="1200"/>
      <c r="AA4" s="184">
        <v>1990</v>
      </c>
      <c r="AB4" s="184">
        <f t="shared" ref="AB4:BE4" si="0">AA4+1</f>
        <v>1991</v>
      </c>
      <c r="AC4" s="184">
        <f t="shared" si="0"/>
        <v>1992</v>
      </c>
      <c r="AD4" s="184">
        <f t="shared" si="0"/>
        <v>1993</v>
      </c>
      <c r="AE4" s="184">
        <f t="shared" si="0"/>
        <v>1994</v>
      </c>
      <c r="AF4" s="184">
        <f t="shared" si="0"/>
        <v>1995</v>
      </c>
      <c r="AG4" s="184">
        <f t="shared" si="0"/>
        <v>1996</v>
      </c>
      <c r="AH4" s="184">
        <f t="shared" si="0"/>
        <v>1997</v>
      </c>
      <c r="AI4" s="184">
        <f t="shared" si="0"/>
        <v>1998</v>
      </c>
      <c r="AJ4" s="184">
        <f t="shared" si="0"/>
        <v>1999</v>
      </c>
      <c r="AK4" s="184">
        <f t="shared" si="0"/>
        <v>2000</v>
      </c>
      <c r="AL4" s="184">
        <f t="shared" si="0"/>
        <v>2001</v>
      </c>
      <c r="AM4" s="184">
        <f t="shared" si="0"/>
        <v>2002</v>
      </c>
      <c r="AN4" s="184">
        <f t="shared" si="0"/>
        <v>2003</v>
      </c>
      <c r="AO4" s="184">
        <f t="shared" si="0"/>
        <v>2004</v>
      </c>
      <c r="AP4" s="184">
        <f t="shared" si="0"/>
        <v>2005</v>
      </c>
      <c r="AQ4" s="184">
        <f t="shared" si="0"/>
        <v>2006</v>
      </c>
      <c r="AR4" s="184">
        <f t="shared" si="0"/>
        <v>2007</v>
      </c>
      <c r="AS4" s="184">
        <f t="shared" si="0"/>
        <v>2008</v>
      </c>
      <c r="AT4" s="184">
        <f t="shared" si="0"/>
        <v>2009</v>
      </c>
      <c r="AU4" s="184">
        <f t="shared" si="0"/>
        <v>2010</v>
      </c>
      <c r="AV4" s="184">
        <f t="shared" si="0"/>
        <v>2011</v>
      </c>
      <c r="AW4" s="184">
        <f t="shared" si="0"/>
        <v>2012</v>
      </c>
      <c r="AX4" s="184">
        <f t="shared" si="0"/>
        <v>2013</v>
      </c>
      <c r="AY4" s="184">
        <f t="shared" si="0"/>
        <v>2014</v>
      </c>
      <c r="AZ4" s="184">
        <f t="shared" si="0"/>
        <v>2015</v>
      </c>
      <c r="BA4" s="184">
        <f t="shared" si="0"/>
        <v>2016</v>
      </c>
      <c r="BB4" s="184">
        <f t="shared" si="0"/>
        <v>2017</v>
      </c>
      <c r="BC4" s="184">
        <f t="shared" si="0"/>
        <v>2018</v>
      </c>
      <c r="BD4" s="184">
        <f t="shared" si="0"/>
        <v>2019</v>
      </c>
      <c r="BE4" s="184">
        <f t="shared" si="0"/>
        <v>2020</v>
      </c>
      <c r="BF4" s="184" t="s">
        <v>34</v>
      </c>
    </row>
    <row r="5" spans="1:62" ht="15" customHeight="1">
      <c r="X5" s="1201" t="s">
        <v>611</v>
      </c>
      <c r="Y5" s="1202"/>
      <c r="Z5" s="1203"/>
      <c r="AA5" s="398">
        <f>SUM(AA6,AA10,AA17,AA22)</f>
        <v>1076238.601363078</v>
      </c>
      <c r="AB5" s="398">
        <f t="shared" ref="AB5:AZ5" si="1">SUM(AB6,AB10,AB17,AB22)</f>
        <v>1086913.6243395139</v>
      </c>
      <c r="AC5" s="398">
        <f t="shared" si="1"/>
        <v>1095901.2416905994</v>
      </c>
      <c r="AD5" s="398">
        <f t="shared" si="1"/>
        <v>1090654.86048894</v>
      </c>
      <c r="AE5" s="398">
        <f t="shared" si="1"/>
        <v>1141703.4625075031</v>
      </c>
      <c r="AF5" s="398">
        <f t="shared" si="1"/>
        <v>1153489.4101149344</v>
      </c>
      <c r="AG5" s="398">
        <f t="shared" si="1"/>
        <v>1164532.6218442931</v>
      </c>
      <c r="AH5" s="398">
        <f t="shared" si="1"/>
        <v>1160011.3815814706</v>
      </c>
      <c r="AI5" s="398">
        <f t="shared" si="1"/>
        <v>1126529.705492452</v>
      </c>
      <c r="AJ5" s="398">
        <f t="shared" si="1"/>
        <v>1162537.9991704039</v>
      </c>
      <c r="AK5" s="398">
        <f t="shared" si="1"/>
        <v>1184780.8376070405</v>
      </c>
      <c r="AL5" s="398">
        <f t="shared" si="1"/>
        <v>1172740.6090450438</v>
      </c>
      <c r="AM5" s="398">
        <f t="shared" si="1"/>
        <v>1205182.9342708089</v>
      </c>
      <c r="AN5" s="398">
        <f t="shared" si="1"/>
        <v>1214181.6155418972</v>
      </c>
      <c r="AO5" s="398">
        <f t="shared" si="1"/>
        <v>1209459.4204453232</v>
      </c>
      <c r="AP5" s="398">
        <f t="shared" si="1"/>
        <v>1215694.2665112941</v>
      </c>
      <c r="AQ5" s="398">
        <f t="shared" si="1"/>
        <v>1192047.5946185146</v>
      </c>
      <c r="AR5" s="398">
        <f t="shared" si="1"/>
        <v>1230193.1815182173</v>
      </c>
      <c r="AS5" s="398">
        <f t="shared" si="1"/>
        <v>1162184.7119312212</v>
      </c>
      <c r="AT5" s="398">
        <f t="shared" si="1"/>
        <v>1101526.3361390051</v>
      </c>
      <c r="AU5" s="398">
        <f t="shared" si="1"/>
        <v>1151309.9462914916</v>
      </c>
      <c r="AV5" s="398">
        <f t="shared" si="1"/>
        <v>1201814.7258133586</v>
      </c>
      <c r="AW5" s="398">
        <f t="shared" si="1"/>
        <v>1241742.3159042783</v>
      </c>
      <c r="AX5" s="398">
        <f t="shared" si="1"/>
        <v>1252088.2851651562</v>
      </c>
      <c r="AY5" s="398">
        <f t="shared" si="1"/>
        <v>1203172.7275709098</v>
      </c>
      <c r="AZ5" s="398">
        <f t="shared" si="1"/>
        <v>1163938.4871515282</v>
      </c>
      <c r="BA5" s="398">
        <f t="shared" ref="BA5" si="2">SUM(BA6,BA10,BA17,BA22)</f>
        <v>1144623.1427194956</v>
      </c>
      <c r="BB5" s="177"/>
      <c r="BC5" s="177"/>
      <c r="BD5" s="177"/>
      <c r="BE5" s="177"/>
      <c r="BF5" s="177"/>
      <c r="BG5" s="119"/>
      <c r="BH5" s="246"/>
      <c r="BI5" s="119"/>
      <c r="BJ5" s="119"/>
    </row>
    <row r="6" spans="1:62" ht="15" customHeight="1">
      <c r="X6" s="1204"/>
      <c r="Y6" s="1026" t="s">
        <v>612</v>
      </c>
      <c r="Z6" s="1010"/>
      <c r="AA6" s="138">
        <f>SUM(AA7:AA9)</f>
        <v>366561.27265749255</v>
      </c>
      <c r="AB6" s="138">
        <f t="shared" ref="AB6:BE6" si="3">SUM(AB7:AB9)</f>
        <v>368446.0400684278</v>
      </c>
      <c r="AC6" s="138">
        <f t="shared" si="3"/>
        <v>374117.88872207678</v>
      </c>
      <c r="AD6" s="138">
        <f t="shared" si="3"/>
        <v>358482.41784471762</v>
      </c>
      <c r="AE6" s="138">
        <f t="shared" si="3"/>
        <v>392646.57083496521</v>
      </c>
      <c r="AF6" s="138">
        <f t="shared" si="3"/>
        <v>381438.50869014626</v>
      </c>
      <c r="AG6" s="138">
        <f t="shared" si="3"/>
        <v>384375.31013948849</v>
      </c>
      <c r="AH6" s="138">
        <f t="shared" si="3"/>
        <v>380239.19500105758</v>
      </c>
      <c r="AI6" s="138">
        <f t="shared" si="3"/>
        <v>368253.07558976527</v>
      </c>
      <c r="AJ6" s="138">
        <f t="shared" si="3"/>
        <v>390228.87810658757</v>
      </c>
      <c r="AK6" s="138">
        <f t="shared" si="3"/>
        <v>400069.64685881516</v>
      </c>
      <c r="AL6" s="138">
        <f t="shared" si="3"/>
        <v>391126.92203533836</v>
      </c>
      <c r="AM6" s="138">
        <f t="shared" si="3"/>
        <v>417920.93816285307</v>
      </c>
      <c r="AN6" s="138">
        <f t="shared" si="3"/>
        <v>436817.36039261142</v>
      </c>
      <c r="AO6" s="138">
        <f t="shared" si="3"/>
        <v>432929.41592483537</v>
      </c>
      <c r="AP6" s="138">
        <f t="shared" si="3"/>
        <v>451652.82517897181</v>
      </c>
      <c r="AQ6" s="138">
        <f t="shared" si="3"/>
        <v>442540.7459572769</v>
      </c>
      <c r="AR6" s="138">
        <f t="shared" si="3"/>
        <v>494069.35934716533</v>
      </c>
      <c r="AS6" s="138">
        <f t="shared" si="3"/>
        <v>463821.32534618938</v>
      </c>
      <c r="AT6" s="138">
        <f t="shared" si="3"/>
        <v>424255.08700966026</v>
      </c>
      <c r="AU6" s="138">
        <f t="shared" si="3"/>
        <v>448433.47597887035</v>
      </c>
      <c r="AV6" s="138">
        <f t="shared" si="3"/>
        <v>504865.61337387195</v>
      </c>
      <c r="AW6" s="138">
        <f t="shared" si="3"/>
        <v>549946.11626180715</v>
      </c>
      <c r="AX6" s="138">
        <f t="shared" si="3"/>
        <v>552766.39390388445</v>
      </c>
      <c r="AY6" s="138">
        <f t="shared" si="3"/>
        <v>524135.17277098174</v>
      </c>
      <c r="AZ6" s="138">
        <f t="shared" si="3"/>
        <v>498130.77691747877</v>
      </c>
      <c r="BA6" s="138">
        <f t="shared" si="3"/>
        <v>529535.15140774008</v>
      </c>
      <c r="BB6" s="138">
        <f t="shared" si="3"/>
        <v>0</v>
      </c>
      <c r="BC6" s="138">
        <f t="shared" si="3"/>
        <v>0</v>
      </c>
      <c r="BD6" s="138">
        <f t="shared" si="3"/>
        <v>0</v>
      </c>
      <c r="BE6" s="138">
        <f t="shared" si="3"/>
        <v>0</v>
      </c>
      <c r="BF6" s="33"/>
      <c r="BG6" s="119"/>
      <c r="BH6" s="246"/>
      <c r="BI6" s="119"/>
      <c r="BJ6" s="119"/>
    </row>
    <row r="7" spans="1:62" ht="15" customHeight="1">
      <c r="X7" s="1204"/>
      <c r="Y7" s="1205"/>
      <c r="Z7" s="1206" t="s">
        <v>613</v>
      </c>
      <c r="AA7" s="455">
        <v>300534.02439153538</v>
      </c>
      <c r="AB7" s="455">
        <v>303592.05566366913</v>
      </c>
      <c r="AC7" s="455">
        <v>311104.2285272638</v>
      </c>
      <c r="AD7" s="455">
        <v>293195.15860195848</v>
      </c>
      <c r="AE7" s="455">
        <v>330774.29294227908</v>
      </c>
      <c r="AF7" s="455">
        <v>319488.69571120723</v>
      </c>
      <c r="AG7" s="455">
        <v>321438.56653646921</v>
      </c>
      <c r="AH7" s="455">
        <v>314947.69231444184</v>
      </c>
      <c r="AI7" s="455">
        <v>305558.40481018717</v>
      </c>
      <c r="AJ7" s="455">
        <v>325615.2747015708</v>
      </c>
      <c r="AK7" s="455">
        <v>334660.17613338184</v>
      </c>
      <c r="AL7" s="455">
        <v>327530.95087016292</v>
      </c>
      <c r="AM7" s="455">
        <v>354499.19066404755</v>
      </c>
      <c r="AN7" s="455">
        <v>371821.03206466191</v>
      </c>
      <c r="AO7" s="455">
        <v>365946.19977285009</v>
      </c>
      <c r="AP7" s="455">
        <v>380866.3228684598</v>
      </c>
      <c r="AQ7" s="455">
        <v>371090.16582623334</v>
      </c>
      <c r="AR7" s="455">
        <v>422802.85683121951</v>
      </c>
      <c r="AS7" s="455">
        <v>394713.22318704799</v>
      </c>
      <c r="AT7" s="455">
        <v>355593.36402567232</v>
      </c>
      <c r="AU7" s="455">
        <v>377917.55338121916</v>
      </c>
      <c r="AV7" s="455">
        <v>438207.9064675073</v>
      </c>
      <c r="AW7" s="455">
        <v>484028.22974343546</v>
      </c>
      <c r="AX7" s="455">
        <v>491568.18819610111</v>
      </c>
      <c r="AY7" s="455">
        <v>465235.98367733101</v>
      </c>
      <c r="AZ7" s="455">
        <v>439861.0466152142</v>
      </c>
      <c r="BA7" s="455">
        <v>474433.03377124621</v>
      </c>
      <c r="BB7" s="455">
        <v>0</v>
      </c>
      <c r="BC7" s="455">
        <v>0</v>
      </c>
      <c r="BD7" s="455">
        <v>0</v>
      </c>
      <c r="BE7" s="455">
        <v>0</v>
      </c>
      <c r="BF7" s="456" t="s">
        <v>41</v>
      </c>
      <c r="BG7" s="119"/>
      <c r="BH7" s="119"/>
      <c r="BI7" s="119"/>
      <c r="BJ7" s="119"/>
    </row>
    <row r="8" spans="1:62" ht="15" customHeight="1">
      <c r="X8" s="1204"/>
      <c r="Y8" s="1205"/>
      <c r="Z8" s="1207" t="s">
        <v>614</v>
      </c>
      <c r="AA8" s="173">
        <v>36859.852852793178</v>
      </c>
      <c r="AB8" s="173">
        <v>37609.301975443428</v>
      </c>
      <c r="AC8" s="173">
        <v>38307.975699866955</v>
      </c>
      <c r="AD8" s="173">
        <v>40745.24645965713</v>
      </c>
      <c r="AE8" s="173">
        <v>40891.418749935321</v>
      </c>
      <c r="AF8" s="173">
        <v>41630.22409290605</v>
      </c>
      <c r="AG8" s="173">
        <v>43403.746930670182</v>
      </c>
      <c r="AH8" s="173">
        <v>46714.419910280594</v>
      </c>
      <c r="AI8" s="173">
        <v>45977.153368003739</v>
      </c>
      <c r="AJ8" s="173">
        <v>46767.394032863158</v>
      </c>
      <c r="AK8" s="173">
        <v>47087.316550117815</v>
      </c>
      <c r="AL8" s="173">
        <v>45823.109609142062</v>
      </c>
      <c r="AM8" s="173">
        <v>45502.476937783511</v>
      </c>
      <c r="AN8" s="173">
        <v>47915.018689429402</v>
      </c>
      <c r="AO8" s="173">
        <v>49582.455006640295</v>
      </c>
      <c r="AP8" s="173">
        <v>50861.157153231856</v>
      </c>
      <c r="AQ8" s="173">
        <v>50707.247403415844</v>
      </c>
      <c r="AR8" s="173">
        <v>49796.24039689346</v>
      </c>
      <c r="AS8" s="173">
        <v>47854.387149537404</v>
      </c>
      <c r="AT8" s="173">
        <v>47524.699299460393</v>
      </c>
      <c r="AU8" s="173">
        <v>48595.693733551947</v>
      </c>
      <c r="AV8" s="173">
        <v>45322.658466861423</v>
      </c>
      <c r="AW8" s="173">
        <v>44145.128944948781</v>
      </c>
      <c r="AX8" s="173">
        <v>42746.304294169197</v>
      </c>
      <c r="AY8" s="173">
        <v>40782.268159083826</v>
      </c>
      <c r="AZ8" s="173">
        <v>41258.449796886212</v>
      </c>
      <c r="BA8" s="173">
        <v>37352.681632632331</v>
      </c>
      <c r="BB8" s="173">
        <v>0</v>
      </c>
      <c r="BC8" s="173">
        <v>0</v>
      </c>
      <c r="BD8" s="173">
        <v>0</v>
      </c>
      <c r="BE8" s="173">
        <v>0</v>
      </c>
      <c r="BF8" s="174" t="s">
        <v>42</v>
      </c>
      <c r="BG8" s="119"/>
      <c r="BH8" s="119"/>
      <c r="BI8" s="119"/>
      <c r="BJ8" s="119"/>
    </row>
    <row r="9" spans="1:62" ht="15" customHeight="1">
      <c r="X9" s="1204"/>
      <c r="Y9" s="1205"/>
      <c r="Z9" s="1208" t="s">
        <v>615</v>
      </c>
      <c r="AA9" s="457">
        <v>29167.395413163988</v>
      </c>
      <c r="AB9" s="457">
        <v>27244.682429315246</v>
      </c>
      <c r="AC9" s="457">
        <v>24705.684494946025</v>
      </c>
      <c r="AD9" s="457">
        <v>24542.012783102022</v>
      </c>
      <c r="AE9" s="457">
        <v>20980.8591427508</v>
      </c>
      <c r="AF9" s="457">
        <v>20319.588886032961</v>
      </c>
      <c r="AG9" s="457">
        <v>19532.996672349127</v>
      </c>
      <c r="AH9" s="457">
        <v>18577.082776335126</v>
      </c>
      <c r="AI9" s="457">
        <v>16717.517411574376</v>
      </c>
      <c r="AJ9" s="457">
        <v>17846.209372153629</v>
      </c>
      <c r="AK9" s="457">
        <v>18322.154175315492</v>
      </c>
      <c r="AL9" s="457">
        <v>17772.86155603336</v>
      </c>
      <c r="AM9" s="457">
        <v>17919.270561022004</v>
      </c>
      <c r="AN9" s="457">
        <v>17081.309638520095</v>
      </c>
      <c r="AO9" s="457">
        <v>17400.761145345015</v>
      </c>
      <c r="AP9" s="457">
        <v>19925.34515728015</v>
      </c>
      <c r="AQ9" s="457">
        <v>20743.332727627701</v>
      </c>
      <c r="AR9" s="457">
        <v>21470.262119052368</v>
      </c>
      <c r="AS9" s="457">
        <v>21253.715009604002</v>
      </c>
      <c r="AT9" s="457">
        <v>21137.023684527558</v>
      </c>
      <c r="AU9" s="457">
        <v>21920.228864099234</v>
      </c>
      <c r="AV9" s="457">
        <v>21335.048439503258</v>
      </c>
      <c r="AW9" s="457">
        <v>21772.757573422889</v>
      </c>
      <c r="AX9" s="457">
        <v>18451.901413614134</v>
      </c>
      <c r="AY9" s="457">
        <v>18116.920934566868</v>
      </c>
      <c r="AZ9" s="457">
        <v>17011.2805053784</v>
      </c>
      <c r="BA9" s="457">
        <v>17749.436003861483</v>
      </c>
      <c r="BB9" s="457">
        <v>0</v>
      </c>
      <c r="BC9" s="457">
        <v>0</v>
      </c>
      <c r="BD9" s="457">
        <v>0</v>
      </c>
      <c r="BE9" s="457">
        <v>0</v>
      </c>
      <c r="BF9" s="261" t="s">
        <v>42</v>
      </c>
      <c r="BG9" s="119"/>
      <c r="BH9" s="119"/>
      <c r="BI9" s="119"/>
      <c r="BJ9" s="119"/>
    </row>
    <row r="10" spans="1:62" ht="15" customHeight="1">
      <c r="X10" s="1204"/>
      <c r="Y10" s="1026" t="s">
        <v>616</v>
      </c>
      <c r="Z10" s="1209"/>
      <c r="AA10" s="148">
        <f>SUM(AA11:AA16)</f>
        <v>349740.41373565607</v>
      </c>
      <c r="AB10" s="148">
        <f t="shared" ref="AB10:BE10" si="4">SUM(AB11:AB16)</f>
        <v>346189.07373282453</v>
      </c>
      <c r="AC10" s="148">
        <f t="shared" si="4"/>
        <v>340989.40243944968</v>
      </c>
      <c r="AD10" s="148">
        <f t="shared" si="4"/>
        <v>341707.14493494283</v>
      </c>
      <c r="AE10" s="148">
        <f t="shared" si="4"/>
        <v>350529.84308320191</v>
      </c>
      <c r="AF10" s="148">
        <f t="shared" si="4"/>
        <v>357206.67786478269</v>
      </c>
      <c r="AG10" s="148">
        <f t="shared" si="4"/>
        <v>360176.41396674071</v>
      </c>
      <c r="AH10" s="148">
        <f t="shared" si="4"/>
        <v>356669.05064271734</v>
      </c>
      <c r="AI10" s="148">
        <f t="shared" si="4"/>
        <v>332097.53334729152</v>
      </c>
      <c r="AJ10" s="148">
        <f t="shared" si="4"/>
        <v>336357.73308110109</v>
      </c>
      <c r="AK10" s="148">
        <f t="shared" si="4"/>
        <v>346517.67599805736</v>
      </c>
      <c r="AL10" s="148">
        <f t="shared" si="4"/>
        <v>340418.73506950063</v>
      </c>
      <c r="AM10" s="148">
        <f t="shared" si="4"/>
        <v>346133.52330906375</v>
      </c>
      <c r="AN10" s="148">
        <f t="shared" si="4"/>
        <v>343999.00127857167</v>
      </c>
      <c r="AO10" s="148">
        <f t="shared" si="4"/>
        <v>343490.33959445101</v>
      </c>
      <c r="AP10" s="148">
        <f t="shared" si="4"/>
        <v>333938.37245297316</v>
      </c>
      <c r="AQ10" s="148">
        <f t="shared" si="4"/>
        <v>331260.16384419508</v>
      </c>
      <c r="AR10" s="148">
        <f t="shared" si="4"/>
        <v>329402.18558452366</v>
      </c>
      <c r="AS10" s="148">
        <f t="shared" si="4"/>
        <v>300486.01102724427</v>
      </c>
      <c r="AT10" s="148">
        <f t="shared" si="4"/>
        <v>283407.87920693174</v>
      </c>
      <c r="AU10" s="148">
        <f t="shared" si="4"/>
        <v>299937.8613103932</v>
      </c>
      <c r="AV10" s="148">
        <f t="shared" si="4"/>
        <v>298862.45776621439</v>
      </c>
      <c r="AW10" s="148">
        <f t="shared" si="4"/>
        <v>298589.30983329483</v>
      </c>
      <c r="AX10" s="148">
        <f t="shared" si="4"/>
        <v>306385.89145479031</v>
      </c>
      <c r="AY10" s="148">
        <f t="shared" si="4"/>
        <v>299110.36675786652</v>
      </c>
      <c r="AZ10" s="148">
        <f t="shared" si="4"/>
        <v>290348.04896072275</v>
      </c>
      <c r="BA10" s="148">
        <f t="shared" si="4"/>
        <v>276872.27839860541</v>
      </c>
      <c r="BB10" s="148">
        <f t="shared" si="4"/>
        <v>0</v>
      </c>
      <c r="BC10" s="148">
        <f t="shared" si="4"/>
        <v>0</v>
      </c>
      <c r="BD10" s="148">
        <f t="shared" si="4"/>
        <v>0</v>
      </c>
      <c r="BE10" s="148">
        <f t="shared" si="4"/>
        <v>0</v>
      </c>
      <c r="BF10" s="131" t="s">
        <v>43</v>
      </c>
      <c r="BG10" s="119"/>
      <c r="BH10" s="246"/>
      <c r="BI10" s="119"/>
      <c r="BJ10" s="119"/>
    </row>
    <row r="11" spans="1:62" ht="15" customHeight="1">
      <c r="X11" s="1204"/>
      <c r="Y11" s="1205"/>
      <c r="Z11" s="1207" t="s">
        <v>617</v>
      </c>
      <c r="AA11" s="175">
        <v>150675.90534717534</v>
      </c>
      <c r="AB11" s="175">
        <v>146208.16237095604</v>
      </c>
      <c r="AC11" s="175">
        <v>139432.93001480273</v>
      </c>
      <c r="AD11" s="175">
        <v>139298.87574366288</v>
      </c>
      <c r="AE11" s="175">
        <v>141536.31882724763</v>
      </c>
      <c r="AF11" s="175">
        <v>143072.41386689391</v>
      </c>
      <c r="AG11" s="175">
        <v>145598.20522687325</v>
      </c>
      <c r="AH11" s="175">
        <v>148024.90282138871</v>
      </c>
      <c r="AI11" s="175">
        <v>140157.92815223773</v>
      </c>
      <c r="AJ11" s="175">
        <v>144247.14370977311</v>
      </c>
      <c r="AK11" s="175">
        <v>152088.03020366954</v>
      </c>
      <c r="AL11" s="175">
        <v>149516.37014860078</v>
      </c>
      <c r="AM11" s="175">
        <v>155344.68504910692</v>
      </c>
      <c r="AN11" s="175">
        <v>156807.29921825632</v>
      </c>
      <c r="AO11" s="175">
        <v>157567.92309014927</v>
      </c>
      <c r="AP11" s="175">
        <v>154130.14507549332</v>
      </c>
      <c r="AQ11" s="175">
        <v>156102.91902860915</v>
      </c>
      <c r="AR11" s="175">
        <v>160310.01974096592</v>
      </c>
      <c r="AS11" s="175">
        <v>144734.86647662174</v>
      </c>
      <c r="AT11" s="175">
        <v>135590.84169214423</v>
      </c>
      <c r="AU11" s="175">
        <v>153112.92787630338</v>
      </c>
      <c r="AV11" s="175">
        <v>148830.60599787332</v>
      </c>
      <c r="AW11" s="175">
        <v>151239.50940970107</v>
      </c>
      <c r="AX11" s="175">
        <v>157620.96356047885</v>
      </c>
      <c r="AY11" s="175">
        <v>155161.75667026025</v>
      </c>
      <c r="AZ11" s="175">
        <v>148932.32015876725</v>
      </c>
      <c r="BA11" s="175">
        <v>142733.46166638151</v>
      </c>
      <c r="BB11" s="175">
        <v>0</v>
      </c>
      <c r="BC11" s="175">
        <v>0</v>
      </c>
      <c r="BD11" s="175">
        <v>0</v>
      </c>
      <c r="BE11" s="175">
        <v>0</v>
      </c>
      <c r="BF11" s="176" t="s">
        <v>42</v>
      </c>
      <c r="BG11" s="119"/>
      <c r="BH11" s="119"/>
      <c r="BI11" s="119"/>
      <c r="BJ11" s="119"/>
    </row>
    <row r="12" spans="1:62" ht="15" customHeight="1">
      <c r="X12" s="1204"/>
      <c r="Y12" s="1205"/>
      <c r="Z12" s="1210" t="s">
        <v>618</v>
      </c>
      <c r="AA12" s="175">
        <v>8601.6390493724466</v>
      </c>
      <c r="AB12" s="175">
        <v>8436.9503628051352</v>
      </c>
      <c r="AC12" s="175">
        <v>8414.230693559879</v>
      </c>
      <c r="AD12" s="175">
        <v>8017.3525638517121</v>
      </c>
      <c r="AE12" s="175">
        <v>7795.8112720114495</v>
      </c>
      <c r="AF12" s="175">
        <v>7408.5411148297108</v>
      </c>
      <c r="AG12" s="175">
        <v>6635.1060883953724</v>
      </c>
      <c r="AH12" s="175">
        <v>6905.038604982371</v>
      </c>
      <c r="AI12" s="175">
        <v>6710.4416100663293</v>
      </c>
      <c r="AJ12" s="175">
        <v>6614.4854101541105</v>
      </c>
      <c r="AK12" s="175">
        <v>6327.5664757731111</v>
      </c>
      <c r="AL12" s="175">
        <v>6359.7791596335992</v>
      </c>
      <c r="AM12" s="175">
        <v>6277.8695023838609</v>
      </c>
      <c r="AN12" s="175">
        <v>6290.6967917282</v>
      </c>
      <c r="AO12" s="175">
        <v>6173.2831856104303</v>
      </c>
      <c r="AP12" s="175">
        <v>5695.030065671046</v>
      </c>
      <c r="AQ12" s="175">
        <v>5634.9377354091894</v>
      </c>
      <c r="AR12" s="175">
        <v>5033.6240481780624</v>
      </c>
      <c r="AS12" s="175">
        <v>4785.6052820058476</v>
      </c>
      <c r="AT12" s="175">
        <v>4045.1071448283101</v>
      </c>
      <c r="AU12" s="175">
        <v>3976.7256743603634</v>
      </c>
      <c r="AV12" s="175">
        <v>3850.2196189436281</v>
      </c>
      <c r="AW12" s="175">
        <v>4017.5121719335639</v>
      </c>
      <c r="AX12" s="175">
        <v>3837.7601982047745</v>
      </c>
      <c r="AY12" s="175">
        <v>3733.8637981489574</v>
      </c>
      <c r="AZ12" s="175">
        <v>3342.7809692985502</v>
      </c>
      <c r="BA12" s="175">
        <v>3615.3903180207649</v>
      </c>
      <c r="BB12" s="175">
        <v>0</v>
      </c>
      <c r="BC12" s="175">
        <v>0</v>
      </c>
      <c r="BD12" s="175">
        <v>0</v>
      </c>
      <c r="BE12" s="175">
        <v>0</v>
      </c>
      <c r="BF12" s="176" t="s">
        <v>42</v>
      </c>
      <c r="BG12" s="119"/>
      <c r="BH12" s="119"/>
      <c r="BI12" s="119"/>
      <c r="BJ12" s="119"/>
    </row>
    <row r="13" spans="1:62" ht="15" customHeight="1">
      <c r="X13" s="1204"/>
      <c r="Y13" s="1205"/>
      <c r="Z13" s="1207" t="s">
        <v>619</v>
      </c>
      <c r="AA13" s="175">
        <v>58083.653052124973</v>
      </c>
      <c r="AB13" s="175">
        <v>59129.820327158333</v>
      </c>
      <c r="AC13" s="175">
        <v>59383.431194786936</v>
      </c>
      <c r="AD13" s="175">
        <v>60073.538957418044</v>
      </c>
      <c r="AE13" s="175">
        <v>62923.935287703374</v>
      </c>
      <c r="AF13" s="175">
        <v>64226.423631906713</v>
      </c>
      <c r="AG13" s="175">
        <v>66392.117389060717</v>
      </c>
      <c r="AH13" s="175">
        <v>64992.216452878012</v>
      </c>
      <c r="AI13" s="175">
        <v>55298.794961806219</v>
      </c>
      <c r="AJ13" s="175">
        <v>55509.325643022356</v>
      </c>
      <c r="AK13" s="175">
        <v>58992.563038438922</v>
      </c>
      <c r="AL13" s="175">
        <v>56948.398117226767</v>
      </c>
      <c r="AM13" s="175">
        <v>56844.298500290286</v>
      </c>
      <c r="AN13" s="175">
        <v>54924.237295187057</v>
      </c>
      <c r="AO13" s="175">
        <v>55576.713095509527</v>
      </c>
      <c r="AP13" s="175">
        <v>54443.050338601133</v>
      </c>
      <c r="AQ13" s="175">
        <v>53308.050450162351</v>
      </c>
      <c r="AR13" s="175">
        <v>53696.43553234193</v>
      </c>
      <c r="AS13" s="175">
        <v>49768.629388544054</v>
      </c>
      <c r="AT13" s="175">
        <v>48912.899268223613</v>
      </c>
      <c r="AU13" s="175">
        <v>49137.980192647759</v>
      </c>
      <c r="AV13" s="175">
        <v>48427.634571872724</v>
      </c>
      <c r="AW13" s="175">
        <v>46059.089721529679</v>
      </c>
      <c r="AX13" s="175">
        <v>48583.0459332674</v>
      </c>
      <c r="AY13" s="175">
        <v>47051.016398071952</v>
      </c>
      <c r="AZ13" s="175">
        <v>46347.078862570226</v>
      </c>
      <c r="BA13" s="175">
        <v>42655.744720786322</v>
      </c>
      <c r="BB13" s="175">
        <v>0</v>
      </c>
      <c r="BC13" s="175">
        <v>0</v>
      </c>
      <c r="BD13" s="175">
        <v>0</v>
      </c>
      <c r="BE13" s="175">
        <v>0</v>
      </c>
      <c r="BF13" s="176" t="s">
        <v>42</v>
      </c>
      <c r="BG13" s="119"/>
      <c r="BH13" s="119"/>
      <c r="BI13" s="119"/>
      <c r="BJ13" s="119"/>
    </row>
    <row r="14" spans="1:62" ht="15" customHeight="1">
      <c r="X14" s="1204"/>
      <c r="Y14" s="1205"/>
      <c r="Z14" s="1207" t="s">
        <v>620</v>
      </c>
      <c r="AA14" s="175">
        <v>27081.330890165671</v>
      </c>
      <c r="AB14" s="175">
        <v>27483.622991718985</v>
      </c>
      <c r="AC14" s="175">
        <v>27362.513973764537</v>
      </c>
      <c r="AD14" s="175">
        <v>28227.15715628328</v>
      </c>
      <c r="AE14" s="175">
        <v>29465.433279763391</v>
      </c>
      <c r="AF14" s="175">
        <v>31396.942338209283</v>
      </c>
      <c r="AG14" s="175">
        <v>31362.660916600751</v>
      </c>
      <c r="AH14" s="175">
        <v>31275.928783908908</v>
      </c>
      <c r="AI14" s="175">
        <v>30415.062704971609</v>
      </c>
      <c r="AJ14" s="175">
        <v>30893.096264522821</v>
      </c>
      <c r="AK14" s="175">
        <v>31652.594528004778</v>
      </c>
      <c r="AL14" s="175">
        <v>31240.698391099519</v>
      </c>
      <c r="AM14" s="175">
        <v>30942.296988303653</v>
      </c>
      <c r="AN14" s="175">
        <v>30552.985932947478</v>
      </c>
      <c r="AO14" s="175">
        <v>30823.527613684611</v>
      </c>
      <c r="AP14" s="175">
        <v>29701.125906005938</v>
      </c>
      <c r="AQ14" s="175">
        <v>28092.765807888514</v>
      </c>
      <c r="AR14" s="175">
        <v>26850.401079815518</v>
      </c>
      <c r="AS14" s="175">
        <v>24982.132207767721</v>
      </c>
      <c r="AT14" s="175">
        <v>23391.467099731573</v>
      </c>
      <c r="AU14" s="175">
        <v>22555.584279205257</v>
      </c>
      <c r="AV14" s="175">
        <v>23224.134525125781</v>
      </c>
      <c r="AW14" s="175">
        <v>23723.065166964265</v>
      </c>
      <c r="AX14" s="175">
        <v>23845.792691018414</v>
      </c>
      <c r="AY14" s="175">
        <v>22911.195165353518</v>
      </c>
      <c r="AZ14" s="175">
        <v>23313.844041384516</v>
      </c>
      <c r="BA14" s="175">
        <v>20857.275112060765</v>
      </c>
      <c r="BB14" s="175">
        <v>0</v>
      </c>
      <c r="BC14" s="175">
        <v>0</v>
      </c>
      <c r="BD14" s="175">
        <v>0</v>
      </c>
      <c r="BE14" s="175">
        <v>0</v>
      </c>
      <c r="BF14" s="176" t="s">
        <v>621</v>
      </c>
      <c r="BG14" s="119"/>
      <c r="BH14" s="119"/>
      <c r="BI14" s="119"/>
      <c r="BJ14" s="119"/>
    </row>
    <row r="15" spans="1:62" ht="15" customHeight="1">
      <c r="X15" s="1204"/>
      <c r="Y15" s="1205"/>
      <c r="Z15" s="1207" t="s">
        <v>622</v>
      </c>
      <c r="AA15" s="175">
        <v>7680.3889177857127</v>
      </c>
      <c r="AB15" s="175">
        <v>8106.581798800732</v>
      </c>
      <c r="AC15" s="175">
        <v>8591.8871715580572</v>
      </c>
      <c r="AD15" s="175">
        <v>9076.3370949616983</v>
      </c>
      <c r="AE15" s="175">
        <v>9289.0536322377739</v>
      </c>
      <c r="AF15" s="175">
        <v>10109.726331419501</v>
      </c>
      <c r="AG15" s="175">
        <v>9911.6982574324866</v>
      </c>
      <c r="AH15" s="175">
        <v>10335.173044438683</v>
      </c>
      <c r="AI15" s="175">
        <v>11078.480985275693</v>
      </c>
      <c r="AJ15" s="175">
        <v>11561.052250613226</v>
      </c>
      <c r="AK15" s="175">
        <v>11496.374521510879</v>
      </c>
      <c r="AL15" s="175">
        <v>11940.886053669539</v>
      </c>
      <c r="AM15" s="175">
        <v>12364.90892558614</v>
      </c>
      <c r="AN15" s="175">
        <v>12030.010771620982</v>
      </c>
      <c r="AO15" s="175">
        <v>12438.581049725188</v>
      </c>
      <c r="AP15" s="175">
        <v>12185.687232257884</v>
      </c>
      <c r="AQ15" s="175">
        <v>11877.150324002032</v>
      </c>
      <c r="AR15" s="175">
        <v>10846.702856609514</v>
      </c>
      <c r="AS15" s="175">
        <v>10042.085952491057</v>
      </c>
      <c r="AT15" s="175">
        <v>9835.2189913648381</v>
      </c>
      <c r="AU15" s="175">
        <v>9852.6598642020999</v>
      </c>
      <c r="AV15" s="175">
        <v>10819.595991061775</v>
      </c>
      <c r="AW15" s="175">
        <v>10609.84395352562</v>
      </c>
      <c r="AX15" s="175">
        <v>10265.278115482612</v>
      </c>
      <c r="AY15" s="175">
        <v>10056.262241663779</v>
      </c>
      <c r="AZ15" s="175">
        <v>9057.4186201860157</v>
      </c>
      <c r="BA15" s="175">
        <v>9175.0022741296398</v>
      </c>
      <c r="BB15" s="175">
        <v>0</v>
      </c>
      <c r="BC15" s="175">
        <v>0</v>
      </c>
      <c r="BD15" s="175">
        <v>0</v>
      </c>
      <c r="BE15" s="175">
        <v>0</v>
      </c>
      <c r="BF15" s="176"/>
      <c r="BG15" s="119"/>
      <c r="BH15" s="119"/>
      <c r="BI15" s="119"/>
      <c r="BJ15" s="119"/>
    </row>
    <row r="16" spans="1:62" ht="15" customHeight="1">
      <c r="X16" s="1204"/>
      <c r="Y16" s="1205"/>
      <c r="Z16" s="1210" t="s">
        <v>515</v>
      </c>
      <c r="AA16" s="175">
        <v>97617.496479031906</v>
      </c>
      <c r="AB16" s="175">
        <v>96823.93588138526</v>
      </c>
      <c r="AC16" s="175">
        <v>97804.40939097754</v>
      </c>
      <c r="AD16" s="175">
        <v>97013.883418765268</v>
      </c>
      <c r="AE16" s="175">
        <v>99519.290784238299</v>
      </c>
      <c r="AF16" s="175">
        <v>100992.63058152358</v>
      </c>
      <c r="AG16" s="175">
        <v>100276.62608837811</v>
      </c>
      <c r="AH16" s="175">
        <v>95135.790935120691</v>
      </c>
      <c r="AI16" s="175">
        <v>88436.824932933901</v>
      </c>
      <c r="AJ16" s="175">
        <v>87532.629803015487</v>
      </c>
      <c r="AK16" s="175">
        <v>85960.547230660071</v>
      </c>
      <c r="AL16" s="175">
        <v>84412.603199270437</v>
      </c>
      <c r="AM16" s="175">
        <v>84359.464343392901</v>
      </c>
      <c r="AN16" s="175">
        <v>83393.771268831653</v>
      </c>
      <c r="AO16" s="175">
        <v>80910.311559771944</v>
      </c>
      <c r="AP16" s="175">
        <v>77783.333834943798</v>
      </c>
      <c r="AQ16" s="175">
        <v>76244.340498123827</v>
      </c>
      <c r="AR16" s="175">
        <v>72665.002326612725</v>
      </c>
      <c r="AS16" s="175">
        <v>66172.691719813869</v>
      </c>
      <c r="AT16" s="175">
        <v>61632.345010639183</v>
      </c>
      <c r="AU16" s="175">
        <v>61301.983423674312</v>
      </c>
      <c r="AV16" s="175">
        <v>63710.267061337101</v>
      </c>
      <c r="AW16" s="175">
        <v>62940.289409640609</v>
      </c>
      <c r="AX16" s="175">
        <v>62233.050956338288</v>
      </c>
      <c r="AY16" s="175">
        <v>60196.272484368063</v>
      </c>
      <c r="AZ16" s="175">
        <v>59354.606308516173</v>
      </c>
      <c r="BA16" s="175">
        <v>57835.404307226425</v>
      </c>
      <c r="BB16" s="175">
        <v>0</v>
      </c>
      <c r="BC16" s="175">
        <v>0</v>
      </c>
      <c r="BD16" s="175">
        <v>0</v>
      </c>
      <c r="BE16" s="175">
        <v>0</v>
      </c>
      <c r="BF16" s="176" t="s">
        <v>42</v>
      </c>
      <c r="BG16" s="119"/>
      <c r="BH16" s="119"/>
      <c r="BI16" s="119"/>
      <c r="BJ16" s="119"/>
    </row>
    <row r="17" spans="24:62" ht="15" customHeight="1">
      <c r="X17" s="1204"/>
      <c r="Y17" s="1026" t="s">
        <v>623</v>
      </c>
      <c r="Z17" s="1209"/>
      <c r="AA17" s="148">
        <f>SUM(AA18:AA21)</f>
        <v>201181.92162386491</v>
      </c>
      <c r="AB17" s="148">
        <f t="shared" ref="AB17:BE17" si="5">SUM(AB18:AB21)</f>
        <v>212932.69297025699</v>
      </c>
      <c r="AC17" s="148">
        <f t="shared" si="5"/>
        <v>219625.0387973531</v>
      </c>
      <c r="AD17" s="148">
        <f t="shared" si="5"/>
        <v>223439.96226825425</v>
      </c>
      <c r="AE17" s="148">
        <f t="shared" si="5"/>
        <v>232743.54468310642</v>
      </c>
      <c r="AF17" s="148">
        <f t="shared" si="5"/>
        <v>242104.45389971868</v>
      </c>
      <c r="AG17" s="148">
        <f t="shared" si="5"/>
        <v>248894.41448266825</v>
      </c>
      <c r="AH17" s="148">
        <f t="shared" si="5"/>
        <v>250796.12594285118</v>
      </c>
      <c r="AI17" s="148">
        <f t="shared" si="5"/>
        <v>249022.61242329545</v>
      </c>
      <c r="AJ17" s="148">
        <f t="shared" si="5"/>
        <v>253112.02761590318</v>
      </c>
      <c r="AK17" s="148">
        <f t="shared" si="5"/>
        <v>252736.30749744904</v>
      </c>
      <c r="AL17" s="148">
        <f t="shared" si="5"/>
        <v>256934.78264434004</v>
      </c>
      <c r="AM17" s="148">
        <f t="shared" si="5"/>
        <v>253290.42183782344</v>
      </c>
      <c r="AN17" s="148">
        <f t="shared" si="5"/>
        <v>249256.55291805242</v>
      </c>
      <c r="AO17" s="148">
        <f t="shared" si="5"/>
        <v>243325.58500912259</v>
      </c>
      <c r="AP17" s="148">
        <f t="shared" si="5"/>
        <v>237853.94270619427</v>
      </c>
      <c r="AQ17" s="148">
        <f t="shared" si="5"/>
        <v>233863.4058855421</v>
      </c>
      <c r="AR17" s="148">
        <f t="shared" si="5"/>
        <v>232427.25877558248</v>
      </c>
      <c r="AS17" s="148">
        <f t="shared" si="5"/>
        <v>224835.08071643044</v>
      </c>
      <c r="AT17" s="148">
        <f t="shared" si="5"/>
        <v>221544.31535724533</v>
      </c>
      <c r="AU17" s="148">
        <f t="shared" si="5"/>
        <v>221966.59374459716</v>
      </c>
      <c r="AV17" s="148">
        <f t="shared" si="5"/>
        <v>217135.66555195523</v>
      </c>
      <c r="AW17" s="148">
        <f t="shared" si="5"/>
        <v>218001.90943176948</v>
      </c>
      <c r="AX17" s="148">
        <f t="shared" si="5"/>
        <v>215068.66013351327</v>
      </c>
      <c r="AY17" s="148">
        <f t="shared" si="5"/>
        <v>210104.02359879066</v>
      </c>
      <c r="AZ17" s="148">
        <f t="shared" si="5"/>
        <v>208885.81210608833</v>
      </c>
      <c r="BA17" s="148">
        <f t="shared" si="5"/>
        <v>206973.6050216415</v>
      </c>
      <c r="BB17" s="148">
        <f t="shared" si="5"/>
        <v>0</v>
      </c>
      <c r="BC17" s="148">
        <f t="shared" si="5"/>
        <v>0</v>
      </c>
      <c r="BD17" s="148">
        <f t="shared" si="5"/>
        <v>0</v>
      </c>
      <c r="BE17" s="148">
        <f t="shared" si="5"/>
        <v>0</v>
      </c>
      <c r="BF17" s="131"/>
      <c r="BG17" s="119"/>
      <c r="BH17" s="246"/>
      <c r="BI17" s="119"/>
      <c r="BJ17" s="119"/>
    </row>
    <row r="18" spans="24:62" ht="15" customHeight="1">
      <c r="X18" s="1204"/>
      <c r="Y18" s="1205"/>
      <c r="Z18" s="1206" t="s">
        <v>388</v>
      </c>
      <c r="AA18" s="175">
        <v>7162.4137346729703</v>
      </c>
      <c r="AB18" s="175">
        <v>7762.9604814168806</v>
      </c>
      <c r="AC18" s="175">
        <v>8291.4720276213466</v>
      </c>
      <c r="AD18" s="175">
        <v>8688.7643217319237</v>
      </c>
      <c r="AE18" s="175">
        <v>9153.1617710055089</v>
      </c>
      <c r="AF18" s="175">
        <v>10278.290579645151</v>
      </c>
      <c r="AG18" s="175">
        <v>10086.072696871748</v>
      </c>
      <c r="AH18" s="175">
        <v>10744.189447108491</v>
      </c>
      <c r="AI18" s="175">
        <v>10709.474289425118</v>
      </c>
      <c r="AJ18" s="175">
        <v>10531.51751020182</v>
      </c>
      <c r="AK18" s="175">
        <v>10677.130984677187</v>
      </c>
      <c r="AL18" s="175">
        <v>10724.198612064285</v>
      </c>
      <c r="AM18" s="175">
        <v>10933.837362880102</v>
      </c>
      <c r="AN18" s="175">
        <v>11063.17716772301</v>
      </c>
      <c r="AO18" s="175">
        <v>10663.394897683746</v>
      </c>
      <c r="AP18" s="175">
        <v>10798.818155999939</v>
      </c>
      <c r="AQ18" s="175">
        <v>11178.230719633704</v>
      </c>
      <c r="AR18" s="175">
        <v>10875.772004529685</v>
      </c>
      <c r="AS18" s="175">
        <v>10277.138163510697</v>
      </c>
      <c r="AT18" s="175">
        <v>9781.3172932625148</v>
      </c>
      <c r="AU18" s="175">
        <v>9192.9735720128101</v>
      </c>
      <c r="AV18" s="175">
        <v>9001.1970499937906</v>
      </c>
      <c r="AW18" s="175">
        <v>9523.5394943963129</v>
      </c>
      <c r="AX18" s="175">
        <v>10149.054986645211</v>
      </c>
      <c r="AY18" s="175">
        <v>10173.09098063461</v>
      </c>
      <c r="AZ18" s="175">
        <v>10066.904845201447</v>
      </c>
      <c r="BA18" s="175">
        <v>10185.797063388703</v>
      </c>
      <c r="BB18" s="175">
        <v>0</v>
      </c>
      <c r="BC18" s="175">
        <v>0</v>
      </c>
      <c r="BD18" s="175">
        <v>0</v>
      </c>
      <c r="BE18" s="175">
        <v>0</v>
      </c>
      <c r="BF18" s="176"/>
      <c r="BG18" s="119"/>
      <c r="BH18" s="119"/>
      <c r="BI18" s="119"/>
      <c r="BJ18" s="119"/>
    </row>
    <row r="19" spans="24:62" ht="15" customHeight="1">
      <c r="X19" s="1204"/>
      <c r="Y19" s="1205"/>
      <c r="Z19" s="1207" t="s">
        <v>376</v>
      </c>
      <c r="AA19" s="175">
        <v>179409.22405720386</v>
      </c>
      <c r="AB19" s="175">
        <v>189958.99621275935</v>
      </c>
      <c r="AC19" s="175">
        <v>196354.94808965156</v>
      </c>
      <c r="AD19" s="175">
        <v>199976.42433098453</v>
      </c>
      <c r="AE19" s="175">
        <v>208544.91768474574</v>
      </c>
      <c r="AF19" s="175">
        <v>216334.95195497765</v>
      </c>
      <c r="AG19" s="175">
        <v>222429.835759251</v>
      </c>
      <c r="AH19" s="175">
        <v>222602.6867343823</v>
      </c>
      <c r="AI19" s="175">
        <v>222653.99271407371</v>
      </c>
      <c r="AJ19" s="175">
        <v>227042.41485037288</v>
      </c>
      <c r="AK19" s="175">
        <v>226335.93858950687</v>
      </c>
      <c r="AL19" s="175">
        <v>230964.24829690432</v>
      </c>
      <c r="AM19" s="175">
        <v>226998.19312149909</v>
      </c>
      <c r="AN19" s="175">
        <v>223327.63509739091</v>
      </c>
      <c r="AO19" s="175">
        <v>218990.3615370015</v>
      </c>
      <c r="AP19" s="175">
        <v>213393.90534145289</v>
      </c>
      <c r="AQ19" s="175">
        <v>209339.66618195694</v>
      </c>
      <c r="AR19" s="175">
        <v>208733.16067376279</v>
      </c>
      <c r="AS19" s="175">
        <v>202644.34499599959</v>
      </c>
      <c r="AT19" s="175">
        <v>200711.71801606001</v>
      </c>
      <c r="AU19" s="175">
        <v>201455.37040277378</v>
      </c>
      <c r="AV19" s="175">
        <v>197145.83061060353</v>
      </c>
      <c r="AW19" s="175">
        <v>197155.91203556638</v>
      </c>
      <c r="AX19" s="175">
        <v>193437.79965712989</v>
      </c>
      <c r="AY19" s="175">
        <v>188528.23430779832</v>
      </c>
      <c r="AZ19" s="175">
        <v>187641.24325375236</v>
      </c>
      <c r="BA19" s="175">
        <v>185707.7536572156</v>
      </c>
      <c r="BB19" s="175">
        <v>0</v>
      </c>
      <c r="BC19" s="175">
        <v>0</v>
      </c>
      <c r="BD19" s="175">
        <v>0</v>
      </c>
      <c r="BE19" s="175">
        <v>0</v>
      </c>
      <c r="BF19" s="176" t="s">
        <v>624</v>
      </c>
      <c r="BG19" s="119"/>
      <c r="BH19" s="119"/>
      <c r="BI19" s="119"/>
      <c r="BJ19" s="119"/>
    </row>
    <row r="20" spans="24:62" ht="15" customHeight="1">
      <c r="X20" s="1204"/>
      <c r="Y20" s="1205"/>
      <c r="Z20" s="1207" t="s">
        <v>386</v>
      </c>
      <c r="AA20" s="175">
        <v>935.4023703910384</v>
      </c>
      <c r="AB20" s="175">
        <v>924.73711416675837</v>
      </c>
      <c r="AC20" s="175">
        <v>900.22486958611023</v>
      </c>
      <c r="AD20" s="175">
        <v>851.02964741526978</v>
      </c>
      <c r="AE20" s="175">
        <v>843.00028797963614</v>
      </c>
      <c r="AF20" s="175">
        <v>822.17533400256741</v>
      </c>
      <c r="AG20" s="175">
        <v>810.87375714092957</v>
      </c>
      <c r="AH20" s="175">
        <v>782.43829381819467</v>
      </c>
      <c r="AI20" s="175">
        <v>776.13000214239332</v>
      </c>
      <c r="AJ20" s="175">
        <v>731.20540326174444</v>
      </c>
      <c r="AK20" s="175">
        <v>711.403495518819</v>
      </c>
      <c r="AL20" s="175">
        <v>681.64268984165449</v>
      </c>
      <c r="AM20" s="175">
        <v>670.21021158376595</v>
      </c>
      <c r="AN20" s="175">
        <v>632.22569392365551</v>
      </c>
      <c r="AO20" s="175">
        <v>651.56287742535312</v>
      </c>
      <c r="AP20" s="175">
        <v>647.0677978049041</v>
      </c>
      <c r="AQ20" s="175">
        <v>613.66288885378265</v>
      </c>
      <c r="AR20" s="175">
        <v>626.90617424157449</v>
      </c>
      <c r="AS20" s="175">
        <v>603.68456239706109</v>
      </c>
      <c r="AT20" s="175">
        <v>589.72112820930715</v>
      </c>
      <c r="AU20" s="175">
        <v>573.57841434281033</v>
      </c>
      <c r="AV20" s="175">
        <v>554.49695761658086</v>
      </c>
      <c r="AW20" s="175">
        <v>553.71835403631269</v>
      </c>
      <c r="AX20" s="175">
        <v>539.51128444594156</v>
      </c>
      <c r="AY20" s="175">
        <v>524.14697489834441</v>
      </c>
      <c r="AZ20" s="175">
        <v>522.77331156872606</v>
      </c>
      <c r="BA20" s="175">
        <v>498.46916383878607</v>
      </c>
      <c r="BB20" s="175">
        <v>0</v>
      </c>
      <c r="BC20" s="175">
        <v>0</v>
      </c>
      <c r="BD20" s="175">
        <v>0</v>
      </c>
      <c r="BE20" s="175">
        <v>0</v>
      </c>
      <c r="BF20" s="176"/>
      <c r="BG20" s="119"/>
      <c r="BH20" s="119"/>
      <c r="BI20" s="119"/>
      <c r="BJ20" s="119"/>
    </row>
    <row r="21" spans="24:62" ht="15" customHeight="1">
      <c r="X21" s="1204"/>
      <c r="Y21" s="1205"/>
      <c r="Z21" s="1207" t="s">
        <v>387</v>
      </c>
      <c r="AA21" s="175">
        <v>13674.881461597057</v>
      </c>
      <c r="AB21" s="175">
        <v>14285.999161914011</v>
      </c>
      <c r="AC21" s="175">
        <v>14078.393810494077</v>
      </c>
      <c r="AD21" s="175">
        <v>13923.743968122528</v>
      </c>
      <c r="AE21" s="175">
        <v>14202.464939375535</v>
      </c>
      <c r="AF21" s="175">
        <v>14669.036031093345</v>
      </c>
      <c r="AG21" s="175">
        <v>15567.632269404563</v>
      </c>
      <c r="AH21" s="175">
        <v>16666.811467542233</v>
      </c>
      <c r="AI21" s="175">
        <v>14883.015417654216</v>
      </c>
      <c r="AJ21" s="175">
        <v>14806.889852066743</v>
      </c>
      <c r="AK21" s="175">
        <v>15011.83442774618</v>
      </c>
      <c r="AL21" s="175">
        <v>14564.693045529775</v>
      </c>
      <c r="AM21" s="175">
        <v>14688.181141860496</v>
      </c>
      <c r="AN21" s="175">
        <v>14233.514959014825</v>
      </c>
      <c r="AO21" s="175">
        <v>13020.265697011992</v>
      </c>
      <c r="AP21" s="175">
        <v>13014.151410936556</v>
      </c>
      <c r="AQ21" s="175">
        <v>12731.846095097686</v>
      </c>
      <c r="AR21" s="175">
        <v>12191.41992304845</v>
      </c>
      <c r="AS21" s="175">
        <v>11309.91299452308</v>
      </c>
      <c r="AT21" s="175">
        <v>10461.558919713474</v>
      </c>
      <c r="AU21" s="175">
        <v>10744.671355467766</v>
      </c>
      <c r="AV21" s="175">
        <v>10434.140933741313</v>
      </c>
      <c r="AW21" s="175">
        <v>10768.739547770505</v>
      </c>
      <c r="AX21" s="175">
        <v>10942.294205292234</v>
      </c>
      <c r="AY21" s="175">
        <v>10878.551335459362</v>
      </c>
      <c r="AZ21" s="175">
        <v>10654.890695565822</v>
      </c>
      <c r="BA21" s="175">
        <v>10581.58513719841</v>
      </c>
      <c r="BB21" s="175">
        <v>0</v>
      </c>
      <c r="BC21" s="175">
        <v>0</v>
      </c>
      <c r="BD21" s="175">
        <v>0</v>
      </c>
      <c r="BE21" s="175">
        <v>0</v>
      </c>
      <c r="BF21" s="176" t="s">
        <v>625</v>
      </c>
      <c r="BG21" s="119"/>
      <c r="BH21" s="119"/>
      <c r="BI21" s="119"/>
      <c r="BJ21" s="119"/>
    </row>
    <row r="22" spans="24:62" ht="15" customHeight="1">
      <c r="X22" s="1204"/>
      <c r="Y22" s="1026" t="s">
        <v>626</v>
      </c>
      <c r="Z22" s="1209"/>
      <c r="AA22" s="147">
        <f>SUM(AA23:AA25)</f>
        <v>158754.99334606447</v>
      </c>
      <c r="AB22" s="147">
        <f t="shared" ref="AB22:BE22" si="6">SUM(AB23:AB25)</f>
        <v>159345.8175680046</v>
      </c>
      <c r="AC22" s="147">
        <f t="shared" si="6"/>
        <v>161168.91173171962</v>
      </c>
      <c r="AD22" s="147">
        <f t="shared" si="6"/>
        <v>167025.33544102541</v>
      </c>
      <c r="AE22" s="147">
        <f t="shared" si="6"/>
        <v>165783.50390622957</v>
      </c>
      <c r="AF22" s="147">
        <f t="shared" si="6"/>
        <v>172739.76966028669</v>
      </c>
      <c r="AG22" s="147">
        <f t="shared" si="6"/>
        <v>171086.48325539561</v>
      </c>
      <c r="AH22" s="147">
        <f t="shared" si="6"/>
        <v>172307.0099948445</v>
      </c>
      <c r="AI22" s="147">
        <f t="shared" si="6"/>
        <v>177156.4841320999</v>
      </c>
      <c r="AJ22" s="147">
        <f t="shared" si="6"/>
        <v>182839.36036681203</v>
      </c>
      <c r="AK22" s="147">
        <f t="shared" si="6"/>
        <v>185457.20725271897</v>
      </c>
      <c r="AL22" s="147">
        <f t="shared" si="6"/>
        <v>184260.16929586482</v>
      </c>
      <c r="AM22" s="147">
        <f t="shared" si="6"/>
        <v>187838.05096106848</v>
      </c>
      <c r="AN22" s="147">
        <f t="shared" si="6"/>
        <v>184108.70095266189</v>
      </c>
      <c r="AO22" s="147">
        <f t="shared" si="6"/>
        <v>189714.07991691431</v>
      </c>
      <c r="AP22" s="147">
        <f t="shared" si="6"/>
        <v>192249.12617315492</v>
      </c>
      <c r="AQ22" s="147">
        <f t="shared" si="6"/>
        <v>184383.27893150074</v>
      </c>
      <c r="AR22" s="147">
        <f t="shared" si="6"/>
        <v>174294.37781094565</v>
      </c>
      <c r="AS22" s="147">
        <f t="shared" si="6"/>
        <v>173042.29484135716</v>
      </c>
      <c r="AT22" s="147">
        <f t="shared" si="6"/>
        <v>172319.05456516764</v>
      </c>
      <c r="AU22" s="147">
        <f t="shared" si="6"/>
        <v>180972.01525763096</v>
      </c>
      <c r="AV22" s="147">
        <f t="shared" si="6"/>
        <v>180950.98912131699</v>
      </c>
      <c r="AW22" s="147">
        <f t="shared" si="6"/>
        <v>175204.98037740678</v>
      </c>
      <c r="AX22" s="147">
        <f t="shared" si="6"/>
        <v>177867.3396729682</v>
      </c>
      <c r="AY22" s="147">
        <f t="shared" si="6"/>
        <v>169823.1644432708</v>
      </c>
      <c r="AZ22" s="147">
        <f t="shared" si="6"/>
        <v>166573.8491672384</v>
      </c>
      <c r="BA22" s="147">
        <f t="shared" si="6"/>
        <v>131242.10789150867</v>
      </c>
      <c r="BB22" s="147">
        <f t="shared" si="6"/>
        <v>0</v>
      </c>
      <c r="BC22" s="147">
        <f t="shared" si="6"/>
        <v>0</v>
      </c>
      <c r="BD22" s="147">
        <f t="shared" si="6"/>
        <v>0</v>
      </c>
      <c r="BE22" s="147">
        <f t="shared" si="6"/>
        <v>0</v>
      </c>
      <c r="BF22" s="131"/>
      <c r="BG22" s="119"/>
      <c r="BH22" s="119"/>
      <c r="BI22" s="119"/>
      <c r="BJ22" s="119"/>
    </row>
    <row r="23" spans="24:62" ht="15" customHeight="1">
      <c r="X23" s="1204"/>
      <c r="Y23" s="1205"/>
      <c r="Z23" s="1207" t="s">
        <v>627</v>
      </c>
      <c r="AA23" s="175">
        <v>58055.737255392742</v>
      </c>
      <c r="AB23" s="175">
        <v>59185.356681179008</v>
      </c>
      <c r="AC23" s="175">
        <v>62091.266594123321</v>
      </c>
      <c r="AD23" s="175">
        <v>65504.641718967177</v>
      </c>
      <c r="AE23" s="175">
        <v>63700.424108033389</v>
      </c>
      <c r="AF23" s="175">
        <v>67342.300099676708</v>
      </c>
      <c r="AG23" s="175">
        <v>69742.868621310685</v>
      </c>
      <c r="AH23" s="175">
        <v>66597.103911644197</v>
      </c>
      <c r="AI23" s="175">
        <v>66641.928123864927</v>
      </c>
      <c r="AJ23" s="175">
        <v>68445.498308249109</v>
      </c>
      <c r="AK23" s="175">
        <v>72080.28649384735</v>
      </c>
      <c r="AL23" s="175">
        <v>68403.651474665035</v>
      </c>
      <c r="AM23" s="175">
        <v>71178.201730099026</v>
      </c>
      <c r="AN23" s="175">
        <v>67750.649891691719</v>
      </c>
      <c r="AO23" s="175">
        <v>67838.794964114437</v>
      </c>
      <c r="AP23" s="175">
        <v>70221.530951592213</v>
      </c>
      <c r="AQ23" s="175">
        <v>66074.541982033974</v>
      </c>
      <c r="AR23" s="175">
        <v>65332.071850370849</v>
      </c>
      <c r="AS23" s="175">
        <v>61628.510521849879</v>
      </c>
      <c r="AT23" s="175">
        <v>61182.299429396793</v>
      </c>
      <c r="AU23" s="175">
        <v>64038.108297254184</v>
      </c>
      <c r="AV23" s="175">
        <v>62336.909613586409</v>
      </c>
      <c r="AW23" s="175">
        <v>62414.22366542511</v>
      </c>
      <c r="AX23" s="175">
        <v>60326.907981482233</v>
      </c>
      <c r="AY23" s="175">
        <v>58020.030381478333</v>
      </c>
      <c r="AZ23" s="175">
        <v>55397.387040500667</v>
      </c>
      <c r="BA23" s="175">
        <v>55720.225700029325</v>
      </c>
      <c r="BB23" s="175">
        <v>0</v>
      </c>
      <c r="BC23" s="175">
        <v>0</v>
      </c>
      <c r="BD23" s="175">
        <v>0</v>
      </c>
      <c r="BE23" s="175">
        <v>0</v>
      </c>
      <c r="BF23" s="176"/>
      <c r="BG23" s="119"/>
      <c r="BH23" s="246"/>
      <c r="BI23" s="119"/>
      <c r="BJ23" s="119"/>
    </row>
    <row r="24" spans="24:62" ht="15" customHeight="1">
      <c r="X24" s="1204"/>
      <c r="Y24" s="1205"/>
      <c r="Z24" s="1207" t="s">
        <v>628</v>
      </c>
      <c r="AA24" s="173">
        <v>79160.927136647646</v>
      </c>
      <c r="AB24" s="173">
        <v>78083.567635595959</v>
      </c>
      <c r="AC24" s="173">
        <v>76996.222329949931</v>
      </c>
      <c r="AD24" s="173">
        <v>79991.78424371373</v>
      </c>
      <c r="AE24" s="173">
        <v>81624.143388875629</v>
      </c>
      <c r="AF24" s="173">
        <v>85227.738159438901</v>
      </c>
      <c r="AG24" s="173">
        <v>80409.948022663477</v>
      </c>
      <c r="AH24" s="173">
        <v>85157.585823234782</v>
      </c>
      <c r="AI24" s="173">
        <v>90127.753870407818</v>
      </c>
      <c r="AJ24" s="173">
        <v>94378.228415526304</v>
      </c>
      <c r="AK24" s="173">
        <v>93470.913600509753</v>
      </c>
      <c r="AL24" s="173">
        <v>95223.051952984068</v>
      </c>
      <c r="AM24" s="173">
        <v>96812.071028802442</v>
      </c>
      <c r="AN24" s="173">
        <v>96591.001554824019</v>
      </c>
      <c r="AO24" s="173">
        <v>101803.00446781998</v>
      </c>
      <c r="AP24" s="173">
        <v>102546.84843276127</v>
      </c>
      <c r="AQ24" s="173">
        <v>99977.773122586455</v>
      </c>
      <c r="AR24" s="173">
        <v>90530.782040839302</v>
      </c>
      <c r="AS24" s="173">
        <v>95605.921262405987</v>
      </c>
      <c r="AT24" s="173">
        <v>92250.158090578218</v>
      </c>
      <c r="AU24" s="173">
        <v>99375.915562545997</v>
      </c>
      <c r="AV24" s="173">
        <v>102342.78378367261</v>
      </c>
      <c r="AW24" s="173">
        <v>96746.809254010252</v>
      </c>
      <c r="AX24" s="173">
        <v>102682.05715341547</v>
      </c>
      <c r="AY24" s="173">
        <v>97450.524070361571</v>
      </c>
      <c r="AZ24" s="173">
        <v>95263.46942993511</v>
      </c>
      <c r="BA24" s="173">
        <v>60046.220035739796</v>
      </c>
      <c r="BB24" s="173">
        <v>0</v>
      </c>
      <c r="BC24" s="173">
        <v>0</v>
      </c>
      <c r="BD24" s="173">
        <v>0</v>
      </c>
      <c r="BE24" s="173">
        <v>0</v>
      </c>
      <c r="BF24" s="174"/>
      <c r="BG24" s="119"/>
      <c r="BH24" s="246"/>
      <c r="BI24" s="119"/>
      <c r="BJ24" s="119"/>
    </row>
    <row r="25" spans="24:62" ht="15" customHeight="1" thickBot="1">
      <c r="X25" s="1204"/>
      <c r="Y25" s="1205"/>
      <c r="Z25" s="1207" t="s">
        <v>192</v>
      </c>
      <c r="AA25" s="186">
        <v>21538.32895402408</v>
      </c>
      <c r="AB25" s="186">
        <v>22076.89325122962</v>
      </c>
      <c r="AC25" s="186">
        <v>22081.422807646359</v>
      </c>
      <c r="AD25" s="186">
        <v>21528.909478344525</v>
      </c>
      <c r="AE25" s="186">
        <v>20458.93640932058</v>
      </c>
      <c r="AF25" s="186">
        <v>20169.731401171088</v>
      </c>
      <c r="AG25" s="186">
        <v>20933.666611421435</v>
      </c>
      <c r="AH25" s="186">
        <v>20552.32025996552</v>
      </c>
      <c r="AI25" s="186">
        <v>20386.802137827148</v>
      </c>
      <c r="AJ25" s="186">
        <v>20015.633643036625</v>
      </c>
      <c r="AK25" s="186">
        <v>19906.007158361877</v>
      </c>
      <c r="AL25" s="186">
        <v>20633.465868215728</v>
      </c>
      <c r="AM25" s="186">
        <v>19847.778202167017</v>
      </c>
      <c r="AN25" s="186">
        <v>19767.04950614613</v>
      </c>
      <c r="AO25" s="186">
        <v>20072.280484979885</v>
      </c>
      <c r="AP25" s="186">
        <v>19480.74678880144</v>
      </c>
      <c r="AQ25" s="186">
        <v>18330.963826880325</v>
      </c>
      <c r="AR25" s="186">
        <v>18431.523919735482</v>
      </c>
      <c r="AS25" s="186">
        <v>15807.863057101278</v>
      </c>
      <c r="AT25" s="186">
        <v>18886.597045192597</v>
      </c>
      <c r="AU25" s="186">
        <v>17557.99139783076</v>
      </c>
      <c r="AV25" s="186">
        <v>16271.29572405798</v>
      </c>
      <c r="AW25" s="186">
        <v>16043.947457971417</v>
      </c>
      <c r="AX25" s="186">
        <v>14858.374538070491</v>
      </c>
      <c r="AY25" s="186">
        <v>14352.609991430887</v>
      </c>
      <c r="AZ25" s="186">
        <v>15912.992696802612</v>
      </c>
      <c r="BA25" s="186">
        <v>15475.662155739541</v>
      </c>
      <c r="BB25" s="186">
        <v>0</v>
      </c>
      <c r="BC25" s="186">
        <v>0</v>
      </c>
      <c r="BD25" s="186">
        <v>0</v>
      </c>
      <c r="BE25" s="186">
        <v>0</v>
      </c>
      <c r="BF25" s="187"/>
      <c r="BG25" s="119"/>
      <c r="BH25" s="246"/>
      <c r="BI25" s="119"/>
      <c r="BJ25" s="119"/>
    </row>
    <row r="26" spans="24:62" ht="15" customHeight="1" thickBot="1">
      <c r="X26" s="1201" t="s">
        <v>629</v>
      </c>
      <c r="Y26" s="1211"/>
      <c r="Z26" s="1212"/>
      <c r="AA26" s="399">
        <v>191.5724455943496</v>
      </c>
      <c r="AB26" s="399">
        <v>214.87157495264904</v>
      </c>
      <c r="AC26" s="399">
        <v>208.3079011992393</v>
      </c>
      <c r="AD26" s="399">
        <v>211.66071947326233</v>
      </c>
      <c r="AE26" s="399">
        <v>231.05484783134332</v>
      </c>
      <c r="AF26" s="399">
        <v>521.45543285949464</v>
      </c>
      <c r="AG26" s="399">
        <v>570.67821126416879</v>
      </c>
      <c r="AH26" s="399">
        <v>580.36016246652241</v>
      </c>
      <c r="AI26" s="399">
        <v>498.61599045774733</v>
      </c>
      <c r="AJ26" s="399">
        <v>539.32088090691786</v>
      </c>
      <c r="AK26" s="399">
        <v>511.56326868907951</v>
      </c>
      <c r="AL26" s="399">
        <v>548.16721026205812</v>
      </c>
      <c r="AM26" s="399">
        <v>524.56658288945721</v>
      </c>
      <c r="AN26" s="399">
        <v>505.7575540243684</v>
      </c>
      <c r="AO26" s="399">
        <v>477.66388537423035</v>
      </c>
      <c r="AP26" s="399">
        <v>507.7703449327762</v>
      </c>
      <c r="AQ26" s="399">
        <v>553.11404526817125</v>
      </c>
      <c r="AR26" s="399">
        <v>615.64447329336281</v>
      </c>
      <c r="AS26" s="399">
        <v>565.17308999974102</v>
      </c>
      <c r="AT26" s="399">
        <v>500.84734009561868</v>
      </c>
      <c r="AU26" s="399">
        <v>474.54893409888882</v>
      </c>
      <c r="AV26" s="399">
        <v>477.47635752432865</v>
      </c>
      <c r="AW26" s="399">
        <v>490.26774163670876</v>
      </c>
      <c r="AX26" s="399">
        <v>438.13320309918589</v>
      </c>
      <c r="AY26" s="399">
        <v>449.02522697065308</v>
      </c>
      <c r="AZ26" s="399">
        <v>424.71117394492364</v>
      </c>
      <c r="BA26" s="399">
        <v>446.73114208495161</v>
      </c>
      <c r="BB26" s="178"/>
      <c r="BC26" s="178"/>
      <c r="BD26" s="178"/>
      <c r="BE26" s="178"/>
      <c r="BF26" s="179"/>
      <c r="BG26" s="119"/>
      <c r="BH26" s="119"/>
      <c r="BI26" s="119"/>
      <c r="BJ26" s="119"/>
    </row>
    <row r="27" spans="24:62" ht="15" customHeight="1">
      <c r="X27" s="1201" t="s">
        <v>630</v>
      </c>
      <c r="Y27" s="1213"/>
      <c r="Z27" s="1214"/>
      <c r="AA27" s="400">
        <f>SUM(AA28,AA33,AA36:AA38)</f>
        <v>65097.169343299676</v>
      </c>
      <c r="AB27" s="400">
        <f>SUM(AB28,AB33,AB36:AB38)</f>
        <v>66220.648611692028</v>
      </c>
      <c r="AC27" s="400">
        <f t="shared" ref="AC27:AZ27" si="7">SUM(AC28,AC33,AC36:AC38)</f>
        <v>66149.234261584992</v>
      </c>
      <c r="AD27" s="400">
        <f t="shared" si="7"/>
        <v>64863.230343563591</v>
      </c>
      <c r="AE27" s="400">
        <f t="shared" si="7"/>
        <v>66439.565935636361</v>
      </c>
      <c r="AF27" s="400">
        <f t="shared" si="7"/>
        <v>66773.978459222126</v>
      </c>
      <c r="AG27" s="400">
        <f t="shared" si="7"/>
        <v>67297.580916636609</v>
      </c>
      <c r="AH27" s="400">
        <f t="shared" si="7"/>
        <v>64691.766735129</v>
      </c>
      <c r="AI27" s="400">
        <f t="shared" si="7"/>
        <v>58609.931088042475</v>
      </c>
      <c r="AJ27" s="400">
        <f t="shared" si="7"/>
        <v>58899.027141395483</v>
      </c>
      <c r="AK27" s="400">
        <f t="shared" si="7"/>
        <v>59357.38611995586</v>
      </c>
      <c r="AL27" s="400">
        <f t="shared" si="7"/>
        <v>58040.948242661914</v>
      </c>
      <c r="AM27" s="400">
        <f t="shared" si="7"/>
        <v>55350.789706260155</v>
      </c>
      <c r="AN27" s="400">
        <f t="shared" si="7"/>
        <v>54560.453458106036</v>
      </c>
      <c r="AO27" s="400">
        <f t="shared" si="7"/>
        <v>54542.589750656516</v>
      </c>
      <c r="AP27" s="400">
        <f t="shared" si="7"/>
        <v>55643.632452374593</v>
      </c>
      <c r="AQ27" s="400">
        <f t="shared" si="7"/>
        <v>55893.211800454774</v>
      </c>
      <c r="AR27" s="400">
        <f t="shared" si="7"/>
        <v>55092.174364530867</v>
      </c>
      <c r="AS27" s="400">
        <f t="shared" si="7"/>
        <v>50792.741610311394</v>
      </c>
      <c r="AT27" s="400">
        <f t="shared" si="7"/>
        <v>45234.0149088783</v>
      </c>
      <c r="AU27" s="400">
        <f t="shared" si="7"/>
        <v>46315.191800375316</v>
      </c>
      <c r="AV27" s="400">
        <f t="shared" si="7"/>
        <v>46225.276178709028</v>
      </c>
      <c r="AW27" s="400">
        <f t="shared" si="7"/>
        <v>46286.758107012545</v>
      </c>
      <c r="AX27" s="400">
        <f t="shared" si="7"/>
        <v>48048.80157357367</v>
      </c>
      <c r="AY27" s="400">
        <f t="shared" si="7"/>
        <v>47449.717694070081</v>
      </c>
      <c r="AZ27" s="400">
        <f t="shared" si="7"/>
        <v>46143.676996224152</v>
      </c>
      <c r="BA27" s="400">
        <f t="shared" ref="BA27" si="8">SUM(BA28,BA33,BA36:BA38)</f>
        <v>45729.044208005835</v>
      </c>
      <c r="BB27" s="180">
        <f>SUM(BB28,BB33,BB36:BB38)</f>
        <v>0</v>
      </c>
      <c r="BC27" s="180">
        <f>SUM(BC28,BC33,BC36:BC38)</f>
        <v>0</v>
      </c>
      <c r="BD27" s="180">
        <f>SUM(BD28,BD33,BD36:BD38)</f>
        <v>0</v>
      </c>
      <c r="BE27" s="180">
        <f>SUM(BE28,BE33,BE36:BE38)</f>
        <v>0</v>
      </c>
      <c r="BF27" s="182"/>
      <c r="BG27" s="119"/>
      <c r="BH27" s="119"/>
      <c r="BI27" s="119"/>
      <c r="BJ27" s="119"/>
    </row>
    <row r="28" spans="24:62" ht="15" customHeight="1">
      <c r="X28" s="1204"/>
      <c r="Y28" s="1026" t="s">
        <v>631</v>
      </c>
      <c r="Z28" s="1209"/>
      <c r="AA28" s="148">
        <f>SUM(AA29:AA32)</f>
        <v>49218.657110465414</v>
      </c>
      <c r="AB28" s="148">
        <f t="shared" ref="AB28:AZ28" si="9">SUM(AB29:AB32)</f>
        <v>50536.318695285423</v>
      </c>
      <c r="AC28" s="148">
        <f t="shared" si="9"/>
        <v>50953.307976125499</v>
      </c>
      <c r="AD28" s="148">
        <f t="shared" si="9"/>
        <v>50239.913380184604</v>
      </c>
      <c r="AE28" s="148">
        <f t="shared" si="9"/>
        <v>51250.192560402909</v>
      </c>
      <c r="AF28" s="148">
        <f t="shared" si="9"/>
        <v>51130.777367210147</v>
      </c>
      <c r="AG28" s="148">
        <f t="shared" si="9"/>
        <v>51473.757222270695</v>
      </c>
      <c r="AH28" s="148">
        <f t="shared" si="9"/>
        <v>48824.77999016676</v>
      </c>
      <c r="AI28" s="148">
        <f t="shared" si="9"/>
        <v>43847.700503772736</v>
      </c>
      <c r="AJ28" s="148">
        <f t="shared" si="9"/>
        <v>43563.766885549754</v>
      </c>
      <c r="AK28" s="148">
        <f t="shared" si="9"/>
        <v>43899.422551187461</v>
      </c>
      <c r="AL28" s="148">
        <f t="shared" si="9"/>
        <v>42955.998859285304</v>
      </c>
      <c r="AM28" s="148">
        <f t="shared" si="9"/>
        <v>40469.077845842869</v>
      </c>
      <c r="AN28" s="148">
        <f t="shared" si="9"/>
        <v>40133.7417478692</v>
      </c>
      <c r="AO28" s="148">
        <f t="shared" si="9"/>
        <v>39808.973338921569</v>
      </c>
      <c r="AP28" s="148">
        <f t="shared" si="9"/>
        <v>41219.73187264704</v>
      </c>
      <c r="AQ28" s="148">
        <f t="shared" si="9"/>
        <v>41192.25716722104</v>
      </c>
      <c r="AR28" s="148">
        <f t="shared" si="9"/>
        <v>40200.223106263526</v>
      </c>
      <c r="AS28" s="148">
        <f t="shared" si="9"/>
        <v>37432.491716224766</v>
      </c>
      <c r="AT28" s="148">
        <f t="shared" si="9"/>
        <v>32775.515152105858</v>
      </c>
      <c r="AU28" s="148">
        <f t="shared" si="9"/>
        <v>32747.858741581927</v>
      </c>
      <c r="AV28" s="148">
        <f t="shared" si="9"/>
        <v>33091.442253993395</v>
      </c>
      <c r="AW28" s="148">
        <f t="shared" si="9"/>
        <v>33660.75784585395</v>
      </c>
      <c r="AX28" s="148">
        <f t="shared" si="9"/>
        <v>35053.392663644103</v>
      </c>
      <c r="AY28" s="148">
        <f t="shared" si="9"/>
        <v>34794.793778810359</v>
      </c>
      <c r="AZ28" s="148">
        <f t="shared" si="9"/>
        <v>33735.330742566075</v>
      </c>
      <c r="BA28" s="148">
        <f t="shared" ref="BA28" si="10">SUM(BA29:BA32)</f>
        <v>33626.529278341113</v>
      </c>
      <c r="BB28" s="148">
        <f>SUM(BB29:BB32)</f>
        <v>0</v>
      </c>
      <c r="BC28" s="148">
        <f>SUM(BC29:BC32)</f>
        <v>0</v>
      </c>
      <c r="BD28" s="148">
        <f>SUM(BD29:BD32)</f>
        <v>0</v>
      </c>
      <c r="BE28" s="148">
        <f>SUM(BE29:BE32)</f>
        <v>0</v>
      </c>
      <c r="BF28" s="132"/>
    </row>
    <row r="29" spans="24:62" ht="15" customHeight="1">
      <c r="X29" s="1204"/>
      <c r="Y29" s="1215"/>
      <c r="Z29" s="1216" t="s">
        <v>215</v>
      </c>
      <c r="AA29" s="188">
        <v>38701.103416042592</v>
      </c>
      <c r="AB29" s="188">
        <v>40346.744742035473</v>
      </c>
      <c r="AC29" s="188">
        <v>41665.79114506545</v>
      </c>
      <c r="AD29" s="188">
        <v>41224.494256585334</v>
      </c>
      <c r="AE29" s="188">
        <v>42297.116417365723</v>
      </c>
      <c r="AF29" s="188">
        <v>42142.02726535382</v>
      </c>
      <c r="AG29" s="188">
        <v>42559.539804125336</v>
      </c>
      <c r="AH29" s="188">
        <v>39926.083389390726</v>
      </c>
      <c r="AI29" s="188">
        <v>35362.599382577479</v>
      </c>
      <c r="AJ29" s="188">
        <v>35010.124942594921</v>
      </c>
      <c r="AK29" s="188">
        <v>35085.742906855594</v>
      </c>
      <c r="AL29" s="188">
        <v>34374.185269382258</v>
      </c>
      <c r="AM29" s="188">
        <v>32417.253435765444</v>
      </c>
      <c r="AN29" s="188">
        <v>31935.273453308597</v>
      </c>
      <c r="AO29" s="188">
        <v>31276.189983420805</v>
      </c>
      <c r="AP29" s="188">
        <v>32279.645554026018</v>
      </c>
      <c r="AQ29" s="188">
        <v>31990.873871774482</v>
      </c>
      <c r="AR29" s="188">
        <v>30658.349937916188</v>
      </c>
      <c r="AS29" s="188">
        <v>28552.561480293498</v>
      </c>
      <c r="AT29" s="188">
        <v>25308.481718967807</v>
      </c>
      <c r="AU29" s="188">
        <v>24321.270937421363</v>
      </c>
      <c r="AV29" s="188">
        <v>24982.895526650263</v>
      </c>
      <c r="AW29" s="188">
        <v>25624.79533860795</v>
      </c>
      <c r="AX29" s="188">
        <v>26805.206128279013</v>
      </c>
      <c r="AY29" s="188">
        <v>26557.37523672733</v>
      </c>
      <c r="AZ29" s="188">
        <v>25936.250183603999</v>
      </c>
      <c r="BA29" s="188">
        <v>25969.470794926132</v>
      </c>
      <c r="BB29" s="189"/>
      <c r="BC29" s="189"/>
      <c r="BD29" s="189"/>
      <c r="BE29" s="189"/>
      <c r="BF29" s="190"/>
    </row>
    <row r="30" spans="24:62" ht="15" customHeight="1">
      <c r="X30" s="1204"/>
      <c r="Y30" s="1215"/>
      <c r="Z30" s="1217" t="s">
        <v>216</v>
      </c>
      <c r="AA30" s="188">
        <v>6674.4490046098017</v>
      </c>
      <c r="AB30" s="188">
        <v>6524.5328569297908</v>
      </c>
      <c r="AC30" s="188">
        <v>5945.8339540571315</v>
      </c>
      <c r="AD30" s="188">
        <v>5842.3534676861227</v>
      </c>
      <c r="AE30" s="188">
        <v>5740.0247792311475</v>
      </c>
      <c r="AF30" s="188">
        <v>5795.1316308500946</v>
      </c>
      <c r="AG30" s="188">
        <v>5789.0719316293616</v>
      </c>
      <c r="AH30" s="188">
        <v>5903.8352801359188</v>
      </c>
      <c r="AI30" s="188">
        <v>5638.1994106625216</v>
      </c>
      <c r="AJ30" s="188">
        <v>5703.2053582387407</v>
      </c>
      <c r="AK30" s="188">
        <v>5899.9845210859867</v>
      </c>
      <c r="AL30" s="188">
        <v>5594.9262706926866</v>
      </c>
      <c r="AM30" s="188">
        <v>5605.2257994031515</v>
      </c>
      <c r="AN30" s="188">
        <v>6010.9337107231668</v>
      </c>
      <c r="AO30" s="188">
        <v>6398.6869967575658</v>
      </c>
      <c r="AP30" s="188">
        <v>6645.7105523034497</v>
      </c>
      <c r="AQ30" s="188">
        <v>6788.1886315874181</v>
      </c>
      <c r="AR30" s="188">
        <v>7012.0890129308336</v>
      </c>
      <c r="AS30" s="188">
        <v>6591.818326146341</v>
      </c>
      <c r="AT30" s="188">
        <v>5364.6005099960857</v>
      </c>
      <c r="AU30" s="188">
        <v>6284.7190568659153</v>
      </c>
      <c r="AV30" s="188">
        <v>5895.7907835699853</v>
      </c>
      <c r="AW30" s="188">
        <v>5679.325140228646</v>
      </c>
      <c r="AX30" s="188">
        <v>5766.6750900500374</v>
      </c>
      <c r="AY30" s="188">
        <v>5811.9451381047556</v>
      </c>
      <c r="AZ30" s="188">
        <v>5477.0464397639898</v>
      </c>
      <c r="BA30" s="188">
        <v>5487.1424849600135</v>
      </c>
      <c r="BB30" s="191"/>
      <c r="BC30" s="191"/>
      <c r="BD30" s="191"/>
      <c r="BE30" s="191"/>
      <c r="BF30" s="192"/>
    </row>
    <row r="31" spans="24:62" ht="15" customHeight="1">
      <c r="X31" s="1204"/>
      <c r="Y31" s="1215"/>
      <c r="Z31" s="1217" t="s">
        <v>632</v>
      </c>
      <c r="AA31" s="188">
        <v>301.08346768875816</v>
      </c>
      <c r="AB31" s="188">
        <v>295.75558173672357</v>
      </c>
      <c r="AC31" s="188">
        <v>284.33507695387169</v>
      </c>
      <c r="AD31" s="188">
        <v>278.10119582170148</v>
      </c>
      <c r="AE31" s="188">
        <v>274.49444793382429</v>
      </c>
      <c r="AF31" s="188">
        <v>268.4025813855352</v>
      </c>
      <c r="AG31" s="188">
        <v>267.0690159667289</v>
      </c>
      <c r="AH31" s="188">
        <v>255.03895087841644</v>
      </c>
      <c r="AI31" s="188">
        <v>215.46154632264185</v>
      </c>
      <c r="AJ31" s="188">
        <v>219.97242158810099</v>
      </c>
      <c r="AK31" s="188">
        <v>213.57860666749826</v>
      </c>
      <c r="AL31" s="188">
        <v>208.86000544832325</v>
      </c>
      <c r="AM31" s="188">
        <v>203.12900687224544</v>
      </c>
      <c r="AN31" s="188">
        <v>241.01415607975841</v>
      </c>
      <c r="AO31" s="188">
        <v>251.14902502859258</v>
      </c>
      <c r="AP31" s="188">
        <v>241.24001236422299</v>
      </c>
      <c r="AQ31" s="188">
        <v>232.12363462135133</v>
      </c>
      <c r="AR31" s="188">
        <v>209.23136824971556</v>
      </c>
      <c r="AS31" s="188">
        <v>169.1159856869304</v>
      </c>
      <c r="AT31" s="188">
        <v>136.02453642742165</v>
      </c>
      <c r="AU31" s="188">
        <v>159.71679520765082</v>
      </c>
      <c r="AV31" s="188">
        <v>162.86525484191858</v>
      </c>
      <c r="AW31" s="188">
        <v>175.71269028489786</v>
      </c>
      <c r="AX31" s="188">
        <v>190.37433720387713</v>
      </c>
      <c r="AY31" s="188">
        <v>190.90786899937362</v>
      </c>
      <c r="AZ31" s="188">
        <v>189.8221879456222</v>
      </c>
      <c r="BA31" s="188">
        <v>183.34241595897063</v>
      </c>
      <c r="BB31" s="191"/>
      <c r="BC31" s="191"/>
      <c r="BD31" s="191"/>
      <c r="BE31" s="191"/>
      <c r="BF31" s="192"/>
    </row>
    <row r="32" spans="24:62" ht="15" customHeight="1">
      <c r="X32" s="1204"/>
      <c r="Y32" s="1218"/>
      <c r="Z32" s="1219" t="s">
        <v>633</v>
      </c>
      <c r="AA32" s="193">
        <v>3542.021222124265</v>
      </c>
      <c r="AB32" s="193">
        <v>3369.2855145834346</v>
      </c>
      <c r="AC32" s="193">
        <v>3057.3478000490459</v>
      </c>
      <c r="AD32" s="193">
        <v>2894.9644600914435</v>
      </c>
      <c r="AE32" s="193">
        <v>2938.556915872211</v>
      </c>
      <c r="AF32" s="193">
        <v>2925.2158896206997</v>
      </c>
      <c r="AG32" s="193">
        <v>2858.076470549267</v>
      </c>
      <c r="AH32" s="193">
        <v>2739.8223697616959</v>
      </c>
      <c r="AI32" s="193">
        <v>2631.4401642100925</v>
      </c>
      <c r="AJ32" s="193">
        <v>2630.4641631279924</v>
      </c>
      <c r="AK32" s="193">
        <v>2700.1165165783791</v>
      </c>
      <c r="AL32" s="193">
        <v>2778.0273137620284</v>
      </c>
      <c r="AM32" s="193">
        <v>2243.4696038020288</v>
      </c>
      <c r="AN32" s="193">
        <v>1946.5204277576754</v>
      </c>
      <c r="AO32" s="193">
        <v>1882.947333714603</v>
      </c>
      <c r="AP32" s="193">
        <v>2053.135753953346</v>
      </c>
      <c r="AQ32" s="193">
        <v>2181.0710292377894</v>
      </c>
      <c r="AR32" s="193">
        <v>2320.5527871667846</v>
      </c>
      <c r="AS32" s="193">
        <v>2118.995924098002</v>
      </c>
      <c r="AT32" s="193">
        <v>1966.4083867145414</v>
      </c>
      <c r="AU32" s="193">
        <v>1982.1519520869942</v>
      </c>
      <c r="AV32" s="193">
        <v>2049.8906889312284</v>
      </c>
      <c r="AW32" s="193">
        <v>2180.9246767324594</v>
      </c>
      <c r="AX32" s="193">
        <v>2291.1371081111761</v>
      </c>
      <c r="AY32" s="193">
        <v>2234.5655349789045</v>
      </c>
      <c r="AZ32" s="193">
        <v>2132.2119312524646</v>
      </c>
      <c r="BA32" s="193">
        <v>1986.5735824960007</v>
      </c>
      <c r="BB32" s="194"/>
      <c r="BC32" s="194"/>
      <c r="BD32" s="194"/>
      <c r="BE32" s="194"/>
      <c r="BF32" s="195"/>
    </row>
    <row r="33" spans="24:58" ht="15" customHeight="1">
      <c r="X33" s="1204"/>
      <c r="Y33" s="1130" t="s">
        <v>634</v>
      </c>
      <c r="Z33" s="1220"/>
      <c r="AA33" s="183">
        <f>SUM(AA34:AA35)</f>
        <v>7038.7610323190675</v>
      </c>
      <c r="AB33" s="183">
        <f t="shared" ref="AB33:AZ33" si="11">SUM(AB34:AB35)</f>
        <v>7007.2403260012161</v>
      </c>
      <c r="AC33" s="183">
        <f t="shared" si="11"/>
        <v>6823.6927861047798</v>
      </c>
      <c r="AD33" s="183">
        <f t="shared" si="11"/>
        <v>6386.5937805887534</v>
      </c>
      <c r="AE33" s="183">
        <f t="shared" si="11"/>
        <v>6805.2366459347159</v>
      </c>
      <c r="AF33" s="183">
        <f t="shared" si="11"/>
        <v>7012.7149546619257</v>
      </c>
      <c r="AG33" s="183">
        <f t="shared" si="11"/>
        <v>7066.9181245763548</v>
      </c>
      <c r="AH33" s="183">
        <f t="shared" si="11"/>
        <v>7060.437693836142</v>
      </c>
      <c r="AI33" s="183">
        <f t="shared" si="11"/>
        <v>6419.5017080992093</v>
      </c>
      <c r="AJ33" s="183">
        <f t="shared" si="11"/>
        <v>6937.1029763209863</v>
      </c>
      <c r="AK33" s="183">
        <f t="shared" si="11"/>
        <v>6809.7228599995196</v>
      </c>
      <c r="AL33" s="183">
        <f t="shared" si="11"/>
        <v>6346.1920101268788</v>
      </c>
      <c r="AM33" s="183">
        <f t="shared" si="11"/>
        <v>6246.9301437696595</v>
      </c>
      <c r="AN33" s="183">
        <f t="shared" si="11"/>
        <v>6048.2364208949493</v>
      </c>
      <c r="AO33" s="183">
        <f t="shared" si="11"/>
        <v>6130.1497308888156</v>
      </c>
      <c r="AP33" s="183">
        <f t="shared" si="11"/>
        <v>5790.3337945822504</v>
      </c>
      <c r="AQ33" s="183">
        <f t="shared" si="11"/>
        <v>5870.3897227358411</v>
      </c>
      <c r="AR33" s="183">
        <f t="shared" si="11"/>
        <v>5961.7798541263264</v>
      </c>
      <c r="AS33" s="183">
        <f t="shared" si="11"/>
        <v>5102.9145345358284</v>
      </c>
      <c r="AT33" s="183">
        <f t="shared" si="11"/>
        <v>4867.9016999594878</v>
      </c>
      <c r="AU33" s="183">
        <f t="shared" si="11"/>
        <v>5422.4923615520993</v>
      </c>
      <c r="AV33" s="183">
        <f t="shared" si="11"/>
        <v>5097.9896559596127</v>
      </c>
      <c r="AW33" s="183">
        <f t="shared" si="11"/>
        <v>4645.9514018099217</v>
      </c>
      <c r="AX33" s="183">
        <f t="shared" si="11"/>
        <v>4788.4117319456072</v>
      </c>
      <c r="AY33" s="183">
        <f t="shared" si="11"/>
        <v>4685.0624223025952</v>
      </c>
      <c r="AZ33" s="183">
        <f t="shared" si="11"/>
        <v>4591.402354648546</v>
      </c>
      <c r="BA33" s="183">
        <f t="shared" ref="BA33" si="12">SUM(BA34:BA35)</f>
        <v>4305.0530717633292</v>
      </c>
      <c r="BB33" s="131"/>
      <c r="BC33" s="131"/>
      <c r="BD33" s="131"/>
      <c r="BE33" s="131"/>
      <c r="BF33" s="132"/>
    </row>
    <row r="34" spans="24:58" ht="15" customHeight="1">
      <c r="X34" s="1204"/>
      <c r="Y34" s="1215"/>
      <c r="Z34" s="1216" t="s">
        <v>220</v>
      </c>
      <c r="AA34" s="188">
        <v>3415.6981646296558</v>
      </c>
      <c r="AB34" s="188">
        <v>3361.9956723437508</v>
      </c>
      <c r="AC34" s="188">
        <v>3389.3772582815163</v>
      </c>
      <c r="AD34" s="188">
        <v>3215.4772241184023</v>
      </c>
      <c r="AE34" s="188">
        <v>3421.5095528872566</v>
      </c>
      <c r="AF34" s="188">
        <v>3455.6216522619866</v>
      </c>
      <c r="AG34" s="188">
        <v>3480.9749561327235</v>
      </c>
      <c r="AH34" s="188">
        <v>3391.3827286068977</v>
      </c>
      <c r="AI34" s="188">
        <v>3007.3707736564252</v>
      </c>
      <c r="AJ34" s="188">
        <v>3305.0920005943422</v>
      </c>
      <c r="AK34" s="188">
        <v>3183.0291470861521</v>
      </c>
      <c r="AL34" s="188">
        <v>2967.6413096933288</v>
      </c>
      <c r="AM34" s="188">
        <v>2735.563616590809</v>
      </c>
      <c r="AN34" s="188">
        <v>2456.6757220794489</v>
      </c>
      <c r="AO34" s="188">
        <v>2465.8762554156033</v>
      </c>
      <c r="AP34" s="188">
        <v>2163.073326661653</v>
      </c>
      <c r="AQ34" s="188">
        <v>2195.9868240109204</v>
      </c>
      <c r="AR34" s="188">
        <v>2255.3976490485625</v>
      </c>
      <c r="AS34" s="188">
        <v>2003.0841515571542</v>
      </c>
      <c r="AT34" s="188">
        <v>1919.0686546881866</v>
      </c>
      <c r="AU34" s="188">
        <v>2118.4140547405896</v>
      </c>
      <c r="AV34" s="188">
        <v>2002.9316592681892</v>
      </c>
      <c r="AW34" s="188">
        <v>1849.295635222936</v>
      </c>
      <c r="AX34" s="188">
        <v>1933.5940500359927</v>
      </c>
      <c r="AY34" s="188">
        <v>1891.3677609931035</v>
      </c>
      <c r="AZ34" s="188">
        <v>1947.4426914028779</v>
      </c>
      <c r="BA34" s="188">
        <v>1658.1432519542834</v>
      </c>
      <c r="BB34" s="189"/>
      <c r="BC34" s="189"/>
      <c r="BD34" s="189"/>
      <c r="BE34" s="189"/>
      <c r="BF34" s="190"/>
    </row>
    <row r="35" spans="24:58" ht="15" customHeight="1">
      <c r="X35" s="1221"/>
      <c r="Y35" s="1218"/>
      <c r="Z35" s="1219" t="s">
        <v>221</v>
      </c>
      <c r="AA35" s="193">
        <v>3623.0628676894116</v>
      </c>
      <c r="AB35" s="193">
        <v>3645.2446536574653</v>
      </c>
      <c r="AC35" s="193">
        <v>3434.3155278232634</v>
      </c>
      <c r="AD35" s="193">
        <v>3171.116556470351</v>
      </c>
      <c r="AE35" s="193">
        <v>3383.7270930474592</v>
      </c>
      <c r="AF35" s="193">
        <v>3557.0933023999391</v>
      </c>
      <c r="AG35" s="193">
        <v>3585.9431684436313</v>
      </c>
      <c r="AH35" s="193">
        <v>3669.0549652292443</v>
      </c>
      <c r="AI35" s="193">
        <v>3412.1309344427841</v>
      </c>
      <c r="AJ35" s="193">
        <v>3632.0109757266441</v>
      </c>
      <c r="AK35" s="193">
        <v>3626.6937129133676</v>
      </c>
      <c r="AL35" s="193">
        <v>3378.55070043355</v>
      </c>
      <c r="AM35" s="193">
        <v>3511.3665271788504</v>
      </c>
      <c r="AN35" s="193">
        <v>3591.5606988155005</v>
      </c>
      <c r="AO35" s="193">
        <v>3664.2734754732123</v>
      </c>
      <c r="AP35" s="193">
        <v>3627.2604679205974</v>
      </c>
      <c r="AQ35" s="193">
        <v>3674.4028987249208</v>
      </c>
      <c r="AR35" s="193">
        <v>3706.382205077764</v>
      </c>
      <c r="AS35" s="193">
        <v>3099.8303829786742</v>
      </c>
      <c r="AT35" s="193">
        <v>2948.8330452713012</v>
      </c>
      <c r="AU35" s="193">
        <v>3304.0783068115097</v>
      </c>
      <c r="AV35" s="193">
        <v>3095.0579966914238</v>
      </c>
      <c r="AW35" s="193">
        <v>2796.6557665869859</v>
      </c>
      <c r="AX35" s="193">
        <v>2854.8176819096143</v>
      </c>
      <c r="AY35" s="193">
        <v>2793.6946613094915</v>
      </c>
      <c r="AZ35" s="193">
        <v>2643.9596632456678</v>
      </c>
      <c r="BA35" s="193">
        <v>2646.909819809046</v>
      </c>
      <c r="BB35" s="194"/>
      <c r="BC35" s="194"/>
      <c r="BD35" s="194"/>
      <c r="BE35" s="194"/>
      <c r="BF35" s="195"/>
    </row>
    <row r="36" spans="24:58" ht="15" customHeight="1">
      <c r="X36" s="1221"/>
      <c r="Y36" s="917" t="s">
        <v>635</v>
      </c>
      <c r="Z36" s="1209"/>
      <c r="AA36" s="148">
        <v>7244.2015437745058</v>
      </c>
      <c r="AB36" s="148">
        <v>7091.4333111520082</v>
      </c>
      <c r="AC36" s="148">
        <v>6796.0270409401091</v>
      </c>
      <c r="AD36" s="148">
        <v>6652.2283869302664</v>
      </c>
      <c r="AE36" s="148">
        <v>6656.1869920915788</v>
      </c>
      <c r="AF36" s="148">
        <v>6849.5948379410793</v>
      </c>
      <c r="AG36" s="148">
        <v>6870.5168410732231</v>
      </c>
      <c r="AH36" s="148">
        <v>6834.1265198527999</v>
      </c>
      <c r="AI36" s="148">
        <v>6545.5419320590336</v>
      </c>
      <c r="AJ36" s="148">
        <v>6463.1812625845996</v>
      </c>
      <c r="AK36" s="148">
        <v>6739.5274743262462</v>
      </c>
      <c r="AL36" s="148">
        <v>6762.5046737338816</v>
      </c>
      <c r="AM36" s="148">
        <v>6600.6951537762125</v>
      </c>
      <c r="AN36" s="148">
        <v>6366.4953109832304</v>
      </c>
      <c r="AO36" s="148">
        <v>6483.0399152253349</v>
      </c>
      <c r="AP36" s="148">
        <v>6496.6370293587779</v>
      </c>
      <c r="AQ36" s="148">
        <v>6567.9742878366787</v>
      </c>
      <c r="AR36" s="148">
        <v>6694.9345561970713</v>
      </c>
      <c r="AS36" s="148">
        <v>6236.5687163682669</v>
      </c>
      <c r="AT36" s="148">
        <v>5468.3465203851802</v>
      </c>
      <c r="AU36" s="148">
        <v>6100.6968938516457</v>
      </c>
      <c r="AV36" s="148">
        <v>5964.6228081290728</v>
      </c>
      <c r="AW36" s="148">
        <v>6060.7866012011864</v>
      </c>
      <c r="AX36" s="148">
        <v>6180.5789250668322</v>
      </c>
      <c r="AY36" s="148">
        <v>6106.8179823837672</v>
      </c>
      <c r="AZ36" s="148">
        <v>5915.9509651302933</v>
      </c>
      <c r="BA36" s="148">
        <v>5836.6047861078096</v>
      </c>
      <c r="BB36" s="131"/>
      <c r="BC36" s="131"/>
      <c r="BD36" s="131"/>
      <c r="BE36" s="131"/>
      <c r="BF36" s="132"/>
    </row>
    <row r="37" spans="24:58" ht="15" customHeight="1">
      <c r="X37" s="1221"/>
      <c r="Y37" s="917" t="s">
        <v>636</v>
      </c>
      <c r="Z37" s="1209"/>
      <c r="AA37" s="148">
        <v>1531.2802967406865</v>
      </c>
      <c r="AB37" s="148">
        <v>1518.8813192533894</v>
      </c>
      <c r="AC37" s="148">
        <v>1510.9365684146064</v>
      </c>
      <c r="AD37" s="148">
        <v>1524.9321658599704</v>
      </c>
      <c r="AE37" s="148">
        <v>1661.1529972071523</v>
      </c>
      <c r="AF37" s="148">
        <v>1709.3536294089783</v>
      </c>
      <c r="AG37" s="148">
        <v>1806.7147887163414</v>
      </c>
      <c r="AH37" s="148">
        <v>1886.3306912733019</v>
      </c>
      <c r="AI37" s="148">
        <v>1710.6919941114984</v>
      </c>
      <c r="AJ37" s="148">
        <v>1845.6503869401404</v>
      </c>
      <c r="AK37" s="148">
        <v>1822.2115344426247</v>
      </c>
      <c r="AL37" s="148">
        <v>1898.0363095158432</v>
      </c>
      <c r="AM37" s="148">
        <v>1954.2181328714137</v>
      </c>
      <c r="AN37" s="148">
        <v>1926.6512483586587</v>
      </c>
      <c r="AO37" s="148">
        <v>2034.1347656207925</v>
      </c>
      <c r="AP37" s="148">
        <v>2046.8786357865356</v>
      </c>
      <c r="AQ37" s="148">
        <v>2175.0709326612105</v>
      </c>
      <c r="AR37" s="148">
        <v>2149.07516794395</v>
      </c>
      <c r="AS37" s="148">
        <v>1949.2201531825328</v>
      </c>
      <c r="AT37" s="148">
        <v>2050.9583064277685</v>
      </c>
      <c r="AU37" s="148">
        <v>1968.2894633896483</v>
      </c>
      <c r="AV37" s="148">
        <v>1995.4123006269424</v>
      </c>
      <c r="AW37" s="148">
        <v>1842.8536081474867</v>
      </c>
      <c r="AX37" s="148">
        <v>1944.0894029171295</v>
      </c>
      <c r="AY37" s="148">
        <v>1782.608260573352</v>
      </c>
      <c r="AZ37" s="148">
        <v>1817.9480438792368</v>
      </c>
      <c r="BA37" s="148">
        <v>1881.4459317935839</v>
      </c>
      <c r="BB37" s="148">
        <v>0</v>
      </c>
      <c r="BC37" s="148">
        <v>0</v>
      </c>
      <c r="BD37" s="148">
        <v>0</v>
      </c>
      <c r="BE37" s="148">
        <v>0</v>
      </c>
      <c r="BF37" s="132"/>
    </row>
    <row r="38" spans="24:58" ht="15" customHeight="1" thickBot="1">
      <c r="X38" s="1222"/>
      <c r="Y38" s="1223" t="s">
        <v>637</v>
      </c>
      <c r="Z38" s="1224"/>
      <c r="AA38" s="377">
        <v>64.269360000000034</v>
      </c>
      <c r="AB38" s="377">
        <v>66.774960000000021</v>
      </c>
      <c r="AC38" s="377">
        <v>65.269890000000032</v>
      </c>
      <c r="AD38" s="377">
        <v>59.562630000000013</v>
      </c>
      <c r="AE38" s="377">
        <v>66.796740000000028</v>
      </c>
      <c r="AF38" s="377">
        <v>71.53767000000002</v>
      </c>
      <c r="AG38" s="377">
        <v>79.673940000000016</v>
      </c>
      <c r="AH38" s="377">
        <v>86.091840000000047</v>
      </c>
      <c r="AI38" s="377">
        <v>86.494950000000074</v>
      </c>
      <c r="AJ38" s="377">
        <v>89.325630000000018</v>
      </c>
      <c r="AK38" s="377">
        <v>86.501700000000056</v>
      </c>
      <c r="AL38" s="377">
        <v>78.216390000000018</v>
      </c>
      <c r="AM38" s="377">
        <v>79.868430000000075</v>
      </c>
      <c r="AN38" s="377">
        <v>85.328729999999979</v>
      </c>
      <c r="AO38" s="377">
        <v>86.292000000000002</v>
      </c>
      <c r="AP38" s="377">
        <v>90.051119999999997</v>
      </c>
      <c r="AQ38" s="377">
        <v>87.519690000000054</v>
      </c>
      <c r="AR38" s="377">
        <v>86.161680000000047</v>
      </c>
      <c r="AS38" s="377">
        <v>71.546490000000006</v>
      </c>
      <c r="AT38" s="377">
        <v>71.293230000000023</v>
      </c>
      <c r="AU38" s="377">
        <v>75.854340000000036</v>
      </c>
      <c r="AV38" s="377">
        <v>75.809160000000048</v>
      </c>
      <c r="AW38" s="377">
        <v>76.408650000000023</v>
      </c>
      <c r="AX38" s="377">
        <v>82.328850000000017</v>
      </c>
      <c r="AY38" s="377">
        <v>80.435250000000025</v>
      </c>
      <c r="AZ38" s="377">
        <v>83.044890000000009</v>
      </c>
      <c r="BA38" s="377">
        <v>79.411139999999989</v>
      </c>
      <c r="BB38" s="378"/>
      <c r="BC38" s="378"/>
      <c r="BD38" s="378"/>
      <c r="BE38" s="378"/>
      <c r="BF38" s="379"/>
    </row>
    <row r="39" spans="24:58" ht="15" customHeight="1">
      <c r="X39" s="1201" t="s">
        <v>638</v>
      </c>
      <c r="Y39" s="1213"/>
      <c r="Z39" s="1214"/>
      <c r="AA39" s="401">
        <f>SUM(AA40:AA41)</f>
        <v>608.8830323714285</v>
      </c>
      <c r="AB39" s="401">
        <f t="shared" ref="AB39:AZ39" si="13">SUM(AB40:AB41)</f>
        <v>547.87568817142858</v>
      </c>
      <c r="AC39" s="401">
        <f t="shared" si="13"/>
        <v>493.0069734857143</v>
      </c>
      <c r="AD39" s="401">
        <f t="shared" si="13"/>
        <v>523.52121873333328</v>
      </c>
      <c r="AE39" s="401">
        <f t="shared" si="13"/>
        <v>342.54281495238104</v>
      </c>
      <c r="AF39" s="401">
        <f t="shared" si="13"/>
        <v>359.12538566666672</v>
      </c>
      <c r="AG39" s="401">
        <f t="shared" si="13"/>
        <v>349.6185054476191</v>
      </c>
      <c r="AH39" s="401">
        <f t="shared" si="13"/>
        <v>371.50371699047616</v>
      </c>
      <c r="AI39" s="401">
        <f t="shared" si="13"/>
        <v>376.93193486666661</v>
      </c>
      <c r="AJ39" s="401">
        <f t="shared" si="13"/>
        <v>370.29462349523817</v>
      </c>
      <c r="AK39" s="401">
        <f t="shared" si="13"/>
        <v>442.53070567619039</v>
      </c>
      <c r="AL39" s="401">
        <f t="shared" si="13"/>
        <v>367.68445549523807</v>
      </c>
      <c r="AM39" s="401">
        <f t="shared" si="13"/>
        <v>408.14204954285714</v>
      </c>
      <c r="AN39" s="401">
        <f t="shared" si="13"/>
        <v>430.18884228571432</v>
      </c>
      <c r="AO39" s="401">
        <f t="shared" si="13"/>
        <v>402.22257040952377</v>
      </c>
      <c r="AP39" s="401">
        <f t="shared" si="13"/>
        <v>410.55994037142864</v>
      </c>
      <c r="AQ39" s="401">
        <f t="shared" si="13"/>
        <v>383.4825898095238</v>
      </c>
      <c r="AR39" s="401">
        <f t="shared" si="13"/>
        <v>500.07924591428571</v>
      </c>
      <c r="AS39" s="401">
        <f t="shared" si="13"/>
        <v>439.97515058095235</v>
      </c>
      <c r="AT39" s="401">
        <f t="shared" si="13"/>
        <v>390.10057879047622</v>
      </c>
      <c r="AU39" s="401">
        <f t="shared" si="13"/>
        <v>402.94034859047622</v>
      </c>
      <c r="AV39" s="401">
        <f t="shared" si="13"/>
        <v>414.65140985714288</v>
      </c>
      <c r="AW39" s="401">
        <f t="shared" si="13"/>
        <v>520.16101332380958</v>
      </c>
      <c r="AX39" s="401">
        <f t="shared" si="13"/>
        <v>577.76994178095231</v>
      </c>
      <c r="AY39" s="401">
        <f t="shared" si="13"/>
        <v>551.49743345714285</v>
      </c>
      <c r="AZ39" s="401">
        <f t="shared" si="13"/>
        <v>551.49743345714285</v>
      </c>
      <c r="BA39" s="401">
        <f t="shared" ref="BA39" si="14">SUM(BA40:BA41)</f>
        <v>551.49743345714285</v>
      </c>
      <c r="BB39" s="181"/>
      <c r="BC39" s="181"/>
      <c r="BD39" s="181"/>
      <c r="BE39" s="181"/>
      <c r="BF39" s="182"/>
    </row>
    <row r="40" spans="24:58" ht="15" customHeight="1">
      <c r="X40" s="1221"/>
      <c r="Y40" s="1225" t="s">
        <v>639</v>
      </c>
      <c r="Z40" s="1226"/>
      <c r="AA40" s="196">
        <v>550.23920379999993</v>
      </c>
      <c r="AB40" s="196">
        <v>527.37032626666667</v>
      </c>
      <c r="AC40" s="196">
        <v>477.13732586666669</v>
      </c>
      <c r="AD40" s="196">
        <v>481.58261873333328</v>
      </c>
      <c r="AE40" s="196">
        <v>292.75650066666674</v>
      </c>
      <c r="AF40" s="196">
        <v>303.52845233333341</v>
      </c>
      <c r="AG40" s="196">
        <v>292.73561973333341</v>
      </c>
      <c r="AH40" s="196">
        <v>303.65330746666666</v>
      </c>
      <c r="AI40" s="196">
        <v>300.00380153333327</v>
      </c>
      <c r="AJ40" s="196">
        <v>293.56731873333337</v>
      </c>
      <c r="AK40" s="196">
        <v>332.90198186666657</v>
      </c>
      <c r="AL40" s="196">
        <v>247.34728406666662</v>
      </c>
      <c r="AM40" s="196">
        <v>269.91772573333333</v>
      </c>
      <c r="AN40" s="196">
        <v>246.39832800000002</v>
      </c>
      <c r="AO40" s="196">
        <v>236.30097993333328</v>
      </c>
      <c r="AP40" s="196">
        <v>231.29451180000001</v>
      </c>
      <c r="AQ40" s="196">
        <v>230.36059933333334</v>
      </c>
      <c r="AR40" s="196">
        <v>325.00062686666666</v>
      </c>
      <c r="AS40" s="196">
        <v>305.7365982</v>
      </c>
      <c r="AT40" s="196">
        <v>270.15270260000005</v>
      </c>
      <c r="AU40" s="196">
        <v>242.88427239999999</v>
      </c>
      <c r="AV40" s="196">
        <v>246.77580033333334</v>
      </c>
      <c r="AW40" s="196">
        <v>369.97487046666669</v>
      </c>
      <c r="AX40" s="196">
        <v>379.5766560666666</v>
      </c>
      <c r="AY40" s="196">
        <v>362.50329059999996</v>
      </c>
      <c r="AZ40" s="196">
        <v>362.50329059999996</v>
      </c>
      <c r="BA40" s="196">
        <v>362.50329059999996</v>
      </c>
      <c r="BB40" s="172"/>
      <c r="BC40" s="172"/>
      <c r="BD40" s="172"/>
      <c r="BE40" s="172"/>
      <c r="BF40" s="197"/>
    </row>
    <row r="41" spans="24:58" ht="15" customHeight="1" thickBot="1">
      <c r="X41" s="1227"/>
      <c r="Y41" s="1228" t="s">
        <v>640</v>
      </c>
      <c r="Z41" s="1229"/>
      <c r="AA41" s="374">
        <v>58.643828571428571</v>
      </c>
      <c r="AB41" s="374">
        <v>20.505361904761902</v>
      </c>
      <c r="AC41" s="374">
        <v>15.869647619047624</v>
      </c>
      <c r="AD41" s="374">
        <v>41.938600000000008</v>
      </c>
      <c r="AE41" s="374">
        <v>49.786314285714298</v>
      </c>
      <c r="AF41" s="374">
        <v>55.59693333333334</v>
      </c>
      <c r="AG41" s="374">
        <v>56.88288571428572</v>
      </c>
      <c r="AH41" s="374">
        <v>67.850409523809532</v>
      </c>
      <c r="AI41" s="374">
        <v>76.928133333333349</v>
      </c>
      <c r="AJ41" s="374">
        <v>76.727304761904776</v>
      </c>
      <c r="AK41" s="374">
        <v>109.62872380952382</v>
      </c>
      <c r="AL41" s="374">
        <v>120.33717142857144</v>
      </c>
      <c r="AM41" s="374">
        <v>138.22432380952381</v>
      </c>
      <c r="AN41" s="374">
        <v>183.79051428571429</v>
      </c>
      <c r="AO41" s="374">
        <v>165.92159047619046</v>
      </c>
      <c r="AP41" s="374">
        <v>179.2654285714286</v>
      </c>
      <c r="AQ41" s="374">
        <v>153.12199047619049</v>
      </c>
      <c r="AR41" s="374">
        <v>175.07861904761904</v>
      </c>
      <c r="AS41" s="374">
        <v>134.23855238095237</v>
      </c>
      <c r="AT41" s="374">
        <v>119.94787619047619</v>
      </c>
      <c r="AU41" s="374">
        <v>160.05607619047623</v>
      </c>
      <c r="AV41" s="374">
        <v>167.87560952380954</v>
      </c>
      <c r="AW41" s="374">
        <v>150.18614285714287</v>
      </c>
      <c r="AX41" s="374">
        <v>198.19328571428571</v>
      </c>
      <c r="AY41" s="374">
        <v>188.99414285714286</v>
      </c>
      <c r="AZ41" s="374">
        <v>188.99414285714286</v>
      </c>
      <c r="BA41" s="374">
        <v>188.99414285714286</v>
      </c>
      <c r="BB41" s="375"/>
      <c r="BC41" s="375"/>
      <c r="BD41" s="375"/>
      <c r="BE41" s="375"/>
      <c r="BF41" s="376"/>
    </row>
    <row r="42" spans="24:58" ht="15" customHeight="1">
      <c r="X42" s="1201" t="s">
        <v>641</v>
      </c>
      <c r="Y42" s="1202"/>
      <c r="Z42" s="1203"/>
      <c r="AA42" s="422">
        <f>SUM(AA43:AA49)</f>
        <v>-62751.860553757782</v>
      </c>
      <c r="AB42" s="422">
        <f t="shared" ref="AB42:AZ42" si="15">SUM(AB43:AB49)</f>
        <v>-70788.450008202781</v>
      </c>
      <c r="AC42" s="422">
        <f t="shared" si="15"/>
        <v>-73858.29775397449</v>
      </c>
      <c r="AD42" s="422">
        <f t="shared" si="15"/>
        <v>-76906.933704515686</v>
      </c>
      <c r="AE42" s="422">
        <f t="shared" si="15"/>
        <v>-76590.343289381897</v>
      </c>
      <c r="AF42" s="422">
        <f t="shared" si="15"/>
        <v>-77539.024427404045</v>
      </c>
      <c r="AG42" s="422">
        <f t="shared" si="15"/>
        <v>-82200.48647755089</v>
      </c>
      <c r="AH42" s="422">
        <f t="shared" si="15"/>
        <v>-84576.813817529255</v>
      </c>
      <c r="AI42" s="422">
        <f t="shared" si="15"/>
        <v>-85953.401623901183</v>
      </c>
      <c r="AJ42" s="422">
        <f t="shared" si="15"/>
        <v>-86235.210554225385</v>
      </c>
      <c r="AK42" s="422">
        <f t="shared" si="15"/>
        <v>-88103.300607588681</v>
      </c>
      <c r="AL42" s="422">
        <f t="shared" si="15"/>
        <v>-88666.734550659035</v>
      </c>
      <c r="AM42" s="422">
        <f t="shared" si="15"/>
        <v>-90142.101817789997</v>
      </c>
      <c r="AN42" s="422">
        <f t="shared" si="15"/>
        <v>-100317.96942409904</v>
      </c>
      <c r="AO42" s="422">
        <f t="shared" si="15"/>
        <v>-96780.494207653959</v>
      </c>
      <c r="AP42" s="422">
        <f t="shared" si="15"/>
        <v>-91588.512430933508</v>
      </c>
      <c r="AQ42" s="422">
        <f t="shared" si="15"/>
        <v>-86187.49637628565</v>
      </c>
      <c r="AR42" s="422">
        <f t="shared" si="15"/>
        <v>-82709.7971636148</v>
      </c>
      <c r="AS42" s="422">
        <f t="shared" si="15"/>
        <v>-69960.993849271486</v>
      </c>
      <c r="AT42" s="422">
        <f t="shared" si="15"/>
        <v>-68299.831340277437</v>
      </c>
      <c r="AU42" s="422">
        <f t="shared" si="15"/>
        <v>-70069.137297221096</v>
      </c>
      <c r="AV42" s="422">
        <f t="shared" si="15"/>
        <v>-70466.944240636585</v>
      </c>
      <c r="AW42" s="422">
        <f t="shared" si="15"/>
        <v>-73098.41326108684</v>
      </c>
      <c r="AX42" s="422">
        <f t="shared" si="15"/>
        <v>-67171.269147670886</v>
      </c>
      <c r="AY42" s="422">
        <f t="shared" si="15"/>
        <v>-65254.203496607603</v>
      </c>
      <c r="AZ42" s="422">
        <f t="shared" si="15"/>
        <v>-60572.019060775085</v>
      </c>
      <c r="BA42" s="422">
        <f t="shared" ref="BA42" si="16">SUM(BA43:BA49)</f>
        <v>-57023.601858069153</v>
      </c>
      <c r="BB42" s="401">
        <f>SUM(BB43:BB44)</f>
        <v>0</v>
      </c>
      <c r="BC42" s="401">
        <f>SUM(BC43:BC44)</f>
        <v>0</v>
      </c>
      <c r="BD42" s="401">
        <f>SUM(BD43:BD44)</f>
        <v>0</v>
      </c>
      <c r="BE42" s="401">
        <f>SUM(BE43:BE44)</f>
        <v>0</v>
      </c>
      <c r="BF42" s="401"/>
    </row>
    <row r="43" spans="24:58" ht="15" customHeight="1">
      <c r="X43" s="1204"/>
      <c r="Y43" s="1225" t="s">
        <v>642</v>
      </c>
      <c r="Z43" s="1226"/>
      <c r="AA43" s="423">
        <v>-79074.443513028818</v>
      </c>
      <c r="AB43" s="423">
        <v>-86229.147745486713</v>
      </c>
      <c r="AC43" s="423">
        <v>-86577.509470857651</v>
      </c>
      <c r="AD43" s="423">
        <v>-86923.354605192362</v>
      </c>
      <c r="AE43" s="423">
        <v>-87267.74620395244</v>
      </c>
      <c r="AF43" s="423">
        <v>-87612.493636832616</v>
      </c>
      <c r="AG43" s="423">
        <v>-91284.178091175098</v>
      </c>
      <c r="AH43" s="423">
        <v>-91124.239414816664</v>
      </c>
      <c r="AI43" s="423">
        <v>-90963.326249680147</v>
      </c>
      <c r="AJ43" s="423">
        <v>-90803.055691643094</v>
      </c>
      <c r="AK43" s="423">
        <v>-90642.49386643646</v>
      </c>
      <c r="AL43" s="423">
        <v>-90482.949380503662</v>
      </c>
      <c r="AM43" s="423">
        <v>-90322.35430618914</v>
      </c>
      <c r="AN43" s="423">
        <v>-99042.852921087062</v>
      </c>
      <c r="AO43" s="423">
        <v>-98528.07052306144</v>
      </c>
      <c r="AP43" s="423">
        <v>-92664.675775093317</v>
      </c>
      <c r="AQ43" s="423">
        <v>-86804.775344433219</v>
      </c>
      <c r="AR43" s="423">
        <v>-85547.562785510308</v>
      </c>
      <c r="AS43" s="423">
        <v>-80765.24053550775</v>
      </c>
      <c r="AT43" s="423">
        <v>-75877.732343903859</v>
      </c>
      <c r="AU43" s="423">
        <v>-76376.451256805478</v>
      </c>
      <c r="AV43" s="423">
        <v>-78120.262865282086</v>
      </c>
      <c r="AW43" s="423">
        <v>-77675.628098315457</v>
      </c>
      <c r="AX43" s="423">
        <v>-69980.425138450955</v>
      </c>
      <c r="AY43" s="423">
        <v>-68800.342422435322</v>
      </c>
      <c r="AZ43" s="423">
        <v>-63095.211692898098</v>
      </c>
      <c r="BA43" s="423">
        <v>-60709.192938311651</v>
      </c>
      <c r="BB43" s="196">
        <v>0</v>
      </c>
      <c r="BC43" s="196">
        <v>0</v>
      </c>
      <c r="BD43" s="196">
        <v>0</v>
      </c>
      <c r="BE43" s="196">
        <v>0</v>
      </c>
      <c r="BF43" s="196"/>
    </row>
    <row r="44" spans="24:58" ht="15" customHeight="1">
      <c r="X44" s="1204"/>
      <c r="Y44" s="1230" t="s">
        <v>643</v>
      </c>
      <c r="Z44" s="1217"/>
      <c r="AA44" s="424">
        <v>11702.921202967023</v>
      </c>
      <c r="AB44" s="424">
        <v>10579.477427685635</v>
      </c>
      <c r="AC44" s="424">
        <v>7157.5445873930839</v>
      </c>
      <c r="AD44" s="424">
        <v>5456.1502459690919</v>
      </c>
      <c r="AE44" s="424">
        <v>6284.9905647987434</v>
      </c>
      <c r="AF44" s="424">
        <v>5476.3065052010788</v>
      </c>
      <c r="AG44" s="424">
        <v>3823.4286778170117</v>
      </c>
      <c r="AH44" s="424">
        <v>3200.6439719307655</v>
      </c>
      <c r="AI44" s="424">
        <v>3200.2368057054373</v>
      </c>
      <c r="AJ44" s="424">
        <v>2115.4922323973733</v>
      </c>
      <c r="AK44" s="424">
        <v>135.23523627461449</v>
      </c>
      <c r="AL44" s="424">
        <v>57.894951386354208</v>
      </c>
      <c r="AM44" s="424">
        <v>181.96777761697612</v>
      </c>
      <c r="AN44" s="424">
        <v>-599.56530318188675</v>
      </c>
      <c r="AO44" s="424">
        <v>2687.2832371616287</v>
      </c>
      <c r="AP44" s="424">
        <v>2298.6387305401659</v>
      </c>
      <c r="AQ44" s="424">
        <v>1418.5006548979441</v>
      </c>
      <c r="AR44" s="424">
        <v>4819.7734146955127</v>
      </c>
      <c r="AS44" s="424">
        <v>10438.739642957195</v>
      </c>
      <c r="AT44" s="424">
        <v>7831.8085442563752</v>
      </c>
      <c r="AU44" s="424">
        <v>5509.7829284562658</v>
      </c>
      <c r="AV44" s="424">
        <v>5764.2301710893089</v>
      </c>
      <c r="AW44" s="424">
        <v>4871.2086043220352</v>
      </c>
      <c r="AX44" s="424">
        <v>3599.1438257148584</v>
      </c>
      <c r="AY44" s="424">
        <v>4349.1860196578955</v>
      </c>
      <c r="AZ44" s="424">
        <v>4290.3454077025945</v>
      </c>
      <c r="BA44" s="424">
        <v>4713.9110385653375</v>
      </c>
      <c r="BB44" s="421">
        <v>0</v>
      </c>
      <c r="BC44" s="421">
        <v>0</v>
      </c>
      <c r="BD44" s="421">
        <v>0</v>
      </c>
      <c r="BE44" s="421">
        <v>0</v>
      </c>
      <c r="BF44" s="421"/>
    </row>
    <row r="45" spans="24:58" ht="15" customHeight="1">
      <c r="X45" s="1204"/>
      <c r="Y45" s="1230" t="s">
        <v>644</v>
      </c>
      <c r="Z45" s="1217"/>
      <c r="AA45" s="424">
        <v>1055.2812081642899</v>
      </c>
      <c r="AB45" s="424">
        <v>818.35434767636639</v>
      </c>
      <c r="AC45" s="424">
        <v>91.57690962703704</v>
      </c>
      <c r="AD45" s="424">
        <v>-207.74922105434575</v>
      </c>
      <c r="AE45" s="424">
        <v>98.730107676473011</v>
      </c>
      <c r="AF45" s="424">
        <v>684.52302940499885</v>
      </c>
      <c r="AG45" s="424">
        <v>333.89504842124927</v>
      </c>
      <c r="AH45" s="424">
        <v>50.747851719657447</v>
      </c>
      <c r="AI45" s="424">
        <v>23.156570327542429</v>
      </c>
      <c r="AJ45" s="424">
        <v>-400.31868925008558</v>
      </c>
      <c r="AK45" s="424">
        <v>40.746296561370571</v>
      </c>
      <c r="AL45" s="424">
        <v>-257.46973576178937</v>
      </c>
      <c r="AM45" s="424">
        <v>-525.95703640007184</v>
      </c>
      <c r="AN45" s="424">
        <v>-1217.8672827976793</v>
      </c>
      <c r="AO45" s="424">
        <v>-939.89543164205236</v>
      </c>
      <c r="AP45" s="424">
        <v>-1028.2312263761655</v>
      </c>
      <c r="AQ45" s="424">
        <v>-425.15239131095103</v>
      </c>
      <c r="AR45" s="424">
        <v>-912.10714934836358</v>
      </c>
      <c r="AS45" s="424">
        <v>-933.9935970918641</v>
      </c>
      <c r="AT45" s="424">
        <v>-260.60310929279927</v>
      </c>
      <c r="AU45" s="424">
        <v>82.602483036435501</v>
      </c>
      <c r="AV45" s="424">
        <v>294.5749523593218</v>
      </c>
      <c r="AW45" s="424">
        <v>-9.1896845531651081</v>
      </c>
      <c r="AX45" s="424">
        <v>-160.46409671697171</v>
      </c>
      <c r="AY45" s="424">
        <v>46.627957151583644</v>
      </c>
      <c r="AZ45" s="424">
        <v>-137.25223897292693</v>
      </c>
      <c r="BA45" s="424">
        <v>-30.866635593488724</v>
      </c>
      <c r="BB45" s="421">
        <v>0</v>
      </c>
      <c r="BC45" s="421">
        <v>0</v>
      </c>
      <c r="BD45" s="421">
        <v>0</v>
      </c>
      <c r="BE45" s="421">
        <v>0</v>
      </c>
      <c r="BF45" s="421"/>
    </row>
    <row r="46" spans="24:58" ht="15" customHeight="1">
      <c r="X46" s="1204"/>
      <c r="Y46" s="1230" t="s">
        <v>645</v>
      </c>
      <c r="Z46" s="1217"/>
      <c r="AA46" s="424">
        <v>90.390110646752447</v>
      </c>
      <c r="AB46" s="424">
        <v>80.676908386909076</v>
      </c>
      <c r="AC46" s="424">
        <v>253.60829758825233</v>
      </c>
      <c r="AD46" s="424">
        <v>140.81991018174517</v>
      </c>
      <c r="AE46" s="424">
        <v>116.55877866878384</v>
      </c>
      <c r="AF46" s="424">
        <v>358.27177643735524</v>
      </c>
      <c r="AG46" s="424">
        <v>636.16803727964418</v>
      </c>
      <c r="AH46" s="424">
        <v>120.71416856549962</v>
      </c>
      <c r="AI46" s="424">
        <v>483.97807485702276</v>
      </c>
      <c r="AJ46" s="424">
        <v>455.95445007325327</v>
      </c>
      <c r="AK46" s="424">
        <v>426.05596003957396</v>
      </c>
      <c r="AL46" s="424">
        <v>386.82451767156982</v>
      </c>
      <c r="AM46" s="424">
        <v>94.929706164824651</v>
      </c>
      <c r="AN46" s="424">
        <v>62.788087350406983</v>
      </c>
      <c r="AO46" s="424">
        <v>56.430646260915871</v>
      </c>
      <c r="AP46" s="424">
        <v>39.400358053103979</v>
      </c>
      <c r="AQ46" s="424">
        <v>39.463013770484714</v>
      </c>
      <c r="AR46" s="424">
        <v>89.706967799308586</v>
      </c>
      <c r="AS46" s="424">
        <v>50.963858858982086</v>
      </c>
      <c r="AT46" s="424">
        <v>166.24557639934216</v>
      </c>
      <c r="AU46" s="424">
        <v>34.127979009830156</v>
      </c>
      <c r="AV46" s="424">
        <v>34.315893760091946</v>
      </c>
      <c r="AW46" s="424">
        <v>31.70280861385832</v>
      </c>
      <c r="AX46" s="424">
        <v>20.277327977063734</v>
      </c>
      <c r="AY46" s="424">
        <v>20.362516079043498</v>
      </c>
      <c r="AZ46" s="424">
        <v>20.375570066793664</v>
      </c>
      <c r="BA46" s="424">
        <v>0</v>
      </c>
      <c r="BB46" s="421">
        <v>0</v>
      </c>
      <c r="BC46" s="421">
        <v>0</v>
      </c>
      <c r="BD46" s="421">
        <v>0</v>
      </c>
      <c r="BE46" s="421">
        <v>0</v>
      </c>
      <c r="BF46" s="421"/>
    </row>
    <row r="47" spans="24:58" ht="15" customHeight="1">
      <c r="X47" s="1204"/>
      <c r="Y47" s="1230" t="s">
        <v>646</v>
      </c>
      <c r="Z47" s="1217"/>
      <c r="AA47" s="424">
        <v>2676.4400662320627</v>
      </c>
      <c r="AB47" s="424">
        <v>3303.163400212673</v>
      </c>
      <c r="AC47" s="424">
        <v>3712.1894565179027</v>
      </c>
      <c r="AD47" s="424">
        <v>2177.0117220898765</v>
      </c>
      <c r="AE47" s="424">
        <v>1291.6304296093806</v>
      </c>
      <c r="AF47" s="424">
        <v>1116.4914814880399</v>
      </c>
      <c r="AG47" s="424">
        <v>444.328670939532</v>
      </c>
      <c r="AH47" s="424">
        <v>203.3259881679769</v>
      </c>
      <c r="AI47" s="424">
        <v>78.014176463313333</v>
      </c>
      <c r="AJ47" s="424">
        <v>-257.36681684859036</v>
      </c>
      <c r="AK47" s="424">
        <v>-581.71982500863601</v>
      </c>
      <c r="AL47" s="424">
        <v>-787.47066067883134</v>
      </c>
      <c r="AM47" s="424">
        <v>-1420.5264824032502</v>
      </c>
      <c r="AN47" s="424">
        <v>-1512.7837424524582</v>
      </c>
      <c r="AO47" s="424">
        <v>-1521.5269348526172</v>
      </c>
      <c r="AP47" s="424">
        <v>-1013.7324832858873</v>
      </c>
      <c r="AQ47" s="424">
        <v>-1001.131268617009</v>
      </c>
      <c r="AR47" s="424">
        <v>-970.17519792386861</v>
      </c>
      <c r="AS47" s="424">
        <v>1317.9420452867503</v>
      </c>
      <c r="AT47" s="424">
        <v>-981.29628228239039</v>
      </c>
      <c r="AU47" s="424">
        <v>341.18216282345179</v>
      </c>
      <c r="AV47" s="424">
        <v>-1146.2730945712233</v>
      </c>
      <c r="AW47" s="424">
        <v>-588.68042603789218</v>
      </c>
      <c r="AX47" s="424">
        <v>-1130.4889930803772</v>
      </c>
      <c r="AY47" s="424">
        <v>-119.383296782348</v>
      </c>
      <c r="AZ47" s="424">
        <v>-505.70840182404504</v>
      </c>
      <c r="BA47" s="424">
        <v>174.10861661249442</v>
      </c>
      <c r="BB47" s="421">
        <v>0</v>
      </c>
      <c r="BC47" s="421">
        <v>0</v>
      </c>
      <c r="BD47" s="421">
        <v>0</v>
      </c>
      <c r="BE47" s="421">
        <v>0</v>
      </c>
      <c r="BF47" s="421"/>
    </row>
    <row r="48" spans="24:58" ht="15" customHeight="1">
      <c r="X48" s="1204"/>
      <c r="Y48" s="1230" t="s">
        <v>647</v>
      </c>
      <c r="Z48" s="1217"/>
      <c r="AA48" s="424">
        <v>1162.975669367615</v>
      </c>
      <c r="AB48" s="424">
        <v>1297.5968636359414</v>
      </c>
      <c r="AC48" s="424">
        <v>1037.2902337859375</v>
      </c>
      <c r="AD48" s="424">
        <v>1270.526581886448</v>
      </c>
      <c r="AE48" s="424">
        <v>1144.6906690844835</v>
      </c>
      <c r="AF48" s="424">
        <v>957.00529536654358</v>
      </c>
      <c r="AG48" s="424">
        <v>875.29319786333519</v>
      </c>
      <c r="AH48" s="424">
        <v>1169.6457749043259</v>
      </c>
      <c r="AI48" s="424">
        <v>866.61222817777696</v>
      </c>
      <c r="AJ48" s="424">
        <v>940.62451573245312</v>
      </c>
      <c r="AK48" s="424">
        <v>688.54479204703159</v>
      </c>
      <c r="AL48" s="424">
        <v>732.30903360769514</v>
      </c>
      <c r="AM48" s="424">
        <v>697.18764815772317</v>
      </c>
      <c r="AN48" s="424">
        <v>570.92339222818771</v>
      </c>
      <c r="AO48" s="424">
        <v>580.00135649946196</v>
      </c>
      <c r="AP48" s="424">
        <v>161.64552553063507</v>
      </c>
      <c r="AQ48" s="424">
        <v>156.04370901941692</v>
      </c>
      <c r="AR48" s="424">
        <v>212.84244539496987</v>
      </c>
      <c r="AS48" s="424">
        <v>374.82151460298593</v>
      </c>
      <c r="AT48" s="424">
        <v>178.18411894835594</v>
      </c>
      <c r="AU48" s="424">
        <v>275.39821775124705</v>
      </c>
      <c r="AV48" s="424">
        <v>221.73035727390376</v>
      </c>
      <c r="AW48" s="424">
        <v>223.888699135161</v>
      </c>
      <c r="AX48" s="424">
        <v>179.44140041535695</v>
      </c>
      <c r="AY48" s="424">
        <v>171.8909814672048</v>
      </c>
      <c r="AZ48" s="424">
        <v>235.97384001247565</v>
      </c>
      <c r="BA48" s="424">
        <v>193.76620381477559</v>
      </c>
      <c r="BB48" s="421">
        <v>0</v>
      </c>
      <c r="BC48" s="421">
        <v>0</v>
      </c>
      <c r="BD48" s="421">
        <v>0</v>
      </c>
      <c r="BE48" s="421">
        <v>0</v>
      </c>
      <c r="BF48" s="421"/>
    </row>
    <row r="49" spans="1:58" ht="15" customHeight="1" thickBot="1">
      <c r="X49" s="1222"/>
      <c r="Y49" s="1231" t="s">
        <v>648</v>
      </c>
      <c r="Z49" s="1232"/>
      <c r="AA49" s="425">
        <v>-365.42529810671545</v>
      </c>
      <c r="AB49" s="425">
        <v>-638.57121031360441</v>
      </c>
      <c r="AC49" s="425">
        <v>467.00223197095517</v>
      </c>
      <c r="AD49" s="425">
        <v>1179.6616616038543</v>
      </c>
      <c r="AE49" s="425">
        <v>1740.8023647326813</v>
      </c>
      <c r="AF49" s="425">
        <v>1480.8711215305566</v>
      </c>
      <c r="AG49" s="425">
        <v>2970.5779813034383</v>
      </c>
      <c r="AH49" s="425">
        <v>1802.3478419991752</v>
      </c>
      <c r="AI49" s="425">
        <v>357.92677024786184</v>
      </c>
      <c r="AJ49" s="425">
        <v>1713.4594453132918</v>
      </c>
      <c r="AK49" s="425">
        <v>1830.330798933815</v>
      </c>
      <c r="AL49" s="425">
        <v>1684.126723619614</v>
      </c>
      <c r="AM49" s="425">
        <v>1152.6508752629409</v>
      </c>
      <c r="AN49" s="425">
        <v>1421.38834584146</v>
      </c>
      <c r="AO49" s="425">
        <v>885.28344198016475</v>
      </c>
      <c r="AP49" s="425">
        <v>618.44243969795582</v>
      </c>
      <c r="AQ49" s="425">
        <v>429.55525038769264</v>
      </c>
      <c r="AR49" s="425">
        <v>-402.27485872206739</v>
      </c>
      <c r="AS49" s="425">
        <v>-444.22677837779941</v>
      </c>
      <c r="AT49" s="425">
        <v>643.56215559754355</v>
      </c>
      <c r="AU49" s="425">
        <v>64.220188507151562</v>
      </c>
      <c r="AV49" s="425">
        <v>2484.7403447340889</v>
      </c>
      <c r="AW49" s="425">
        <v>48.284835748617724</v>
      </c>
      <c r="AX49" s="425">
        <v>301.24652647014716</v>
      </c>
      <c r="AY49" s="425">
        <v>-922.54525174566629</v>
      </c>
      <c r="AZ49" s="425">
        <v>-1380.5415448618905</v>
      </c>
      <c r="BA49" s="425">
        <v>-1365.328143156619</v>
      </c>
      <c r="BB49" s="420">
        <v>0</v>
      </c>
      <c r="BC49" s="420">
        <v>0</v>
      </c>
      <c r="BD49" s="420">
        <v>0</v>
      </c>
      <c r="BE49" s="420">
        <v>0</v>
      </c>
      <c r="BF49" s="420"/>
    </row>
    <row r="50" spans="1:58" ht="15" customHeight="1">
      <c r="X50" s="1233" t="s">
        <v>649</v>
      </c>
      <c r="Y50" s="1234"/>
      <c r="Z50" s="1235"/>
      <c r="AA50" s="402">
        <f>SUM(AA51:AA52)</f>
        <v>13127.188513721094</v>
      </c>
      <c r="AB50" s="402">
        <f t="shared" ref="AB50:AZ50" si="17">SUM(AB51:AB52)</f>
        <v>13143.49671084719</v>
      </c>
      <c r="AC50" s="402">
        <f t="shared" si="17"/>
        <v>14190.779559026152</v>
      </c>
      <c r="AD50" s="402">
        <f t="shared" si="17"/>
        <v>13943.460593172314</v>
      </c>
      <c r="AE50" s="402">
        <f t="shared" si="17"/>
        <v>16456.794407468285</v>
      </c>
      <c r="AF50" s="402">
        <f t="shared" si="17"/>
        <v>16708.854252869278</v>
      </c>
      <c r="AG50" s="402">
        <f t="shared" si="17"/>
        <v>17125.188351985704</v>
      </c>
      <c r="AH50" s="402">
        <f t="shared" si="17"/>
        <v>17712.12000955125</v>
      </c>
      <c r="AI50" s="402">
        <f t="shared" si="17"/>
        <v>17695.348980977771</v>
      </c>
      <c r="AJ50" s="402">
        <f t="shared" si="17"/>
        <v>17493.478537616797</v>
      </c>
      <c r="AK50" s="402">
        <f t="shared" si="17"/>
        <v>17642.14424974057</v>
      </c>
      <c r="AL50" s="402">
        <f t="shared" si="17"/>
        <v>16390.015075135903</v>
      </c>
      <c r="AM50" s="402">
        <f t="shared" si="17"/>
        <v>15770.113408900266</v>
      </c>
      <c r="AN50" s="402">
        <f t="shared" si="17"/>
        <v>15707.39652594781</v>
      </c>
      <c r="AO50" s="402">
        <f t="shared" si="17"/>
        <v>15154.22573456982</v>
      </c>
      <c r="AP50" s="402">
        <f t="shared" si="17"/>
        <v>14600.085215449169</v>
      </c>
      <c r="AQ50" s="402">
        <f t="shared" si="17"/>
        <v>13762.048690540312</v>
      </c>
      <c r="AR50" s="402">
        <f t="shared" si="17"/>
        <v>13650.89337569921</v>
      </c>
      <c r="AS50" s="402">
        <f t="shared" si="17"/>
        <v>15262.848592852242</v>
      </c>
      <c r="AT50" s="402">
        <f t="shared" si="17"/>
        <v>12552.334443696574</v>
      </c>
      <c r="AU50" s="402">
        <f t="shared" si="17"/>
        <v>13070.240159408839</v>
      </c>
      <c r="AV50" s="402">
        <f t="shared" si="17"/>
        <v>12466.460169196289</v>
      </c>
      <c r="AW50" s="402">
        <f t="shared" si="17"/>
        <v>13043.424053869794</v>
      </c>
      <c r="AX50" s="402">
        <f t="shared" si="17"/>
        <v>12916.582131877618</v>
      </c>
      <c r="AY50" s="402">
        <f t="shared" si="17"/>
        <v>12550.284318265065</v>
      </c>
      <c r="AZ50" s="402">
        <f t="shared" si="17"/>
        <v>12608.102570399376</v>
      </c>
      <c r="BA50" s="402">
        <f t="shared" ref="BA50" si="18">SUM(BA51:BA52)</f>
        <v>12968.20779583295</v>
      </c>
      <c r="BB50" s="372"/>
      <c r="BC50" s="372"/>
      <c r="BD50" s="372"/>
      <c r="BE50" s="372"/>
      <c r="BF50" s="373" t="s">
        <v>44</v>
      </c>
    </row>
    <row r="51" spans="1:58" ht="15" customHeight="1">
      <c r="X51" s="1221"/>
      <c r="Y51" s="1225" t="s">
        <v>650</v>
      </c>
      <c r="Z51" s="1226"/>
      <c r="AA51" s="196">
        <v>12424.358243728177</v>
      </c>
      <c r="AB51" s="196">
        <v>12457.050510604888</v>
      </c>
      <c r="AC51" s="196">
        <v>13491.881913312984</v>
      </c>
      <c r="AD51" s="196">
        <v>13262.715116842475</v>
      </c>
      <c r="AE51" s="196">
        <v>15754.880913536417</v>
      </c>
      <c r="AF51" s="196">
        <v>16041.025518136634</v>
      </c>
      <c r="AG51" s="196">
        <v>16484.720502588578</v>
      </c>
      <c r="AH51" s="196">
        <v>17056.889437872578</v>
      </c>
      <c r="AI51" s="196">
        <v>17086.230257302534</v>
      </c>
      <c r="AJ51" s="196">
        <v>16840.903510565735</v>
      </c>
      <c r="AK51" s="196">
        <v>16986.229817081476</v>
      </c>
      <c r="AL51" s="196">
        <v>15759.485264112602</v>
      </c>
      <c r="AM51" s="196">
        <v>15193.066976590781</v>
      </c>
      <c r="AN51" s="196">
        <v>15190.869708625942</v>
      </c>
      <c r="AO51" s="196">
        <v>14647.526466154071</v>
      </c>
      <c r="AP51" s="196">
        <v>14093.270833259348</v>
      </c>
      <c r="AQ51" s="196">
        <v>13239.68881905168</v>
      </c>
      <c r="AR51" s="196">
        <v>13089.695013271183</v>
      </c>
      <c r="AS51" s="196">
        <v>14732.436917429015</v>
      </c>
      <c r="AT51" s="196">
        <v>12038.646555281672</v>
      </c>
      <c r="AU51" s="196">
        <v>12543.326068492202</v>
      </c>
      <c r="AV51" s="196">
        <v>11942.334814594577</v>
      </c>
      <c r="AW51" s="196">
        <v>12515.320843700951</v>
      </c>
      <c r="AX51" s="196">
        <v>12311.891799481687</v>
      </c>
      <c r="AY51" s="196">
        <v>11933.256071117574</v>
      </c>
      <c r="AZ51" s="196">
        <v>11983.17118599589</v>
      </c>
      <c r="BA51" s="196">
        <v>12349.36797336768</v>
      </c>
      <c r="BB51" s="196">
        <v>0</v>
      </c>
      <c r="BC51" s="196">
        <v>0</v>
      </c>
      <c r="BD51" s="196">
        <v>0</v>
      </c>
      <c r="BE51" s="196">
        <v>0</v>
      </c>
      <c r="BF51" s="197"/>
    </row>
    <row r="52" spans="1:58" ht="15" customHeight="1">
      <c r="X52" s="1221"/>
      <c r="Y52" s="1236" t="s">
        <v>651</v>
      </c>
      <c r="Z52" s="1237"/>
      <c r="AA52" s="481">
        <v>702.83026999291678</v>
      </c>
      <c r="AB52" s="481">
        <v>686.44620024230187</v>
      </c>
      <c r="AC52" s="481">
        <v>698.89764571316766</v>
      </c>
      <c r="AD52" s="481">
        <v>680.74547632983922</v>
      </c>
      <c r="AE52" s="481">
        <v>701.91349393186852</v>
      </c>
      <c r="AF52" s="481">
        <v>667.82873473264453</v>
      </c>
      <c r="AG52" s="481">
        <v>640.46784939712438</v>
      </c>
      <c r="AH52" s="481">
        <v>655.23057167867137</v>
      </c>
      <c r="AI52" s="481">
        <v>609.1187236752379</v>
      </c>
      <c r="AJ52" s="481">
        <v>652.57502705106276</v>
      </c>
      <c r="AK52" s="481">
        <v>655.91443265909516</v>
      </c>
      <c r="AL52" s="481">
        <v>630.52981102330273</v>
      </c>
      <c r="AM52" s="481">
        <v>577.04643230948568</v>
      </c>
      <c r="AN52" s="481">
        <v>516.5268173218675</v>
      </c>
      <c r="AO52" s="481">
        <v>506.69926841574829</v>
      </c>
      <c r="AP52" s="481">
        <v>506.81438218982044</v>
      </c>
      <c r="AQ52" s="481">
        <v>522.35987148863205</v>
      </c>
      <c r="AR52" s="481">
        <v>561.19836242802796</v>
      </c>
      <c r="AS52" s="481">
        <v>530.41167542322773</v>
      </c>
      <c r="AT52" s="481">
        <v>513.68788841490209</v>
      </c>
      <c r="AU52" s="481">
        <v>526.91409091663695</v>
      </c>
      <c r="AV52" s="481">
        <v>524.12535460171284</v>
      </c>
      <c r="AW52" s="481">
        <v>528.10321016884393</v>
      </c>
      <c r="AX52" s="481">
        <v>604.69033239592966</v>
      </c>
      <c r="AY52" s="481">
        <v>617.02824714749113</v>
      </c>
      <c r="AZ52" s="481">
        <v>624.93138440348548</v>
      </c>
      <c r="BA52" s="481">
        <v>618.83982246526989</v>
      </c>
      <c r="BB52" s="481">
        <v>0</v>
      </c>
      <c r="BC52" s="481">
        <v>0</v>
      </c>
      <c r="BD52" s="481">
        <v>0</v>
      </c>
      <c r="BE52" s="481">
        <v>0</v>
      </c>
      <c r="BF52" s="482"/>
    </row>
    <row r="53" spans="1:58" ht="15" customHeight="1" thickBot="1">
      <c r="X53" s="1238" t="s">
        <v>652</v>
      </c>
      <c r="Y53" s="1239"/>
      <c r="Z53" s="1240"/>
      <c r="AA53" s="491">
        <v>5370.1587344300542</v>
      </c>
      <c r="AB53" s="491">
        <v>5176.1671205491321</v>
      </c>
      <c r="AC53" s="491">
        <v>4943.8069807237589</v>
      </c>
      <c r="AD53" s="491">
        <v>4712.53412529038</v>
      </c>
      <c r="AE53" s="491">
        <v>4676.8424554532658</v>
      </c>
      <c r="AF53" s="491">
        <v>4584.8634128803405</v>
      </c>
      <c r="AG53" s="491">
        <v>4602.9689240344123</v>
      </c>
      <c r="AH53" s="491">
        <v>4443.1887650347826</v>
      </c>
      <c r="AI53" s="491">
        <v>4064.9497191295823</v>
      </c>
      <c r="AJ53" s="491">
        <v>4052.5174545993154</v>
      </c>
      <c r="AK53" s="491">
        <v>4131.7387686837355</v>
      </c>
      <c r="AL53" s="491">
        <v>3690.6535991874025</v>
      </c>
      <c r="AM53" s="491">
        <v>3443.6638590713796</v>
      </c>
      <c r="AN53" s="491">
        <v>3297.0963221062002</v>
      </c>
      <c r="AO53" s="491">
        <v>3204.8810693979758</v>
      </c>
      <c r="AP53" s="491">
        <v>3102.8813338753748</v>
      </c>
      <c r="AQ53" s="491">
        <v>3035.1002608664421</v>
      </c>
      <c r="AR53" s="491">
        <v>2893.6896024156003</v>
      </c>
      <c r="AS53" s="491">
        <v>2626.5261622303169</v>
      </c>
      <c r="AT53" s="491">
        <v>2420.1562783057461</v>
      </c>
      <c r="AU53" s="491">
        <v>2355.7317815550905</v>
      </c>
      <c r="AV53" s="491">
        <v>2271.3155842604669</v>
      </c>
      <c r="AW53" s="491">
        <v>2191.5186288975092</v>
      </c>
      <c r="AX53" s="491">
        <v>2194.2852291393347</v>
      </c>
      <c r="AY53" s="491">
        <v>2123.1036761332143</v>
      </c>
      <c r="AZ53" s="491">
        <v>2102.7950681954526</v>
      </c>
      <c r="BA53" s="491">
        <v>2102.3239834606152</v>
      </c>
      <c r="BB53" s="483"/>
      <c r="BC53" s="483"/>
      <c r="BD53" s="483"/>
      <c r="BE53" s="483"/>
      <c r="BF53" s="484"/>
    </row>
    <row r="54" spans="1:58" ht="15" customHeight="1" thickTop="1">
      <c r="X54" s="1241" t="s">
        <v>653</v>
      </c>
      <c r="Y54" s="1242"/>
      <c r="Z54" s="1243"/>
      <c r="AA54" s="485">
        <f>SUM(AA5,AA26,AA27,AA39,AA50)</f>
        <v>1155263.4146980646</v>
      </c>
      <c r="AB54" s="485">
        <f t="shared" ref="AB54:AZ54" si="19">SUM(AB5,AB26,AB27,AB39,AB50)</f>
        <v>1167040.5169251773</v>
      </c>
      <c r="AC54" s="485">
        <f t="shared" si="19"/>
        <v>1176942.5703858954</v>
      </c>
      <c r="AD54" s="485">
        <f t="shared" si="19"/>
        <v>1170196.7333638824</v>
      </c>
      <c r="AE54" s="485">
        <f t="shared" si="19"/>
        <v>1225173.4205133915</v>
      </c>
      <c r="AF54" s="485">
        <f t="shared" si="19"/>
        <v>1237852.8236455522</v>
      </c>
      <c r="AG54" s="485">
        <f t="shared" si="19"/>
        <v>1249875.6878296272</v>
      </c>
      <c r="AH54" s="485">
        <f t="shared" si="19"/>
        <v>1243367.1322056081</v>
      </c>
      <c r="AI54" s="485">
        <f t="shared" si="19"/>
        <v>1203710.5334867965</v>
      </c>
      <c r="AJ54" s="485">
        <f t="shared" si="19"/>
        <v>1239840.1203538184</v>
      </c>
      <c r="AK54" s="485">
        <f t="shared" si="19"/>
        <v>1262734.4619511021</v>
      </c>
      <c r="AL54" s="485">
        <f t="shared" si="19"/>
        <v>1248087.4240285992</v>
      </c>
      <c r="AM54" s="485">
        <f t="shared" si="19"/>
        <v>1277236.5460184019</v>
      </c>
      <c r="AN54" s="485">
        <f t="shared" si="19"/>
        <v>1285385.4119222614</v>
      </c>
      <c r="AO54" s="485">
        <f t="shared" si="19"/>
        <v>1280036.1223863335</v>
      </c>
      <c r="AP54" s="485">
        <f t="shared" si="19"/>
        <v>1286856.3144644219</v>
      </c>
      <c r="AQ54" s="485">
        <f t="shared" si="19"/>
        <v>1262639.4517445874</v>
      </c>
      <c r="AR54" s="485">
        <f t="shared" si="19"/>
        <v>1300051.972977655</v>
      </c>
      <c r="AS54" s="485">
        <f t="shared" si="19"/>
        <v>1229245.4503749656</v>
      </c>
      <c r="AT54" s="485">
        <f t="shared" si="19"/>
        <v>1160203.6334104661</v>
      </c>
      <c r="AU54" s="485">
        <f t="shared" si="19"/>
        <v>1211572.867533965</v>
      </c>
      <c r="AV54" s="485">
        <f t="shared" si="19"/>
        <v>1261398.5899286454</v>
      </c>
      <c r="AW54" s="485">
        <f t="shared" si="19"/>
        <v>1302082.9268201212</v>
      </c>
      <c r="AX54" s="485">
        <f t="shared" si="19"/>
        <v>1314069.5720154876</v>
      </c>
      <c r="AY54" s="485">
        <f t="shared" si="19"/>
        <v>1264173.2522436727</v>
      </c>
      <c r="AZ54" s="485">
        <f t="shared" si="19"/>
        <v>1223666.4753255537</v>
      </c>
      <c r="BA54" s="485">
        <f t="shared" ref="BA54" si="20">SUM(BA5,BA26,BA27,BA39,BA50)</f>
        <v>1204318.6232988765</v>
      </c>
      <c r="BB54" s="485">
        <f>SUM(BB5,BB26,BB27,BB39,BB50)</f>
        <v>0</v>
      </c>
      <c r="BC54" s="485">
        <f>SUM(BC5,BC26,BC27,BC39,BC50)</f>
        <v>0</v>
      </c>
      <c r="BD54" s="485">
        <f>SUM(BD5,BD26,BD27,BD39,BD50)</f>
        <v>0</v>
      </c>
      <c r="BE54" s="485">
        <f>SUM(BE5,BE26,BE27,BE39,BE50)</f>
        <v>0</v>
      </c>
      <c r="BF54" s="486"/>
    </row>
    <row r="55" spans="1:58" ht="15" customHeight="1">
      <c r="X55" s="1244" t="s">
        <v>654</v>
      </c>
      <c r="Y55" s="1245"/>
      <c r="Z55" s="1246"/>
      <c r="AA55" s="487">
        <f>SUM(AA5,AA26,AA27,AA39,AA42,AA50)</f>
        <v>1092511.5541443068</v>
      </c>
      <c r="AB55" s="487">
        <f t="shared" ref="AB55:AZ55" si="21">SUM(AB5,AB26,AB27,AB39,AB42,AB50)</f>
        <v>1096252.0669169745</v>
      </c>
      <c r="AC55" s="487">
        <f t="shared" si="21"/>
        <v>1103084.2726319209</v>
      </c>
      <c r="AD55" s="487">
        <f t="shared" si="21"/>
        <v>1093289.7996593667</v>
      </c>
      <c r="AE55" s="487">
        <f t="shared" si="21"/>
        <v>1148583.0772240097</v>
      </c>
      <c r="AF55" s="487">
        <f t="shared" si="21"/>
        <v>1160313.799218148</v>
      </c>
      <c r="AG55" s="487">
        <f t="shared" si="21"/>
        <v>1167675.2013520764</v>
      </c>
      <c r="AH55" s="487">
        <f t="shared" si="21"/>
        <v>1158790.3183880788</v>
      </c>
      <c r="AI55" s="487">
        <f t="shared" si="21"/>
        <v>1117757.1318628953</v>
      </c>
      <c r="AJ55" s="487">
        <f t="shared" si="21"/>
        <v>1153604.909799593</v>
      </c>
      <c r="AK55" s="487">
        <f t="shared" si="21"/>
        <v>1174631.1613435135</v>
      </c>
      <c r="AL55" s="487">
        <f t="shared" si="21"/>
        <v>1159420.6894779401</v>
      </c>
      <c r="AM55" s="487">
        <f t="shared" si="21"/>
        <v>1187094.4442006119</v>
      </c>
      <c r="AN55" s="487">
        <f t="shared" si="21"/>
        <v>1185067.4424981624</v>
      </c>
      <c r="AO55" s="487">
        <f t="shared" si="21"/>
        <v>1183255.6281786796</v>
      </c>
      <c r="AP55" s="487">
        <f t="shared" si="21"/>
        <v>1195267.8020334884</v>
      </c>
      <c r="AQ55" s="487">
        <f t="shared" si="21"/>
        <v>1176451.9553683018</v>
      </c>
      <c r="AR55" s="487">
        <f t="shared" si="21"/>
        <v>1217342.1758140402</v>
      </c>
      <c r="AS55" s="487">
        <f t="shared" si="21"/>
        <v>1159284.4565256941</v>
      </c>
      <c r="AT55" s="487">
        <f t="shared" si="21"/>
        <v>1091903.8020701888</v>
      </c>
      <c r="AU55" s="487">
        <f t="shared" si="21"/>
        <v>1141503.730236744</v>
      </c>
      <c r="AV55" s="487">
        <f t="shared" si="21"/>
        <v>1190931.6456880087</v>
      </c>
      <c r="AW55" s="487">
        <f t="shared" si="21"/>
        <v>1228984.5135590343</v>
      </c>
      <c r="AX55" s="487">
        <f t="shared" si="21"/>
        <v>1246898.3028678168</v>
      </c>
      <c r="AY55" s="487">
        <f t="shared" si="21"/>
        <v>1198919.048747065</v>
      </c>
      <c r="AZ55" s="487">
        <f t="shared" si="21"/>
        <v>1163094.4562647785</v>
      </c>
      <c r="BA55" s="487">
        <f t="shared" ref="BA55" si="22">SUM(BA5,BA26,BA27,BA39,BA42,BA50)</f>
        <v>1147295.0214408073</v>
      </c>
      <c r="BB55" s="487">
        <f t="shared" ref="BB55:BE57" si="23">SUM(BB5,BB26,BB27,BB39,BB42,BB50)</f>
        <v>0</v>
      </c>
      <c r="BC55" s="487">
        <f t="shared" si="23"/>
        <v>0</v>
      </c>
      <c r="BD55" s="487">
        <f t="shared" si="23"/>
        <v>0</v>
      </c>
      <c r="BE55" s="487">
        <f t="shared" si="23"/>
        <v>0</v>
      </c>
      <c r="BF55" s="488"/>
    </row>
    <row r="56" spans="1:58" ht="15" customHeight="1">
      <c r="X56" s="1244" t="s">
        <v>655</v>
      </c>
      <c r="Y56" s="1245"/>
      <c r="Z56" s="1246"/>
      <c r="AA56" s="487">
        <f>SUM(AA5,AA26,AA27,AA39,AA50,AA53)</f>
        <v>1160633.5734324947</v>
      </c>
      <c r="AB56" s="487">
        <f t="shared" ref="AB56:AZ56" si="24">SUM(AB5,AB26,AB27,AB39,AB50,AB53)</f>
        <v>1172216.6840457264</v>
      </c>
      <c r="AC56" s="487">
        <f t="shared" si="24"/>
        <v>1181886.3773666192</v>
      </c>
      <c r="AD56" s="487">
        <f t="shared" si="24"/>
        <v>1174909.2674891728</v>
      </c>
      <c r="AE56" s="487">
        <f t="shared" si="24"/>
        <v>1229850.2629688447</v>
      </c>
      <c r="AF56" s="487">
        <f t="shared" si="24"/>
        <v>1242437.6870584325</v>
      </c>
      <c r="AG56" s="487">
        <f t="shared" si="24"/>
        <v>1254478.6567536616</v>
      </c>
      <c r="AH56" s="487">
        <f t="shared" si="24"/>
        <v>1247810.3209706428</v>
      </c>
      <c r="AI56" s="487">
        <f t="shared" si="24"/>
        <v>1207775.4832059261</v>
      </c>
      <c r="AJ56" s="487">
        <f t="shared" si="24"/>
        <v>1243892.6378084177</v>
      </c>
      <c r="AK56" s="487">
        <f t="shared" si="24"/>
        <v>1266866.2007197859</v>
      </c>
      <c r="AL56" s="487">
        <f t="shared" si="24"/>
        <v>1251778.0776277867</v>
      </c>
      <c r="AM56" s="487">
        <f t="shared" si="24"/>
        <v>1280680.2098774733</v>
      </c>
      <c r="AN56" s="487">
        <f t="shared" si="24"/>
        <v>1288682.5082443675</v>
      </c>
      <c r="AO56" s="487">
        <f t="shared" si="24"/>
        <v>1283241.0034557316</v>
      </c>
      <c r="AP56" s="487">
        <f t="shared" si="24"/>
        <v>1289959.1957982974</v>
      </c>
      <c r="AQ56" s="487">
        <f t="shared" si="24"/>
        <v>1265674.5520054537</v>
      </c>
      <c r="AR56" s="487">
        <f t="shared" si="24"/>
        <v>1302945.6625800706</v>
      </c>
      <c r="AS56" s="487">
        <f t="shared" si="24"/>
        <v>1231871.976537196</v>
      </c>
      <c r="AT56" s="487">
        <f t="shared" si="24"/>
        <v>1162623.7896887718</v>
      </c>
      <c r="AU56" s="487">
        <f t="shared" si="24"/>
        <v>1213928.5993155201</v>
      </c>
      <c r="AV56" s="487">
        <f t="shared" si="24"/>
        <v>1263669.9055129059</v>
      </c>
      <c r="AW56" s="487">
        <f t="shared" si="24"/>
        <v>1304274.4454490189</v>
      </c>
      <c r="AX56" s="487">
        <f t="shared" si="24"/>
        <v>1316263.8572446269</v>
      </c>
      <c r="AY56" s="487">
        <f t="shared" si="24"/>
        <v>1266296.3559198061</v>
      </c>
      <c r="AZ56" s="487">
        <f t="shared" si="24"/>
        <v>1225769.2703937492</v>
      </c>
      <c r="BA56" s="487">
        <f t="shared" ref="BA56" si="25">SUM(BA5,BA26,BA27,BA39,BA50,BA53)</f>
        <v>1206420.9472823371</v>
      </c>
      <c r="BB56" s="487">
        <f t="shared" si="23"/>
        <v>0</v>
      </c>
      <c r="BC56" s="487">
        <f t="shared" si="23"/>
        <v>0</v>
      </c>
      <c r="BD56" s="487">
        <f t="shared" si="23"/>
        <v>0</v>
      </c>
      <c r="BE56" s="487">
        <f t="shared" si="23"/>
        <v>0</v>
      </c>
      <c r="BF56" s="488"/>
    </row>
    <row r="57" spans="1:58" ht="15" customHeight="1" thickBot="1">
      <c r="X57" s="1247" t="s">
        <v>656</v>
      </c>
      <c r="Y57" s="1248"/>
      <c r="Z57" s="1249"/>
      <c r="AA57" s="489">
        <f>SUM(AA5,AA26,AA27,AA39,AA42,AA50,AA53)</f>
        <v>1097881.7128787369</v>
      </c>
      <c r="AB57" s="489">
        <f t="shared" ref="AB57:AZ57" si="26">SUM(AB5,AB26,AB27,AB39,AB42,AB50,AB53)</f>
        <v>1101428.2340375236</v>
      </c>
      <c r="AC57" s="489">
        <f t="shared" si="26"/>
        <v>1108028.0796126446</v>
      </c>
      <c r="AD57" s="489">
        <f t="shared" si="26"/>
        <v>1098002.3337846571</v>
      </c>
      <c r="AE57" s="489">
        <f t="shared" si="26"/>
        <v>1153259.9196794629</v>
      </c>
      <c r="AF57" s="489">
        <f t="shared" si="26"/>
        <v>1164898.6626310283</v>
      </c>
      <c r="AG57" s="489">
        <f t="shared" si="26"/>
        <v>1172278.1702761108</v>
      </c>
      <c r="AH57" s="489">
        <f t="shared" si="26"/>
        <v>1163233.5071531136</v>
      </c>
      <c r="AI57" s="489">
        <f t="shared" si="26"/>
        <v>1121822.0815820249</v>
      </c>
      <c r="AJ57" s="489">
        <f t="shared" si="26"/>
        <v>1157657.4272541923</v>
      </c>
      <c r="AK57" s="489">
        <f t="shared" si="26"/>
        <v>1178762.9001121973</v>
      </c>
      <c r="AL57" s="489">
        <f t="shared" si="26"/>
        <v>1163111.3430771276</v>
      </c>
      <c r="AM57" s="489">
        <f t="shared" si="26"/>
        <v>1190538.1080596833</v>
      </c>
      <c r="AN57" s="489">
        <f t="shared" si="26"/>
        <v>1188364.5388202686</v>
      </c>
      <c r="AO57" s="489">
        <f t="shared" si="26"/>
        <v>1186460.5092480776</v>
      </c>
      <c r="AP57" s="489">
        <f t="shared" si="26"/>
        <v>1198370.6833673639</v>
      </c>
      <c r="AQ57" s="489">
        <f t="shared" si="26"/>
        <v>1179487.0556291682</v>
      </c>
      <c r="AR57" s="489">
        <f t="shared" si="26"/>
        <v>1220235.8654164558</v>
      </c>
      <c r="AS57" s="489">
        <f t="shared" si="26"/>
        <v>1161910.9826879245</v>
      </c>
      <c r="AT57" s="489">
        <f t="shared" si="26"/>
        <v>1094323.9583484945</v>
      </c>
      <c r="AU57" s="489">
        <f t="shared" si="26"/>
        <v>1143859.4620182991</v>
      </c>
      <c r="AV57" s="489">
        <f t="shared" si="26"/>
        <v>1193202.9612722693</v>
      </c>
      <c r="AW57" s="489">
        <f t="shared" si="26"/>
        <v>1231176.0321879319</v>
      </c>
      <c r="AX57" s="489">
        <f t="shared" si="26"/>
        <v>1249092.588096956</v>
      </c>
      <c r="AY57" s="489">
        <f t="shared" si="26"/>
        <v>1201042.1524231983</v>
      </c>
      <c r="AZ57" s="489">
        <f t="shared" si="26"/>
        <v>1165197.2513329741</v>
      </c>
      <c r="BA57" s="489">
        <f t="shared" ref="BA57" si="27">SUM(BA5,BA26,BA27,BA39,BA42,BA50,BA53)</f>
        <v>1149397.3454242679</v>
      </c>
      <c r="BB57" s="489">
        <f t="shared" si="23"/>
        <v>0</v>
      </c>
      <c r="BC57" s="489">
        <f t="shared" si="23"/>
        <v>0</v>
      </c>
      <c r="BD57" s="489">
        <f t="shared" si="23"/>
        <v>0</v>
      </c>
      <c r="BE57" s="489">
        <f t="shared" si="23"/>
        <v>0</v>
      </c>
      <c r="BF57" s="490"/>
    </row>
    <row r="58" spans="1:58">
      <c r="X58" s="1" t="s">
        <v>657</v>
      </c>
      <c r="AA58" s="24"/>
      <c r="AB58" s="24"/>
      <c r="AC58" s="24"/>
      <c r="AD58" s="24"/>
      <c r="AE58" s="24"/>
      <c r="AF58" s="24"/>
      <c r="AG58" s="24"/>
      <c r="AH58" s="24"/>
      <c r="AI58" s="24"/>
      <c r="AJ58" s="24"/>
      <c r="AK58" s="24"/>
      <c r="AL58" s="24"/>
      <c r="AM58" s="24"/>
      <c r="AN58" s="24"/>
      <c r="AO58" s="24"/>
      <c r="AP58" s="24"/>
      <c r="AQ58" s="24"/>
      <c r="AR58" s="24"/>
      <c r="AS58" s="168"/>
      <c r="AT58" s="24"/>
      <c r="AU58" s="24"/>
      <c r="AV58" s="24"/>
      <c r="AW58" s="24"/>
      <c r="AX58" s="24"/>
      <c r="AY58" s="24"/>
      <c r="AZ58" s="24"/>
      <c r="BA58" s="24"/>
      <c r="BB58" s="24"/>
      <c r="BC58" s="24"/>
      <c r="BD58" s="24"/>
      <c r="BE58" s="24"/>
    </row>
    <row r="59" spans="1:58">
      <c r="X59" s="1" t="s">
        <v>658</v>
      </c>
      <c r="AA59" s="551"/>
    </row>
    <row r="60" spans="1:58">
      <c r="A60" s="511"/>
      <c r="X60" s="95" t="s">
        <v>659</v>
      </c>
    </row>
    <row r="61" spans="1:58" ht="18.75">
      <c r="X61" s="1" t="s">
        <v>660</v>
      </c>
      <c r="AA61" s="95"/>
    </row>
    <row r="62" spans="1:58">
      <c r="X62" s="232" t="s">
        <v>661</v>
      </c>
      <c r="Y62" s="232"/>
      <c r="Z62" s="232"/>
      <c r="AA62" s="295"/>
      <c r="AB62" s="232"/>
      <c r="AC62" s="232"/>
      <c r="AD62" s="232"/>
      <c r="AE62" s="232"/>
      <c r="AF62" s="232"/>
    </row>
    <row r="63" spans="1:58">
      <c r="X63" s="1250"/>
      <c r="AA63" s="95"/>
    </row>
    <row r="64" spans="1:58">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row>
    <row r="65" spans="1:58" ht="18.75">
      <c r="Z65" s="1" t="s">
        <v>662</v>
      </c>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row>
    <row r="66" spans="1:58">
      <c r="Z66" s="1056" t="s">
        <v>663</v>
      </c>
      <c r="AA66" s="10">
        <v>1990</v>
      </c>
      <c r="AB66" s="10">
        <f t="shared" ref="AB66:BE66" si="28">AA66+1</f>
        <v>1991</v>
      </c>
      <c r="AC66" s="10">
        <f t="shared" si="28"/>
        <v>1992</v>
      </c>
      <c r="AD66" s="10">
        <f t="shared" si="28"/>
        <v>1993</v>
      </c>
      <c r="AE66" s="10">
        <f t="shared" si="28"/>
        <v>1994</v>
      </c>
      <c r="AF66" s="10">
        <f t="shared" si="28"/>
        <v>1995</v>
      </c>
      <c r="AG66" s="10">
        <f t="shared" si="28"/>
        <v>1996</v>
      </c>
      <c r="AH66" s="10">
        <f t="shared" si="28"/>
        <v>1997</v>
      </c>
      <c r="AI66" s="10">
        <f t="shared" si="28"/>
        <v>1998</v>
      </c>
      <c r="AJ66" s="10">
        <f t="shared" si="28"/>
        <v>1999</v>
      </c>
      <c r="AK66" s="10">
        <f t="shared" si="28"/>
        <v>2000</v>
      </c>
      <c r="AL66" s="10">
        <f t="shared" si="28"/>
        <v>2001</v>
      </c>
      <c r="AM66" s="10">
        <f t="shared" si="28"/>
        <v>2002</v>
      </c>
      <c r="AN66" s="10">
        <f t="shared" si="28"/>
        <v>2003</v>
      </c>
      <c r="AO66" s="10">
        <f t="shared" si="28"/>
        <v>2004</v>
      </c>
      <c r="AP66" s="10">
        <f t="shared" si="28"/>
        <v>2005</v>
      </c>
      <c r="AQ66" s="10">
        <f t="shared" si="28"/>
        <v>2006</v>
      </c>
      <c r="AR66" s="10">
        <f t="shared" si="28"/>
        <v>2007</v>
      </c>
      <c r="AS66" s="10">
        <f t="shared" si="28"/>
        <v>2008</v>
      </c>
      <c r="AT66" s="10">
        <f t="shared" si="28"/>
        <v>2009</v>
      </c>
      <c r="AU66" s="10">
        <f t="shared" si="28"/>
        <v>2010</v>
      </c>
      <c r="AV66" s="10">
        <f t="shared" si="28"/>
        <v>2011</v>
      </c>
      <c r="AW66" s="10">
        <f t="shared" si="28"/>
        <v>2012</v>
      </c>
      <c r="AX66" s="10">
        <f t="shared" si="28"/>
        <v>2013</v>
      </c>
      <c r="AY66" s="10">
        <f t="shared" si="28"/>
        <v>2014</v>
      </c>
      <c r="AZ66" s="10">
        <f t="shared" si="28"/>
        <v>2015</v>
      </c>
      <c r="BA66" s="10">
        <f t="shared" si="28"/>
        <v>2016</v>
      </c>
      <c r="BB66" s="10">
        <f t="shared" si="28"/>
        <v>2017</v>
      </c>
      <c r="BC66" s="10">
        <f t="shared" si="28"/>
        <v>2018</v>
      </c>
      <c r="BD66" s="10">
        <f t="shared" si="28"/>
        <v>2019</v>
      </c>
      <c r="BE66" s="10">
        <f t="shared" si="28"/>
        <v>2020</v>
      </c>
      <c r="BF66" s="10" t="s">
        <v>34</v>
      </c>
    </row>
    <row r="67" spans="1:58" s="26" customFormat="1" ht="15" customHeight="1">
      <c r="A67" s="232"/>
      <c r="B67" s="1"/>
      <c r="C67" s="1"/>
      <c r="D67" s="1"/>
      <c r="E67" s="1"/>
      <c r="F67" s="1"/>
      <c r="G67" s="1"/>
      <c r="H67" s="1"/>
      <c r="I67" s="1"/>
      <c r="J67" s="1"/>
      <c r="K67" s="1"/>
      <c r="L67" s="1"/>
      <c r="M67" s="1"/>
      <c r="N67" s="1"/>
      <c r="O67" s="1"/>
      <c r="P67" s="1"/>
      <c r="Q67" s="1"/>
      <c r="R67" s="1"/>
      <c r="S67" s="1"/>
      <c r="T67" s="1"/>
      <c r="U67" s="1"/>
      <c r="V67" s="1"/>
      <c r="W67" s="1"/>
      <c r="X67" s="1"/>
      <c r="Y67" s="1"/>
      <c r="Z67" s="1251" t="s">
        <v>664</v>
      </c>
      <c r="AA67" s="198">
        <f t="shared" ref="AA67:AZ67" si="29">AA6/10^3</f>
        <v>366.56127265749257</v>
      </c>
      <c r="AB67" s="198">
        <f t="shared" si="29"/>
        <v>368.44604006842781</v>
      </c>
      <c r="AC67" s="198">
        <f t="shared" si="29"/>
        <v>374.11788872207677</v>
      </c>
      <c r="AD67" s="198">
        <f t="shared" si="29"/>
        <v>358.48241784471765</v>
      </c>
      <c r="AE67" s="198">
        <f t="shared" si="29"/>
        <v>392.64657083496519</v>
      </c>
      <c r="AF67" s="198">
        <f t="shared" si="29"/>
        <v>381.43850869014625</v>
      </c>
      <c r="AG67" s="198">
        <f t="shared" si="29"/>
        <v>384.37531013948848</v>
      </c>
      <c r="AH67" s="198">
        <f t="shared" si="29"/>
        <v>380.23919500105757</v>
      </c>
      <c r="AI67" s="198">
        <f t="shared" si="29"/>
        <v>368.25307558976527</v>
      </c>
      <c r="AJ67" s="198">
        <f t="shared" si="29"/>
        <v>390.22887810658756</v>
      </c>
      <c r="AK67" s="198">
        <f t="shared" si="29"/>
        <v>400.06964685881519</v>
      </c>
      <c r="AL67" s="198">
        <f t="shared" si="29"/>
        <v>391.12692203533834</v>
      </c>
      <c r="AM67" s="198">
        <f t="shared" si="29"/>
        <v>417.92093816285308</v>
      </c>
      <c r="AN67" s="198">
        <f t="shared" si="29"/>
        <v>436.81736039261142</v>
      </c>
      <c r="AO67" s="198">
        <f t="shared" si="29"/>
        <v>432.92941592483538</v>
      </c>
      <c r="AP67" s="198">
        <f t="shared" si="29"/>
        <v>451.6528251789718</v>
      </c>
      <c r="AQ67" s="198">
        <f t="shared" si="29"/>
        <v>442.5407459572769</v>
      </c>
      <c r="AR67" s="198">
        <f t="shared" si="29"/>
        <v>494.06935934716535</v>
      </c>
      <c r="AS67" s="198">
        <f t="shared" si="29"/>
        <v>463.82132534618938</v>
      </c>
      <c r="AT67" s="198">
        <f t="shared" si="29"/>
        <v>424.25508700966026</v>
      </c>
      <c r="AU67" s="198">
        <f t="shared" si="29"/>
        <v>448.43347597887038</v>
      </c>
      <c r="AV67" s="198">
        <f t="shared" si="29"/>
        <v>504.86561337387195</v>
      </c>
      <c r="AW67" s="198">
        <f t="shared" si="29"/>
        <v>549.94611626180711</v>
      </c>
      <c r="AX67" s="198">
        <f t="shared" si="29"/>
        <v>552.76639390388448</v>
      </c>
      <c r="AY67" s="198">
        <f t="shared" si="29"/>
        <v>524.13517277098174</v>
      </c>
      <c r="AZ67" s="198">
        <f t="shared" si="29"/>
        <v>498.13077691747878</v>
      </c>
      <c r="BA67" s="198">
        <f t="shared" ref="BA67" si="30">BA6/10^3</f>
        <v>529.53515140774005</v>
      </c>
      <c r="BB67" s="199"/>
      <c r="BC67" s="199"/>
      <c r="BD67" s="199"/>
      <c r="BE67" s="199"/>
      <c r="BF67" s="199"/>
    </row>
    <row r="68" spans="1:58" s="26" customFormat="1" ht="15" customHeight="1">
      <c r="A68" s="232"/>
      <c r="B68" s="1"/>
      <c r="C68" s="1"/>
      <c r="D68" s="1"/>
      <c r="E68" s="1"/>
      <c r="F68" s="1"/>
      <c r="G68" s="1"/>
      <c r="H68" s="1"/>
      <c r="I68" s="1"/>
      <c r="J68" s="1"/>
      <c r="K68" s="1"/>
      <c r="L68" s="1"/>
      <c r="M68" s="1"/>
      <c r="N68" s="1"/>
      <c r="O68" s="1"/>
      <c r="P68" s="1"/>
      <c r="Q68" s="1"/>
      <c r="R68" s="1"/>
      <c r="S68" s="1"/>
      <c r="T68" s="1"/>
      <c r="U68" s="1"/>
      <c r="V68" s="1"/>
      <c r="W68" s="1"/>
      <c r="X68" s="1"/>
      <c r="Y68" s="1"/>
      <c r="Z68" s="1251" t="s">
        <v>665</v>
      </c>
      <c r="AA68" s="198">
        <f t="shared" ref="AA68:AZ68" si="31">AA10/10^3</f>
        <v>349.74041373565609</v>
      </c>
      <c r="AB68" s="198">
        <f t="shared" si="31"/>
        <v>346.18907373282451</v>
      </c>
      <c r="AC68" s="198">
        <f t="shared" si="31"/>
        <v>340.98940243944969</v>
      </c>
      <c r="AD68" s="198">
        <f t="shared" si="31"/>
        <v>341.70714493494285</v>
      </c>
      <c r="AE68" s="198">
        <f t="shared" si="31"/>
        <v>350.52984308320191</v>
      </c>
      <c r="AF68" s="198">
        <f t="shared" si="31"/>
        <v>357.20667786478271</v>
      </c>
      <c r="AG68" s="198">
        <f t="shared" si="31"/>
        <v>360.17641396674071</v>
      </c>
      <c r="AH68" s="198">
        <f t="shared" si="31"/>
        <v>356.66905064271737</v>
      </c>
      <c r="AI68" s="198">
        <f t="shared" si="31"/>
        <v>332.09753334729152</v>
      </c>
      <c r="AJ68" s="198">
        <f t="shared" si="31"/>
        <v>336.35773308110112</v>
      </c>
      <c r="AK68" s="198">
        <f t="shared" si="31"/>
        <v>346.51767599805737</v>
      </c>
      <c r="AL68" s="198">
        <f t="shared" si="31"/>
        <v>340.41873506950066</v>
      </c>
      <c r="AM68" s="198">
        <f t="shared" si="31"/>
        <v>346.13352330906378</v>
      </c>
      <c r="AN68" s="198">
        <f t="shared" si="31"/>
        <v>343.99900127857165</v>
      </c>
      <c r="AO68" s="198">
        <f t="shared" si="31"/>
        <v>343.49033959445103</v>
      </c>
      <c r="AP68" s="198">
        <f t="shared" si="31"/>
        <v>333.93837245297317</v>
      </c>
      <c r="AQ68" s="198">
        <f t="shared" si="31"/>
        <v>331.26016384419506</v>
      </c>
      <c r="AR68" s="198">
        <f t="shared" si="31"/>
        <v>329.40218558452364</v>
      </c>
      <c r="AS68" s="198">
        <f t="shared" si="31"/>
        <v>300.48601102724427</v>
      </c>
      <c r="AT68" s="198">
        <f t="shared" si="31"/>
        <v>283.40787920693174</v>
      </c>
      <c r="AU68" s="198">
        <f t="shared" si="31"/>
        <v>299.9378613103932</v>
      </c>
      <c r="AV68" s="198">
        <f t="shared" si="31"/>
        <v>298.86245776621439</v>
      </c>
      <c r="AW68" s="198">
        <f t="shared" si="31"/>
        <v>298.58930983329481</v>
      </c>
      <c r="AX68" s="198">
        <f t="shared" si="31"/>
        <v>306.38589145479034</v>
      </c>
      <c r="AY68" s="198">
        <f t="shared" si="31"/>
        <v>299.11036675786653</v>
      </c>
      <c r="AZ68" s="198">
        <f t="shared" si="31"/>
        <v>290.34804896072274</v>
      </c>
      <c r="BA68" s="198">
        <f t="shared" ref="BA68" si="32">BA10/10^3</f>
        <v>276.87227839860543</v>
      </c>
      <c r="BB68" s="199"/>
      <c r="BC68" s="199"/>
      <c r="BD68" s="199"/>
      <c r="BE68" s="199"/>
      <c r="BF68" s="199"/>
    </row>
    <row r="69" spans="1:58" s="26" customFormat="1" ht="15" customHeight="1">
      <c r="A69" s="232"/>
      <c r="B69" s="1"/>
      <c r="C69" s="1"/>
      <c r="D69" s="1"/>
      <c r="E69" s="1"/>
      <c r="F69" s="1"/>
      <c r="G69" s="1"/>
      <c r="H69" s="1"/>
      <c r="I69" s="1"/>
      <c r="J69" s="1"/>
      <c r="K69" s="1"/>
      <c r="L69" s="1"/>
      <c r="M69" s="1"/>
      <c r="N69" s="1"/>
      <c r="O69" s="1"/>
      <c r="P69" s="1"/>
      <c r="Q69" s="1"/>
      <c r="R69" s="1"/>
      <c r="S69" s="1"/>
      <c r="T69" s="1"/>
      <c r="U69" s="1"/>
      <c r="V69" s="1"/>
      <c r="W69" s="1"/>
      <c r="X69" s="1"/>
      <c r="Y69" s="1"/>
      <c r="Z69" s="1251" t="s">
        <v>666</v>
      </c>
      <c r="AA69" s="198">
        <f t="shared" ref="AA69:AZ69" si="33">AA17/10^3</f>
        <v>201.18192162386492</v>
      </c>
      <c r="AB69" s="198">
        <f t="shared" si="33"/>
        <v>212.93269297025699</v>
      </c>
      <c r="AC69" s="198">
        <f t="shared" si="33"/>
        <v>219.62503879735311</v>
      </c>
      <c r="AD69" s="198">
        <f t="shared" si="33"/>
        <v>223.43996226825425</v>
      </c>
      <c r="AE69" s="198">
        <f t="shared" si="33"/>
        <v>232.74354468310642</v>
      </c>
      <c r="AF69" s="198">
        <f t="shared" si="33"/>
        <v>242.10445389971866</v>
      </c>
      <c r="AG69" s="198">
        <f t="shared" si="33"/>
        <v>248.89441448266825</v>
      </c>
      <c r="AH69" s="198">
        <f t="shared" si="33"/>
        <v>250.79612594285118</v>
      </c>
      <c r="AI69" s="198">
        <f t="shared" si="33"/>
        <v>249.02261242329544</v>
      </c>
      <c r="AJ69" s="198">
        <f t="shared" si="33"/>
        <v>253.11202761590317</v>
      </c>
      <c r="AK69" s="198">
        <f t="shared" si="33"/>
        <v>252.73630749744905</v>
      </c>
      <c r="AL69" s="198">
        <f t="shared" si="33"/>
        <v>256.93478264434003</v>
      </c>
      <c r="AM69" s="198">
        <f t="shared" si="33"/>
        <v>253.29042183782343</v>
      </c>
      <c r="AN69" s="198">
        <f t="shared" si="33"/>
        <v>249.25655291805242</v>
      </c>
      <c r="AO69" s="198">
        <f t="shared" si="33"/>
        <v>243.32558500912259</v>
      </c>
      <c r="AP69" s="198">
        <f t="shared" si="33"/>
        <v>237.85394270619426</v>
      </c>
      <c r="AQ69" s="198">
        <f t="shared" si="33"/>
        <v>233.86340588554211</v>
      </c>
      <c r="AR69" s="198">
        <f t="shared" si="33"/>
        <v>232.42725877558249</v>
      </c>
      <c r="AS69" s="198">
        <f t="shared" si="33"/>
        <v>224.83508071643044</v>
      </c>
      <c r="AT69" s="198">
        <f t="shared" si="33"/>
        <v>221.54431535724532</v>
      </c>
      <c r="AU69" s="198">
        <f t="shared" si="33"/>
        <v>221.96659374459716</v>
      </c>
      <c r="AV69" s="198">
        <f t="shared" si="33"/>
        <v>217.13566555195524</v>
      </c>
      <c r="AW69" s="198">
        <f t="shared" si="33"/>
        <v>218.00190943176949</v>
      </c>
      <c r="AX69" s="198">
        <f t="shared" si="33"/>
        <v>215.06866013351328</v>
      </c>
      <c r="AY69" s="198">
        <f t="shared" si="33"/>
        <v>210.10402359879066</v>
      </c>
      <c r="AZ69" s="198">
        <f t="shared" si="33"/>
        <v>208.88581210608834</v>
      </c>
      <c r="BA69" s="198">
        <f t="shared" ref="BA69" si="34">BA17/10^3</f>
        <v>206.9736050216415</v>
      </c>
      <c r="BB69" s="199"/>
      <c r="BC69" s="199"/>
      <c r="BD69" s="199"/>
      <c r="BE69" s="199"/>
      <c r="BF69" s="199"/>
    </row>
    <row r="70" spans="1:58" s="26" customFormat="1" ht="15" customHeight="1">
      <c r="A70" s="232"/>
      <c r="B70" s="1"/>
      <c r="C70" s="1"/>
      <c r="D70" s="1"/>
      <c r="E70" s="1"/>
      <c r="F70" s="1"/>
      <c r="G70" s="1"/>
      <c r="H70" s="1"/>
      <c r="I70" s="1"/>
      <c r="J70" s="1"/>
      <c r="K70" s="1"/>
      <c r="L70" s="1"/>
      <c r="M70" s="1"/>
      <c r="N70" s="1"/>
      <c r="O70" s="1"/>
      <c r="P70" s="1"/>
      <c r="Q70" s="1"/>
      <c r="R70" s="1"/>
      <c r="S70" s="1"/>
      <c r="T70" s="1"/>
      <c r="U70" s="1"/>
      <c r="V70" s="1"/>
      <c r="W70" s="1"/>
      <c r="X70" s="1"/>
      <c r="Y70" s="1"/>
      <c r="Z70" s="1251" t="s">
        <v>667</v>
      </c>
      <c r="AA70" s="198">
        <f t="shared" ref="AA70:AZ70" si="35">(AA22)/10^3</f>
        <v>158.75499334606448</v>
      </c>
      <c r="AB70" s="198">
        <f t="shared" si="35"/>
        <v>159.34581756800461</v>
      </c>
      <c r="AC70" s="198">
        <f t="shared" si="35"/>
        <v>161.16891173171962</v>
      </c>
      <c r="AD70" s="198">
        <f t="shared" si="35"/>
        <v>167.02533544102542</v>
      </c>
      <c r="AE70" s="198">
        <f t="shared" si="35"/>
        <v>165.78350390622956</v>
      </c>
      <c r="AF70" s="198">
        <f t="shared" si="35"/>
        <v>172.7397696602867</v>
      </c>
      <c r="AG70" s="198">
        <f t="shared" si="35"/>
        <v>171.08648325539562</v>
      </c>
      <c r="AH70" s="198">
        <f t="shared" si="35"/>
        <v>172.30700999484449</v>
      </c>
      <c r="AI70" s="198">
        <f t="shared" si="35"/>
        <v>177.15648413209991</v>
      </c>
      <c r="AJ70" s="198">
        <f t="shared" si="35"/>
        <v>182.83936036681203</v>
      </c>
      <c r="AK70" s="198">
        <f t="shared" si="35"/>
        <v>185.45720725271897</v>
      </c>
      <c r="AL70" s="198">
        <f t="shared" si="35"/>
        <v>184.26016929586481</v>
      </c>
      <c r="AM70" s="198">
        <f t="shared" si="35"/>
        <v>187.83805096106849</v>
      </c>
      <c r="AN70" s="198">
        <f t="shared" si="35"/>
        <v>184.10870095266191</v>
      </c>
      <c r="AO70" s="198">
        <f t="shared" si="35"/>
        <v>189.7140799169143</v>
      </c>
      <c r="AP70" s="198">
        <f t="shared" si="35"/>
        <v>192.24912617315491</v>
      </c>
      <c r="AQ70" s="198">
        <f t="shared" si="35"/>
        <v>184.38327893150074</v>
      </c>
      <c r="AR70" s="198">
        <f t="shared" si="35"/>
        <v>174.29437781094563</v>
      </c>
      <c r="AS70" s="198">
        <f t="shared" si="35"/>
        <v>173.04229484135715</v>
      </c>
      <c r="AT70" s="198">
        <f t="shared" si="35"/>
        <v>172.31905456516765</v>
      </c>
      <c r="AU70" s="198">
        <f t="shared" si="35"/>
        <v>180.97201525763097</v>
      </c>
      <c r="AV70" s="198">
        <f t="shared" si="35"/>
        <v>180.95098912131698</v>
      </c>
      <c r="AW70" s="198">
        <f t="shared" si="35"/>
        <v>175.2049803774068</v>
      </c>
      <c r="AX70" s="198">
        <f t="shared" si="35"/>
        <v>177.8673396729682</v>
      </c>
      <c r="AY70" s="198">
        <f t="shared" si="35"/>
        <v>169.8231644432708</v>
      </c>
      <c r="AZ70" s="198">
        <f t="shared" si="35"/>
        <v>166.57384916723839</v>
      </c>
      <c r="BA70" s="198">
        <f t="shared" ref="BA70" si="36">(BA22)/10^3</f>
        <v>131.24210789150868</v>
      </c>
      <c r="BB70" s="199"/>
      <c r="BC70" s="199"/>
      <c r="BD70" s="199"/>
      <c r="BE70" s="199"/>
      <c r="BF70" s="199"/>
    </row>
    <row r="71" spans="1:58" s="26" customFormat="1" ht="15" customHeight="1">
      <c r="A71" s="232"/>
      <c r="B71" s="1"/>
      <c r="C71" s="1"/>
      <c r="D71" s="1"/>
      <c r="E71" s="1"/>
      <c r="F71" s="1"/>
      <c r="G71" s="1"/>
      <c r="H71" s="1"/>
      <c r="I71" s="1"/>
      <c r="J71" s="1"/>
      <c r="K71" s="1"/>
      <c r="L71" s="1"/>
      <c r="M71" s="1"/>
      <c r="N71" s="1"/>
      <c r="O71" s="1"/>
      <c r="P71" s="1"/>
      <c r="Q71" s="1"/>
      <c r="R71" s="1"/>
      <c r="S71" s="1"/>
      <c r="T71" s="1"/>
      <c r="U71" s="1"/>
      <c r="V71" s="1"/>
      <c r="W71" s="1"/>
      <c r="X71" s="1"/>
      <c r="Y71" s="1"/>
      <c r="Z71" s="1251" t="s">
        <v>668</v>
      </c>
      <c r="AA71" s="381">
        <f t="shared" ref="AA71:AZ71" si="37">AA26/10^3</f>
        <v>0.19157244559434961</v>
      </c>
      <c r="AB71" s="381">
        <f t="shared" si="37"/>
        <v>0.21487157495264905</v>
      </c>
      <c r="AC71" s="381">
        <f t="shared" si="37"/>
        <v>0.20830790119923931</v>
      </c>
      <c r="AD71" s="381">
        <f t="shared" si="37"/>
        <v>0.21166071947326234</v>
      </c>
      <c r="AE71" s="381">
        <f t="shared" si="37"/>
        <v>0.23105484783134334</v>
      </c>
      <c r="AF71" s="381">
        <f t="shared" si="37"/>
        <v>0.52145543285949458</v>
      </c>
      <c r="AG71" s="381">
        <f t="shared" si="37"/>
        <v>0.57067821126416884</v>
      </c>
      <c r="AH71" s="381">
        <f t="shared" si="37"/>
        <v>0.58036016246652244</v>
      </c>
      <c r="AI71" s="381">
        <f t="shared" si="37"/>
        <v>0.49861599045774735</v>
      </c>
      <c r="AJ71" s="381">
        <f t="shared" si="37"/>
        <v>0.53932088090691788</v>
      </c>
      <c r="AK71" s="381">
        <f t="shared" si="37"/>
        <v>0.51156326868907953</v>
      </c>
      <c r="AL71" s="381">
        <f t="shared" si="37"/>
        <v>0.54816721026205817</v>
      </c>
      <c r="AM71" s="381">
        <f t="shared" si="37"/>
        <v>0.52456658288945723</v>
      </c>
      <c r="AN71" s="381">
        <f t="shared" si="37"/>
        <v>0.50575755402436839</v>
      </c>
      <c r="AO71" s="381">
        <f t="shared" si="37"/>
        <v>0.47766388537423032</v>
      </c>
      <c r="AP71" s="381">
        <f t="shared" si="37"/>
        <v>0.50777034493277617</v>
      </c>
      <c r="AQ71" s="381">
        <f t="shared" si="37"/>
        <v>0.55311404526817121</v>
      </c>
      <c r="AR71" s="381">
        <f t="shared" si="37"/>
        <v>0.6156444732933628</v>
      </c>
      <c r="AS71" s="381">
        <f t="shared" si="37"/>
        <v>0.56517308999974103</v>
      </c>
      <c r="AT71" s="381">
        <f t="shared" si="37"/>
        <v>0.50084734009561871</v>
      </c>
      <c r="AU71" s="381">
        <f t="shared" si="37"/>
        <v>0.47454893409888882</v>
      </c>
      <c r="AV71" s="381">
        <f t="shared" si="37"/>
        <v>0.47747635752432865</v>
      </c>
      <c r="AW71" s="381">
        <f t="shared" si="37"/>
        <v>0.49026774163670878</v>
      </c>
      <c r="AX71" s="381">
        <f t="shared" si="37"/>
        <v>0.43813320309918591</v>
      </c>
      <c r="AY71" s="381">
        <f t="shared" si="37"/>
        <v>0.44902522697065306</v>
      </c>
      <c r="AZ71" s="381">
        <f t="shared" si="37"/>
        <v>0.42471117394492364</v>
      </c>
      <c r="BA71" s="381">
        <f t="shared" ref="BA71" si="38">BA26/10^3</f>
        <v>0.44673114208495163</v>
      </c>
      <c r="BB71" s="199"/>
      <c r="BC71" s="199"/>
      <c r="BD71" s="199"/>
      <c r="BE71" s="199"/>
      <c r="BF71" s="199"/>
    </row>
    <row r="72" spans="1:58" s="26" customFormat="1" ht="15" customHeight="1">
      <c r="A72" s="232"/>
      <c r="B72" s="1"/>
      <c r="C72" s="1"/>
      <c r="D72" s="1"/>
      <c r="E72" s="1"/>
      <c r="F72" s="1"/>
      <c r="G72" s="1"/>
      <c r="H72" s="1"/>
      <c r="I72" s="1"/>
      <c r="J72" s="1"/>
      <c r="K72" s="1"/>
      <c r="L72" s="1"/>
      <c r="M72" s="1"/>
      <c r="N72" s="1"/>
      <c r="O72" s="1"/>
      <c r="P72" s="1"/>
      <c r="Q72" s="1"/>
      <c r="R72" s="1"/>
      <c r="S72" s="1"/>
      <c r="T72" s="1"/>
      <c r="U72" s="1"/>
      <c r="V72" s="1"/>
      <c r="W72" s="1"/>
      <c r="X72" s="1"/>
      <c r="Y72" s="1"/>
      <c r="Z72" s="1251" t="s">
        <v>669</v>
      </c>
      <c r="AA72" s="198">
        <f t="shared" ref="AA72:AZ72" si="39">AA27/10^3</f>
        <v>65.097169343299683</v>
      </c>
      <c r="AB72" s="198">
        <f t="shared" si="39"/>
        <v>66.220648611692027</v>
      </c>
      <c r="AC72" s="198">
        <f t="shared" si="39"/>
        <v>66.149234261584994</v>
      </c>
      <c r="AD72" s="198">
        <f t="shared" si="39"/>
        <v>64.863230343563586</v>
      </c>
      <c r="AE72" s="198">
        <f t="shared" si="39"/>
        <v>66.439565935636367</v>
      </c>
      <c r="AF72" s="198">
        <f t="shared" si="39"/>
        <v>66.773978459222121</v>
      </c>
      <c r="AG72" s="198">
        <f t="shared" si="39"/>
        <v>67.297580916636605</v>
      </c>
      <c r="AH72" s="198">
        <f t="shared" si="39"/>
        <v>64.691766735128994</v>
      </c>
      <c r="AI72" s="198">
        <f t="shared" si="39"/>
        <v>58.609931088042472</v>
      </c>
      <c r="AJ72" s="198">
        <f t="shared" si="39"/>
        <v>58.899027141395486</v>
      </c>
      <c r="AK72" s="198">
        <f t="shared" si="39"/>
        <v>59.357386119955862</v>
      </c>
      <c r="AL72" s="198">
        <f t="shared" si="39"/>
        <v>58.040948242661912</v>
      </c>
      <c r="AM72" s="198">
        <f t="shared" si="39"/>
        <v>55.350789706260159</v>
      </c>
      <c r="AN72" s="198">
        <f t="shared" si="39"/>
        <v>54.560453458106039</v>
      </c>
      <c r="AO72" s="198">
        <f t="shared" si="39"/>
        <v>54.542589750656518</v>
      </c>
      <c r="AP72" s="198">
        <f t="shared" si="39"/>
        <v>55.643632452374597</v>
      </c>
      <c r="AQ72" s="198">
        <f t="shared" si="39"/>
        <v>55.893211800454772</v>
      </c>
      <c r="AR72" s="198">
        <f t="shared" si="39"/>
        <v>55.092174364530869</v>
      </c>
      <c r="AS72" s="198">
        <f t="shared" si="39"/>
        <v>50.792741610311396</v>
      </c>
      <c r="AT72" s="198">
        <f t="shared" si="39"/>
        <v>45.234014908878301</v>
      </c>
      <c r="AU72" s="198">
        <f t="shared" si="39"/>
        <v>46.315191800375317</v>
      </c>
      <c r="AV72" s="198">
        <f t="shared" si="39"/>
        <v>46.225276178709031</v>
      </c>
      <c r="AW72" s="198">
        <f t="shared" si="39"/>
        <v>46.286758107012545</v>
      </c>
      <c r="AX72" s="198">
        <f t="shared" si="39"/>
        <v>48.04880157357367</v>
      </c>
      <c r="AY72" s="198">
        <f t="shared" si="39"/>
        <v>47.449717694070081</v>
      </c>
      <c r="AZ72" s="198">
        <f t="shared" si="39"/>
        <v>46.143676996224151</v>
      </c>
      <c r="BA72" s="198">
        <f t="shared" ref="BA72" si="40">BA27/10^3</f>
        <v>45.729044208005831</v>
      </c>
      <c r="BB72" s="199"/>
      <c r="BC72" s="199"/>
      <c r="BD72" s="199"/>
      <c r="BE72" s="199"/>
      <c r="BF72" s="199"/>
    </row>
    <row r="73" spans="1:58" s="26" customFormat="1" ht="15" customHeight="1">
      <c r="A73" s="232"/>
      <c r="B73" s="1"/>
      <c r="C73" s="1"/>
      <c r="D73" s="1"/>
      <c r="E73" s="1"/>
      <c r="F73" s="1"/>
      <c r="G73" s="1"/>
      <c r="H73" s="1"/>
      <c r="I73" s="1"/>
      <c r="J73" s="1"/>
      <c r="K73" s="1"/>
      <c r="L73" s="1"/>
      <c r="M73" s="1"/>
      <c r="N73" s="1"/>
      <c r="O73" s="1"/>
      <c r="P73" s="1"/>
      <c r="Q73" s="1"/>
      <c r="R73" s="1"/>
      <c r="S73" s="1"/>
      <c r="T73" s="1"/>
      <c r="U73" s="1"/>
      <c r="V73" s="1"/>
      <c r="W73" s="1"/>
      <c r="X73" s="1"/>
      <c r="Y73" s="1"/>
      <c r="Z73" s="1251" t="s">
        <v>670</v>
      </c>
      <c r="AA73" s="381">
        <f t="shared" ref="AA73:AZ73" si="41">AA39/10^3</f>
        <v>0.60888303237142849</v>
      </c>
      <c r="AB73" s="381">
        <f t="shared" si="41"/>
        <v>0.54787568817142862</v>
      </c>
      <c r="AC73" s="381">
        <f t="shared" si="41"/>
        <v>0.49300697348571432</v>
      </c>
      <c r="AD73" s="381">
        <f t="shared" si="41"/>
        <v>0.52352121873333324</v>
      </c>
      <c r="AE73" s="381">
        <f t="shared" si="41"/>
        <v>0.34254281495238104</v>
      </c>
      <c r="AF73" s="381">
        <f t="shared" si="41"/>
        <v>0.35912538566666674</v>
      </c>
      <c r="AG73" s="381">
        <f t="shared" si="41"/>
        <v>0.34961850544761908</v>
      </c>
      <c r="AH73" s="381">
        <f t="shared" si="41"/>
        <v>0.37150371699047618</v>
      </c>
      <c r="AI73" s="381">
        <f t="shared" si="41"/>
        <v>0.3769319348666666</v>
      </c>
      <c r="AJ73" s="381">
        <f t="shared" si="41"/>
        <v>0.37029462349523817</v>
      </c>
      <c r="AK73" s="381">
        <f t="shared" si="41"/>
        <v>0.44253070567619041</v>
      </c>
      <c r="AL73" s="381">
        <f t="shared" si="41"/>
        <v>0.36768445549523809</v>
      </c>
      <c r="AM73" s="381">
        <f t="shared" si="41"/>
        <v>0.40814204954285715</v>
      </c>
      <c r="AN73" s="381">
        <f t="shared" si="41"/>
        <v>0.4301888422857143</v>
      </c>
      <c r="AO73" s="381">
        <f t="shared" si="41"/>
        <v>0.40222257040952375</v>
      </c>
      <c r="AP73" s="381">
        <f t="shared" si="41"/>
        <v>0.41055994037142862</v>
      </c>
      <c r="AQ73" s="381">
        <f t="shared" si="41"/>
        <v>0.38348258980952382</v>
      </c>
      <c r="AR73" s="381">
        <f t="shared" si="41"/>
        <v>0.50007924591428565</v>
      </c>
      <c r="AS73" s="381">
        <f t="shared" si="41"/>
        <v>0.43997515058095232</v>
      </c>
      <c r="AT73" s="381">
        <f t="shared" si="41"/>
        <v>0.39010057879047622</v>
      </c>
      <c r="AU73" s="381">
        <f t="shared" si="41"/>
        <v>0.40294034859047623</v>
      </c>
      <c r="AV73" s="381">
        <f t="shared" si="41"/>
        <v>0.41465140985714288</v>
      </c>
      <c r="AW73" s="381">
        <f t="shared" si="41"/>
        <v>0.5201610133238096</v>
      </c>
      <c r="AX73" s="381">
        <f t="shared" si="41"/>
        <v>0.57776994178095231</v>
      </c>
      <c r="AY73" s="381">
        <f t="shared" si="41"/>
        <v>0.55149743345714286</v>
      </c>
      <c r="AZ73" s="381">
        <f t="shared" si="41"/>
        <v>0.55149743345714286</v>
      </c>
      <c r="BA73" s="381">
        <f t="shared" ref="BA73" si="42">BA39/10^3</f>
        <v>0.55149743345714286</v>
      </c>
      <c r="BB73" s="380"/>
      <c r="BC73" s="380"/>
      <c r="BD73" s="380"/>
      <c r="BE73" s="380"/>
      <c r="BF73" s="380"/>
    </row>
    <row r="74" spans="1:58" s="26" customFormat="1" ht="15" customHeight="1" thickBot="1">
      <c r="A74" s="232"/>
      <c r="B74" s="1"/>
      <c r="C74" s="1"/>
      <c r="D74" s="1"/>
      <c r="E74" s="1"/>
      <c r="F74" s="1"/>
      <c r="G74" s="1"/>
      <c r="H74" s="1"/>
      <c r="I74" s="1"/>
      <c r="J74" s="1"/>
      <c r="K74" s="1"/>
      <c r="L74" s="1"/>
      <c r="M74" s="1"/>
      <c r="N74" s="1"/>
      <c r="O74" s="1"/>
      <c r="P74" s="1"/>
      <c r="Q74" s="1"/>
      <c r="R74" s="1"/>
      <c r="S74" s="1"/>
      <c r="T74" s="1"/>
      <c r="U74" s="1"/>
      <c r="V74" s="1"/>
      <c r="W74" s="1"/>
      <c r="X74" s="1"/>
      <c r="Y74" s="1"/>
      <c r="Z74" s="1252" t="s">
        <v>671</v>
      </c>
      <c r="AA74" s="200">
        <f t="shared" ref="AA74:AZ74" si="43">AA50/10^3</f>
        <v>13.127188513721094</v>
      </c>
      <c r="AB74" s="200">
        <f t="shared" si="43"/>
        <v>13.14349671084719</v>
      </c>
      <c r="AC74" s="200">
        <f t="shared" si="43"/>
        <v>14.190779559026153</v>
      </c>
      <c r="AD74" s="200">
        <f t="shared" si="43"/>
        <v>13.943460593172315</v>
      </c>
      <c r="AE74" s="200">
        <f t="shared" si="43"/>
        <v>16.456794407468287</v>
      </c>
      <c r="AF74" s="200">
        <f t="shared" si="43"/>
        <v>16.708854252869276</v>
      </c>
      <c r="AG74" s="200">
        <f t="shared" si="43"/>
        <v>17.125188351985702</v>
      </c>
      <c r="AH74" s="200">
        <f t="shared" si="43"/>
        <v>17.712120009551249</v>
      </c>
      <c r="AI74" s="200">
        <f t="shared" si="43"/>
        <v>17.695348980977773</v>
      </c>
      <c r="AJ74" s="200">
        <f t="shared" si="43"/>
        <v>17.493478537616795</v>
      </c>
      <c r="AK74" s="200">
        <f t="shared" si="43"/>
        <v>17.642144249740571</v>
      </c>
      <c r="AL74" s="200">
        <f t="shared" si="43"/>
        <v>16.390015075135903</v>
      </c>
      <c r="AM74" s="200">
        <f t="shared" si="43"/>
        <v>15.770113408900267</v>
      </c>
      <c r="AN74" s="200">
        <f t="shared" si="43"/>
        <v>15.707396525947811</v>
      </c>
      <c r="AO74" s="200">
        <f t="shared" si="43"/>
        <v>15.15422573456982</v>
      </c>
      <c r="AP74" s="200">
        <f t="shared" si="43"/>
        <v>14.60008521544917</v>
      </c>
      <c r="AQ74" s="200">
        <f t="shared" si="43"/>
        <v>13.762048690540313</v>
      </c>
      <c r="AR74" s="200">
        <f t="shared" si="43"/>
        <v>13.65089337569921</v>
      </c>
      <c r="AS74" s="200">
        <f t="shared" si="43"/>
        <v>15.262848592852242</v>
      </c>
      <c r="AT74" s="200">
        <f t="shared" si="43"/>
        <v>12.552334443696575</v>
      </c>
      <c r="AU74" s="200">
        <f t="shared" si="43"/>
        <v>13.070240159408838</v>
      </c>
      <c r="AV74" s="200">
        <f t="shared" si="43"/>
        <v>12.466460169196289</v>
      </c>
      <c r="AW74" s="200">
        <f t="shared" si="43"/>
        <v>13.043424053869794</v>
      </c>
      <c r="AX74" s="200">
        <f t="shared" si="43"/>
        <v>12.916582131877618</v>
      </c>
      <c r="AY74" s="200">
        <f t="shared" si="43"/>
        <v>12.550284318265065</v>
      </c>
      <c r="AZ74" s="200">
        <f t="shared" si="43"/>
        <v>12.608102570399376</v>
      </c>
      <c r="BA74" s="200">
        <f t="shared" ref="BA74" si="44">BA50/10^3</f>
        <v>12.968207795832949</v>
      </c>
      <c r="BB74" s="201"/>
      <c r="BC74" s="201"/>
      <c r="BD74" s="201"/>
      <c r="BE74" s="201"/>
      <c r="BF74" s="201"/>
    </row>
    <row r="75" spans="1:58" s="26" customFormat="1" ht="15" customHeight="1" thickTop="1">
      <c r="A75" s="232"/>
      <c r="B75" s="1"/>
      <c r="C75" s="1"/>
      <c r="D75" s="1"/>
      <c r="E75" s="1"/>
      <c r="F75" s="1"/>
      <c r="G75" s="1"/>
      <c r="H75" s="1"/>
      <c r="I75" s="1"/>
      <c r="J75" s="1"/>
      <c r="K75" s="1"/>
      <c r="L75" s="1"/>
      <c r="M75" s="1"/>
      <c r="N75" s="1"/>
      <c r="O75" s="1"/>
      <c r="P75" s="1"/>
      <c r="Q75" s="1"/>
      <c r="R75" s="1"/>
      <c r="S75" s="1"/>
      <c r="T75" s="1"/>
      <c r="U75" s="1"/>
      <c r="V75" s="1"/>
      <c r="W75" s="1"/>
      <c r="X75" s="1"/>
      <c r="Y75" s="1"/>
      <c r="Z75" s="1218" t="s">
        <v>672</v>
      </c>
      <c r="AA75" s="202">
        <f>SUM(AA67:AA74)</f>
        <v>1155.2634146980647</v>
      </c>
      <c r="AB75" s="202">
        <f t="shared" ref="AB75:AX75" si="45">SUM(AB67:AB74)</f>
        <v>1167.0405169251771</v>
      </c>
      <c r="AC75" s="202">
        <f t="shared" si="45"/>
        <v>1176.9425703858956</v>
      </c>
      <c r="AD75" s="202">
        <f t="shared" si="45"/>
        <v>1170.1967333638827</v>
      </c>
      <c r="AE75" s="202">
        <f t="shared" si="45"/>
        <v>1225.1734205133914</v>
      </c>
      <c r="AF75" s="202">
        <f t="shared" si="45"/>
        <v>1237.852823645552</v>
      </c>
      <c r="AG75" s="202">
        <f t="shared" si="45"/>
        <v>1249.8756878296272</v>
      </c>
      <c r="AH75" s="202">
        <f t="shared" si="45"/>
        <v>1243.367132205608</v>
      </c>
      <c r="AI75" s="202">
        <f t="shared" si="45"/>
        <v>1203.7105334867967</v>
      </c>
      <c r="AJ75" s="202">
        <f t="shared" si="45"/>
        <v>1239.8401203538183</v>
      </c>
      <c r="AK75" s="202">
        <f t="shared" si="45"/>
        <v>1262.7344619511025</v>
      </c>
      <c r="AL75" s="202">
        <f t="shared" si="45"/>
        <v>1248.0874240285989</v>
      </c>
      <c r="AM75" s="202">
        <f t="shared" si="45"/>
        <v>1277.2365460184017</v>
      </c>
      <c r="AN75" s="202">
        <f t="shared" si="45"/>
        <v>1285.3854119222613</v>
      </c>
      <c r="AO75" s="202">
        <f t="shared" si="45"/>
        <v>1280.0361223863335</v>
      </c>
      <c r="AP75" s="202">
        <f t="shared" si="45"/>
        <v>1286.8563144644222</v>
      </c>
      <c r="AQ75" s="202">
        <f t="shared" si="45"/>
        <v>1262.6394517445874</v>
      </c>
      <c r="AR75" s="202">
        <f t="shared" si="45"/>
        <v>1300.0519729776549</v>
      </c>
      <c r="AS75" s="202">
        <f t="shared" si="45"/>
        <v>1229.2454503749652</v>
      </c>
      <c r="AT75" s="202">
        <f t="shared" si="45"/>
        <v>1160.2036334104657</v>
      </c>
      <c r="AU75" s="202">
        <f t="shared" si="45"/>
        <v>1211.5728675339651</v>
      </c>
      <c r="AV75" s="202">
        <f t="shared" si="45"/>
        <v>1261.3985899286456</v>
      </c>
      <c r="AW75" s="202">
        <f t="shared" si="45"/>
        <v>1302.082926820121</v>
      </c>
      <c r="AX75" s="202">
        <f t="shared" si="45"/>
        <v>1314.0695720154877</v>
      </c>
      <c r="AY75" s="202">
        <f>SUM(AY67:AY74)</f>
        <v>1264.1732522436728</v>
      </c>
      <c r="AZ75" s="202">
        <f>SUM(AZ67:AZ74)</f>
        <v>1223.6664753255538</v>
      </c>
      <c r="BA75" s="202">
        <f t="shared" ref="BA75" si="46">SUM(BA67:BA74)</f>
        <v>1204.3186232988767</v>
      </c>
      <c r="BB75" s="203"/>
      <c r="BC75" s="203"/>
      <c r="BD75" s="203"/>
      <c r="BE75" s="203"/>
      <c r="BF75" s="203"/>
    </row>
    <row r="76" spans="1:58">
      <c r="AA76" s="37"/>
    </row>
    <row r="77" spans="1:58">
      <c r="Z77" s="1" t="s">
        <v>673</v>
      </c>
    </row>
    <row r="78" spans="1:58">
      <c r="Z78" s="1056" t="s">
        <v>663</v>
      </c>
      <c r="AA78" s="10">
        <v>1990</v>
      </c>
      <c r="AB78" s="10">
        <f t="shared" ref="AB78:BE78" si="47">AA78+1</f>
        <v>1991</v>
      </c>
      <c r="AC78" s="10">
        <f t="shared" si="47"/>
        <v>1992</v>
      </c>
      <c r="AD78" s="10">
        <f t="shared" si="47"/>
        <v>1993</v>
      </c>
      <c r="AE78" s="10">
        <f t="shared" si="47"/>
        <v>1994</v>
      </c>
      <c r="AF78" s="10">
        <f t="shared" si="47"/>
        <v>1995</v>
      </c>
      <c r="AG78" s="10">
        <f t="shared" si="47"/>
        <v>1996</v>
      </c>
      <c r="AH78" s="10">
        <f t="shared" si="47"/>
        <v>1997</v>
      </c>
      <c r="AI78" s="10">
        <f t="shared" si="47"/>
        <v>1998</v>
      </c>
      <c r="AJ78" s="10">
        <f t="shared" si="47"/>
        <v>1999</v>
      </c>
      <c r="AK78" s="10">
        <f t="shared" si="47"/>
        <v>2000</v>
      </c>
      <c r="AL78" s="10">
        <f t="shared" si="47"/>
        <v>2001</v>
      </c>
      <c r="AM78" s="10">
        <f t="shared" si="47"/>
        <v>2002</v>
      </c>
      <c r="AN78" s="10">
        <f t="shared" si="47"/>
        <v>2003</v>
      </c>
      <c r="AO78" s="10">
        <f t="shared" si="47"/>
        <v>2004</v>
      </c>
      <c r="AP78" s="10">
        <f t="shared" si="47"/>
        <v>2005</v>
      </c>
      <c r="AQ78" s="10">
        <f t="shared" si="47"/>
        <v>2006</v>
      </c>
      <c r="AR78" s="10">
        <f t="shared" si="47"/>
        <v>2007</v>
      </c>
      <c r="AS78" s="10">
        <f t="shared" si="47"/>
        <v>2008</v>
      </c>
      <c r="AT78" s="10">
        <f t="shared" si="47"/>
        <v>2009</v>
      </c>
      <c r="AU78" s="10">
        <f t="shared" si="47"/>
        <v>2010</v>
      </c>
      <c r="AV78" s="10">
        <f t="shared" si="47"/>
        <v>2011</v>
      </c>
      <c r="AW78" s="10">
        <f t="shared" si="47"/>
        <v>2012</v>
      </c>
      <c r="AX78" s="10">
        <f t="shared" si="47"/>
        <v>2013</v>
      </c>
      <c r="AY78" s="10">
        <f t="shared" si="47"/>
        <v>2014</v>
      </c>
      <c r="AZ78" s="10">
        <f t="shared" si="47"/>
        <v>2015</v>
      </c>
      <c r="BA78" s="10">
        <f t="shared" si="47"/>
        <v>2016</v>
      </c>
      <c r="BB78" s="10">
        <f t="shared" si="47"/>
        <v>2017</v>
      </c>
      <c r="BC78" s="10">
        <f t="shared" si="47"/>
        <v>2018</v>
      </c>
      <c r="BD78" s="10">
        <f t="shared" si="47"/>
        <v>2019</v>
      </c>
      <c r="BE78" s="10">
        <f t="shared" si="47"/>
        <v>2020</v>
      </c>
      <c r="BF78" s="10" t="s">
        <v>34</v>
      </c>
    </row>
    <row r="79" spans="1:58" s="26" customFormat="1" ht="15" customHeight="1">
      <c r="A79" s="232"/>
      <c r="B79" s="1"/>
      <c r="C79" s="1"/>
      <c r="D79" s="1"/>
      <c r="E79" s="1"/>
      <c r="F79" s="1"/>
      <c r="G79" s="1"/>
      <c r="H79" s="1"/>
      <c r="I79" s="1"/>
      <c r="J79" s="1"/>
      <c r="K79" s="1"/>
      <c r="L79" s="1"/>
      <c r="M79" s="1"/>
      <c r="N79" s="1"/>
      <c r="O79" s="1"/>
      <c r="P79" s="1"/>
      <c r="Q79" s="1"/>
      <c r="R79" s="1"/>
      <c r="S79" s="1"/>
      <c r="T79" s="1"/>
      <c r="U79" s="1"/>
      <c r="V79" s="1"/>
      <c r="W79" s="1"/>
      <c r="X79" s="1"/>
      <c r="Y79" s="1"/>
      <c r="Z79" s="1251" t="s">
        <v>664</v>
      </c>
      <c r="AA79" s="204"/>
      <c r="AB79" s="205">
        <f t="shared" ref="AB79:AS79" si="48">AB67/$AA67-1</f>
        <v>5.1417526932702184E-3</v>
      </c>
      <c r="AC79" s="205">
        <f t="shared" si="48"/>
        <v>2.0614878407094972E-2</v>
      </c>
      <c r="AD79" s="205">
        <f t="shared" si="48"/>
        <v>-2.2039575414513735E-2</v>
      </c>
      <c r="AE79" s="205">
        <f t="shared" si="48"/>
        <v>7.1162177030758444E-2</v>
      </c>
      <c r="AF79" s="205">
        <f t="shared" si="48"/>
        <v>4.0585946040608167E-2</v>
      </c>
      <c r="AG79" s="205">
        <f t="shared" si="48"/>
        <v>4.8597707425140246E-2</v>
      </c>
      <c r="AH79" s="205">
        <f t="shared" si="48"/>
        <v>3.7314150085749453E-2</v>
      </c>
      <c r="AI79" s="205">
        <f t="shared" si="48"/>
        <v>4.6153346206145862E-3</v>
      </c>
      <c r="AJ79" s="205">
        <f t="shared" si="48"/>
        <v>6.4566573761351886E-2</v>
      </c>
      <c r="AK79" s="205">
        <f t="shared" si="48"/>
        <v>9.141275061163423E-2</v>
      </c>
      <c r="AL79" s="205">
        <f t="shared" si="48"/>
        <v>6.7016488675276431E-2</v>
      </c>
      <c r="AM79" s="205">
        <f t="shared" si="48"/>
        <v>0.1401120885821181</v>
      </c>
      <c r="AN79" s="205">
        <f t="shared" si="48"/>
        <v>0.19166260315983985</v>
      </c>
      <c r="AO79" s="205">
        <f t="shared" si="48"/>
        <v>0.18105606952471454</v>
      </c>
      <c r="AP79" s="205">
        <f t="shared" si="48"/>
        <v>0.23213459486481836</v>
      </c>
      <c r="AQ79" s="205">
        <f t="shared" si="48"/>
        <v>0.20727632449808198</v>
      </c>
      <c r="AR79" s="205">
        <f t="shared" si="48"/>
        <v>0.34784931251811146</v>
      </c>
      <c r="AS79" s="205">
        <f t="shared" si="48"/>
        <v>0.2653309554050316</v>
      </c>
      <c r="AT79" s="205">
        <f t="shared" ref="AT79:AX84" si="49">AT67/$AA67-1</f>
        <v>0.15739200689123423</v>
      </c>
      <c r="AU79" s="205">
        <f t="shared" si="49"/>
        <v>0.22335202714629787</v>
      </c>
      <c r="AV79" s="205">
        <f t="shared" si="49"/>
        <v>0.37730210754044435</v>
      </c>
      <c r="AW79" s="205">
        <f t="shared" si="49"/>
        <v>0.500284283374544</v>
      </c>
      <c r="AX79" s="205">
        <f t="shared" si="49"/>
        <v>0.5079781611855605</v>
      </c>
      <c r="AY79" s="205">
        <f t="shared" ref="AY79:BA87" si="50">AY67/$AA67-1</f>
        <v>0.42987056153289549</v>
      </c>
      <c r="AZ79" s="205">
        <f t="shared" si="50"/>
        <v>0.35892909064325007</v>
      </c>
      <c r="BA79" s="205">
        <f t="shared" si="50"/>
        <v>0.44460201037802194</v>
      </c>
      <c r="BB79" s="199"/>
      <c r="BC79" s="199"/>
      <c r="BD79" s="199"/>
      <c r="BE79" s="199"/>
      <c r="BF79" s="199"/>
    </row>
    <row r="80" spans="1:58" s="26" customFormat="1" ht="15" customHeight="1">
      <c r="A80" s="232"/>
      <c r="B80" s="1"/>
      <c r="C80" s="1"/>
      <c r="D80" s="1"/>
      <c r="E80" s="1"/>
      <c r="F80" s="1"/>
      <c r="G80" s="1"/>
      <c r="H80" s="1"/>
      <c r="I80" s="1"/>
      <c r="J80" s="1"/>
      <c r="K80" s="1"/>
      <c r="L80" s="1"/>
      <c r="M80" s="1"/>
      <c r="N80" s="1"/>
      <c r="O80" s="1"/>
      <c r="P80" s="1"/>
      <c r="Q80" s="1"/>
      <c r="R80" s="1"/>
      <c r="S80" s="1"/>
      <c r="T80" s="1"/>
      <c r="U80" s="1"/>
      <c r="V80" s="1"/>
      <c r="W80" s="1"/>
      <c r="X80" s="1"/>
      <c r="Y80" s="1"/>
      <c r="Z80" s="1251" t="s">
        <v>665</v>
      </c>
      <c r="AA80" s="204"/>
      <c r="AB80" s="205">
        <f t="shared" ref="AB80:AS80" si="51">AB68/$AA68-1</f>
        <v>-1.015421685157547E-2</v>
      </c>
      <c r="AC80" s="205">
        <f t="shared" si="51"/>
        <v>-2.5021447200610503E-2</v>
      </c>
      <c r="AD80" s="205">
        <f t="shared" si="51"/>
        <v>-2.2969232279758889E-2</v>
      </c>
      <c r="AE80" s="205">
        <f t="shared" si="51"/>
        <v>2.2571865204645825E-3</v>
      </c>
      <c r="AF80" s="205">
        <f t="shared" si="51"/>
        <v>2.1348016517101165E-2</v>
      </c>
      <c r="AG80" s="205">
        <f t="shared" si="51"/>
        <v>2.983927456256863E-2</v>
      </c>
      <c r="AH80" s="205">
        <f t="shared" si="51"/>
        <v>1.9810798623627557E-2</v>
      </c>
      <c r="AI80" s="205">
        <f t="shared" si="51"/>
        <v>-5.0445643956090191E-2</v>
      </c>
      <c r="AJ80" s="205">
        <f t="shared" si="51"/>
        <v>-3.8264610348033745E-2</v>
      </c>
      <c r="AK80" s="205">
        <f t="shared" si="51"/>
        <v>-9.2146563880791676E-3</v>
      </c>
      <c r="AL80" s="205">
        <f t="shared" si="51"/>
        <v>-2.6653135583012855E-2</v>
      </c>
      <c r="AM80" s="205">
        <f t="shared" si="51"/>
        <v>-1.0313050150728365E-2</v>
      </c>
      <c r="AN80" s="205">
        <f t="shared" si="51"/>
        <v>-1.6416211085699572E-2</v>
      </c>
      <c r="AO80" s="205">
        <f t="shared" si="51"/>
        <v>-1.7870608873726157E-2</v>
      </c>
      <c r="AP80" s="205">
        <f t="shared" si="51"/>
        <v>-4.518219988904848E-2</v>
      </c>
      <c r="AQ80" s="205">
        <f t="shared" si="51"/>
        <v>-5.2839904013577743E-2</v>
      </c>
      <c r="AR80" s="205">
        <f t="shared" si="51"/>
        <v>-5.8152353438069238E-2</v>
      </c>
      <c r="AS80" s="205">
        <f t="shared" si="51"/>
        <v>-0.14083131595320786</v>
      </c>
      <c r="AT80" s="205">
        <f t="shared" si="49"/>
        <v>-0.18966219494113257</v>
      </c>
      <c r="AU80" s="205">
        <f t="shared" si="49"/>
        <v>-0.14239862043196727</v>
      </c>
      <c r="AV80" s="205">
        <f t="shared" si="49"/>
        <v>-0.14547348253524039</v>
      </c>
      <c r="AW80" s="205">
        <f t="shared" si="49"/>
        <v>-0.14625448445035227</v>
      </c>
      <c r="AX80" s="205">
        <f t="shared" si="49"/>
        <v>-0.12396200318340778</v>
      </c>
      <c r="AY80" s="205">
        <f t="shared" si="50"/>
        <v>-0.14476464540371137</v>
      </c>
      <c r="AZ80" s="205">
        <f t="shared" si="50"/>
        <v>-0.16981842086978205</v>
      </c>
      <c r="BA80" s="205">
        <f t="shared" si="50"/>
        <v>-0.20834919979286837</v>
      </c>
      <c r="BB80" s="199"/>
      <c r="BC80" s="199"/>
      <c r="BD80" s="199"/>
      <c r="BE80" s="199"/>
      <c r="BF80" s="199"/>
    </row>
    <row r="81" spans="1:58" s="26" customFormat="1" ht="15" customHeight="1">
      <c r="A81" s="232"/>
      <c r="B81" s="1"/>
      <c r="C81" s="1"/>
      <c r="D81" s="1"/>
      <c r="E81" s="1"/>
      <c r="F81" s="1"/>
      <c r="G81" s="1"/>
      <c r="H81" s="1"/>
      <c r="I81" s="1"/>
      <c r="J81" s="1"/>
      <c r="K81" s="1"/>
      <c r="L81" s="1"/>
      <c r="M81" s="1"/>
      <c r="N81" s="1"/>
      <c r="O81" s="1"/>
      <c r="P81" s="1"/>
      <c r="Q81" s="1"/>
      <c r="R81" s="1"/>
      <c r="S81" s="1"/>
      <c r="T81" s="1"/>
      <c r="U81" s="1"/>
      <c r="V81" s="1"/>
      <c r="W81" s="1"/>
      <c r="X81" s="1"/>
      <c r="Y81" s="1"/>
      <c r="Z81" s="1251" t="s">
        <v>666</v>
      </c>
      <c r="AA81" s="204"/>
      <c r="AB81" s="205">
        <f t="shared" ref="AB81:AS81" si="52">AB69/$AA69-1</f>
        <v>5.8408684296999747E-2</v>
      </c>
      <c r="AC81" s="205">
        <f t="shared" si="52"/>
        <v>9.1673829460531486E-2</v>
      </c>
      <c r="AD81" s="205">
        <f t="shared" si="52"/>
        <v>0.11063638553966859</v>
      </c>
      <c r="AE81" s="205">
        <f t="shared" si="52"/>
        <v>0.15688101000570986</v>
      </c>
      <c r="AF81" s="205">
        <f t="shared" si="52"/>
        <v>0.20341058453733041</v>
      </c>
      <c r="AG81" s="205">
        <f t="shared" si="52"/>
        <v>0.23716093610045075</v>
      </c>
      <c r="AH81" s="205">
        <f t="shared" si="52"/>
        <v>0.24661363167484951</v>
      </c>
      <c r="AI81" s="205">
        <f t="shared" si="52"/>
        <v>0.23779816005970322</v>
      </c>
      <c r="AJ81" s="205">
        <f t="shared" si="52"/>
        <v>0.25812511170426222</v>
      </c>
      <c r="AK81" s="205">
        <f t="shared" si="52"/>
        <v>0.25625754768349207</v>
      </c>
      <c r="AL81" s="205">
        <f t="shared" si="52"/>
        <v>0.2771265955233897</v>
      </c>
      <c r="AM81" s="205">
        <f t="shared" si="52"/>
        <v>0.25901184258186949</v>
      </c>
      <c r="AN81" s="205">
        <f t="shared" si="52"/>
        <v>0.23896099066032939</v>
      </c>
      <c r="AO81" s="205">
        <f t="shared" si="52"/>
        <v>0.20948037003071573</v>
      </c>
      <c r="AP81" s="205">
        <f t="shared" si="52"/>
        <v>0.18228288499446954</v>
      </c>
      <c r="AQ81" s="205">
        <f t="shared" si="52"/>
        <v>0.16244742071198304</v>
      </c>
      <c r="AR81" s="205">
        <f t="shared" si="52"/>
        <v>0.15530887119238623</v>
      </c>
      <c r="AS81" s="205">
        <f t="shared" si="52"/>
        <v>0.11757099694468609</v>
      </c>
      <c r="AT81" s="205">
        <f t="shared" si="49"/>
        <v>0.10121383456834887</v>
      </c>
      <c r="AU81" s="205">
        <f t="shared" si="49"/>
        <v>0.10331282231010697</v>
      </c>
      <c r="AV81" s="205">
        <f t="shared" si="49"/>
        <v>7.9300087201263914E-2</v>
      </c>
      <c r="AW81" s="205">
        <f t="shared" si="49"/>
        <v>8.3605861163567496E-2</v>
      </c>
      <c r="AX81" s="205">
        <f t="shared" si="49"/>
        <v>6.9025777254535736E-2</v>
      </c>
      <c r="AY81" s="205">
        <f t="shared" si="50"/>
        <v>4.4348428044179489E-2</v>
      </c>
      <c r="AZ81" s="205">
        <f t="shared" si="50"/>
        <v>3.8293154872169888E-2</v>
      </c>
      <c r="BA81" s="205">
        <f t="shared" si="50"/>
        <v>2.8788289479632523E-2</v>
      </c>
      <c r="BB81" s="199"/>
      <c r="BC81" s="199"/>
      <c r="BD81" s="199"/>
      <c r="BE81" s="199"/>
      <c r="BF81" s="199"/>
    </row>
    <row r="82" spans="1:58" s="26" customFormat="1" ht="15" customHeight="1">
      <c r="A82" s="232"/>
      <c r="B82" s="1"/>
      <c r="C82" s="1"/>
      <c r="D82" s="1"/>
      <c r="E82" s="1"/>
      <c r="F82" s="1"/>
      <c r="G82" s="1"/>
      <c r="H82" s="1"/>
      <c r="I82" s="1"/>
      <c r="J82" s="1"/>
      <c r="K82" s="1"/>
      <c r="L82" s="1"/>
      <c r="M82" s="1"/>
      <c r="N82" s="1"/>
      <c r="O82" s="1"/>
      <c r="P82" s="1"/>
      <c r="Q82" s="1"/>
      <c r="R82" s="1"/>
      <c r="S82" s="1"/>
      <c r="T82" s="1"/>
      <c r="U82" s="1"/>
      <c r="V82" s="1"/>
      <c r="W82" s="1"/>
      <c r="X82" s="1"/>
      <c r="Y82" s="1"/>
      <c r="Z82" s="1251" t="s">
        <v>667</v>
      </c>
      <c r="AA82" s="204"/>
      <c r="AB82" s="205">
        <f t="shared" ref="AB82:AS82" si="53">AB70/$AA70-1</f>
        <v>3.7216103222164065E-3</v>
      </c>
      <c r="AC82" s="205">
        <f t="shared" si="53"/>
        <v>1.5205306836510779E-2</v>
      </c>
      <c r="AD82" s="205">
        <f t="shared" si="53"/>
        <v>5.2095004513859289E-2</v>
      </c>
      <c r="AE82" s="205">
        <f t="shared" si="53"/>
        <v>4.4272689709002444E-2</v>
      </c>
      <c r="AF82" s="205">
        <f t="shared" si="53"/>
        <v>8.8090308339072498E-2</v>
      </c>
      <c r="AG82" s="205">
        <f t="shared" si="53"/>
        <v>7.7676233354437851E-2</v>
      </c>
      <c r="AH82" s="205">
        <f t="shared" si="53"/>
        <v>8.5364348945160096E-2</v>
      </c>
      <c r="AI82" s="205">
        <f t="shared" si="53"/>
        <v>0.11591125669932567</v>
      </c>
      <c r="AJ82" s="205">
        <f t="shared" si="53"/>
        <v>0.1517077763232737</v>
      </c>
      <c r="AK82" s="205">
        <f t="shared" si="53"/>
        <v>0.1681976317333671</v>
      </c>
      <c r="AL82" s="205">
        <f t="shared" si="53"/>
        <v>0.16065747232405148</v>
      </c>
      <c r="AM82" s="205">
        <f t="shared" si="53"/>
        <v>0.18319460069899574</v>
      </c>
      <c r="AN82" s="205">
        <f t="shared" si="53"/>
        <v>0.15970337103872856</v>
      </c>
      <c r="AO82" s="205">
        <f t="shared" si="53"/>
        <v>0.1950117342347979</v>
      </c>
      <c r="AP82" s="205">
        <f t="shared" si="53"/>
        <v>0.21098002728063947</v>
      </c>
      <c r="AQ82" s="205">
        <f t="shared" si="53"/>
        <v>0.16143294170010791</v>
      </c>
      <c r="AR82" s="205">
        <f t="shared" si="53"/>
        <v>9.7882807572593267E-2</v>
      </c>
      <c r="AS82" s="205">
        <f t="shared" si="53"/>
        <v>8.9995918831657029E-2</v>
      </c>
      <c r="AT82" s="205">
        <f t="shared" si="49"/>
        <v>8.5440217867889912E-2</v>
      </c>
      <c r="AU82" s="205">
        <f t="shared" si="49"/>
        <v>0.1399453424632533</v>
      </c>
      <c r="AV82" s="205">
        <f t="shared" si="49"/>
        <v>0.13981289852639933</v>
      </c>
      <c r="AW82" s="205">
        <f t="shared" si="49"/>
        <v>0.10361870631359338</v>
      </c>
      <c r="AX82" s="205">
        <f t="shared" si="49"/>
        <v>0.12038894603611849</v>
      </c>
      <c r="AY82" s="205">
        <f t="shared" si="50"/>
        <v>6.9718569878801873E-2</v>
      </c>
      <c r="AZ82" s="205">
        <f t="shared" si="50"/>
        <v>4.925108594304084E-2</v>
      </c>
      <c r="BA82" s="205">
        <f t="shared" si="50"/>
        <v>-0.17330406354262773</v>
      </c>
      <c r="BB82" s="199"/>
      <c r="BC82" s="199"/>
      <c r="BD82" s="199"/>
      <c r="BE82" s="199"/>
      <c r="BF82" s="199"/>
    </row>
    <row r="83" spans="1:58" s="26" customFormat="1" ht="15" customHeight="1">
      <c r="A83" s="232"/>
      <c r="B83" s="1"/>
      <c r="C83" s="1"/>
      <c r="D83" s="1"/>
      <c r="E83" s="1"/>
      <c r="F83" s="1"/>
      <c r="G83" s="1"/>
      <c r="H83" s="1"/>
      <c r="I83" s="1"/>
      <c r="J83" s="1"/>
      <c r="K83" s="1"/>
      <c r="L83" s="1"/>
      <c r="M83" s="1"/>
      <c r="N83" s="1"/>
      <c r="O83" s="1"/>
      <c r="P83" s="1"/>
      <c r="Q83" s="1"/>
      <c r="R83" s="1"/>
      <c r="S83" s="1"/>
      <c r="T83" s="1"/>
      <c r="U83" s="1"/>
      <c r="V83" s="1"/>
      <c r="W83" s="1"/>
      <c r="X83" s="1"/>
      <c r="Y83" s="1"/>
      <c r="Z83" s="1251" t="s">
        <v>668</v>
      </c>
      <c r="AA83" s="204"/>
      <c r="AB83" s="205">
        <f t="shared" ref="AB83:AS83" si="54">AB71/$AA71-1</f>
        <v>0.12162046209732491</v>
      </c>
      <c r="AC83" s="205">
        <f t="shared" si="54"/>
        <v>8.735836488889781E-2</v>
      </c>
      <c r="AD83" s="205">
        <f t="shared" si="54"/>
        <v>0.10485993336144595</v>
      </c>
      <c r="AE83" s="205">
        <f t="shared" si="54"/>
        <v>0.20609645669292576</v>
      </c>
      <c r="AF83" s="205">
        <f t="shared" si="54"/>
        <v>1.7219751318708165</v>
      </c>
      <c r="AG83" s="205">
        <f t="shared" si="54"/>
        <v>1.9789159369639582</v>
      </c>
      <c r="AH83" s="205">
        <f t="shared" si="54"/>
        <v>2.0294553095356007</v>
      </c>
      <c r="AI83" s="205">
        <f t="shared" si="54"/>
        <v>1.6027542160919928</v>
      </c>
      <c r="AJ83" s="205">
        <f t="shared" si="54"/>
        <v>1.8152320091424725</v>
      </c>
      <c r="AK83" s="205">
        <f t="shared" si="54"/>
        <v>1.6703384565664696</v>
      </c>
      <c r="AL83" s="205">
        <f t="shared" si="54"/>
        <v>1.8614094712910334</v>
      </c>
      <c r="AM83" s="205">
        <f t="shared" si="54"/>
        <v>1.7382152024107649</v>
      </c>
      <c r="AN83" s="205">
        <f t="shared" si="54"/>
        <v>1.640032873492145</v>
      </c>
      <c r="AO83" s="205">
        <f t="shared" si="54"/>
        <v>1.4933851206643411</v>
      </c>
      <c r="AP83" s="205">
        <f t="shared" si="54"/>
        <v>1.6505395562364358</v>
      </c>
      <c r="AQ83" s="205">
        <f t="shared" si="54"/>
        <v>1.8872317391582394</v>
      </c>
      <c r="AR83" s="205">
        <f t="shared" si="54"/>
        <v>2.213637908016147</v>
      </c>
      <c r="AS83" s="205">
        <f t="shared" si="54"/>
        <v>1.9501794386259625</v>
      </c>
      <c r="AT83" s="205">
        <f t="shared" si="49"/>
        <v>1.614401766087759</v>
      </c>
      <c r="AU83" s="205">
        <f t="shared" si="49"/>
        <v>1.4771252077855479</v>
      </c>
      <c r="AV83" s="205">
        <f t="shared" si="49"/>
        <v>1.4924062332814514</v>
      </c>
      <c r="AW83" s="205">
        <f t="shared" si="49"/>
        <v>1.5591767131001699</v>
      </c>
      <c r="AX83" s="205">
        <f t="shared" si="49"/>
        <v>1.2870366442307848</v>
      </c>
      <c r="AY83" s="205">
        <f t="shared" si="50"/>
        <v>1.3438925445544188</v>
      </c>
      <c r="AZ83" s="205">
        <f t="shared" si="50"/>
        <v>1.2169742241754333</v>
      </c>
      <c r="BA83" s="205">
        <f t="shared" si="50"/>
        <v>1.3319175192391439</v>
      </c>
      <c r="BB83" s="199"/>
      <c r="BC83" s="199"/>
      <c r="BD83" s="199"/>
      <c r="BE83" s="199"/>
      <c r="BF83" s="199"/>
    </row>
    <row r="84" spans="1:58" s="26" customFormat="1" ht="15" customHeight="1">
      <c r="A84" s="232"/>
      <c r="B84" s="1"/>
      <c r="C84" s="1"/>
      <c r="D84" s="1"/>
      <c r="E84" s="1"/>
      <c r="F84" s="1"/>
      <c r="G84" s="1"/>
      <c r="H84" s="1"/>
      <c r="I84" s="1"/>
      <c r="J84" s="1"/>
      <c r="K84" s="1"/>
      <c r="L84" s="1"/>
      <c r="M84" s="1"/>
      <c r="N84" s="1"/>
      <c r="O84" s="1"/>
      <c r="P84" s="1"/>
      <c r="Q84" s="1"/>
      <c r="R84" s="1"/>
      <c r="S84" s="1"/>
      <c r="T84" s="1"/>
      <c r="U84" s="1"/>
      <c r="V84" s="1"/>
      <c r="W84" s="1"/>
      <c r="X84" s="1"/>
      <c r="Y84" s="1"/>
      <c r="Z84" s="1251" t="s">
        <v>669</v>
      </c>
      <c r="AA84" s="204"/>
      <c r="AB84" s="205">
        <f t="shared" ref="AB84:AS84" si="55">AB72/$AA72-1</f>
        <v>1.7258496486498576E-2</v>
      </c>
      <c r="AC84" s="205">
        <f t="shared" si="55"/>
        <v>1.6161454159966393E-2</v>
      </c>
      <c r="AD84" s="205">
        <f t="shared" si="55"/>
        <v>-3.5936892816703647E-3</v>
      </c>
      <c r="AE84" s="205">
        <f t="shared" si="55"/>
        <v>2.0621428026422306E-2</v>
      </c>
      <c r="AF84" s="205">
        <f t="shared" si="55"/>
        <v>2.5758556521552123E-2</v>
      </c>
      <c r="AG84" s="205">
        <f t="shared" si="55"/>
        <v>3.3801954762928688E-2</v>
      </c>
      <c r="AH84" s="205">
        <f t="shared" si="55"/>
        <v>-6.2276534027576602E-3</v>
      </c>
      <c r="AI84" s="205">
        <f t="shared" si="55"/>
        <v>-9.9654690375948429E-2</v>
      </c>
      <c r="AJ84" s="205">
        <f t="shared" si="55"/>
        <v>-9.5213697683494747E-2</v>
      </c>
      <c r="AK84" s="205">
        <f t="shared" si="55"/>
        <v>-8.8172546997768997E-2</v>
      </c>
      <c r="AL84" s="205">
        <f t="shared" si="55"/>
        <v>-0.10839520630191657</v>
      </c>
      <c r="AM84" s="205">
        <f t="shared" si="55"/>
        <v>-0.14972048301579033</v>
      </c>
      <c r="AN84" s="205">
        <f t="shared" si="55"/>
        <v>-0.16186135267459467</v>
      </c>
      <c r="AO84" s="205">
        <f t="shared" si="55"/>
        <v>-0.16213576871494995</v>
      </c>
      <c r="AP84" s="205">
        <f t="shared" si="55"/>
        <v>-0.14522193493653224</v>
      </c>
      <c r="AQ84" s="205">
        <f t="shared" si="55"/>
        <v>-0.14138798408125031</v>
      </c>
      <c r="AR84" s="205">
        <f t="shared" si="55"/>
        <v>-0.15369324165242837</v>
      </c>
      <c r="AS84" s="205">
        <f t="shared" si="55"/>
        <v>-0.21973962734925911</v>
      </c>
      <c r="AT84" s="205">
        <f t="shared" si="49"/>
        <v>-0.30513084723653738</v>
      </c>
      <c r="AU84" s="205">
        <f t="shared" si="49"/>
        <v>-0.28852218510262395</v>
      </c>
      <c r="AV84" s="205">
        <f t="shared" si="49"/>
        <v>-0.28990343750688907</v>
      </c>
      <c r="AW84" s="205">
        <f t="shared" si="49"/>
        <v>-0.28895897357821532</v>
      </c>
      <c r="AX84" s="205">
        <f t="shared" si="49"/>
        <v>-0.26189107670440925</v>
      </c>
      <c r="AY84" s="205">
        <f t="shared" si="50"/>
        <v>-0.27109399421291458</v>
      </c>
      <c r="AZ84" s="205">
        <f t="shared" si="50"/>
        <v>-0.29115693567444456</v>
      </c>
      <c r="BA84" s="205">
        <f t="shared" si="50"/>
        <v>-0.29752637988225172</v>
      </c>
      <c r="BB84" s="199"/>
      <c r="BC84" s="199"/>
      <c r="BD84" s="199"/>
      <c r="BE84" s="199"/>
      <c r="BF84" s="199"/>
    </row>
    <row r="85" spans="1:58" s="26" customFormat="1" ht="15" customHeight="1">
      <c r="A85" s="232"/>
      <c r="B85" s="1"/>
      <c r="C85" s="1"/>
      <c r="D85" s="1"/>
      <c r="E85" s="1"/>
      <c r="F85" s="1"/>
      <c r="G85" s="1"/>
      <c r="H85" s="1"/>
      <c r="I85" s="1"/>
      <c r="J85" s="1"/>
      <c r="K85" s="1"/>
      <c r="L85" s="1"/>
      <c r="M85" s="1"/>
      <c r="N85" s="1"/>
      <c r="O85" s="1"/>
      <c r="P85" s="1"/>
      <c r="Q85" s="1"/>
      <c r="R85" s="1"/>
      <c r="S85" s="1"/>
      <c r="T85" s="1"/>
      <c r="U85" s="1"/>
      <c r="V85" s="1"/>
      <c r="W85" s="1"/>
      <c r="X85" s="1"/>
      <c r="Y85" s="1"/>
      <c r="Z85" s="1251" t="s">
        <v>670</v>
      </c>
      <c r="AA85" s="382"/>
      <c r="AB85" s="205">
        <f>AB73/$AA73-1</f>
        <v>-0.10019550711142888</v>
      </c>
      <c r="AC85" s="205">
        <f t="shared" ref="AC85:AW85" si="56">AC73/$AA73-1</f>
        <v>-0.19030922644437875</v>
      </c>
      <c r="AD85" s="205">
        <f t="shared" si="56"/>
        <v>-0.1401941080631447</v>
      </c>
      <c r="AE85" s="205">
        <f t="shared" si="56"/>
        <v>-0.43742427241193937</v>
      </c>
      <c r="AF85" s="205">
        <f t="shared" si="56"/>
        <v>-0.41018986147803438</v>
      </c>
      <c r="AG85" s="205">
        <f t="shared" si="56"/>
        <v>-0.42580350106661191</v>
      </c>
      <c r="AH85" s="205">
        <f t="shared" si="56"/>
        <v>-0.38986028967899877</v>
      </c>
      <c r="AI85" s="205">
        <f t="shared" si="56"/>
        <v>-0.38094524756483605</v>
      </c>
      <c r="AJ85" s="205">
        <f t="shared" si="56"/>
        <v>-0.39184604627091579</v>
      </c>
      <c r="AK85" s="205">
        <f t="shared" si="56"/>
        <v>-0.27320900378409707</v>
      </c>
      <c r="AL85" s="205">
        <f t="shared" si="56"/>
        <v>-0.39613285976583978</v>
      </c>
      <c r="AM85" s="205">
        <f t="shared" si="56"/>
        <v>-0.32968726693982842</v>
      </c>
      <c r="AN85" s="205">
        <f t="shared" si="56"/>
        <v>-0.2934786824158172</v>
      </c>
      <c r="AO85" s="205">
        <f t="shared" si="56"/>
        <v>-0.33940913274758244</v>
      </c>
      <c r="AP85" s="205">
        <f t="shared" si="56"/>
        <v>-0.32571624015796119</v>
      </c>
      <c r="AQ85" s="205">
        <f t="shared" si="56"/>
        <v>-0.37018676917967841</v>
      </c>
      <c r="AR85" s="205">
        <f t="shared" si="56"/>
        <v>-0.17869406876618421</v>
      </c>
      <c r="AS85" s="205">
        <f t="shared" si="56"/>
        <v>-0.27740612368951612</v>
      </c>
      <c r="AT85" s="205">
        <f t="shared" si="56"/>
        <v>-0.35931770463180102</v>
      </c>
      <c r="AU85" s="205">
        <f t="shared" si="56"/>
        <v>-0.3382302886300893</v>
      </c>
      <c r="AV85" s="205">
        <f t="shared" si="56"/>
        <v>-0.31899660885245551</v>
      </c>
      <c r="AW85" s="205">
        <f t="shared" si="56"/>
        <v>-0.14571274667003209</v>
      </c>
      <c r="AX85" s="205">
        <f>AX73/$AA73-1</f>
        <v>-5.1098632966169899E-2</v>
      </c>
      <c r="AY85" s="205">
        <f t="shared" si="50"/>
        <v>-9.4247328080049875E-2</v>
      </c>
      <c r="AZ85" s="205">
        <f t="shared" si="50"/>
        <v>-9.4247328080049875E-2</v>
      </c>
      <c r="BA85" s="205">
        <f t="shared" si="50"/>
        <v>-9.4247328080049875E-2</v>
      </c>
      <c r="BB85" s="380"/>
      <c r="BC85" s="380"/>
      <c r="BD85" s="380"/>
      <c r="BE85" s="380"/>
      <c r="BF85" s="380"/>
    </row>
    <row r="86" spans="1:58" s="26" customFormat="1" ht="15" customHeight="1" thickBot="1">
      <c r="A86" s="232"/>
      <c r="B86" s="1"/>
      <c r="C86" s="1"/>
      <c r="D86" s="1"/>
      <c r="E86" s="1"/>
      <c r="F86" s="1"/>
      <c r="G86" s="1"/>
      <c r="H86" s="1"/>
      <c r="I86" s="1"/>
      <c r="J86" s="1"/>
      <c r="K86" s="1"/>
      <c r="L86" s="1"/>
      <c r="M86" s="1"/>
      <c r="N86" s="1"/>
      <c r="O86" s="1"/>
      <c r="P86" s="1"/>
      <c r="Q86" s="1"/>
      <c r="R86" s="1"/>
      <c r="S86" s="1"/>
      <c r="T86" s="1"/>
      <c r="U86" s="1"/>
      <c r="V86" s="1"/>
      <c r="W86" s="1"/>
      <c r="X86" s="1"/>
      <c r="Y86" s="1"/>
      <c r="Z86" s="1252" t="s">
        <v>671</v>
      </c>
      <c r="AA86" s="206"/>
      <c r="AB86" s="207">
        <f>AB74/$AA74-1</f>
        <v>1.2423221552009256E-3</v>
      </c>
      <c r="AC86" s="207">
        <f t="shared" ref="AC86:AX86" si="57">AC74/$AA74-1</f>
        <v>8.1021998289530828E-2</v>
      </c>
      <c r="AD86" s="207">
        <f t="shared" si="57"/>
        <v>6.2181790000045867E-2</v>
      </c>
      <c r="AE86" s="207">
        <f t="shared" si="57"/>
        <v>0.25364196532006433</v>
      </c>
      <c r="AF86" s="207">
        <f t="shared" si="57"/>
        <v>0.27284332326030603</v>
      </c>
      <c r="AG86" s="207">
        <f t="shared" si="57"/>
        <v>0.30455872817593255</v>
      </c>
      <c r="AH86" s="207">
        <f t="shared" si="57"/>
        <v>0.34926987534595022</v>
      </c>
      <c r="AI86" s="207">
        <f t="shared" si="57"/>
        <v>0.34799229572134527</v>
      </c>
      <c r="AJ86" s="207">
        <f t="shared" si="57"/>
        <v>0.3326142547074622</v>
      </c>
      <c r="AK86" s="207">
        <f t="shared" si="57"/>
        <v>0.34393927772883393</v>
      </c>
      <c r="AL86" s="207">
        <f t="shared" si="57"/>
        <v>0.24855486443303243</v>
      </c>
      <c r="AM86" s="207">
        <f t="shared" si="57"/>
        <v>0.20133213539339945</v>
      </c>
      <c r="AN86" s="207">
        <f t="shared" si="57"/>
        <v>0.19655450285716358</v>
      </c>
      <c r="AO86" s="207">
        <f t="shared" si="57"/>
        <v>0.15441518332200221</v>
      </c>
      <c r="AP86" s="207">
        <f t="shared" si="57"/>
        <v>0.11220199208600845</v>
      </c>
      <c r="AQ86" s="207">
        <f t="shared" si="57"/>
        <v>4.8362235078412752E-2</v>
      </c>
      <c r="AR86" s="207">
        <f t="shared" si="57"/>
        <v>3.989467062430907E-2</v>
      </c>
      <c r="AS86" s="207">
        <f t="shared" si="57"/>
        <v>0.16268983087268563</v>
      </c>
      <c r="AT86" s="207">
        <f t="shared" si="57"/>
        <v>-4.3791103435717238E-2</v>
      </c>
      <c r="AU86" s="207">
        <f t="shared" si="57"/>
        <v>-4.3381988651058911E-3</v>
      </c>
      <c r="AV86" s="207">
        <f t="shared" si="57"/>
        <v>-5.0332814511971469E-2</v>
      </c>
      <c r="AW86" s="207">
        <f t="shared" si="57"/>
        <v>-6.3809900927183083E-3</v>
      </c>
      <c r="AX86" s="207">
        <f t="shared" si="57"/>
        <v>-1.6043525361378097E-2</v>
      </c>
      <c r="AY86" s="207">
        <f t="shared" si="50"/>
        <v>-4.3947277427533238E-2</v>
      </c>
      <c r="AZ86" s="207">
        <f t="shared" si="50"/>
        <v>-3.9542811682726109E-2</v>
      </c>
      <c r="BA86" s="207">
        <f t="shared" si="50"/>
        <v>-1.2110797199413437E-2</v>
      </c>
      <c r="BB86" s="201"/>
      <c r="BC86" s="201"/>
      <c r="BD86" s="201"/>
      <c r="BE86" s="201"/>
      <c r="BF86" s="201"/>
    </row>
    <row r="87" spans="1:58" s="26" customFormat="1" ht="15" customHeight="1" thickTop="1">
      <c r="A87" s="232"/>
      <c r="B87" s="1"/>
      <c r="C87" s="1"/>
      <c r="D87" s="1"/>
      <c r="E87" s="1"/>
      <c r="F87" s="1"/>
      <c r="G87" s="1"/>
      <c r="H87" s="1"/>
      <c r="I87" s="1"/>
      <c r="J87" s="1"/>
      <c r="K87" s="1"/>
      <c r="L87" s="1"/>
      <c r="M87" s="1"/>
      <c r="N87" s="1"/>
      <c r="O87" s="1"/>
      <c r="P87" s="1"/>
      <c r="Q87" s="1"/>
      <c r="R87" s="1"/>
      <c r="S87" s="1"/>
      <c r="T87" s="1"/>
      <c r="U87" s="1"/>
      <c r="V87" s="1"/>
      <c r="W87" s="1"/>
      <c r="X87" s="1"/>
      <c r="Y87" s="1"/>
      <c r="Z87" s="1218" t="s">
        <v>672</v>
      </c>
      <c r="AA87" s="208"/>
      <c r="AB87" s="210">
        <f t="shared" ref="AB87:AP87" si="58">AB75/$AA75-1</f>
        <v>1.0194300345077956E-2</v>
      </c>
      <c r="AC87" s="210">
        <f t="shared" si="58"/>
        <v>1.8765552004861963E-2</v>
      </c>
      <c r="AD87" s="210">
        <f t="shared" si="58"/>
        <v>1.2926332190412948E-2</v>
      </c>
      <c r="AE87" s="210">
        <f t="shared" si="58"/>
        <v>6.0514342379307529E-2</v>
      </c>
      <c r="AF87" s="210">
        <f t="shared" si="58"/>
        <v>7.1489677502747373E-2</v>
      </c>
      <c r="AG87" s="210">
        <f t="shared" si="58"/>
        <v>8.18967102461996E-2</v>
      </c>
      <c r="AH87" s="210">
        <f t="shared" si="58"/>
        <v>7.6262882029004331E-2</v>
      </c>
      <c r="AI87" s="210">
        <f t="shared" si="58"/>
        <v>4.1935993274221373E-2</v>
      </c>
      <c r="AJ87" s="210">
        <f t="shared" si="58"/>
        <v>7.3209888394031974E-2</v>
      </c>
      <c r="AK87" s="210">
        <f t="shared" si="58"/>
        <v>9.3027309517220491E-2</v>
      </c>
      <c r="AL87" s="210">
        <f t="shared" si="58"/>
        <v>8.0348782926527917E-2</v>
      </c>
      <c r="AM87" s="210">
        <f t="shared" si="58"/>
        <v>0.10558036355043354</v>
      </c>
      <c r="AN87" s="210">
        <f t="shared" si="58"/>
        <v>0.11263405000859028</v>
      </c>
      <c r="AO87" s="210">
        <f t="shared" si="58"/>
        <v>0.10800368651930259</v>
      </c>
      <c r="AP87" s="210">
        <f t="shared" si="58"/>
        <v>0.11390726832698173</v>
      </c>
      <c r="AQ87" s="210">
        <f t="shared" ref="AQ87:AX87" si="59">AQ75/$AA75-1</f>
        <v>9.29450683544637E-2</v>
      </c>
      <c r="AR87" s="210">
        <f t="shared" si="59"/>
        <v>0.1253294758905108</v>
      </c>
      <c r="AS87" s="210">
        <f t="shared" si="59"/>
        <v>6.4039105485077741E-2</v>
      </c>
      <c r="AT87" s="210">
        <f t="shared" si="59"/>
        <v>4.2762703722356576E-3</v>
      </c>
      <c r="AU87" s="210">
        <f t="shared" si="59"/>
        <v>4.8741656768051644E-2</v>
      </c>
      <c r="AV87" s="210">
        <f t="shared" si="59"/>
        <v>9.1870974082841617E-2</v>
      </c>
      <c r="AW87" s="210">
        <f t="shared" si="59"/>
        <v>0.12708747654787333</v>
      </c>
      <c r="AX87" s="210">
        <f t="shared" si="59"/>
        <v>0.13746315800966302</v>
      </c>
      <c r="AY87" s="210">
        <f t="shared" si="50"/>
        <v>9.4272731361507045E-2</v>
      </c>
      <c r="AZ87" s="210">
        <f t="shared" si="50"/>
        <v>5.9209925422391008E-2</v>
      </c>
      <c r="BA87" s="210">
        <f t="shared" si="50"/>
        <v>4.2462357914824889E-2</v>
      </c>
      <c r="BB87" s="211"/>
      <c r="BC87" s="211"/>
      <c r="BD87" s="211"/>
      <c r="BE87" s="211"/>
      <c r="BF87" s="211"/>
    </row>
    <row r="89" spans="1:58">
      <c r="Z89" s="1" t="s">
        <v>674</v>
      </c>
    </row>
    <row r="90" spans="1:58">
      <c r="Z90" s="1056" t="s">
        <v>663</v>
      </c>
      <c r="AA90" s="10">
        <v>1990</v>
      </c>
      <c r="AB90" s="10">
        <f t="shared" ref="AB90:BE90" si="60">AA90+1</f>
        <v>1991</v>
      </c>
      <c r="AC90" s="10">
        <f t="shared" si="60"/>
        <v>1992</v>
      </c>
      <c r="AD90" s="10">
        <f t="shared" si="60"/>
        <v>1993</v>
      </c>
      <c r="AE90" s="10">
        <f t="shared" si="60"/>
        <v>1994</v>
      </c>
      <c r="AF90" s="10">
        <f t="shared" si="60"/>
        <v>1995</v>
      </c>
      <c r="AG90" s="10">
        <f t="shared" si="60"/>
        <v>1996</v>
      </c>
      <c r="AH90" s="10">
        <f t="shared" si="60"/>
        <v>1997</v>
      </c>
      <c r="AI90" s="10">
        <f t="shared" si="60"/>
        <v>1998</v>
      </c>
      <c r="AJ90" s="10">
        <f t="shared" si="60"/>
        <v>1999</v>
      </c>
      <c r="AK90" s="10">
        <f t="shared" si="60"/>
        <v>2000</v>
      </c>
      <c r="AL90" s="10">
        <f t="shared" si="60"/>
        <v>2001</v>
      </c>
      <c r="AM90" s="10">
        <f t="shared" si="60"/>
        <v>2002</v>
      </c>
      <c r="AN90" s="10">
        <f t="shared" si="60"/>
        <v>2003</v>
      </c>
      <c r="AO90" s="10">
        <f t="shared" si="60"/>
        <v>2004</v>
      </c>
      <c r="AP90" s="10">
        <f t="shared" si="60"/>
        <v>2005</v>
      </c>
      <c r="AQ90" s="10">
        <f t="shared" si="60"/>
        <v>2006</v>
      </c>
      <c r="AR90" s="10">
        <f t="shared" si="60"/>
        <v>2007</v>
      </c>
      <c r="AS90" s="10">
        <f t="shared" si="60"/>
        <v>2008</v>
      </c>
      <c r="AT90" s="10">
        <f t="shared" si="60"/>
        <v>2009</v>
      </c>
      <c r="AU90" s="10">
        <f t="shared" si="60"/>
        <v>2010</v>
      </c>
      <c r="AV90" s="10">
        <f t="shared" si="60"/>
        <v>2011</v>
      </c>
      <c r="AW90" s="10">
        <f t="shared" si="60"/>
        <v>2012</v>
      </c>
      <c r="AX90" s="10">
        <f t="shared" si="60"/>
        <v>2013</v>
      </c>
      <c r="AY90" s="10">
        <f t="shared" si="60"/>
        <v>2014</v>
      </c>
      <c r="AZ90" s="10">
        <f t="shared" si="60"/>
        <v>2015</v>
      </c>
      <c r="BA90" s="10">
        <f t="shared" si="60"/>
        <v>2016</v>
      </c>
      <c r="BB90" s="10">
        <f t="shared" si="60"/>
        <v>2017</v>
      </c>
      <c r="BC90" s="10">
        <f t="shared" si="60"/>
        <v>2018</v>
      </c>
      <c r="BD90" s="10">
        <f t="shared" si="60"/>
        <v>2019</v>
      </c>
      <c r="BE90" s="10">
        <f t="shared" si="60"/>
        <v>2020</v>
      </c>
      <c r="BF90" s="10" t="s">
        <v>34</v>
      </c>
    </row>
    <row r="91" spans="1:58" s="26" customFormat="1" ht="15" customHeight="1">
      <c r="A91" s="232"/>
      <c r="B91" s="1"/>
      <c r="C91" s="1"/>
      <c r="D91" s="1"/>
      <c r="E91" s="1"/>
      <c r="F91" s="1"/>
      <c r="G91" s="1"/>
      <c r="H91" s="1"/>
      <c r="I91" s="1"/>
      <c r="J91" s="1"/>
      <c r="K91" s="1"/>
      <c r="L91" s="1"/>
      <c r="M91" s="1"/>
      <c r="N91" s="1"/>
      <c r="O91" s="1"/>
      <c r="P91" s="1"/>
      <c r="Q91" s="1"/>
      <c r="R91" s="1"/>
      <c r="S91" s="1"/>
      <c r="T91" s="1"/>
      <c r="U91" s="1"/>
      <c r="V91" s="1"/>
      <c r="W91" s="1"/>
      <c r="X91" s="1"/>
      <c r="Y91" s="1"/>
      <c r="Z91" s="1251" t="s">
        <v>664</v>
      </c>
      <c r="AA91" s="204"/>
      <c r="AB91" s="205">
        <f>AB67/AA67-1</f>
        <v>5.1417526932702184E-3</v>
      </c>
      <c r="AC91" s="205">
        <f t="shared" ref="AC91:AR91" si="61">AC67/AB67-1</f>
        <v>1.539397370805129E-2</v>
      </c>
      <c r="AD91" s="205">
        <f t="shared" si="61"/>
        <v>-4.1792898304775616E-2</v>
      </c>
      <c r="AE91" s="205">
        <f t="shared" si="61"/>
        <v>9.5302171848903106E-2</v>
      </c>
      <c r="AF91" s="205">
        <f t="shared" si="61"/>
        <v>-2.8544912848684545E-2</v>
      </c>
      <c r="AG91" s="205">
        <f t="shared" si="61"/>
        <v>7.6992788678498236E-3</v>
      </c>
      <c r="AH91" s="205">
        <f t="shared" si="61"/>
        <v>-1.0760616068003714E-2</v>
      </c>
      <c r="AI91" s="205">
        <f t="shared" si="61"/>
        <v>-3.1522577285224229E-2</v>
      </c>
      <c r="AJ91" s="205">
        <f t="shared" si="61"/>
        <v>5.9675815284441436E-2</v>
      </c>
      <c r="AK91" s="205">
        <f t="shared" si="61"/>
        <v>2.5217940814569184E-2</v>
      </c>
      <c r="AL91" s="205">
        <f t="shared" si="61"/>
        <v>-2.2352920032028156E-2</v>
      </c>
      <c r="AM91" s="205">
        <f t="shared" si="61"/>
        <v>6.8504658252836581E-2</v>
      </c>
      <c r="AN91" s="205">
        <f t="shared" si="61"/>
        <v>4.5215303910891569E-2</v>
      </c>
      <c r="AO91" s="205">
        <f t="shared" si="61"/>
        <v>-8.9006180163754278E-3</v>
      </c>
      <c r="AP91" s="205">
        <f t="shared" si="61"/>
        <v>4.324817987740337E-2</v>
      </c>
      <c r="AQ91" s="205">
        <f t="shared" si="61"/>
        <v>-2.0174963409304802E-2</v>
      </c>
      <c r="AR91" s="205">
        <f t="shared" si="61"/>
        <v>0.11643812205003834</v>
      </c>
      <c r="AS91" s="205">
        <f t="shared" ref="AS91:BA96" si="62">AS67/AR67-1</f>
        <v>-6.1222242239316271E-2</v>
      </c>
      <c r="AT91" s="205">
        <f t="shared" si="62"/>
        <v>-8.5304914143388033E-2</v>
      </c>
      <c r="AU91" s="205">
        <f t="shared" si="62"/>
        <v>5.6990215814806566E-2</v>
      </c>
      <c r="AV91" s="205">
        <f t="shared" si="62"/>
        <v>0.12584282935572055</v>
      </c>
      <c r="AW91" s="205">
        <f t="shared" si="62"/>
        <v>8.9292084257184934E-2</v>
      </c>
      <c r="AX91" s="205">
        <f t="shared" si="62"/>
        <v>5.1282799508574062E-3</v>
      </c>
      <c r="AY91" s="205">
        <f t="shared" si="62"/>
        <v>-5.1796240597580812E-2</v>
      </c>
      <c r="AZ91" s="205">
        <f t="shared" si="62"/>
        <v>-4.9613911075693906E-2</v>
      </c>
      <c r="BA91" s="205">
        <f t="shared" si="62"/>
        <v>6.3044437215056481E-2</v>
      </c>
      <c r="BB91" s="199"/>
      <c r="BC91" s="199"/>
      <c r="BD91" s="199"/>
      <c r="BE91" s="199"/>
      <c r="BF91" s="199"/>
    </row>
    <row r="92" spans="1:58" s="26" customFormat="1" ht="15" customHeight="1">
      <c r="A92" s="232"/>
      <c r="B92" s="1"/>
      <c r="C92" s="1"/>
      <c r="D92" s="1"/>
      <c r="E92" s="1"/>
      <c r="F92" s="1"/>
      <c r="G92" s="1"/>
      <c r="H92" s="1"/>
      <c r="I92" s="1"/>
      <c r="J92" s="1"/>
      <c r="K92" s="1"/>
      <c r="L92" s="1"/>
      <c r="M92" s="1"/>
      <c r="N92" s="1"/>
      <c r="O92" s="1"/>
      <c r="P92" s="1"/>
      <c r="Q92" s="1"/>
      <c r="R92" s="1"/>
      <c r="S92" s="1"/>
      <c r="T92" s="1"/>
      <c r="U92" s="1"/>
      <c r="V92" s="1"/>
      <c r="W92" s="1"/>
      <c r="X92" s="1"/>
      <c r="Y92" s="1"/>
      <c r="Z92" s="1251" t="s">
        <v>665</v>
      </c>
      <c r="AA92" s="204"/>
      <c r="AB92" s="205">
        <f t="shared" ref="AB92:AR92" si="63">AB68/AA68-1</f>
        <v>-1.015421685157547E-2</v>
      </c>
      <c r="AC92" s="205">
        <f t="shared" si="63"/>
        <v>-1.5019744087555242E-2</v>
      </c>
      <c r="AD92" s="205">
        <f t="shared" si="63"/>
        <v>2.1048821176212762E-3</v>
      </c>
      <c r="AE92" s="205">
        <f t="shared" si="63"/>
        <v>2.5819472255807829E-2</v>
      </c>
      <c r="AF92" s="205">
        <f t="shared" si="63"/>
        <v>1.9047835479149233E-2</v>
      </c>
      <c r="AG92" s="205">
        <f t="shared" si="63"/>
        <v>8.3137754302626821E-3</v>
      </c>
      <c r="AH92" s="205">
        <f t="shared" si="63"/>
        <v>-9.7379039493330488E-3</v>
      </c>
      <c r="AI92" s="205">
        <f t="shared" si="63"/>
        <v>-6.8891644091765181E-2</v>
      </c>
      <c r="AJ92" s="205">
        <f t="shared" si="63"/>
        <v>1.2828158315028704E-2</v>
      </c>
      <c r="AK92" s="205">
        <f t="shared" si="63"/>
        <v>3.0205765819293795E-2</v>
      </c>
      <c r="AL92" s="205">
        <f t="shared" si="63"/>
        <v>-1.7600663259068172E-2</v>
      </c>
      <c r="AM92" s="205">
        <f t="shared" si="63"/>
        <v>1.6787525628976896E-2</v>
      </c>
      <c r="AN92" s="205">
        <f t="shared" si="63"/>
        <v>-6.166759030116209E-3</v>
      </c>
      <c r="AO92" s="205">
        <f t="shared" si="63"/>
        <v>-1.4786719793663528E-3</v>
      </c>
      <c r="AP92" s="205">
        <f t="shared" si="63"/>
        <v>-2.7808546676321599E-2</v>
      </c>
      <c r="AQ92" s="205">
        <f t="shared" si="63"/>
        <v>-8.0200684608513484E-3</v>
      </c>
      <c r="AR92" s="205">
        <f t="shared" si="63"/>
        <v>-5.6088188755026858E-3</v>
      </c>
      <c r="AS92" s="205">
        <f t="shared" si="62"/>
        <v>-8.7783796898516786E-2</v>
      </c>
      <c r="AT92" s="205">
        <f t="shared" si="62"/>
        <v>-5.6835031228006483E-2</v>
      </c>
      <c r="AU92" s="205">
        <f t="shared" si="62"/>
        <v>5.8325767617039448E-2</v>
      </c>
      <c r="AV92" s="205">
        <f t="shared" si="62"/>
        <v>-3.5854211251640233E-3</v>
      </c>
      <c r="AW92" s="205">
        <f t="shared" si="62"/>
        <v>-9.1395866500321166E-4</v>
      </c>
      <c r="AX92" s="205">
        <f t="shared" si="62"/>
        <v>2.6111389004008334E-2</v>
      </c>
      <c r="AY92" s="205">
        <f t="shared" si="62"/>
        <v>-2.3746278467255633E-2</v>
      </c>
      <c r="AZ92" s="205">
        <f t="shared" si="62"/>
        <v>-2.9294597482931728E-2</v>
      </c>
      <c r="BA92" s="205">
        <f t="shared" si="62"/>
        <v>-4.6412471550446921E-2</v>
      </c>
      <c r="BB92" s="199"/>
      <c r="BC92" s="199"/>
      <c r="BD92" s="199"/>
      <c r="BE92" s="199"/>
      <c r="BF92" s="199"/>
    </row>
    <row r="93" spans="1:58" s="26" customFormat="1" ht="15" customHeight="1">
      <c r="A93" s="232"/>
      <c r="B93" s="1"/>
      <c r="C93" s="1"/>
      <c r="D93" s="1"/>
      <c r="E93" s="1"/>
      <c r="F93" s="1"/>
      <c r="G93" s="1"/>
      <c r="H93" s="1"/>
      <c r="I93" s="1"/>
      <c r="J93" s="1"/>
      <c r="K93" s="1"/>
      <c r="L93" s="1"/>
      <c r="M93" s="1"/>
      <c r="N93" s="1"/>
      <c r="O93" s="1"/>
      <c r="P93" s="1"/>
      <c r="Q93" s="1"/>
      <c r="R93" s="1"/>
      <c r="S93" s="1"/>
      <c r="T93" s="1"/>
      <c r="U93" s="1"/>
      <c r="V93" s="1"/>
      <c r="W93" s="1"/>
      <c r="X93" s="1"/>
      <c r="Y93" s="1"/>
      <c r="Z93" s="1251" t="s">
        <v>666</v>
      </c>
      <c r="AA93" s="204"/>
      <c r="AB93" s="205">
        <f t="shared" ref="AB93:AR93" si="64">AB69/AA69-1</f>
        <v>5.8408684296999747E-2</v>
      </c>
      <c r="AC93" s="205">
        <f t="shared" si="64"/>
        <v>3.1429395522795112E-2</v>
      </c>
      <c r="AD93" s="205">
        <f t="shared" si="64"/>
        <v>1.7370166406304621E-2</v>
      </c>
      <c r="AE93" s="205">
        <f t="shared" si="64"/>
        <v>4.163795195992126E-2</v>
      </c>
      <c r="AF93" s="205">
        <f t="shared" si="64"/>
        <v>4.0219844676498528E-2</v>
      </c>
      <c r="AG93" s="205">
        <f t="shared" si="64"/>
        <v>2.804558310918992E-2</v>
      </c>
      <c r="AH93" s="205">
        <f t="shared" si="64"/>
        <v>7.6406353438491781E-3</v>
      </c>
      <c r="AI93" s="205">
        <f t="shared" si="64"/>
        <v>-7.0715347491446812E-3</v>
      </c>
      <c r="AJ93" s="205">
        <f t="shared" si="64"/>
        <v>1.6421862869450798E-2</v>
      </c>
      <c r="AK93" s="205">
        <f t="shared" si="64"/>
        <v>-1.4844024679233625E-3</v>
      </c>
      <c r="AL93" s="205">
        <f t="shared" si="64"/>
        <v>1.6612077577865758E-2</v>
      </c>
      <c r="AM93" s="205">
        <f t="shared" si="64"/>
        <v>-1.4183991630130066E-2</v>
      </c>
      <c r="AN93" s="205">
        <f t="shared" si="64"/>
        <v>-1.5925864430648695E-2</v>
      </c>
      <c r="AO93" s="205">
        <f t="shared" si="64"/>
        <v>-2.3794631834131774E-2</v>
      </c>
      <c r="AP93" s="205">
        <f t="shared" si="64"/>
        <v>-2.2486917282961372E-2</v>
      </c>
      <c r="AQ93" s="205">
        <f t="shared" si="64"/>
        <v>-1.677725740111613E-2</v>
      </c>
      <c r="AR93" s="205">
        <f t="shared" si="64"/>
        <v>-6.1409655115622908E-3</v>
      </c>
      <c r="AS93" s="205">
        <f t="shared" si="62"/>
        <v>-3.2664748959082224E-2</v>
      </c>
      <c r="AT93" s="205">
        <f t="shared" si="62"/>
        <v>-1.4636351892681421E-2</v>
      </c>
      <c r="AU93" s="205">
        <f t="shared" si="62"/>
        <v>1.9060673557382835E-3</v>
      </c>
      <c r="AV93" s="205">
        <f t="shared" si="62"/>
        <v>-2.1764212853581766E-2</v>
      </c>
      <c r="AW93" s="205">
        <f t="shared" si="62"/>
        <v>3.9894131515072484E-3</v>
      </c>
      <c r="AX93" s="205">
        <f t="shared" si="62"/>
        <v>-1.3455154158520166E-2</v>
      </c>
      <c r="AY93" s="205">
        <f t="shared" si="62"/>
        <v>-2.3083960869243358E-2</v>
      </c>
      <c r="AZ93" s="205">
        <f t="shared" si="62"/>
        <v>-5.7981349992067832E-3</v>
      </c>
      <c r="BA93" s="205">
        <f t="shared" si="62"/>
        <v>-9.1543176875779064E-3</v>
      </c>
      <c r="BB93" s="199"/>
      <c r="BC93" s="199"/>
      <c r="BD93" s="199"/>
      <c r="BE93" s="199"/>
      <c r="BF93" s="199"/>
    </row>
    <row r="94" spans="1:58" s="26" customFormat="1" ht="15" customHeight="1">
      <c r="A94" s="232"/>
      <c r="B94" s="1"/>
      <c r="C94" s="1"/>
      <c r="D94" s="1"/>
      <c r="E94" s="1"/>
      <c r="F94" s="1"/>
      <c r="G94" s="1"/>
      <c r="H94" s="1"/>
      <c r="I94" s="1"/>
      <c r="J94" s="1"/>
      <c r="K94" s="1"/>
      <c r="L94" s="1"/>
      <c r="M94" s="1"/>
      <c r="N94" s="1"/>
      <c r="O94" s="1"/>
      <c r="P94" s="1"/>
      <c r="Q94" s="1"/>
      <c r="R94" s="1"/>
      <c r="S94" s="1"/>
      <c r="T94" s="1"/>
      <c r="U94" s="1"/>
      <c r="V94" s="1"/>
      <c r="W94" s="1"/>
      <c r="X94" s="1"/>
      <c r="Y94" s="1"/>
      <c r="Z94" s="1251" t="s">
        <v>667</v>
      </c>
      <c r="AA94" s="204"/>
      <c r="AB94" s="205">
        <f t="shared" ref="AB94:AR94" si="65">AB70/AA70-1</f>
        <v>3.7216103222164065E-3</v>
      </c>
      <c r="AC94" s="205">
        <f t="shared" si="65"/>
        <v>1.1441117134668222E-2</v>
      </c>
      <c r="AD94" s="205">
        <f t="shared" si="65"/>
        <v>3.6337179710280276E-2</v>
      </c>
      <c r="AE94" s="205">
        <f t="shared" si="65"/>
        <v>-7.4349890183835754E-3</v>
      </c>
      <c r="AF94" s="205">
        <f t="shared" si="65"/>
        <v>4.1959939259045509E-2</v>
      </c>
      <c r="AG94" s="205">
        <f t="shared" si="65"/>
        <v>-9.5709656678508725E-3</v>
      </c>
      <c r="AH94" s="205">
        <f t="shared" si="65"/>
        <v>7.1339752634163034E-3</v>
      </c>
      <c r="AI94" s="205">
        <f t="shared" si="65"/>
        <v>2.8144380994136631E-2</v>
      </c>
      <c r="AJ94" s="205">
        <f t="shared" si="65"/>
        <v>3.2078285266005757E-2</v>
      </c>
      <c r="AK94" s="205">
        <f t="shared" si="65"/>
        <v>1.4317742529043054E-2</v>
      </c>
      <c r="AL94" s="205">
        <f t="shared" si="65"/>
        <v>-6.4545237933135713E-3</v>
      </c>
      <c r="AM94" s="205">
        <f t="shared" si="65"/>
        <v>1.9417553337089943E-2</v>
      </c>
      <c r="AN94" s="205">
        <f t="shared" si="65"/>
        <v>-1.9854071043249544E-2</v>
      </c>
      <c r="AO94" s="205">
        <f t="shared" si="65"/>
        <v>3.0446029629493943E-2</v>
      </c>
      <c r="AP94" s="205">
        <f t="shared" si="65"/>
        <v>1.3362457110989601E-2</v>
      </c>
      <c r="AQ94" s="205">
        <f t="shared" si="65"/>
        <v>-4.0914866029453711E-2</v>
      </c>
      <c r="AR94" s="205">
        <f t="shared" si="65"/>
        <v>-5.47170067644972E-2</v>
      </c>
      <c r="AS94" s="205">
        <f t="shared" si="62"/>
        <v>-7.1837255183675452E-3</v>
      </c>
      <c r="AT94" s="205">
        <f t="shared" si="62"/>
        <v>-4.1795578176569981E-3</v>
      </c>
      <c r="AU94" s="205">
        <f t="shared" si="62"/>
        <v>5.0214764201778728E-2</v>
      </c>
      <c r="AV94" s="205">
        <f t="shared" si="62"/>
        <v>-1.1618446246541847E-4</v>
      </c>
      <c r="AW94" s="205">
        <f t="shared" si="62"/>
        <v>-3.1754503093972097E-2</v>
      </c>
      <c r="AX94" s="205">
        <f t="shared" si="62"/>
        <v>1.5195682735881455E-2</v>
      </c>
      <c r="AY94" s="205">
        <f t="shared" si="62"/>
        <v>-4.5225701607094604E-2</v>
      </c>
      <c r="AZ94" s="205">
        <f t="shared" si="62"/>
        <v>-1.9133522135714509E-2</v>
      </c>
      <c r="BA94" s="205">
        <f t="shared" si="62"/>
        <v>-0.21210857197792798</v>
      </c>
      <c r="BB94" s="199"/>
      <c r="BC94" s="199"/>
      <c r="BD94" s="199"/>
      <c r="BE94" s="199"/>
      <c r="BF94" s="199"/>
    </row>
    <row r="95" spans="1:58" s="26" customFormat="1" ht="15" customHeight="1">
      <c r="A95" s="232"/>
      <c r="B95" s="1"/>
      <c r="C95" s="1"/>
      <c r="D95" s="1"/>
      <c r="E95" s="1"/>
      <c r="F95" s="1"/>
      <c r="G95" s="1"/>
      <c r="H95" s="1"/>
      <c r="I95" s="1"/>
      <c r="J95" s="1"/>
      <c r="K95" s="1"/>
      <c r="L95" s="1"/>
      <c r="M95" s="1"/>
      <c r="N95" s="1"/>
      <c r="O95" s="1"/>
      <c r="P95" s="1"/>
      <c r="Q95" s="1"/>
      <c r="R95" s="1"/>
      <c r="S95" s="1"/>
      <c r="T95" s="1"/>
      <c r="U95" s="1"/>
      <c r="V95" s="1"/>
      <c r="W95" s="1"/>
      <c r="X95" s="1"/>
      <c r="Y95" s="1"/>
      <c r="Z95" s="1251" t="s">
        <v>668</v>
      </c>
      <c r="AA95" s="204"/>
      <c r="AB95" s="205">
        <f t="shared" ref="AB95:AR95" si="66">AB71/AA71-1</f>
        <v>0.12162046209732491</v>
      </c>
      <c r="AC95" s="205">
        <f t="shared" si="66"/>
        <v>-3.0546961620475765E-2</v>
      </c>
      <c r="AD95" s="205">
        <f t="shared" si="66"/>
        <v>1.6095492560391111E-2</v>
      </c>
      <c r="AE95" s="205">
        <f t="shared" si="66"/>
        <v>9.1628377746920231E-2</v>
      </c>
      <c r="AF95" s="205">
        <f t="shared" si="66"/>
        <v>1.2568469683878991</v>
      </c>
      <c r="AG95" s="205">
        <f t="shared" si="66"/>
        <v>9.4394986230658784E-2</v>
      </c>
      <c r="AH95" s="205">
        <f t="shared" si="66"/>
        <v>1.6965692769145946E-2</v>
      </c>
      <c r="AI95" s="205">
        <f t="shared" si="66"/>
        <v>-0.1408507635351185</v>
      </c>
      <c r="AJ95" s="205">
        <f t="shared" si="66"/>
        <v>8.1635750212908365E-2</v>
      </c>
      <c r="AK95" s="205">
        <f t="shared" si="66"/>
        <v>-5.1467712822765854E-2</v>
      </c>
      <c r="AL95" s="205">
        <f t="shared" si="66"/>
        <v>7.1553107530138105E-2</v>
      </c>
      <c r="AM95" s="205">
        <f t="shared" si="66"/>
        <v>-4.3053701372102071E-2</v>
      </c>
      <c r="AN95" s="205">
        <f t="shared" si="66"/>
        <v>-3.5856323064812012E-2</v>
      </c>
      <c r="AO95" s="205">
        <f t="shared" si="66"/>
        <v>-5.5547699538234574E-2</v>
      </c>
      <c r="AP95" s="205">
        <f t="shared" si="66"/>
        <v>6.3028544716037471E-2</v>
      </c>
      <c r="AQ95" s="205">
        <f t="shared" si="66"/>
        <v>8.9299622925789635E-2</v>
      </c>
      <c r="AR95" s="205">
        <f t="shared" si="66"/>
        <v>0.11305160040706319</v>
      </c>
      <c r="AS95" s="205">
        <f t="shared" si="62"/>
        <v>-8.1981379648593866E-2</v>
      </c>
      <c r="AT95" s="205">
        <f t="shared" si="62"/>
        <v>-0.11381601679611431</v>
      </c>
      <c r="AU95" s="205">
        <f t="shared" si="62"/>
        <v>-5.25078280174337E-2</v>
      </c>
      <c r="AV95" s="205">
        <f t="shared" si="62"/>
        <v>6.1688547062035415E-3</v>
      </c>
      <c r="AW95" s="205">
        <f t="shared" si="62"/>
        <v>2.6789565411578176E-2</v>
      </c>
      <c r="AX95" s="205">
        <f t="shared" si="62"/>
        <v>-0.10633891261839301</v>
      </c>
      <c r="AY95" s="205">
        <f t="shared" si="62"/>
        <v>2.4860074046936242E-2</v>
      </c>
      <c r="AZ95" s="205">
        <f t="shared" si="62"/>
        <v>-5.4148523435451734E-2</v>
      </c>
      <c r="BA95" s="205">
        <f t="shared" si="62"/>
        <v>5.1846924429832741E-2</v>
      </c>
      <c r="BB95" s="199"/>
      <c r="BC95" s="199"/>
      <c r="BD95" s="199"/>
      <c r="BE95" s="199"/>
      <c r="BF95" s="199"/>
    </row>
    <row r="96" spans="1:58" s="26" customFormat="1" ht="15" customHeight="1">
      <c r="A96" s="232"/>
      <c r="B96" s="1"/>
      <c r="C96" s="1"/>
      <c r="D96" s="1"/>
      <c r="E96" s="1"/>
      <c r="F96" s="1"/>
      <c r="G96" s="1"/>
      <c r="H96" s="1"/>
      <c r="I96" s="1"/>
      <c r="J96" s="1"/>
      <c r="K96" s="1"/>
      <c r="L96" s="1"/>
      <c r="M96" s="1"/>
      <c r="N96" s="1"/>
      <c r="O96" s="1"/>
      <c r="P96" s="1"/>
      <c r="Q96" s="1"/>
      <c r="R96" s="1"/>
      <c r="S96" s="1"/>
      <c r="T96" s="1"/>
      <c r="U96" s="1"/>
      <c r="V96" s="1"/>
      <c r="W96" s="1"/>
      <c r="X96" s="1"/>
      <c r="Y96" s="1"/>
      <c r="Z96" s="1251" t="s">
        <v>669</v>
      </c>
      <c r="AA96" s="204"/>
      <c r="AB96" s="205">
        <f t="shared" ref="AB96:AR96" si="67">AB72/AA72-1</f>
        <v>1.7258496486498576E-2</v>
      </c>
      <c r="AC96" s="205">
        <f t="shared" si="67"/>
        <v>-1.0784302419898362E-3</v>
      </c>
      <c r="AD96" s="205">
        <f t="shared" si="67"/>
        <v>-1.9440949428619958E-2</v>
      </c>
      <c r="AE96" s="205">
        <f t="shared" si="67"/>
        <v>2.4302452772138272E-2</v>
      </c>
      <c r="AF96" s="205">
        <f t="shared" si="67"/>
        <v>5.0333339611177141E-3</v>
      </c>
      <c r="AG96" s="205">
        <f t="shared" si="67"/>
        <v>7.8414147171752546E-3</v>
      </c>
      <c r="AH96" s="205">
        <f t="shared" si="67"/>
        <v>-3.8720770435054841E-2</v>
      </c>
      <c r="AI96" s="205">
        <f t="shared" si="67"/>
        <v>-9.4012514327946994E-2</v>
      </c>
      <c r="AJ96" s="205">
        <f t="shared" si="67"/>
        <v>4.9325438195575444E-3</v>
      </c>
      <c r="AK96" s="205">
        <f t="shared" si="67"/>
        <v>7.7821145918084422E-3</v>
      </c>
      <c r="AL96" s="205">
        <f t="shared" si="67"/>
        <v>-2.2178164561248548E-2</v>
      </c>
      <c r="AM96" s="205">
        <f t="shared" si="67"/>
        <v>-4.6349320916580061E-2</v>
      </c>
      <c r="AN96" s="205">
        <f t="shared" si="67"/>
        <v>-1.4278680617717199E-2</v>
      </c>
      <c r="AO96" s="205">
        <f t="shared" si="67"/>
        <v>-3.2741127166835415E-4</v>
      </c>
      <c r="AP96" s="205">
        <f t="shared" si="67"/>
        <v>2.0186843102821816E-2</v>
      </c>
      <c r="AQ96" s="205">
        <f t="shared" si="67"/>
        <v>4.4853173144976388E-3</v>
      </c>
      <c r="AR96" s="205">
        <f t="shared" si="67"/>
        <v>-1.4331569257170274E-2</v>
      </c>
      <c r="AS96" s="205">
        <f t="shared" si="62"/>
        <v>-7.8040716377814845E-2</v>
      </c>
      <c r="AT96" s="205">
        <f t="shared" si="62"/>
        <v>-0.10943939084998366</v>
      </c>
      <c r="AU96" s="205">
        <f t="shared" si="62"/>
        <v>2.3901855576494713E-2</v>
      </c>
      <c r="AV96" s="205">
        <f t="shared" si="62"/>
        <v>-1.9413850654842468E-3</v>
      </c>
      <c r="AW96" s="205">
        <f t="shared" si="62"/>
        <v>1.3300499939865595E-3</v>
      </c>
      <c r="AX96" s="205">
        <f t="shared" si="62"/>
        <v>3.8067981829433162E-2</v>
      </c>
      <c r="AY96" s="205">
        <f t="shared" si="62"/>
        <v>-1.2468237705913543E-2</v>
      </c>
      <c r="AZ96" s="205">
        <f t="shared" si="62"/>
        <v>-2.7524730626777738E-2</v>
      </c>
      <c r="BA96" s="205">
        <f t="shared" si="62"/>
        <v>-8.9856902442396747E-3</v>
      </c>
      <c r="BB96" s="199"/>
      <c r="BC96" s="199"/>
      <c r="BD96" s="199"/>
      <c r="BE96" s="199"/>
      <c r="BF96" s="199"/>
    </row>
    <row r="97" spans="1:58" s="26" customFormat="1" ht="15" customHeight="1">
      <c r="A97" s="232"/>
      <c r="B97" s="1"/>
      <c r="C97" s="1"/>
      <c r="D97" s="1"/>
      <c r="E97" s="1"/>
      <c r="F97" s="1"/>
      <c r="G97" s="1"/>
      <c r="H97" s="1"/>
      <c r="I97" s="1"/>
      <c r="J97" s="1"/>
      <c r="K97" s="1"/>
      <c r="L97" s="1"/>
      <c r="M97" s="1"/>
      <c r="N97" s="1"/>
      <c r="O97" s="1"/>
      <c r="P97" s="1"/>
      <c r="Q97" s="1"/>
      <c r="R97" s="1"/>
      <c r="S97" s="1"/>
      <c r="T97" s="1"/>
      <c r="U97" s="1"/>
      <c r="V97" s="1"/>
      <c r="W97" s="1"/>
      <c r="X97" s="1"/>
      <c r="Y97" s="1"/>
      <c r="Z97" s="1251" t="s">
        <v>670</v>
      </c>
      <c r="AA97" s="382"/>
      <c r="AB97" s="205">
        <f>AB73/AA73-1</f>
        <v>-0.10019550711142888</v>
      </c>
      <c r="AC97" s="205">
        <f t="shared" ref="AC97:BA97" si="68">AC73/AB73-1</f>
        <v>-0.10014811000072343</v>
      </c>
      <c r="AD97" s="205">
        <f t="shared" si="68"/>
        <v>6.1894145293470482E-2</v>
      </c>
      <c r="AE97" s="205">
        <f t="shared" si="68"/>
        <v>-0.34569449585793666</v>
      </c>
      <c r="AF97" s="205">
        <f t="shared" si="68"/>
        <v>4.8410213235945188E-2</v>
      </c>
      <c r="AG97" s="205">
        <f t="shared" si="68"/>
        <v>-2.6472314680287656E-2</v>
      </c>
      <c r="AH97" s="205">
        <f t="shared" si="68"/>
        <v>6.259740603500763E-2</v>
      </c>
      <c r="AI97" s="205">
        <f t="shared" si="68"/>
        <v>1.4611476623071162E-2</v>
      </c>
      <c r="AJ97" s="205">
        <f t="shared" si="68"/>
        <v>-1.7608779616341774E-2</v>
      </c>
      <c r="AK97" s="205">
        <f t="shared" si="68"/>
        <v>0.195077318431228</v>
      </c>
      <c r="AL97" s="205">
        <f t="shared" si="68"/>
        <v>-0.16913233188324561</v>
      </c>
      <c r="AM97" s="205">
        <f t="shared" si="68"/>
        <v>0.11003346332149477</v>
      </c>
      <c r="AN97" s="205">
        <f t="shared" si="68"/>
        <v>5.401744997250546E-2</v>
      </c>
      <c r="AO97" s="205">
        <f t="shared" si="68"/>
        <v>-6.5009291565066851E-2</v>
      </c>
      <c r="AP97" s="205">
        <f t="shared" si="68"/>
        <v>2.0728249917492558E-2</v>
      </c>
      <c r="AQ97" s="205">
        <f t="shared" si="68"/>
        <v>-6.5952246917729607E-2</v>
      </c>
      <c r="AR97" s="205">
        <f t="shared" si="68"/>
        <v>0.30404680473936385</v>
      </c>
      <c r="AS97" s="205">
        <f t="shared" si="68"/>
        <v>-0.12018914166982897</v>
      </c>
      <c r="AT97" s="205">
        <f t="shared" si="68"/>
        <v>-0.11335770150796176</v>
      </c>
      <c r="AU97" s="205">
        <f t="shared" si="68"/>
        <v>3.2913998332969152E-2</v>
      </c>
      <c r="AV97" s="205">
        <f t="shared" si="68"/>
        <v>2.9064007383805324E-2</v>
      </c>
      <c r="AW97" s="205">
        <f t="shared" si="68"/>
        <v>0.25445374345409144</v>
      </c>
      <c r="AX97" s="205">
        <f t="shared" si="68"/>
        <v>0.11075210748499553</v>
      </c>
      <c r="AY97" s="205">
        <f t="shared" si="68"/>
        <v>-4.547226573058738E-2</v>
      </c>
      <c r="AZ97" s="205">
        <f t="shared" si="68"/>
        <v>0</v>
      </c>
      <c r="BA97" s="205">
        <f t="shared" si="68"/>
        <v>0</v>
      </c>
      <c r="BB97" s="380"/>
      <c r="BC97" s="380"/>
      <c r="BD97" s="380"/>
      <c r="BE97" s="380"/>
      <c r="BF97" s="380"/>
    </row>
    <row r="98" spans="1:58" s="26" customFormat="1" ht="15" customHeight="1" thickBot="1">
      <c r="A98" s="232"/>
      <c r="B98" s="1"/>
      <c r="C98" s="1"/>
      <c r="D98" s="1"/>
      <c r="E98" s="1"/>
      <c r="F98" s="1"/>
      <c r="G98" s="1"/>
      <c r="H98" s="1"/>
      <c r="I98" s="1"/>
      <c r="J98" s="1"/>
      <c r="K98" s="1"/>
      <c r="L98" s="1"/>
      <c r="M98" s="1"/>
      <c r="N98" s="1"/>
      <c r="O98" s="1"/>
      <c r="P98" s="1"/>
      <c r="Q98" s="1"/>
      <c r="R98" s="1"/>
      <c r="S98" s="1"/>
      <c r="T98" s="1"/>
      <c r="U98" s="1"/>
      <c r="V98" s="1"/>
      <c r="W98" s="1"/>
      <c r="X98" s="1"/>
      <c r="Y98" s="1"/>
      <c r="Z98" s="1252" t="s">
        <v>675</v>
      </c>
      <c r="AA98" s="206"/>
      <c r="AB98" s="207">
        <f t="shared" ref="AB98:AR98" si="69">AB74/AA74-1</f>
        <v>1.2423221552009256E-3</v>
      </c>
      <c r="AC98" s="207">
        <f t="shared" si="69"/>
        <v>7.9680687051464139E-2</v>
      </c>
      <c r="AD98" s="207">
        <f t="shared" si="69"/>
        <v>-1.7428145143480012E-2</v>
      </c>
      <c r="AE98" s="207">
        <f t="shared" si="69"/>
        <v>0.18025179599436569</v>
      </c>
      <c r="AF98" s="207">
        <f t="shared" si="69"/>
        <v>1.5316460737128779E-2</v>
      </c>
      <c r="AG98" s="207">
        <f t="shared" si="69"/>
        <v>2.4916974725836205E-2</v>
      </c>
      <c r="AH98" s="207">
        <f t="shared" si="69"/>
        <v>3.4273004506691462E-2</v>
      </c>
      <c r="AI98" s="207">
        <f t="shared" si="69"/>
        <v>-9.468673746808598E-4</v>
      </c>
      <c r="AJ98" s="207">
        <f t="shared" si="69"/>
        <v>-1.1408107496381437E-2</v>
      </c>
      <c r="AK98" s="207">
        <f t="shared" si="69"/>
        <v>8.4983505026798856E-3</v>
      </c>
      <c r="AL98" s="207">
        <f t="shared" si="69"/>
        <v>-7.0973752219664621E-2</v>
      </c>
      <c r="AM98" s="207">
        <f t="shared" si="69"/>
        <v>-3.7821909460964642E-2</v>
      </c>
      <c r="AN98" s="207">
        <f t="shared" si="69"/>
        <v>-3.976945588549774E-3</v>
      </c>
      <c r="AO98" s="207">
        <f t="shared" si="69"/>
        <v>-3.5217216962988185E-2</v>
      </c>
      <c r="AP98" s="207">
        <f t="shared" si="69"/>
        <v>-3.6566732529036083E-2</v>
      </c>
      <c r="AQ98" s="207">
        <f t="shared" si="69"/>
        <v>-5.7399426958281263E-2</v>
      </c>
      <c r="AR98" s="207">
        <f t="shared" si="69"/>
        <v>-8.0769453255536972E-3</v>
      </c>
      <c r="AS98" s="207">
        <f t="shared" ref="AS98:BA99" si="70">AS74/AR74-1</f>
        <v>0.1180842288331525</v>
      </c>
      <c r="AT98" s="207">
        <f t="shared" si="70"/>
        <v>-0.17758900854359716</v>
      </c>
      <c r="AU98" s="207">
        <f t="shared" si="70"/>
        <v>4.1259712927131265E-2</v>
      </c>
      <c r="AV98" s="207">
        <f t="shared" si="70"/>
        <v>-4.6195018825106127E-2</v>
      </c>
      <c r="AW98" s="207">
        <f t="shared" si="70"/>
        <v>4.6281292110421202E-2</v>
      </c>
      <c r="AX98" s="207">
        <f t="shared" si="70"/>
        <v>-9.7245877668558078E-3</v>
      </c>
      <c r="AY98" s="207">
        <f t="shared" si="70"/>
        <v>-2.8358726006049606E-2</v>
      </c>
      <c r="AZ98" s="207">
        <f t="shared" si="70"/>
        <v>4.6069276733566866E-3</v>
      </c>
      <c r="BA98" s="207">
        <f t="shared" si="70"/>
        <v>2.8561413061391816E-2</v>
      </c>
      <c r="BB98" s="201"/>
      <c r="BC98" s="201"/>
      <c r="BD98" s="201"/>
      <c r="BE98" s="201"/>
      <c r="BF98" s="201"/>
    </row>
    <row r="99" spans="1:58" s="26" customFormat="1" ht="15" customHeight="1" thickTop="1">
      <c r="A99" s="232"/>
      <c r="B99" s="1"/>
      <c r="C99" s="1"/>
      <c r="D99" s="1"/>
      <c r="E99" s="1"/>
      <c r="F99" s="1"/>
      <c r="G99" s="1"/>
      <c r="H99" s="1"/>
      <c r="I99" s="1"/>
      <c r="J99" s="1"/>
      <c r="K99" s="1"/>
      <c r="L99" s="1"/>
      <c r="M99" s="1"/>
      <c r="N99" s="1"/>
      <c r="O99" s="1"/>
      <c r="P99" s="1"/>
      <c r="Q99" s="1"/>
      <c r="R99" s="1"/>
      <c r="S99" s="1"/>
      <c r="T99" s="1"/>
      <c r="U99" s="1"/>
      <c r="V99" s="1"/>
      <c r="W99" s="1"/>
      <c r="X99" s="1"/>
      <c r="Y99" s="1"/>
      <c r="Z99" s="1218" t="s">
        <v>672</v>
      </c>
      <c r="AA99" s="208"/>
      <c r="AB99" s="209">
        <f t="shared" ref="AB99:AR99" si="71">AB75/AA75-1</f>
        <v>1.0194300345077956E-2</v>
      </c>
      <c r="AC99" s="209">
        <f t="shared" si="71"/>
        <v>8.4847555137224084E-3</v>
      </c>
      <c r="AD99" s="209">
        <f t="shared" si="71"/>
        <v>-5.7316620128721185E-3</v>
      </c>
      <c r="AE99" s="209">
        <f t="shared" si="71"/>
        <v>4.6980721772715173E-2</v>
      </c>
      <c r="AF99" s="209">
        <f t="shared" si="71"/>
        <v>1.0349068074662737E-2</v>
      </c>
      <c r="AG99" s="209">
        <f t="shared" si="71"/>
        <v>9.7126766239197249E-3</v>
      </c>
      <c r="AH99" s="209">
        <f t="shared" si="71"/>
        <v>-5.2073623700298333E-3</v>
      </c>
      <c r="AI99" s="209">
        <f t="shared" si="71"/>
        <v>-3.1894520686311156E-2</v>
      </c>
      <c r="AJ99" s="209">
        <f t="shared" si="71"/>
        <v>3.0015178784192242E-2</v>
      </c>
      <c r="AK99" s="209">
        <f t="shared" si="71"/>
        <v>1.8465559568076273E-2</v>
      </c>
      <c r="AL99" s="209">
        <f t="shared" si="71"/>
        <v>-1.1599460032057585E-2</v>
      </c>
      <c r="AM99" s="209">
        <f t="shared" si="71"/>
        <v>2.3355032210575999E-2</v>
      </c>
      <c r="AN99" s="209">
        <f t="shared" si="71"/>
        <v>6.3800757418526199E-3</v>
      </c>
      <c r="AO99" s="209">
        <f t="shared" si="71"/>
        <v>-4.161623032525319E-3</v>
      </c>
      <c r="AP99" s="209">
        <f t="shared" si="71"/>
        <v>5.3281246980545482E-3</v>
      </c>
      <c r="AQ99" s="209">
        <f t="shared" si="71"/>
        <v>-1.8818622131806295E-2</v>
      </c>
      <c r="AR99" s="209">
        <f t="shared" si="71"/>
        <v>2.9630407303822714E-2</v>
      </c>
      <c r="AS99" s="209">
        <f t="shared" si="70"/>
        <v>-5.4464378405206015E-2</v>
      </c>
      <c r="AT99" s="209">
        <f t="shared" si="70"/>
        <v>-5.6166013828596428E-2</v>
      </c>
      <c r="AU99" s="209">
        <f t="shared" si="70"/>
        <v>4.4276050034852465E-2</v>
      </c>
      <c r="AV99" s="209">
        <f t="shared" si="70"/>
        <v>4.1124825200233861E-2</v>
      </c>
      <c r="AW99" s="209">
        <f t="shared" si="70"/>
        <v>3.2253355296502084E-2</v>
      </c>
      <c r="AX99" s="209">
        <f t="shared" si="70"/>
        <v>9.2057463840953258E-3</v>
      </c>
      <c r="AY99" s="209">
        <f t="shared" si="70"/>
        <v>-3.7970835665333214E-2</v>
      </c>
      <c r="AZ99" s="209">
        <f t="shared" si="70"/>
        <v>-3.2042108821893622E-2</v>
      </c>
      <c r="BA99" s="209">
        <f t="shared" si="70"/>
        <v>-1.5811377051520248E-2</v>
      </c>
      <c r="BB99" s="203"/>
      <c r="BC99" s="203"/>
      <c r="BD99" s="203"/>
      <c r="BE99" s="203"/>
      <c r="BF99" s="203"/>
    </row>
  </sheetData>
  <phoneticPr fontId="9"/>
  <pageMargins left="0.19685039370078741" right="0.19685039370078741" top="0.98425196850393704" bottom="0.98425196850393704" header="0.51181102362204722" footer="0.51181102362204722"/>
  <pageSetup paperSize="9" scale="38"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0"/>
  <sheetViews>
    <sheetView zoomScale="75" zoomScaleNormal="75" workbookViewId="0"/>
  </sheetViews>
  <sheetFormatPr defaultRowHeight="13.5"/>
  <cols>
    <col min="1" max="1" width="2.875" style="526" customWidth="1"/>
    <col min="2" max="22" width="0" style="526" hidden="1" customWidth="1"/>
    <col min="23" max="23" width="4.5" style="526" customWidth="1"/>
    <col min="24" max="24" width="20.125" customWidth="1"/>
    <col min="25" max="25" width="5.875" style="526" customWidth="1"/>
    <col min="26" max="26" width="1.875" style="526" customWidth="1"/>
    <col min="27" max="27" width="15.125" style="526" customWidth="1"/>
    <col min="28" max="41" width="8.75" style="526" hidden="1" customWidth="1"/>
    <col min="42" max="42" width="15.125" style="526" customWidth="1"/>
    <col min="43" max="49" width="9" style="526" hidden="1" customWidth="1"/>
    <col min="50" max="50" width="15.125" style="526" customWidth="1"/>
    <col min="51" max="51" width="15.125" style="526" hidden="1" customWidth="1"/>
    <col min="52" max="59" width="15.125" style="526" customWidth="1"/>
    <col min="60" max="16384" width="9" style="526"/>
  </cols>
  <sheetData>
    <row r="1" spans="1:61">
      <c r="Y1" s="526" t="s">
        <v>71</v>
      </c>
    </row>
    <row r="2" spans="1:61">
      <c r="W2" s="719" t="s">
        <v>7</v>
      </c>
      <c r="X2" s="720"/>
      <c r="Y2" s="721"/>
      <c r="Z2" s="721"/>
      <c r="AA2" s="721"/>
      <c r="AB2" s="721"/>
      <c r="AC2" s="721"/>
      <c r="AD2" s="721"/>
      <c r="AE2" s="721"/>
      <c r="AF2" s="721"/>
      <c r="AG2" s="721"/>
      <c r="AH2" s="721"/>
      <c r="AI2" s="721"/>
      <c r="AJ2" s="721"/>
      <c r="AK2" s="721"/>
      <c r="AL2" s="721"/>
      <c r="AM2" s="721"/>
      <c r="AN2" s="721"/>
      <c r="AO2" s="721"/>
      <c r="AP2" s="721"/>
      <c r="AQ2" s="721"/>
      <c r="AR2" s="721"/>
      <c r="AS2" s="721"/>
      <c r="AT2" s="721"/>
      <c r="AU2" s="721"/>
      <c r="AV2" s="721"/>
      <c r="AW2" s="721"/>
      <c r="AX2" s="721"/>
      <c r="AY2" s="721"/>
      <c r="AZ2" s="721"/>
      <c r="BA2" s="721"/>
      <c r="BB2" s="721"/>
      <c r="BC2" s="721"/>
      <c r="BD2" s="721"/>
      <c r="BE2" s="721"/>
      <c r="BF2" s="721"/>
      <c r="BG2" s="721"/>
    </row>
    <row r="3" spans="1:61" ht="18">
      <c r="A3" s="572"/>
      <c r="W3" s="721"/>
      <c r="X3" s="720"/>
      <c r="Y3" s="722" t="s">
        <v>123</v>
      </c>
      <c r="Z3" s="723"/>
      <c r="AA3" s="723"/>
      <c r="AB3" s="723"/>
      <c r="AC3" s="723"/>
      <c r="AD3" s="723"/>
      <c r="AE3" s="723"/>
      <c r="AF3" s="723"/>
      <c r="AG3" s="723"/>
      <c r="AH3" s="723"/>
      <c r="AI3" s="723"/>
      <c r="AJ3" s="723"/>
      <c r="AK3" s="723"/>
      <c r="AL3" s="723"/>
      <c r="AM3" s="723"/>
      <c r="AN3" s="723"/>
      <c r="AO3" s="723"/>
      <c r="AP3" s="723"/>
      <c r="AQ3" s="723"/>
      <c r="AR3" s="723"/>
      <c r="AS3" s="723"/>
      <c r="AT3" s="723"/>
      <c r="AU3" s="723"/>
      <c r="AV3" s="723"/>
      <c r="AW3" s="723"/>
      <c r="AX3" s="723"/>
      <c r="AY3" s="723"/>
      <c r="AZ3" s="724" t="s">
        <v>122</v>
      </c>
      <c r="BA3" s="724" t="s">
        <v>115</v>
      </c>
      <c r="BB3" s="724" t="s">
        <v>116</v>
      </c>
      <c r="BC3" s="724" t="s">
        <v>117</v>
      </c>
      <c r="BD3" s="724" t="s">
        <v>118</v>
      </c>
      <c r="BE3" s="724" t="s">
        <v>119</v>
      </c>
      <c r="BF3" s="724" t="s">
        <v>120</v>
      </c>
      <c r="BG3" s="724" t="s">
        <v>121</v>
      </c>
    </row>
    <row r="4" spans="1:61" ht="14.25">
      <c r="W4" s="721"/>
      <c r="X4" s="720"/>
      <c r="Y4" s="722" t="s">
        <v>60</v>
      </c>
      <c r="Z4" s="725"/>
      <c r="AA4" s="725"/>
      <c r="AB4" s="725"/>
      <c r="AC4" s="725"/>
      <c r="AD4" s="725"/>
      <c r="AE4" s="725"/>
      <c r="AF4" s="725"/>
      <c r="AG4" s="725"/>
      <c r="AH4" s="725"/>
      <c r="AI4" s="725"/>
      <c r="AJ4" s="725"/>
      <c r="AK4" s="725"/>
      <c r="AL4" s="725"/>
      <c r="AM4" s="725"/>
      <c r="AN4" s="725"/>
      <c r="AO4" s="725"/>
      <c r="AP4" s="725"/>
      <c r="AQ4" s="725"/>
      <c r="AR4" s="725"/>
      <c r="AS4" s="725"/>
      <c r="AT4" s="725"/>
      <c r="AU4" s="725"/>
      <c r="AV4" s="725"/>
      <c r="AW4" s="725"/>
      <c r="AX4" s="725"/>
      <c r="AY4" s="725"/>
      <c r="AZ4" s="726"/>
      <c r="BA4" s="726"/>
      <c r="BB4" s="726"/>
      <c r="BC4" s="726" t="s">
        <v>72</v>
      </c>
      <c r="BD4" s="726" t="s">
        <v>72</v>
      </c>
      <c r="BE4" s="726" t="s">
        <v>72</v>
      </c>
      <c r="BF4" s="726" t="s">
        <v>72</v>
      </c>
      <c r="BG4" s="726" t="s">
        <v>72</v>
      </c>
      <c r="BI4" s="716"/>
    </row>
    <row r="5" spans="1:61" ht="14.25">
      <c r="W5" s="721"/>
      <c r="X5" s="720"/>
      <c r="Y5" s="722" t="s">
        <v>61</v>
      </c>
      <c r="Z5" s="725"/>
      <c r="AA5" s="725"/>
      <c r="AB5" s="725"/>
      <c r="AC5" s="725"/>
      <c r="AD5" s="725"/>
      <c r="AE5" s="725"/>
      <c r="AF5" s="725"/>
      <c r="AG5" s="725"/>
      <c r="AH5" s="725"/>
      <c r="AI5" s="725"/>
      <c r="AJ5" s="725"/>
      <c r="AK5" s="725"/>
      <c r="AL5" s="725"/>
      <c r="AM5" s="725"/>
      <c r="AN5" s="725"/>
      <c r="AO5" s="725"/>
      <c r="AP5" s="725"/>
      <c r="AQ5" s="725"/>
      <c r="AR5" s="725"/>
      <c r="AS5" s="725"/>
      <c r="AT5" s="725"/>
      <c r="AU5" s="725"/>
      <c r="AV5" s="725"/>
      <c r="AW5" s="725"/>
      <c r="AX5" s="725"/>
      <c r="AY5" s="725"/>
      <c r="AZ5" s="727">
        <f>ROUND('1.Total'!AZ15*10^2,-2 )</f>
        <v>132300</v>
      </c>
      <c r="BA5" s="727">
        <f>ROUND('1.Total'!BA15*10^2,-2 )</f>
        <v>130700</v>
      </c>
      <c r="BB5" s="727">
        <f>ROUND('1.Total'!BB15*10^2,-2 )</f>
        <v>0</v>
      </c>
      <c r="BC5" s="727">
        <f>ROUND('1.Total'!BC15*10^2,-2 )</f>
        <v>0</v>
      </c>
      <c r="BD5" s="727">
        <f>ROUND('1.Total'!BD15*10^2,-2 )</f>
        <v>0</v>
      </c>
      <c r="BE5" s="727">
        <f>ROUND('1.Total'!BE15*10^2,-2 )</f>
        <v>0</v>
      </c>
      <c r="BF5" s="727">
        <f>ROUND('1.Total'!BF15*10^2,-2 )</f>
        <v>0</v>
      </c>
      <c r="BG5" s="727">
        <f>ROUND('1.Total'!BG15*10^2,-2 )</f>
        <v>0</v>
      </c>
      <c r="BI5" s="716"/>
    </row>
    <row r="6" spans="1:61" ht="14.25">
      <c r="W6" s="721"/>
      <c r="X6" s="720"/>
      <c r="Y6" s="722" t="s">
        <v>59</v>
      </c>
      <c r="Z6" s="725"/>
      <c r="AA6" s="725"/>
      <c r="AB6" s="725"/>
      <c r="AC6" s="725"/>
      <c r="AD6" s="725"/>
      <c r="AE6" s="725"/>
      <c r="AF6" s="725"/>
      <c r="AG6" s="725"/>
      <c r="AH6" s="725"/>
      <c r="AI6" s="725"/>
      <c r="AJ6" s="725"/>
      <c r="AK6" s="725"/>
      <c r="AL6" s="725"/>
      <c r="AM6" s="725"/>
      <c r="AN6" s="725"/>
      <c r="AO6" s="725"/>
      <c r="AP6" s="725"/>
      <c r="AQ6" s="725"/>
      <c r="AR6" s="725"/>
      <c r="AS6" s="725"/>
      <c r="AT6" s="725"/>
      <c r="AU6" s="725"/>
      <c r="AV6" s="725"/>
      <c r="AW6" s="725"/>
      <c r="AX6" s="725"/>
      <c r="AY6" s="725"/>
      <c r="AZ6" s="727"/>
      <c r="BA6" s="727"/>
      <c r="BB6" s="727"/>
      <c r="BC6" s="727"/>
      <c r="BD6" s="727"/>
      <c r="BE6" s="727"/>
      <c r="BF6" s="727"/>
      <c r="BG6" s="727"/>
      <c r="BI6" s="716"/>
    </row>
    <row r="7" spans="1:61" ht="14.25">
      <c r="W7" s="721"/>
      <c r="X7" s="720"/>
      <c r="Y7" s="722" t="s">
        <v>62</v>
      </c>
      <c r="Z7" s="725"/>
      <c r="AA7" s="725"/>
      <c r="AB7" s="725"/>
      <c r="AC7" s="725"/>
      <c r="AD7" s="725"/>
      <c r="AE7" s="725"/>
      <c r="AF7" s="725"/>
      <c r="AG7" s="725"/>
      <c r="AH7" s="725"/>
      <c r="AI7" s="725"/>
      <c r="AJ7" s="725"/>
      <c r="AK7" s="725"/>
      <c r="AL7" s="725"/>
      <c r="AM7" s="725"/>
      <c r="AN7" s="725"/>
      <c r="AO7" s="725"/>
      <c r="AP7" s="725"/>
      <c r="AQ7" s="725"/>
      <c r="AR7" s="725"/>
      <c r="AS7" s="725"/>
      <c r="AT7" s="725"/>
      <c r="AU7" s="725"/>
      <c r="AV7" s="725"/>
      <c r="AW7" s="725"/>
      <c r="AX7" s="725"/>
      <c r="AY7" s="725"/>
      <c r="AZ7" s="727"/>
      <c r="BA7" s="727"/>
      <c r="BB7" s="727"/>
      <c r="BC7" s="727"/>
      <c r="BD7" s="727"/>
      <c r="BE7" s="727"/>
      <c r="BF7" s="727"/>
      <c r="BG7" s="727"/>
      <c r="BI7" s="716"/>
    </row>
    <row r="8" spans="1:61" ht="14.25">
      <c r="W8" s="721"/>
      <c r="X8" s="720"/>
      <c r="Y8" s="722" t="s">
        <v>63</v>
      </c>
      <c r="Z8" s="725"/>
      <c r="AA8" s="725"/>
      <c r="AB8" s="725"/>
      <c r="AC8" s="725"/>
      <c r="AD8" s="725"/>
      <c r="AE8" s="725"/>
      <c r="AF8" s="725"/>
      <c r="AG8" s="725"/>
      <c r="AH8" s="725"/>
      <c r="AI8" s="725"/>
      <c r="AJ8" s="725"/>
      <c r="AK8" s="725"/>
      <c r="AL8" s="725"/>
      <c r="AM8" s="725"/>
      <c r="AN8" s="725"/>
      <c r="AO8" s="725"/>
      <c r="AP8" s="725"/>
      <c r="AQ8" s="725"/>
      <c r="AR8" s="725"/>
      <c r="AS8" s="725"/>
      <c r="AT8" s="725"/>
      <c r="AU8" s="725"/>
      <c r="AV8" s="725"/>
      <c r="AW8" s="725"/>
      <c r="AX8" s="725"/>
      <c r="AY8" s="725"/>
      <c r="AZ8" s="727"/>
      <c r="BA8" s="727"/>
      <c r="BB8" s="727"/>
      <c r="BC8" s="727"/>
      <c r="BD8" s="727"/>
      <c r="BE8" s="727"/>
      <c r="BF8" s="727"/>
      <c r="BG8" s="727"/>
      <c r="BI8" s="717"/>
    </row>
    <row r="9" spans="1:61" ht="14.25">
      <c r="W9" s="721"/>
      <c r="X9" s="720"/>
      <c r="Y9" s="722" t="s">
        <v>64</v>
      </c>
      <c r="Z9" s="728"/>
      <c r="AA9" s="728"/>
      <c r="AB9" s="728"/>
      <c r="AC9" s="728"/>
      <c r="AD9" s="728"/>
      <c r="AE9" s="728"/>
      <c r="AF9" s="728"/>
      <c r="AG9" s="728"/>
      <c r="AH9" s="728"/>
      <c r="AI9" s="728"/>
      <c r="AJ9" s="728"/>
      <c r="AK9" s="728"/>
      <c r="AL9" s="728"/>
      <c r="AM9" s="728"/>
      <c r="AN9" s="728"/>
      <c r="AO9" s="728"/>
      <c r="AP9" s="728"/>
      <c r="AQ9" s="728"/>
      <c r="AR9" s="728"/>
      <c r="AS9" s="728"/>
      <c r="AT9" s="728"/>
      <c r="AU9" s="728"/>
      <c r="AV9" s="728"/>
      <c r="AW9" s="728"/>
      <c r="AX9" s="728"/>
      <c r="AY9" s="728"/>
      <c r="AZ9" s="728"/>
      <c r="BA9" s="728"/>
      <c r="BB9" s="728"/>
      <c r="BC9" s="728"/>
      <c r="BD9" s="728"/>
      <c r="BE9" s="728"/>
      <c r="BF9" s="728"/>
      <c r="BG9" s="728"/>
      <c r="BI9" s="716"/>
    </row>
    <row r="10" spans="1:61" ht="14.25">
      <c r="Y10" s="573"/>
      <c r="Z10" s="528"/>
      <c r="AA10" s="528"/>
      <c r="AB10" s="528"/>
      <c r="AC10" s="528"/>
      <c r="AD10" s="528"/>
      <c r="AE10" s="528"/>
      <c r="AF10" s="528"/>
      <c r="AG10" s="528"/>
      <c r="AH10" s="528"/>
      <c r="AI10" s="528"/>
      <c r="AJ10" s="528"/>
      <c r="AK10" s="528"/>
      <c r="AL10" s="528"/>
      <c r="AM10" s="528"/>
      <c r="AN10" s="528"/>
      <c r="AO10" s="528"/>
      <c r="AP10" s="528"/>
      <c r="AQ10" s="528"/>
      <c r="AR10" s="528"/>
      <c r="AS10" s="528"/>
      <c r="AT10" s="528"/>
      <c r="AU10" s="528"/>
      <c r="AV10" s="528"/>
      <c r="AW10" s="528"/>
      <c r="AX10" s="528"/>
      <c r="AY10" s="528"/>
      <c r="AZ10" s="528"/>
      <c r="BA10" s="528"/>
      <c r="BB10" s="528"/>
      <c r="BC10" s="528"/>
      <c r="BD10" s="528"/>
      <c r="BE10" s="528"/>
      <c r="BF10" s="528"/>
      <c r="BG10" s="528"/>
      <c r="BI10" s="717"/>
    </row>
    <row r="11" spans="1:61">
      <c r="W11" s="545"/>
      <c r="AA11" s="530"/>
      <c r="AB11" s="530"/>
      <c r="AC11" s="530"/>
      <c r="AD11" s="530"/>
      <c r="AE11" s="530"/>
      <c r="AF11" s="530"/>
      <c r="AG11" s="530"/>
      <c r="AH11" s="530"/>
      <c r="AI11" s="530"/>
      <c r="AJ11" s="530"/>
      <c r="AK11" s="530"/>
      <c r="AL11" s="530"/>
      <c r="AM11" s="530"/>
      <c r="AN11" s="530"/>
      <c r="AO11" s="530"/>
      <c r="AP11" s="530"/>
      <c r="AQ11" s="530"/>
      <c r="AR11" s="530"/>
      <c r="AS11" s="530"/>
      <c r="AT11" s="530"/>
      <c r="AU11" s="530"/>
      <c r="AV11" s="530"/>
      <c r="AW11" s="530"/>
      <c r="AX11" s="530"/>
      <c r="AY11" s="530"/>
      <c r="AZ11" s="530"/>
      <c r="BA11" s="530"/>
      <c r="BB11" s="530"/>
      <c r="BC11" s="530"/>
      <c r="BD11" s="530"/>
      <c r="BE11" s="530"/>
      <c r="BF11" s="530"/>
      <c r="BG11" s="530"/>
      <c r="BI11" s="718"/>
    </row>
    <row r="12" spans="1:61" ht="25.5">
      <c r="W12" s="734"/>
      <c r="X12" s="735"/>
      <c r="Y12" s="750" t="s">
        <v>136</v>
      </c>
      <c r="Z12" s="736"/>
      <c r="AA12" s="737" t="s">
        <v>146</v>
      </c>
      <c r="AB12" s="737"/>
      <c r="AC12" s="737"/>
      <c r="AD12" s="737"/>
      <c r="AE12" s="737"/>
      <c r="AF12" s="737"/>
      <c r="AG12" s="737"/>
      <c r="AH12" s="737"/>
      <c r="AI12" s="737"/>
      <c r="AJ12" s="737"/>
      <c r="AK12" s="737"/>
      <c r="AL12" s="737"/>
      <c r="AM12" s="737"/>
      <c r="AN12" s="737"/>
      <c r="AO12" s="737"/>
      <c r="AP12" s="738" t="s">
        <v>145</v>
      </c>
      <c r="AQ12" s="738"/>
      <c r="AR12" s="738"/>
      <c r="AS12" s="738"/>
      <c r="AT12" s="738"/>
      <c r="AU12" s="738"/>
      <c r="AV12" s="738"/>
      <c r="AW12" s="738"/>
      <c r="AX12" s="738" t="s">
        <v>75</v>
      </c>
      <c r="AY12" s="738"/>
      <c r="AZ12" s="738" t="s">
        <v>125</v>
      </c>
      <c r="BA12" s="738" t="s">
        <v>76</v>
      </c>
      <c r="BB12" s="738" t="s">
        <v>94</v>
      </c>
      <c r="BC12" s="738" t="s">
        <v>95</v>
      </c>
      <c r="BD12" s="738" t="s">
        <v>96</v>
      </c>
      <c r="BE12" s="738" t="s">
        <v>77</v>
      </c>
      <c r="BF12" s="738" t="s">
        <v>78</v>
      </c>
      <c r="BG12" s="738" t="s">
        <v>79</v>
      </c>
    </row>
    <row r="13" spans="1:61">
      <c r="Y13" s="528"/>
      <c r="Z13" s="528"/>
      <c r="AA13" s="576"/>
      <c r="AB13" s="576"/>
      <c r="AC13" s="576"/>
      <c r="AD13" s="576"/>
      <c r="AE13" s="576"/>
      <c r="AF13" s="576"/>
      <c r="AG13" s="576"/>
      <c r="AH13" s="576"/>
      <c r="AI13" s="576"/>
      <c r="AJ13" s="576"/>
      <c r="AK13" s="576"/>
      <c r="AL13" s="576"/>
      <c r="AM13" s="576"/>
      <c r="AN13" s="576"/>
      <c r="AO13" s="576"/>
      <c r="AP13" s="577"/>
      <c r="AQ13" s="577"/>
      <c r="AR13" s="577"/>
      <c r="AS13" s="577"/>
      <c r="AT13" s="577"/>
      <c r="AU13" s="577"/>
      <c r="AV13" s="577"/>
      <c r="AW13" s="577"/>
      <c r="AX13" s="577"/>
      <c r="AY13" s="577"/>
      <c r="AZ13" s="577"/>
      <c r="BA13" s="577"/>
      <c r="BB13" s="577"/>
      <c r="BC13" s="577"/>
      <c r="BD13" s="577"/>
      <c r="BE13" s="577"/>
      <c r="BF13" s="577"/>
      <c r="BG13" s="577"/>
    </row>
    <row r="14" spans="1:61">
      <c r="W14" s="739" t="s">
        <v>124</v>
      </c>
      <c r="X14" s="740"/>
      <c r="Y14" s="741"/>
      <c r="Z14" s="741"/>
      <c r="AA14" s="741"/>
      <c r="AB14" s="741"/>
      <c r="AC14" s="741"/>
      <c r="AD14" s="741"/>
      <c r="AE14" s="741"/>
      <c r="AF14" s="741"/>
      <c r="AG14" s="741"/>
      <c r="AH14" s="741"/>
      <c r="AI14" s="741"/>
      <c r="AJ14" s="741"/>
      <c r="AK14" s="741"/>
      <c r="AL14" s="741"/>
      <c r="AM14" s="741"/>
      <c r="AN14" s="741"/>
      <c r="AO14" s="741"/>
      <c r="AP14" s="741"/>
      <c r="AQ14" s="741"/>
      <c r="AR14" s="741"/>
      <c r="AS14" s="741"/>
      <c r="AT14" s="741"/>
      <c r="AU14" s="741"/>
      <c r="AV14" s="741"/>
      <c r="AW14" s="741"/>
      <c r="AX14" s="741"/>
      <c r="AY14" s="741"/>
      <c r="AZ14" s="741"/>
      <c r="BA14" s="742"/>
      <c r="BB14" s="742"/>
      <c r="BC14" s="742"/>
      <c r="BD14" s="742"/>
      <c r="BE14" s="742"/>
      <c r="BF14" s="742"/>
      <c r="BG14" s="742"/>
    </row>
    <row r="15" spans="1:61" ht="25.5">
      <c r="W15" s="741"/>
      <c r="X15" s="743" t="s">
        <v>134</v>
      </c>
      <c r="Y15" s="741"/>
      <c r="Z15" s="741"/>
      <c r="AA15" s="764" t="s">
        <v>73</v>
      </c>
      <c r="AB15" s="764"/>
      <c r="AC15" s="764"/>
      <c r="AD15" s="764"/>
      <c r="AE15" s="764"/>
      <c r="AF15" s="764"/>
      <c r="AG15" s="764"/>
      <c r="AH15" s="764"/>
      <c r="AI15" s="764"/>
      <c r="AJ15" s="764"/>
      <c r="AK15" s="764"/>
      <c r="AL15" s="764"/>
      <c r="AM15" s="764"/>
      <c r="AN15" s="764"/>
      <c r="AO15" s="764"/>
      <c r="AP15" s="765" t="s">
        <v>74</v>
      </c>
      <c r="AQ15" s="765"/>
      <c r="AR15" s="765"/>
      <c r="AS15" s="765"/>
      <c r="AT15" s="765"/>
      <c r="AU15" s="765"/>
      <c r="AV15" s="765"/>
      <c r="AW15" s="765"/>
      <c r="AX15" s="765" t="s">
        <v>75</v>
      </c>
      <c r="AY15" s="765"/>
      <c r="AZ15" s="765" t="s">
        <v>125</v>
      </c>
      <c r="BA15" s="765" t="s">
        <v>76</v>
      </c>
      <c r="BB15" s="765" t="s">
        <v>94</v>
      </c>
      <c r="BC15" s="765" t="s">
        <v>95</v>
      </c>
      <c r="BD15" s="765" t="s">
        <v>96</v>
      </c>
      <c r="BE15" s="765" t="s">
        <v>77</v>
      </c>
      <c r="BF15" s="765" t="s">
        <v>78</v>
      </c>
      <c r="BG15" s="765" t="s">
        <v>79</v>
      </c>
    </row>
    <row r="16" spans="1:61" ht="24">
      <c r="W16" s="741"/>
      <c r="X16" s="743" t="s">
        <v>133</v>
      </c>
      <c r="Y16" s="744" t="s">
        <v>80</v>
      </c>
      <c r="Z16" s="744"/>
      <c r="AA16" s="745">
        <f>ROUND('2.CO2-Sector'!$AA$79*100,-2)</f>
        <v>116100</v>
      </c>
      <c r="AB16" s="745"/>
      <c r="AC16" s="745"/>
      <c r="AD16" s="745"/>
      <c r="AE16" s="745"/>
      <c r="AF16" s="745"/>
      <c r="AG16" s="745"/>
      <c r="AH16" s="745"/>
      <c r="AI16" s="745"/>
      <c r="AJ16" s="745"/>
      <c r="AK16" s="745"/>
      <c r="AL16" s="745"/>
      <c r="AM16" s="745"/>
      <c r="AN16" s="745"/>
      <c r="AO16" s="745"/>
      <c r="AP16" s="745">
        <f>ROUND('2.CO2-Sector'!$AP$79*100,-2)</f>
        <v>129000</v>
      </c>
      <c r="AQ16" s="745"/>
      <c r="AR16" s="745"/>
      <c r="AS16" s="745"/>
      <c r="AT16" s="745"/>
      <c r="AU16" s="745"/>
      <c r="AV16" s="745"/>
      <c r="AW16" s="745"/>
      <c r="AX16" s="745">
        <f>ROUND('2.CO2-Sector'!$AX$79*100,-2)</f>
        <v>131600</v>
      </c>
      <c r="AY16" s="745"/>
      <c r="AZ16" s="745">
        <f>ROUND('2.CO2-Sector'!AZ$79*100,-2)</f>
        <v>122600</v>
      </c>
      <c r="BA16" s="745">
        <f>ROUND('2.CO2-Sector'!BA$79*100,-2)</f>
        <v>120600</v>
      </c>
      <c r="BB16" s="745">
        <f>ROUND('2.CO2-Sector'!BB$79*100,-2)</f>
        <v>0</v>
      </c>
      <c r="BC16" s="745">
        <f>ROUND('2.CO2-Sector'!BC$79*100,-2)</f>
        <v>0</v>
      </c>
      <c r="BD16" s="745">
        <f>ROUND('2.CO2-Sector'!BD$79*100,-2)</f>
        <v>0</v>
      </c>
      <c r="BE16" s="745">
        <f>ROUND('2.CO2-Sector'!BE$79*100,-2)</f>
        <v>0</v>
      </c>
      <c r="BF16" s="745">
        <f>ROUND('2.CO2-Sector'!BF$79*100,-2)</f>
        <v>0</v>
      </c>
      <c r="BG16" s="745">
        <f>ROUND('2.CO2-Sector'!BG$79*100,-2)</f>
        <v>0</v>
      </c>
    </row>
    <row r="17" spans="23:59" ht="24">
      <c r="W17" s="741"/>
      <c r="X17" s="743" t="s">
        <v>132</v>
      </c>
      <c r="Y17" s="740"/>
      <c r="Z17" s="746"/>
      <c r="AA17" s="747"/>
      <c r="AB17" s="747"/>
      <c r="AC17" s="747"/>
      <c r="AD17" s="747"/>
      <c r="AE17" s="747"/>
      <c r="AF17" s="747"/>
      <c r="AG17" s="747"/>
      <c r="AH17" s="747"/>
      <c r="AI17" s="747"/>
      <c r="AJ17" s="747"/>
      <c r="AK17" s="747"/>
      <c r="AL17" s="747"/>
      <c r="AM17" s="747"/>
      <c r="AN17" s="747"/>
      <c r="AO17" s="747"/>
      <c r="AP17" s="747"/>
      <c r="AQ17" s="747"/>
      <c r="AR17" s="747"/>
      <c r="AS17" s="747"/>
      <c r="AT17" s="747"/>
      <c r="AU17" s="747"/>
      <c r="AV17" s="747"/>
      <c r="AW17" s="747"/>
      <c r="AX17" s="747"/>
      <c r="AY17" s="747"/>
      <c r="AZ17" s="747"/>
      <c r="BA17" s="747"/>
      <c r="BB17" s="747"/>
      <c r="BC17" s="747"/>
      <c r="BD17" s="747"/>
      <c r="BE17" s="747"/>
      <c r="BF17" s="747"/>
      <c r="BG17" s="747"/>
    </row>
    <row r="18" spans="23:59" ht="24">
      <c r="W18" s="741"/>
      <c r="X18" s="743" t="s">
        <v>131</v>
      </c>
      <c r="Y18" s="740"/>
      <c r="Z18" s="746"/>
      <c r="AA18" s="747"/>
      <c r="AB18" s="747"/>
      <c r="AC18" s="747"/>
      <c r="AD18" s="747"/>
      <c r="AE18" s="747"/>
      <c r="AF18" s="747"/>
      <c r="AG18" s="747"/>
      <c r="AH18" s="747"/>
      <c r="AI18" s="747"/>
      <c r="AJ18" s="747"/>
      <c r="AK18" s="747"/>
      <c r="AL18" s="747"/>
      <c r="AM18" s="747"/>
      <c r="AN18" s="747"/>
      <c r="AO18" s="747"/>
      <c r="AP18" s="747"/>
      <c r="AQ18" s="747"/>
      <c r="AR18" s="747"/>
      <c r="AS18" s="747"/>
      <c r="AT18" s="747"/>
      <c r="AU18" s="747"/>
      <c r="AV18" s="747"/>
      <c r="AW18" s="747"/>
      <c r="AX18" s="747"/>
      <c r="AY18" s="747"/>
      <c r="AZ18" s="747"/>
      <c r="BA18" s="747"/>
      <c r="BB18" s="747"/>
      <c r="BC18" s="747"/>
      <c r="BD18" s="747"/>
      <c r="BE18" s="747"/>
      <c r="BF18" s="747"/>
      <c r="BG18" s="747"/>
    </row>
    <row r="19" spans="23:59">
      <c r="W19" s="741"/>
      <c r="X19" s="748" t="s">
        <v>67</v>
      </c>
      <c r="Y19" s="740"/>
      <c r="Z19" s="746"/>
      <c r="AA19" s="747"/>
      <c r="AB19" s="747"/>
      <c r="AC19" s="747"/>
      <c r="AD19" s="747"/>
      <c r="AE19" s="747"/>
      <c r="AF19" s="747"/>
      <c r="AG19" s="747"/>
      <c r="AH19" s="747"/>
      <c r="AI19" s="747"/>
      <c r="AJ19" s="747"/>
      <c r="AK19" s="747"/>
      <c r="AL19" s="747"/>
      <c r="AM19" s="747"/>
      <c r="AN19" s="747"/>
      <c r="AO19" s="747"/>
      <c r="AP19" s="747"/>
      <c r="AQ19" s="747"/>
      <c r="AR19" s="747"/>
      <c r="AS19" s="747"/>
      <c r="AT19" s="747"/>
      <c r="AU19" s="747"/>
      <c r="AV19" s="747"/>
      <c r="AW19" s="747"/>
      <c r="AX19" s="747"/>
      <c r="AY19" s="747"/>
      <c r="AZ19" s="747"/>
      <c r="BA19" s="747"/>
      <c r="BB19" s="747"/>
      <c r="BC19" s="747"/>
      <c r="BD19" s="747"/>
      <c r="BE19" s="747"/>
      <c r="BF19" s="747"/>
      <c r="BG19" s="747"/>
    </row>
    <row r="20" spans="23:59" ht="24">
      <c r="W20" s="741"/>
      <c r="X20" s="743" t="s">
        <v>135</v>
      </c>
      <c r="Y20" s="740"/>
      <c r="Z20" s="746"/>
      <c r="AA20" s="747"/>
      <c r="AB20" s="747"/>
      <c r="AC20" s="747"/>
      <c r="AD20" s="747"/>
      <c r="AE20" s="747"/>
      <c r="AF20" s="747"/>
      <c r="AG20" s="747"/>
      <c r="AH20" s="747"/>
      <c r="AI20" s="747"/>
      <c r="AJ20" s="747"/>
      <c r="AK20" s="747"/>
      <c r="AL20" s="747"/>
      <c r="AM20" s="747"/>
      <c r="AN20" s="747"/>
      <c r="AO20" s="747"/>
      <c r="AP20" s="747"/>
      <c r="AQ20" s="747"/>
      <c r="AR20" s="747"/>
      <c r="AS20" s="747"/>
      <c r="AT20" s="747"/>
      <c r="AU20" s="747"/>
      <c r="AV20" s="747"/>
      <c r="AW20" s="747"/>
      <c r="AX20" s="747"/>
      <c r="AY20" s="747"/>
      <c r="AZ20" s="747"/>
      <c r="BA20" s="747"/>
      <c r="BB20" s="747"/>
      <c r="BC20" s="747"/>
      <c r="BD20" s="747"/>
      <c r="BE20" s="747"/>
      <c r="BF20" s="747"/>
      <c r="BG20" s="747"/>
    </row>
    <row r="21" spans="23:59" ht="24">
      <c r="W21" s="741"/>
      <c r="X21" s="743" t="s">
        <v>130</v>
      </c>
      <c r="Y21" s="740"/>
      <c r="Z21" s="746"/>
      <c r="AA21" s="747"/>
      <c r="AB21" s="747"/>
      <c r="AC21" s="747"/>
      <c r="AD21" s="747"/>
      <c r="AE21" s="747"/>
      <c r="AF21" s="747"/>
      <c r="AG21" s="747"/>
      <c r="AH21" s="747"/>
      <c r="AI21" s="747"/>
      <c r="AJ21" s="747"/>
      <c r="AK21" s="747"/>
      <c r="AL21" s="747"/>
      <c r="AM21" s="747"/>
      <c r="AN21" s="747"/>
      <c r="AO21" s="747"/>
      <c r="AP21" s="747"/>
      <c r="AQ21" s="747"/>
      <c r="AR21" s="747"/>
      <c r="AS21" s="747"/>
      <c r="AT21" s="747"/>
      <c r="AU21" s="747"/>
      <c r="AV21" s="747"/>
      <c r="AW21" s="747"/>
      <c r="AX21" s="747"/>
      <c r="AY21" s="747"/>
      <c r="AZ21" s="747"/>
      <c r="BA21" s="747"/>
      <c r="BB21" s="747"/>
      <c r="BC21" s="747"/>
      <c r="BD21" s="747"/>
      <c r="BE21" s="747"/>
      <c r="BF21" s="747"/>
      <c r="BG21" s="747"/>
    </row>
    <row r="22" spans="23:59" ht="24">
      <c r="W22" s="741"/>
      <c r="X22" s="743" t="s">
        <v>158</v>
      </c>
      <c r="Y22" s="740"/>
      <c r="Z22" s="746"/>
      <c r="AA22" s="747"/>
      <c r="AB22" s="747"/>
      <c r="AC22" s="747"/>
      <c r="AD22" s="747"/>
      <c r="AE22" s="747"/>
      <c r="AF22" s="747"/>
      <c r="AG22" s="747"/>
      <c r="AH22" s="747"/>
      <c r="AI22" s="747"/>
      <c r="AJ22" s="747"/>
      <c r="AK22" s="747"/>
      <c r="AL22" s="747"/>
      <c r="AM22" s="747"/>
      <c r="AN22" s="747"/>
      <c r="AO22" s="747"/>
      <c r="AP22" s="747"/>
      <c r="AQ22" s="747"/>
      <c r="AR22" s="747"/>
      <c r="AS22" s="747"/>
      <c r="AT22" s="747"/>
      <c r="AU22" s="747"/>
      <c r="AV22" s="747"/>
      <c r="AW22" s="747"/>
      <c r="AX22" s="747"/>
      <c r="AY22" s="747"/>
      <c r="AZ22" s="747"/>
      <c r="BA22" s="747"/>
      <c r="BB22" s="747"/>
      <c r="BC22" s="747"/>
      <c r="BD22" s="747"/>
      <c r="BE22" s="747"/>
      <c r="BF22" s="747"/>
      <c r="BG22" s="747"/>
    </row>
    <row r="23" spans="23:59">
      <c r="W23" s="741"/>
      <c r="X23" s="749" t="s">
        <v>159</v>
      </c>
      <c r="Y23" s="740"/>
      <c r="Z23" s="746"/>
      <c r="AA23" s="747"/>
      <c r="AB23" s="747"/>
      <c r="AC23" s="747"/>
      <c r="AD23" s="747"/>
      <c r="AE23" s="747"/>
      <c r="AF23" s="747"/>
      <c r="AG23" s="747"/>
      <c r="AH23" s="747"/>
      <c r="AI23" s="747"/>
      <c r="AJ23" s="747"/>
      <c r="AK23" s="747"/>
      <c r="AL23" s="747"/>
      <c r="AM23" s="747"/>
      <c r="AN23" s="747"/>
      <c r="AO23" s="747"/>
      <c r="AP23" s="747"/>
      <c r="AQ23" s="747"/>
      <c r="AR23" s="747"/>
      <c r="AS23" s="747"/>
      <c r="AT23" s="747"/>
      <c r="AU23" s="747"/>
      <c r="AV23" s="747"/>
      <c r="AW23" s="747"/>
      <c r="AX23" s="747"/>
      <c r="AY23" s="747"/>
      <c r="AZ23" s="747"/>
      <c r="BA23" s="747"/>
      <c r="BB23" s="747"/>
      <c r="BC23" s="747"/>
      <c r="BD23" s="747"/>
      <c r="BE23" s="747"/>
      <c r="BF23" s="747"/>
      <c r="BG23" s="747"/>
    </row>
    <row r="24" spans="23:59">
      <c r="Y24" s="528"/>
      <c r="Z24" s="528"/>
      <c r="AA24" s="574"/>
      <c r="AB24" s="574"/>
      <c r="AC24" s="574"/>
      <c r="AD24" s="574"/>
      <c r="AE24" s="574"/>
      <c r="AF24" s="574"/>
      <c r="AG24" s="574"/>
      <c r="AH24" s="574"/>
      <c r="AI24" s="574"/>
      <c r="AJ24" s="574"/>
      <c r="AK24" s="574"/>
      <c r="AL24" s="574"/>
      <c r="AM24" s="574"/>
      <c r="AN24" s="574"/>
      <c r="AO24" s="574"/>
      <c r="AP24" s="574"/>
      <c r="AQ24" s="574"/>
      <c r="AR24" s="574"/>
      <c r="AS24" s="574"/>
      <c r="AT24" s="574"/>
      <c r="AU24" s="574"/>
      <c r="AV24" s="574"/>
      <c r="AW24" s="574"/>
      <c r="AX24" s="574"/>
      <c r="AY24" s="574"/>
      <c r="AZ24" s="574"/>
      <c r="BA24" s="574"/>
      <c r="BB24" s="574"/>
      <c r="BC24" s="574"/>
      <c r="BD24" s="574"/>
      <c r="BE24" s="574"/>
      <c r="BF24" s="574"/>
      <c r="BG24" s="574"/>
    </row>
    <row r="25" spans="23:59">
      <c r="Y25" s="528"/>
      <c r="Z25" s="528"/>
      <c r="AA25" s="574"/>
      <c r="AB25" s="574"/>
      <c r="AC25" s="574"/>
      <c r="AD25" s="574"/>
      <c r="AE25" s="574"/>
      <c r="AF25" s="574"/>
      <c r="AG25" s="574"/>
      <c r="AH25" s="574"/>
      <c r="AI25" s="574"/>
      <c r="AJ25" s="574"/>
      <c r="AK25" s="574"/>
      <c r="AL25" s="574"/>
      <c r="AM25" s="574"/>
      <c r="AN25" s="574"/>
      <c r="AO25" s="574"/>
      <c r="AP25" s="574"/>
      <c r="AQ25" s="574"/>
      <c r="AR25" s="574"/>
      <c r="AS25" s="574"/>
      <c r="AT25" s="574"/>
      <c r="AU25" s="574"/>
      <c r="AV25" s="574"/>
      <c r="AW25" s="574"/>
      <c r="AX25" s="574"/>
      <c r="AY25" s="574"/>
      <c r="AZ25" s="574"/>
      <c r="BA25" s="574"/>
      <c r="BB25" s="574"/>
      <c r="BC25" s="574"/>
      <c r="BD25" s="574"/>
      <c r="BE25" s="574"/>
      <c r="BF25" s="574"/>
      <c r="BG25" s="574"/>
    </row>
    <row r="26" spans="23:59">
      <c r="W26" s="756" t="s">
        <v>102</v>
      </c>
      <c r="X26" s="730"/>
      <c r="Y26" s="729"/>
      <c r="Z26" s="729"/>
      <c r="AA26" s="757"/>
      <c r="AB26" s="757"/>
      <c r="AC26" s="757"/>
      <c r="AD26" s="757"/>
      <c r="AE26" s="757"/>
      <c r="AF26" s="757"/>
      <c r="AG26" s="757"/>
      <c r="AH26" s="757"/>
      <c r="AI26" s="757"/>
      <c r="AJ26" s="757"/>
      <c r="AK26" s="757"/>
      <c r="AL26" s="757"/>
      <c r="AM26" s="757"/>
      <c r="AN26" s="757"/>
      <c r="AO26" s="757"/>
      <c r="AP26" s="757"/>
      <c r="AQ26" s="757"/>
      <c r="AR26" s="757"/>
      <c r="AS26" s="757"/>
      <c r="AT26" s="757"/>
      <c r="AU26" s="757"/>
      <c r="AV26" s="757"/>
      <c r="AW26" s="757"/>
      <c r="AX26" s="757"/>
      <c r="AY26" s="757"/>
      <c r="AZ26" s="757"/>
      <c r="BA26" s="757"/>
      <c r="BB26" s="757"/>
      <c r="BC26" s="757"/>
      <c r="BD26" s="757"/>
      <c r="BE26" s="757"/>
      <c r="BF26" s="757"/>
      <c r="BG26" s="757"/>
    </row>
    <row r="27" spans="23:59" ht="49.5">
      <c r="W27" s="729"/>
      <c r="X27" s="758" t="s">
        <v>138</v>
      </c>
      <c r="Y27" s="729"/>
      <c r="Z27" s="731"/>
      <c r="AA27" s="732" t="s">
        <v>146</v>
      </c>
      <c r="AB27" s="732"/>
      <c r="AC27" s="732"/>
      <c r="AD27" s="732"/>
      <c r="AE27" s="732"/>
      <c r="AF27" s="732"/>
      <c r="AG27" s="732"/>
      <c r="AH27" s="732"/>
      <c r="AI27" s="732"/>
      <c r="AJ27" s="732"/>
      <c r="AK27" s="732"/>
      <c r="AL27" s="732"/>
      <c r="AM27" s="732"/>
      <c r="AN27" s="732"/>
      <c r="AO27" s="732"/>
      <c r="AP27" s="733" t="s">
        <v>145</v>
      </c>
      <c r="AQ27" s="733"/>
      <c r="AR27" s="733"/>
      <c r="AS27" s="733"/>
      <c r="AT27" s="733"/>
      <c r="AU27" s="733"/>
      <c r="AV27" s="733"/>
      <c r="AW27" s="733"/>
      <c r="AX27" s="733" t="s">
        <v>75</v>
      </c>
      <c r="AY27" s="733"/>
      <c r="AZ27" s="733" t="s">
        <v>125</v>
      </c>
      <c r="BA27" s="733" t="s">
        <v>76</v>
      </c>
      <c r="BB27" s="733" t="s">
        <v>94</v>
      </c>
      <c r="BC27" s="733" t="s">
        <v>95</v>
      </c>
      <c r="BD27" s="733" t="s">
        <v>96</v>
      </c>
      <c r="BE27" s="733" t="s">
        <v>77</v>
      </c>
      <c r="BF27" s="733" t="s">
        <v>78</v>
      </c>
      <c r="BG27" s="733" t="s">
        <v>79</v>
      </c>
    </row>
    <row r="28" spans="23:59" ht="24">
      <c r="W28" s="729"/>
      <c r="X28" s="761" t="s">
        <v>139</v>
      </c>
      <c r="Y28" s="759" t="s">
        <v>81</v>
      </c>
      <c r="Z28" s="759"/>
      <c r="AA28" s="760">
        <f>ROUND('9.CH4'!AA10/10, -1)</f>
        <v>4430</v>
      </c>
      <c r="AB28" s="760"/>
      <c r="AC28" s="760"/>
      <c r="AD28" s="760"/>
      <c r="AE28" s="760"/>
      <c r="AF28" s="760"/>
      <c r="AG28" s="760"/>
      <c r="AH28" s="760"/>
      <c r="AI28" s="760"/>
      <c r="AJ28" s="760"/>
      <c r="AK28" s="760"/>
      <c r="AL28" s="760"/>
      <c r="AM28" s="760"/>
      <c r="AN28" s="760"/>
      <c r="AO28" s="760"/>
      <c r="AP28" s="760">
        <f>ROUND('9.CH4'!AP10/10, -1)</f>
        <v>3560</v>
      </c>
      <c r="AQ28" s="760"/>
      <c r="AR28" s="760"/>
      <c r="AS28" s="760"/>
      <c r="AT28" s="760"/>
      <c r="AU28" s="760"/>
      <c r="AV28" s="760"/>
      <c r="AW28" s="760"/>
      <c r="AX28" s="760">
        <f>ROUND('9.CH4'!AX10/10, -1)</f>
        <v>3250</v>
      </c>
      <c r="AY28" s="760"/>
      <c r="AZ28" s="760">
        <f>ROUND('9.CH4'!AZ10/10, -1)</f>
        <v>3110</v>
      </c>
      <c r="BA28" s="760">
        <f>ROUND('9.CH4'!BA10/10, -1)</f>
        <v>3080</v>
      </c>
      <c r="BB28" s="760">
        <f>ROUND('9.CH4'!BB10/10, -1)</f>
        <v>0</v>
      </c>
      <c r="BC28" s="760">
        <f>ROUND('9.CH4'!BC10/10, -1)</f>
        <v>0</v>
      </c>
      <c r="BD28" s="760">
        <f>ROUND('9.CH4'!BD10/10, -1)</f>
        <v>0</v>
      </c>
      <c r="BE28" s="760">
        <f>ROUND('9.CH4'!BE10/10, -1)</f>
        <v>0</v>
      </c>
      <c r="BF28" s="760">
        <f>ROUND('9.CH4'!BF10/10, -1)</f>
        <v>0</v>
      </c>
      <c r="BG28" s="760">
        <f>ROUND('9.CH4'!BG10/10, -1)</f>
        <v>0</v>
      </c>
    </row>
    <row r="29" spans="23:59" ht="14.25">
      <c r="W29" s="729"/>
      <c r="X29" s="729" t="s">
        <v>68</v>
      </c>
      <c r="Y29" s="762"/>
      <c r="Z29" s="762"/>
      <c r="AA29" s="752"/>
      <c r="AB29" s="751"/>
      <c r="AC29" s="751"/>
      <c r="AD29" s="751"/>
      <c r="AE29" s="751"/>
      <c r="AF29" s="751"/>
      <c r="AG29" s="751"/>
      <c r="AH29" s="751"/>
      <c r="AI29" s="751"/>
      <c r="AJ29" s="751"/>
      <c r="AK29" s="751"/>
      <c r="AL29" s="751"/>
      <c r="AM29" s="751"/>
      <c r="AN29" s="751"/>
      <c r="AO29" s="751"/>
      <c r="AP29" s="751"/>
      <c r="AQ29" s="751"/>
      <c r="AR29" s="751"/>
      <c r="AS29" s="751"/>
      <c r="AT29" s="751"/>
      <c r="AU29" s="751"/>
      <c r="AV29" s="751"/>
      <c r="AW29" s="751"/>
      <c r="AX29" s="751"/>
      <c r="AY29" s="751"/>
      <c r="AZ29" s="751"/>
      <c r="BA29" s="751"/>
      <c r="BB29" s="751"/>
      <c r="BC29" s="751"/>
      <c r="BD29" s="751"/>
      <c r="BE29" s="751"/>
      <c r="BF29" s="751"/>
      <c r="BG29" s="751"/>
    </row>
    <row r="30" spans="23:59" ht="36">
      <c r="W30" s="729"/>
      <c r="X30" s="761" t="s">
        <v>140</v>
      </c>
      <c r="Y30" s="762"/>
      <c r="Z30" s="762"/>
      <c r="AA30" s="753"/>
      <c r="AB30" s="751"/>
      <c r="AC30" s="751"/>
      <c r="AD30" s="751"/>
      <c r="AE30" s="751"/>
      <c r="AF30" s="751"/>
      <c r="AG30" s="751"/>
      <c r="AH30" s="751"/>
      <c r="AI30" s="751"/>
      <c r="AJ30" s="751"/>
      <c r="AK30" s="751"/>
      <c r="AL30" s="751"/>
      <c r="AM30" s="751"/>
      <c r="AN30" s="751"/>
      <c r="AO30" s="751"/>
      <c r="AP30" s="751"/>
      <c r="AQ30" s="751"/>
      <c r="AR30" s="751"/>
      <c r="AS30" s="751"/>
      <c r="AT30" s="751"/>
      <c r="AU30" s="751"/>
      <c r="AV30" s="751"/>
      <c r="AW30" s="751"/>
      <c r="AX30" s="751"/>
      <c r="AY30" s="751"/>
      <c r="AZ30" s="751"/>
      <c r="BA30" s="751"/>
      <c r="BB30" s="751"/>
      <c r="BC30" s="751"/>
      <c r="BD30" s="751"/>
      <c r="BE30" s="751"/>
      <c r="BF30" s="751"/>
      <c r="BG30" s="751"/>
    </row>
    <row r="31" spans="23:59">
      <c r="W31" s="729"/>
      <c r="X31" s="763" t="s">
        <v>137</v>
      </c>
      <c r="Y31" s="762"/>
      <c r="Z31" s="762"/>
      <c r="AA31" s="753"/>
      <c r="AB31" s="751"/>
      <c r="AC31" s="751"/>
      <c r="AD31" s="751"/>
      <c r="AE31" s="751"/>
      <c r="AF31" s="751"/>
      <c r="AG31" s="751"/>
      <c r="AH31" s="751"/>
      <c r="AI31" s="751"/>
      <c r="AJ31" s="751"/>
      <c r="AK31" s="751"/>
      <c r="AL31" s="751"/>
      <c r="AM31" s="751"/>
      <c r="AN31" s="751"/>
      <c r="AO31" s="751"/>
      <c r="AP31" s="751"/>
      <c r="AQ31" s="751"/>
      <c r="AR31" s="751"/>
      <c r="AS31" s="751"/>
      <c r="AT31" s="751"/>
      <c r="AU31" s="751"/>
      <c r="AV31" s="751"/>
      <c r="AW31" s="751"/>
      <c r="AX31" s="751"/>
      <c r="AY31" s="751"/>
      <c r="AZ31" s="751"/>
      <c r="BA31" s="751"/>
      <c r="BB31" s="751"/>
      <c r="BC31" s="751"/>
      <c r="BD31" s="751"/>
      <c r="BE31" s="751"/>
      <c r="BF31" s="751"/>
      <c r="BG31" s="751"/>
    </row>
    <row r="32" spans="23:59">
      <c r="Y32" s="528"/>
      <c r="Z32" s="528"/>
      <c r="AA32" s="755"/>
      <c r="AB32" s="575"/>
      <c r="AC32" s="575"/>
      <c r="AD32" s="575"/>
      <c r="AE32" s="575"/>
      <c r="AF32" s="575"/>
      <c r="AG32" s="575"/>
      <c r="AH32" s="575"/>
      <c r="AI32" s="575"/>
      <c r="AJ32" s="575"/>
      <c r="AK32" s="575"/>
      <c r="AL32" s="575"/>
      <c r="AM32" s="575"/>
      <c r="AN32" s="575"/>
      <c r="AO32" s="575"/>
      <c r="AP32" s="575"/>
      <c r="AQ32" s="575"/>
      <c r="AR32" s="575"/>
      <c r="AS32" s="575"/>
      <c r="AT32" s="575"/>
      <c r="AU32" s="575"/>
      <c r="AV32" s="575"/>
      <c r="AW32" s="575"/>
      <c r="AX32" s="575"/>
      <c r="AY32" s="575"/>
      <c r="AZ32" s="575"/>
      <c r="BA32" s="575"/>
      <c r="BB32" s="575"/>
      <c r="BC32" s="575"/>
      <c r="BD32" s="575"/>
      <c r="BE32" s="575"/>
      <c r="BF32" s="575"/>
      <c r="BG32" s="575"/>
    </row>
    <row r="33" spans="23:59">
      <c r="Y33" s="528"/>
      <c r="Z33" s="528"/>
      <c r="AA33" s="754"/>
      <c r="AB33" s="575"/>
      <c r="AC33" s="575"/>
      <c r="AD33" s="575"/>
      <c r="AE33" s="575"/>
      <c r="AF33" s="575"/>
      <c r="AG33" s="575"/>
      <c r="AH33" s="575"/>
      <c r="AI33" s="575"/>
      <c r="AJ33" s="575"/>
      <c r="AK33" s="575"/>
      <c r="AL33" s="575"/>
      <c r="AM33" s="575"/>
      <c r="AN33" s="575"/>
      <c r="AO33" s="575"/>
      <c r="AP33" s="575"/>
      <c r="AQ33" s="575"/>
      <c r="AR33" s="575"/>
      <c r="AS33" s="575"/>
      <c r="AT33" s="575"/>
      <c r="AU33" s="575"/>
      <c r="AV33" s="575"/>
      <c r="AW33" s="575"/>
      <c r="AX33" s="575"/>
      <c r="AY33" s="575"/>
      <c r="AZ33" s="575"/>
      <c r="BA33" s="575"/>
      <c r="BB33" s="575"/>
      <c r="BC33" s="575"/>
      <c r="BD33" s="575"/>
      <c r="BE33" s="575"/>
      <c r="BF33" s="575"/>
      <c r="BG33" s="575"/>
    </row>
    <row r="34" spans="23:59">
      <c r="W34" s="766" t="s">
        <v>105</v>
      </c>
      <c r="X34" s="767"/>
      <c r="Y34" s="768"/>
      <c r="Z34" s="768"/>
      <c r="AA34" s="769"/>
      <c r="AB34" s="769"/>
      <c r="AC34" s="769"/>
      <c r="AD34" s="769"/>
      <c r="AE34" s="769"/>
      <c r="AF34" s="769"/>
      <c r="AG34" s="769"/>
      <c r="AH34" s="769"/>
      <c r="AI34" s="769"/>
      <c r="AJ34" s="769"/>
      <c r="AK34" s="769"/>
      <c r="AL34" s="769"/>
      <c r="AM34" s="769"/>
      <c r="AN34" s="769"/>
      <c r="AO34" s="769"/>
      <c r="AP34" s="769"/>
      <c r="AQ34" s="769"/>
      <c r="AR34" s="769"/>
      <c r="AS34" s="769"/>
      <c r="AT34" s="769"/>
      <c r="AU34" s="769"/>
      <c r="AV34" s="769"/>
      <c r="AW34" s="769"/>
      <c r="AX34" s="769"/>
      <c r="AY34" s="769"/>
      <c r="AZ34" s="769"/>
      <c r="BA34" s="769"/>
      <c r="BB34" s="769"/>
      <c r="BC34" s="769"/>
      <c r="BD34" s="769"/>
      <c r="BE34" s="769"/>
      <c r="BF34" s="769"/>
      <c r="BG34" s="769"/>
    </row>
    <row r="35" spans="23:59" ht="40.5">
      <c r="W35" s="768"/>
      <c r="X35" s="770" t="s">
        <v>143</v>
      </c>
      <c r="Y35" s="768"/>
      <c r="Z35" s="771"/>
      <c r="AA35" s="772" t="s">
        <v>146</v>
      </c>
      <c r="AB35" s="772"/>
      <c r="AC35" s="772"/>
      <c r="AD35" s="772"/>
      <c r="AE35" s="772"/>
      <c r="AF35" s="772"/>
      <c r="AG35" s="772"/>
      <c r="AH35" s="772"/>
      <c r="AI35" s="772"/>
      <c r="AJ35" s="772"/>
      <c r="AK35" s="772"/>
      <c r="AL35" s="772"/>
      <c r="AM35" s="772"/>
      <c r="AN35" s="772"/>
      <c r="AO35" s="772"/>
      <c r="AP35" s="773" t="s">
        <v>145</v>
      </c>
      <c r="AQ35" s="773"/>
      <c r="AR35" s="773"/>
      <c r="AS35" s="773"/>
      <c r="AT35" s="773"/>
      <c r="AU35" s="773"/>
      <c r="AV35" s="773"/>
      <c r="AW35" s="773"/>
      <c r="AX35" s="773" t="s">
        <v>75</v>
      </c>
      <c r="AY35" s="773"/>
      <c r="AZ35" s="773" t="s">
        <v>125</v>
      </c>
      <c r="BA35" s="773" t="s">
        <v>76</v>
      </c>
      <c r="BB35" s="773" t="s">
        <v>94</v>
      </c>
      <c r="BC35" s="773" t="s">
        <v>95</v>
      </c>
      <c r="BD35" s="773" t="s">
        <v>96</v>
      </c>
      <c r="BE35" s="773" t="s">
        <v>77</v>
      </c>
      <c r="BF35" s="773" t="s">
        <v>78</v>
      </c>
      <c r="BG35" s="773" t="s">
        <v>79</v>
      </c>
    </row>
    <row r="36" spans="23:59" ht="12.75">
      <c r="W36" s="768"/>
      <c r="X36" s="774" t="s">
        <v>141</v>
      </c>
      <c r="Y36" s="775" t="s">
        <v>82</v>
      </c>
      <c r="Z36" s="775"/>
      <c r="AA36" s="776">
        <f>ROUND('11.N2O'!AA9/10, -1)</f>
        <v>3170</v>
      </c>
      <c r="AB36" s="776"/>
      <c r="AC36" s="776"/>
      <c r="AD36" s="776"/>
      <c r="AE36" s="776"/>
      <c r="AF36" s="776"/>
      <c r="AG36" s="776"/>
      <c r="AH36" s="776"/>
      <c r="AI36" s="776"/>
      <c r="AJ36" s="776"/>
      <c r="AK36" s="776"/>
      <c r="AL36" s="776"/>
      <c r="AM36" s="776"/>
      <c r="AN36" s="776"/>
      <c r="AO36" s="776"/>
      <c r="AP36" s="776">
        <f>ROUND('11.N2O'!AP9/10, -1)</f>
        <v>2510</v>
      </c>
      <c r="AQ36" s="776"/>
      <c r="AR36" s="776"/>
      <c r="AS36" s="776"/>
      <c r="AT36" s="776"/>
      <c r="AU36" s="776"/>
      <c r="AV36" s="776"/>
      <c r="AW36" s="776"/>
      <c r="AX36" s="776">
        <f>ROUND('11.N2O'!AX9/10, -1)</f>
        <v>2170</v>
      </c>
      <c r="AY36" s="776"/>
      <c r="AZ36" s="776">
        <f>ROUND('11.N2O'!AZ9/10, -1)</f>
        <v>2100</v>
      </c>
      <c r="BA36" s="776">
        <f>ROUND('11.N2O'!BA9/10, -1)</f>
        <v>2070</v>
      </c>
      <c r="BB36" s="776">
        <f>ROUND('11.N2O'!BB9/10, -1)</f>
        <v>0</v>
      </c>
      <c r="BC36" s="776">
        <f>ROUND('11.N2O'!BC9/10, -1)</f>
        <v>0</v>
      </c>
      <c r="BD36" s="776">
        <f>ROUND('11.N2O'!BD9/10, -1)</f>
        <v>0</v>
      </c>
      <c r="BE36" s="776">
        <f>ROUND('11.N2O'!BE9/10, -1)</f>
        <v>0</v>
      </c>
      <c r="BF36" s="776">
        <f>ROUND('11.N2O'!BF9/10, -1)</f>
        <v>0</v>
      </c>
      <c r="BG36" s="776">
        <f>ROUND('11.N2O'!BG9/10, -1)</f>
        <v>0</v>
      </c>
    </row>
    <row r="37" spans="23:59" ht="22.5">
      <c r="W37" s="768"/>
      <c r="X37" s="777" t="s">
        <v>142</v>
      </c>
      <c r="Y37" s="768"/>
      <c r="Z37" s="768"/>
      <c r="AA37" s="769"/>
      <c r="AB37" s="769"/>
      <c r="AC37" s="769"/>
      <c r="AD37" s="769"/>
      <c r="AE37" s="769"/>
      <c r="AF37" s="769"/>
      <c r="AG37" s="769"/>
      <c r="AH37" s="769"/>
      <c r="AI37" s="769"/>
      <c r="AJ37" s="769"/>
      <c r="AK37" s="769"/>
      <c r="AL37" s="769"/>
      <c r="AM37" s="769"/>
      <c r="AN37" s="769"/>
      <c r="AO37" s="769"/>
      <c r="AP37" s="769"/>
      <c r="AQ37" s="769"/>
      <c r="AR37" s="769"/>
      <c r="AS37" s="769"/>
      <c r="AT37" s="769"/>
      <c r="AU37" s="769"/>
      <c r="AV37" s="769"/>
      <c r="AW37" s="769"/>
      <c r="AX37" s="769"/>
      <c r="AY37" s="769"/>
      <c r="AZ37" s="769"/>
      <c r="BA37" s="769"/>
      <c r="BB37" s="769"/>
      <c r="BC37" s="769"/>
      <c r="BD37" s="769"/>
      <c r="BE37" s="769"/>
      <c r="BF37" s="769"/>
      <c r="BG37" s="769"/>
    </row>
    <row r="38" spans="23:59" ht="27">
      <c r="W38" s="768"/>
      <c r="X38" s="770" t="s">
        <v>144</v>
      </c>
      <c r="Y38" s="768"/>
      <c r="Z38" s="768"/>
      <c r="AA38" s="769"/>
      <c r="AB38" s="769"/>
      <c r="AC38" s="769"/>
      <c r="AD38" s="769"/>
      <c r="AE38" s="769"/>
      <c r="AF38" s="769"/>
      <c r="AG38" s="769"/>
      <c r="AH38" s="769"/>
      <c r="AI38" s="769"/>
      <c r="AJ38" s="769"/>
      <c r="AK38" s="769"/>
      <c r="AL38" s="769"/>
      <c r="AM38" s="769"/>
      <c r="AN38" s="769"/>
      <c r="AO38" s="769"/>
      <c r="AP38" s="769"/>
      <c r="AQ38" s="769"/>
      <c r="AR38" s="769"/>
      <c r="AS38" s="769"/>
      <c r="AT38" s="769"/>
      <c r="AU38" s="769"/>
      <c r="AV38" s="769"/>
      <c r="AW38" s="769"/>
      <c r="AX38" s="769"/>
      <c r="AY38" s="769"/>
      <c r="AZ38" s="769"/>
      <c r="BA38" s="769"/>
      <c r="BB38" s="769"/>
      <c r="BC38" s="769"/>
      <c r="BD38" s="769"/>
      <c r="BE38" s="769"/>
      <c r="BF38" s="769"/>
      <c r="BG38" s="769"/>
    </row>
    <row r="39" spans="23:59">
      <c r="W39" s="768"/>
      <c r="X39" s="767"/>
      <c r="Y39" s="768"/>
      <c r="Z39" s="768"/>
      <c r="AA39" s="769"/>
      <c r="AB39" s="769"/>
      <c r="AC39" s="769"/>
      <c r="AD39" s="769"/>
      <c r="AE39" s="769"/>
      <c r="AF39" s="769"/>
      <c r="AG39" s="769"/>
      <c r="AH39" s="769"/>
      <c r="AI39" s="769"/>
      <c r="AJ39" s="769"/>
      <c r="AK39" s="769"/>
      <c r="AL39" s="769"/>
      <c r="AM39" s="769"/>
      <c r="AN39" s="769"/>
      <c r="AO39" s="769"/>
      <c r="AP39" s="769"/>
      <c r="AQ39" s="769"/>
      <c r="AR39" s="769"/>
      <c r="AS39" s="769"/>
      <c r="AT39" s="769"/>
      <c r="AU39" s="769"/>
      <c r="AV39" s="769"/>
      <c r="AW39" s="769"/>
      <c r="AX39" s="769"/>
      <c r="AY39" s="769"/>
      <c r="AZ39" s="769"/>
      <c r="BA39" s="769"/>
      <c r="BB39" s="769"/>
      <c r="BC39" s="769"/>
      <c r="BD39" s="769"/>
      <c r="BE39" s="769"/>
      <c r="BF39" s="769"/>
      <c r="BG39" s="769"/>
    </row>
    <row r="40" spans="23:59">
      <c r="AA40" s="534"/>
      <c r="AB40" s="534"/>
      <c r="AC40" s="534"/>
      <c r="AD40" s="534"/>
      <c r="AE40" s="534"/>
      <c r="AF40" s="534"/>
      <c r="AG40" s="534"/>
      <c r="AH40" s="534"/>
      <c r="AI40" s="534"/>
      <c r="AJ40" s="534"/>
      <c r="AK40" s="534"/>
      <c r="AL40" s="534"/>
      <c r="AM40" s="534"/>
      <c r="AN40" s="534"/>
      <c r="AO40" s="534"/>
      <c r="AP40" s="534"/>
      <c r="AQ40" s="534"/>
      <c r="AR40" s="534"/>
      <c r="AS40" s="534"/>
      <c r="AT40" s="534"/>
      <c r="AU40" s="534"/>
      <c r="AV40" s="534"/>
      <c r="AW40" s="534"/>
      <c r="AX40" s="534"/>
      <c r="AY40" s="534"/>
      <c r="AZ40" s="534"/>
      <c r="BA40" s="534"/>
      <c r="BB40" s="534"/>
      <c r="BC40" s="534"/>
      <c r="BD40" s="534"/>
      <c r="BE40" s="534"/>
      <c r="BF40" s="534"/>
      <c r="BG40" s="534"/>
    </row>
    <row r="41" spans="23:59">
      <c r="W41" s="545" t="s">
        <v>107</v>
      </c>
      <c r="AA41" s="534"/>
      <c r="AB41" s="534"/>
      <c r="AC41" s="534"/>
      <c r="AD41" s="534"/>
      <c r="AE41" s="534"/>
      <c r="AF41" s="534"/>
      <c r="AG41" s="534"/>
      <c r="AH41" s="534"/>
      <c r="AI41" s="534"/>
      <c r="AJ41" s="534"/>
      <c r="AK41" s="534"/>
      <c r="AL41" s="534"/>
      <c r="AM41" s="534"/>
      <c r="AN41" s="534"/>
      <c r="AO41" s="534"/>
      <c r="AP41" s="534"/>
      <c r="AQ41" s="534"/>
      <c r="AR41" s="534"/>
      <c r="AS41" s="534"/>
      <c r="AT41" s="534"/>
      <c r="AU41" s="534"/>
      <c r="AV41" s="534"/>
      <c r="AW41" s="534"/>
      <c r="AX41" s="534"/>
      <c r="AY41" s="534"/>
      <c r="AZ41" s="534"/>
      <c r="BA41" s="534"/>
      <c r="BB41" s="534"/>
      <c r="BC41" s="534"/>
      <c r="BD41" s="534"/>
      <c r="BE41" s="534"/>
      <c r="BF41" s="534"/>
      <c r="BG41" s="534"/>
    </row>
    <row r="42" spans="23:59" ht="25.5">
      <c r="Y42" s="527"/>
      <c r="Z42" s="527"/>
      <c r="AA42" s="531" t="s">
        <v>128</v>
      </c>
      <c r="AB42" s="531"/>
      <c r="AC42" s="531"/>
      <c r="AD42" s="531"/>
      <c r="AE42" s="531"/>
      <c r="AF42" s="531"/>
      <c r="AG42" s="531"/>
      <c r="AH42" s="531"/>
      <c r="AI42" s="531"/>
      <c r="AJ42" s="531"/>
      <c r="AK42" s="531"/>
      <c r="AL42" s="531"/>
      <c r="AM42" s="531"/>
      <c r="AN42" s="531"/>
      <c r="AO42" s="531"/>
      <c r="AP42" s="532" t="s">
        <v>126</v>
      </c>
      <c r="AQ42" s="532"/>
      <c r="AR42" s="532"/>
      <c r="AS42" s="532"/>
      <c r="AT42" s="532"/>
      <c r="AU42" s="532"/>
      <c r="AV42" s="532"/>
      <c r="AW42" s="532"/>
      <c r="AX42" s="532" t="s">
        <v>83</v>
      </c>
      <c r="AY42" s="532"/>
      <c r="AZ42" s="532" t="s">
        <v>127</v>
      </c>
      <c r="BA42" s="532" t="s">
        <v>84</v>
      </c>
      <c r="BB42" s="532" t="s">
        <v>91</v>
      </c>
      <c r="BC42" s="532" t="s">
        <v>92</v>
      </c>
      <c r="BD42" s="532" t="s">
        <v>93</v>
      </c>
      <c r="BE42" s="532" t="s">
        <v>85</v>
      </c>
      <c r="BF42" s="532" t="s">
        <v>86</v>
      </c>
      <c r="BG42" s="532" t="s">
        <v>87</v>
      </c>
    </row>
    <row r="43" spans="23:59">
      <c r="AA43" s="535"/>
      <c r="AB43" s="535"/>
      <c r="AC43" s="535"/>
      <c r="AD43" s="535"/>
      <c r="AE43" s="535"/>
      <c r="AF43" s="535"/>
      <c r="AG43" s="535"/>
      <c r="AH43" s="535"/>
      <c r="AI43" s="535"/>
      <c r="AJ43" s="535"/>
      <c r="AK43" s="535"/>
      <c r="AL43" s="535"/>
      <c r="AM43" s="535"/>
      <c r="AN43" s="535"/>
      <c r="AO43" s="535"/>
      <c r="AP43" s="536"/>
      <c r="AQ43" s="536"/>
      <c r="AR43" s="536"/>
      <c r="AS43" s="536"/>
      <c r="AT43" s="536"/>
      <c r="AU43" s="536"/>
      <c r="AV43" s="536"/>
      <c r="AW43" s="536"/>
      <c r="AX43" s="536"/>
      <c r="AY43" s="536"/>
      <c r="AZ43" s="536"/>
      <c r="BA43" s="536"/>
      <c r="BB43" s="536"/>
      <c r="BC43" s="536"/>
      <c r="BD43" s="536"/>
      <c r="BE43" s="536"/>
      <c r="BF43" s="536"/>
      <c r="BG43" s="536"/>
    </row>
    <row r="44" spans="23:59">
      <c r="Y44" s="529" t="s">
        <v>88</v>
      </c>
      <c r="Z44" s="529"/>
      <c r="AA44" s="529"/>
      <c r="AB44" s="529"/>
      <c r="AC44" s="529"/>
      <c r="AD44" s="529"/>
      <c r="AE44" s="529"/>
      <c r="AF44" s="529"/>
      <c r="AG44" s="529"/>
      <c r="AH44" s="529"/>
      <c r="AI44" s="529"/>
      <c r="AJ44" s="529"/>
      <c r="AK44" s="529"/>
      <c r="AL44" s="529"/>
      <c r="AM44" s="529"/>
      <c r="AN44" s="529"/>
      <c r="AO44" s="529"/>
      <c r="AP44" s="533">
        <f>ROUND('13.F-gas'!$AP$5/10, -1)</f>
        <v>1280</v>
      </c>
      <c r="AQ44" s="533"/>
      <c r="AR44" s="533"/>
      <c r="AS44" s="533"/>
      <c r="AT44" s="533"/>
      <c r="AU44" s="533"/>
      <c r="AV44" s="533"/>
      <c r="AW44" s="533"/>
      <c r="AX44" s="533">
        <f>ROUND('13.F-gas'!$AX$5/10, -1)</f>
        <v>3210</v>
      </c>
      <c r="AY44" s="533"/>
      <c r="AZ44" s="533">
        <f>ROUND('13.F-gas'!AZ$5/10, -1)</f>
        <v>3920</v>
      </c>
      <c r="BA44" s="533">
        <f>ROUND('13.F-gas'!BA$5/10, -1)</f>
        <v>4250</v>
      </c>
      <c r="BB44" s="533">
        <f>ROUND('13.F-gas'!BB$5/10, -1)</f>
        <v>0</v>
      </c>
      <c r="BC44" s="533">
        <f>ROUND('13.F-gas'!BC$5/10, -1)</f>
        <v>0</v>
      </c>
      <c r="BD44" s="533">
        <f>ROUND('13.F-gas'!BD$5/10, -1)</f>
        <v>0</v>
      </c>
      <c r="BE44" s="533">
        <f>ROUND('13.F-gas'!BE$5/10, -1)</f>
        <v>0</v>
      </c>
      <c r="BF44" s="533">
        <f>ROUND('13.F-gas'!BF$5/10, -1)</f>
        <v>0</v>
      </c>
      <c r="BG44" s="533">
        <f>ROUND('13.F-gas'!BG$5/10, -1)</f>
        <v>0</v>
      </c>
    </row>
    <row r="45" spans="23:59">
      <c r="AP45" s="534"/>
      <c r="AQ45" s="534"/>
      <c r="AR45" s="534"/>
      <c r="AS45" s="534"/>
      <c r="AT45" s="534"/>
      <c r="AU45" s="534"/>
      <c r="AV45" s="534"/>
      <c r="AW45" s="534"/>
      <c r="AX45" s="534"/>
      <c r="AY45" s="534"/>
      <c r="AZ45" s="534"/>
      <c r="BA45" s="534"/>
      <c r="BB45" s="534"/>
      <c r="BC45" s="534"/>
      <c r="BD45" s="534"/>
      <c r="BE45" s="534"/>
      <c r="BF45" s="534"/>
      <c r="BG45" s="534"/>
    </row>
    <row r="46" spans="23:59">
      <c r="Y46" s="529" t="s">
        <v>31</v>
      </c>
      <c r="Z46" s="529"/>
      <c r="AA46" s="529"/>
      <c r="AB46" s="529"/>
      <c r="AC46" s="529"/>
      <c r="AD46" s="529"/>
      <c r="AE46" s="529"/>
      <c r="AF46" s="529"/>
      <c r="AG46" s="529"/>
      <c r="AH46" s="529"/>
      <c r="AI46" s="529"/>
      <c r="AJ46" s="529"/>
      <c r="AK46" s="529"/>
      <c r="AL46" s="529"/>
      <c r="AM46" s="529"/>
      <c r="AN46" s="529"/>
      <c r="AO46" s="529"/>
      <c r="AP46" s="533">
        <f>ROUND('13.F-gas'!$AP$16/10, -1)</f>
        <v>860</v>
      </c>
      <c r="AQ46" s="533"/>
      <c r="AR46" s="533"/>
      <c r="AS46" s="533"/>
      <c r="AT46" s="533"/>
      <c r="AU46" s="533"/>
      <c r="AV46" s="533"/>
      <c r="AW46" s="533"/>
      <c r="AX46" s="533">
        <f>ROUND('13.F-gas'!$AX$16/10, -1)</f>
        <v>330</v>
      </c>
      <c r="AY46" s="533"/>
      <c r="AZ46" s="533">
        <f>ROUND('13.F-gas'!AZ$16/10, -1)</f>
        <v>330</v>
      </c>
      <c r="BA46" s="533">
        <f>ROUND('13.F-gas'!BA$16/10, -1)</f>
        <v>340</v>
      </c>
      <c r="BB46" s="533">
        <f>ROUND('13.F-gas'!BB$16/10, -1)</f>
        <v>0</v>
      </c>
      <c r="BC46" s="533">
        <f>ROUND('13.F-gas'!BC$16/10, -1)</f>
        <v>0</v>
      </c>
      <c r="BD46" s="533">
        <f>ROUND('13.F-gas'!BD$16/10, -1)</f>
        <v>0</v>
      </c>
      <c r="BE46" s="533">
        <f>ROUND('13.F-gas'!BE$16/10, -1)</f>
        <v>0</v>
      </c>
      <c r="BF46" s="533">
        <f>ROUND('13.F-gas'!BF$16/10, -1)</f>
        <v>0</v>
      </c>
      <c r="BG46" s="533">
        <f>ROUND('13.F-gas'!BG$16/10, -1)</f>
        <v>0</v>
      </c>
    </row>
    <row r="47" spans="23:59">
      <c r="AP47" s="534"/>
      <c r="AQ47" s="534"/>
      <c r="AR47" s="534"/>
      <c r="AS47" s="534"/>
      <c r="AT47" s="534"/>
      <c r="AU47" s="534"/>
      <c r="AV47" s="534"/>
      <c r="AW47" s="534"/>
      <c r="AX47" s="534"/>
      <c r="AY47" s="534"/>
      <c r="AZ47" s="534"/>
      <c r="BA47" s="534"/>
      <c r="BB47" s="534"/>
      <c r="BC47" s="534"/>
      <c r="BD47" s="534"/>
      <c r="BE47" s="534"/>
      <c r="BF47" s="534"/>
      <c r="BG47" s="534"/>
    </row>
    <row r="48" spans="23:59">
      <c r="Y48" s="529" t="s">
        <v>89</v>
      </c>
      <c r="Z48" s="529"/>
      <c r="AA48" s="529"/>
      <c r="AB48" s="529"/>
      <c r="AC48" s="529"/>
      <c r="AD48" s="529"/>
      <c r="AE48" s="529"/>
      <c r="AF48" s="529"/>
      <c r="AG48" s="529"/>
      <c r="AH48" s="529"/>
      <c r="AI48" s="529"/>
      <c r="AJ48" s="529"/>
      <c r="AK48" s="529"/>
      <c r="AL48" s="529"/>
      <c r="AM48" s="529"/>
      <c r="AN48" s="529"/>
      <c r="AO48" s="529"/>
      <c r="AP48" s="533">
        <f>ROUND('13.F-gas'!$AP$23/10, -1)</f>
        <v>510</v>
      </c>
      <c r="AQ48" s="533"/>
      <c r="AR48" s="533"/>
      <c r="AS48" s="533"/>
      <c r="AT48" s="533"/>
      <c r="AU48" s="533"/>
      <c r="AV48" s="533"/>
      <c r="AW48" s="533"/>
      <c r="AX48" s="533">
        <f>ROUND('13.F-gas'!$AX$23/10, -1)</f>
        <v>210</v>
      </c>
      <c r="AY48" s="533"/>
      <c r="AZ48" s="533">
        <f>ROUND('13.F-gas'!AZ$23/10, -1)</f>
        <v>220</v>
      </c>
      <c r="BA48" s="533">
        <f>ROUND('13.F-gas'!BA$23/10, -1)</f>
        <v>230</v>
      </c>
      <c r="BB48" s="533">
        <f>ROUND('13.F-gas'!BB$23/10, -1)</f>
        <v>0</v>
      </c>
      <c r="BC48" s="533">
        <f>ROUND('13.F-gas'!BC$23/10, -1)</f>
        <v>0</v>
      </c>
      <c r="BD48" s="533">
        <f>ROUND('13.F-gas'!BD$23/10, -1)</f>
        <v>0</v>
      </c>
      <c r="BE48" s="533">
        <f>ROUND('13.F-gas'!BE$23/10, -1)</f>
        <v>0</v>
      </c>
      <c r="BF48" s="533">
        <f>ROUND('13.F-gas'!BF$23/10, -1)</f>
        <v>0</v>
      </c>
      <c r="BG48" s="533">
        <f>ROUND('13.F-gas'!BG$23/10, -1)</f>
        <v>0</v>
      </c>
    </row>
    <row r="49" spans="23:59">
      <c r="AP49" s="534"/>
      <c r="AQ49" s="534"/>
      <c r="AR49" s="534"/>
      <c r="AS49" s="534"/>
      <c r="AT49" s="534"/>
      <c r="AU49" s="534"/>
      <c r="AV49" s="534"/>
      <c r="AW49" s="534"/>
      <c r="AX49" s="534"/>
      <c r="AY49" s="534"/>
      <c r="AZ49" s="534"/>
      <c r="BA49" s="534"/>
      <c r="BB49" s="534"/>
      <c r="BC49" s="534"/>
      <c r="BD49" s="534"/>
      <c r="BE49" s="534"/>
      <c r="BF49" s="534"/>
      <c r="BG49" s="534"/>
    </row>
    <row r="50" spans="23:59">
      <c r="Y50" s="529" t="s">
        <v>90</v>
      </c>
      <c r="Z50" s="529"/>
      <c r="AA50" s="529"/>
      <c r="AB50" s="529"/>
      <c r="AC50" s="529"/>
      <c r="AD50" s="529"/>
      <c r="AE50" s="529"/>
      <c r="AF50" s="529"/>
      <c r="AG50" s="529"/>
      <c r="AH50" s="529"/>
      <c r="AI50" s="529"/>
      <c r="AJ50" s="529"/>
      <c r="AK50" s="529"/>
      <c r="AL50" s="529"/>
      <c r="AM50" s="529"/>
      <c r="AN50" s="529"/>
      <c r="AO50" s="529"/>
      <c r="AP50" s="533">
        <f>ROUND('13.F-gas'!$AP$30/10, -1)</f>
        <v>150</v>
      </c>
      <c r="AQ50" s="533"/>
      <c r="AR50" s="533"/>
      <c r="AS50" s="533"/>
      <c r="AT50" s="533"/>
      <c r="AU50" s="533"/>
      <c r="AV50" s="533"/>
      <c r="AW50" s="533"/>
      <c r="AX50" s="533">
        <f>ROUND('13.F-gas'!$AX$30/10, -1)</f>
        <v>160</v>
      </c>
      <c r="AY50" s="533"/>
      <c r="AZ50" s="533">
        <f>ROUND('13.F-gas'!AZ$30/10, -1)</f>
        <v>60</v>
      </c>
      <c r="BA50" s="533">
        <f>ROUND('13.F-gas'!BA$30/10, -1)</f>
        <v>60</v>
      </c>
      <c r="BB50" s="533">
        <f>ROUND('13.F-gas'!BB$30/10, -1)</f>
        <v>0</v>
      </c>
      <c r="BC50" s="533">
        <f>ROUND('13.F-gas'!BC$30/10, -1)</f>
        <v>0</v>
      </c>
      <c r="BD50" s="533">
        <f>ROUND('13.F-gas'!BD$30/10, -1)</f>
        <v>0</v>
      </c>
      <c r="BE50" s="533">
        <f>ROUND('13.F-gas'!BE$30/10, -1)</f>
        <v>0</v>
      </c>
      <c r="BF50" s="533">
        <f>ROUND('13.F-gas'!BF$30/10, -1)</f>
        <v>0</v>
      </c>
      <c r="BG50" s="533">
        <f>ROUND('13.F-gas'!BG$30/10, -1)</f>
        <v>0</v>
      </c>
    </row>
    <row r="52" spans="23:59">
      <c r="W52" s="545" t="s">
        <v>129</v>
      </c>
      <c r="BA52" s="537"/>
      <c r="BB52" s="537"/>
      <c r="BC52" s="537"/>
      <c r="BD52" s="537"/>
    </row>
    <row r="53" spans="23:59" ht="15.75">
      <c r="W53" s="578"/>
      <c r="Y53" s="527"/>
      <c r="Z53" s="527"/>
      <c r="AA53" s="527"/>
      <c r="AB53" s="527"/>
      <c r="AC53" s="527"/>
      <c r="AD53" s="527"/>
      <c r="AE53" s="527"/>
      <c r="AF53" s="527"/>
      <c r="AG53" s="527"/>
      <c r="AH53" s="527"/>
      <c r="AI53" s="527"/>
      <c r="AJ53" s="527"/>
      <c r="AK53" s="527"/>
      <c r="AL53" s="527"/>
      <c r="AM53" s="527"/>
      <c r="AN53" s="527"/>
      <c r="AO53" s="527"/>
      <c r="AP53" s="527"/>
      <c r="AQ53" s="527"/>
      <c r="AR53" s="527"/>
      <c r="AS53" s="527"/>
      <c r="AT53" s="527"/>
      <c r="AU53" s="527"/>
      <c r="AV53" s="527"/>
      <c r="AW53" s="527"/>
      <c r="AX53" s="527"/>
      <c r="AY53" s="527"/>
      <c r="AZ53" s="778" t="s">
        <v>147</v>
      </c>
      <c r="BA53" s="778" t="s">
        <v>147</v>
      </c>
      <c r="BB53" s="778" t="s">
        <v>147</v>
      </c>
      <c r="BC53" s="778" t="s">
        <v>147</v>
      </c>
      <c r="BD53" s="778" t="s">
        <v>147</v>
      </c>
      <c r="BE53" s="778" t="s">
        <v>147</v>
      </c>
      <c r="BF53" s="778" t="s">
        <v>147</v>
      </c>
      <c r="BG53" s="778" t="s">
        <v>147</v>
      </c>
    </row>
    <row r="54" spans="23:59" ht="15">
      <c r="Y54" s="528"/>
      <c r="Z54" s="528"/>
      <c r="AA54" s="528"/>
      <c r="AB54" s="528"/>
      <c r="AC54" s="528"/>
      <c r="AD54" s="528"/>
      <c r="AE54" s="528"/>
      <c r="AF54" s="528"/>
      <c r="AG54" s="528"/>
      <c r="AH54" s="528"/>
      <c r="AI54" s="528"/>
      <c r="AJ54" s="528"/>
      <c r="AK54" s="528"/>
      <c r="AL54" s="528"/>
      <c r="AM54" s="528"/>
      <c r="AN54" s="528"/>
      <c r="AO54" s="528"/>
      <c r="AP54" s="528"/>
      <c r="AQ54" s="528"/>
      <c r="AR54" s="528"/>
      <c r="AS54" s="528"/>
      <c r="AT54" s="528"/>
      <c r="AU54" s="528"/>
      <c r="AV54" s="528"/>
      <c r="AW54" s="528"/>
      <c r="AX54" s="528"/>
      <c r="AY54" s="528"/>
      <c r="AZ54" s="579">
        <f>ROUND('14.家庭におけるCO2排出量（世帯あたり）'!AZ$10,-1)</f>
        <v>4550</v>
      </c>
      <c r="BA54" s="579">
        <f>ROUND('14.家庭におけるCO2排出量（世帯あたり）'!BA$10,-1)</f>
        <v>4520</v>
      </c>
      <c r="BB54" s="579">
        <f>ROUND('14.家庭におけるCO2排出量（世帯あたり）'!BB$10,-1)</f>
        <v>0</v>
      </c>
      <c r="BC54" s="579">
        <f>ROUND('14.家庭におけるCO2排出量（世帯あたり）'!BC$10,-1)</f>
        <v>0</v>
      </c>
      <c r="BD54" s="579">
        <f>ROUND('14.家庭におけるCO2排出量（世帯あたり）'!BD$10,-1)</f>
        <v>0</v>
      </c>
      <c r="BE54" s="579">
        <f>ROUND('14.家庭におけるCO2排出量（世帯あたり）'!BE$10,-1)</f>
        <v>0</v>
      </c>
      <c r="BF54" s="579">
        <f>ROUND('14.家庭におけるCO2排出量（世帯あたり）'!BF$10,-1)</f>
        <v>0</v>
      </c>
      <c r="BG54" s="579">
        <f>ROUND('14.家庭におけるCO2排出量（世帯あたり）'!BG$10,-1)</f>
        <v>0</v>
      </c>
    </row>
    <row r="55" spans="23:59" ht="15">
      <c r="Y55" s="528"/>
      <c r="Z55" s="528"/>
      <c r="AA55" s="528"/>
      <c r="AB55" s="528"/>
      <c r="AC55" s="528"/>
      <c r="AD55" s="528"/>
      <c r="AE55" s="528"/>
      <c r="AF55" s="528"/>
      <c r="AG55" s="528"/>
      <c r="AH55" s="528"/>
      <c r="AI55" s="528"/>
      <c r="AJ55" s="528"/>
      <c r="AK55" s="528"/>
      <c r="AL55" s="528"/>
      <c r="AM55" s="528"/>
      <c r="AN55" s="528"/>
      <c r="AO55" s="528"/>
      <c r="AP55" s="528"/>
      <c r="AQ55" s="528"/>
      <c r="AR55" s="528"/>
      <c r="AS55" s="528"/>
      <c r="AT55" s="528"/>
      <c r="AU55" s="528"/>
      <c r="AV55" s="528"/>
      <c r="AW55" s="528"/>
      <c r="AX55" s="528"/>
      <c r="AY55" s="528"/>
      <c r="AZ55" s="839">
        <v>2015</v>
      </c>
      <c r="BA55" s="839">
        <v>2016</v>
      </c>
      <c r="BB55" s="839">
        <v>2017</v>
      </c>
      <c r="BC55" s="839">
        <v>2018</v>
      </c>
      <c r="BD55" s="839">
        <v>2019</v>
      </c>
      <c r="BE55" s="839">
        <v>2020</v>
      </c>
      <c r="BF55" s="839">
        <v>2021</v>
      </c>
      <c r="BG55" s="839">
        <v>2022</v>
      </c>
    </row>
    <row r="56" spans="23:59" ht="15">
      <c r="W56" s="578" t="s">
        <v>149</v>
      </c>
      <c r="Y56" s="528"/>
      <c r="Z56" s="528"/>
      <c r="AA56" s="528"/>
      <c r="AB56" s="528"/>
      <c r="AC56" s="528"/>
      <c r="AD56" s="528"/>
      <c r="AE56" s="528"/>
      <c r="AF56" s="528"/>
      <c r="AG56" s="528"/>
      <c r="AH56" s="528"/>
      <c r="AI56" s="528"/>
      <c r="AJ56" s="528"/>
      <c r="AK56" s="528"/>
      <c r="AL56" s="528"/>
      <c r="AM56" s="528"/>
      <c r="AN56" s="528"/>
      <c r="AO56" s="528"/>
      <c r="AP56" s="528"/>
      <c r="AQ56" s="528"/>
      <c r="AR56" s="528"/>
      <c r="AS56" s="528"/>
      <c r="AT56" s="528"/>
      <c r="AU56" s="528"/>
      <c r="AV56" s="528"/>
      <c r="AW56" s="528"/>
      <c r="AX56" s="528"/>
      <c r="AY56" s="528"/>
      <c r="AZ56" s="579"/>
      <c r="BA56" s="579"/>
      <c r="BB56" s="579"/>
      <c r="BC56" s="579"/>
      <c r="BD56" s="579"/>
      <c r="BE56" s="579"/>
      <c r="BF56" s="579"/>
      <c r="BG56" s="579"/>
    </row>
    <row r="57" spans="23:59" ht="15.75">
      <c r="W57" s="578"/>
      <c r="Y57" s="527"/>
      <c r="Z57" s="527"/>
      <c r="AA57" s="527"/>
      <c r="AB57" s="527"/>
      <c r="AC57" s="527"/>
      <c r="AD57" s="527"/>
      <c r="AE57" s="527"/>
      <c r="AF57" s="527"/>
      <c r="AG57" s="527"/>
      <c r="AH57" s="527"/>
      <c r="AI57" s="527"/>
      <c r="AJ57" s="527"/>
      <c r="AK57" s="527"/>
      <c r="AL57" s="527"/>
      <c r="AM57" s="527"/>
      <c r="AN57" s="527"/>
      <c r="AO57" s="527"/>
      <c r="AP57" s="527"/>
      <c r="AQ57" s="527"/>
      <c r="AR57" s="527"/>
      <c r="AS57" s="527"/>
      <c r="AT57" s="527"/>
      <c r="AU57" s="527"/>
      <c r="AV57" s="527"/>
      <c r="AW57" s="527"/>
      <c r="AX57" s="527"/>
      <c r="AY57" s="527"/>
      <c r="AZ57" s="778" t="s">
        <v>150</v>
      </c>
      <c r="BA57" s="778" t="s">
        <v>151</v>
      </c>
      <c r="BB57" s="778" t="s">
        <v>152</v>
      </c>
      <c r="BC57" s="778" t="s">
        <v>153</v>
      </c>
      <c r="BD57" s="778" t="s">
        <v>154</v>
      </c>
      <c r="BE57" s="778" t="s">
        <v>155</v>
      </c>
      <c r="BF57" s="778" t="s">
        <v>156</v>
      </c>
      <c r="BG57" s="778" t="s">
        <v>157</v>
      </c>
    </row>
    <row r="58" spans="23:59" ht="15">
      <c r="Y58" s="528"/>
      <c r="Z58" s="528"/>
      <c r="AA58" s="528"/>
      <c r="AB58" s="528"/>
      <c r="AC58" s="528"/>
      <c r="AD58" s="528"/>
      <c r="AE58" s="528"/>
      <c r="AF58" s="528"/>
      <c r="AG58" s="528"/>
      <c r="AH58" s="528"/>
      <c r="AI58" s="528"/>
      <c r="AJ58" s="528"/>
      <c r="AK58" s="528"/>
      <c r="AL58" s="528"/>
      <c r="AM58" s="528"/>
      <c r="AN58" s="528"/>
      <c r="AO58" s="528"/>
      <c r="AP58" s="528"/>
      <c r="AQ58" s="528"/>
      <c r="AR58" s="528"/>
      <c r="AS58" s="528"/>
      <c r="AT58" s="528"/>
      <c r="AU58" s="528"/>
      <c r="AV58" s="528"/>
      <c r="AW58" s="528"/>
      <c r="AX58" s="528"/>
      <c r="AY58" s="528"/>
      <c r="AZ58" s="579">
        <f>ROUND('15.家庭におけるCO2排出量（一人あたり）'!AZ$10,-1)</f>
        <v>2040</v>
      </c>
      <c r="BA58" s="579">
        <f>ROUND('15.家庭におけるCO2排出量（一人あたり）'!BA$10,-1)</f>
        <v>2040</v>
      </c>
      <c r="BB58" s="579">
        <f>ROUND('15.家庭におけるCO2排出量（一人あたり）'!BB$10,-1)</f>
        <v>0</v>
      </c>
      <c r="BC58" s="579">
        <f>ROUND('15.家庭におけるCO2排出量（一人あたり）'!BC$10,-1)</f>
        <v>0</v>
      </c>
      <c r="BD58" s="579">
        <f>ROUND('15.家庭におけるCO2排出量（一人あたり）'!BD$10,-1)</f>
        <v>0</v>
      </c>
      <c r="BE58" s="579">
        <f>ROUND('15.家庭におけるCO2排出量（一人あたり）'!BE$10,-1)</f>
        <v>0</v>
      </c>
      <c r="BF58" s="579">
        <f>ROUND('15.家庭におけるCO2排出量（一人あたり）'!BF$10,-1)</f>
        <v>0</v>
      </c>
      <c r="BG58" s="579">
        <f>ROUND('15.家庭におけるCO2排出量（一人あたり）'!BG$10,-1)</f>
        <v>0</v>
      </c>
    </row>
    <row r="59" spans="23:59" ht="15">
      <c r="Y59" s="528"/>
      <c r="Z59" s="528"/>
      <c r="AA59" s="528"/>
      <c r="AB59" s="528"/>
      <c r="AC59" s="528"/>
      <c r="AD59" s="528"/>
      <c r="AE59" s="528"/>
      <c r="AF59" s="528"/>
      <c r="AG59" s="528"/>
      <c r="AH59" s="528"/>
      <c r="AI59" s="528"/>
      <c r="AJ59" s="528"/>
      <c r="AK59" s="528"/>
      <c r="AL59" s="528"/>
      <c r="AM59" s="528"/>
      <c r="AN59" s="528"/>
      <c r="AO59" s="528"/>
      <c r="AP59" s="528"/>
      <c r="AQ59" s="528"/>
      <c r="AR59" s="528"/>
      <c r="AS59" s="528"/>
      <c r="AT59" s="528"/>
      <c r="AU59" s="528"/>
      <c r="AV59" s="528"/>
      <c r="AW59" s="528"/>
      <c r="AX59" s="528"/>
      <c r="AY59" s="528"/>
      <c r="AZ59" s="839">
        <v>2015</v>
      </c>
      <c r="BA59" s="839">
        <v>2016</v>
      </c>
      <c r="BB59" s="839">
        <v>2017</v>
      </c>
      <c r="BC59" s="839">
        <v>2018</v>
      </c>
      <c r="BD59" s="839">
        <v>2019</v>
      </c>
      <c r="BE59" s="839">
        <v>2020</v>
      </c>
      <c r="BF59" s="839">
        <v>2021</v>
      </c>
      <c r="BG59" s="839">
        <v>2022</v>
      </c>
    </row>
    <row r="60" spans="23:59">
      <c r="Y60" s="529"/>
      <c r="Z60" s="529"/>
      <c r="AA60" s="529"/>
      <c r="AB60" s="529"/>
      <c r="AC60" s="529"/>
      <c r="AD60" s="529"/>
      <c r="AE60" s="529"/>
      <c r="AF60" s="529"/>
      <c r="AG60" s="529"/>
      <c r="AH60" s="529"/>
      <c r="AI60" s="529"/>
      <c r="AJ60" s="529"/>
      <c r="AK60" s="529"/>
      <c r="AL60" s="529"/>
      <c r="AM60" s="529"/>
      <c r="AN60" s="529"/>
      <c r="AO60" s="529"/>
      <c r="AP60" s="529"/>
      <c r="AQ60" s="529"/>
      <c r="AR60" s="529"/>
      <c r="AS60" s="529"/>
      <c r="AT60" s="529"/>
      <c r="AU60" s="529"/>
      <c r="AV60" s="529"/>
      <c r="AW60" s="529"/>
      <c r="AX60" s="529"/>
      <c r="AY60" s="529"/>
      <c r="AZ60" s="779"/>
      <c r="BA60" s="779"/>
      <c r="BB60" s="779"/>
      <c r="BC60" s="779"/>
      <c r="BD60" s="779"/>
      <c r="BE60" s="779"/>
      <c r="BF60" s="779"/>
      <c r="BG60" s="779"/>
    </row>
  </sheetData>
  <phoneticPr fontId="9"/>
  <hyperlinks>
    <hyperlink ref="W2" location="'1.Total'!A1" display="1.Total"/>
    <hyperlink ref="W26" location="'9.CH4'!A1" display="9.CH4"/>
    <hyperlink ref="W34" location="'11.N2O'!A1" display="11.N2O"/>
    <hyperlink ref="W14" location="'5.CO2-Share'!A1" display="5.CO2-Share"/>
    <hyperlink ref="W41" location="'13.F-gas'!A1" display="13.F-gas"/>
    <hyperlink ref="W52" location="'14.家庭におけるCO2排出量（世帯あたり）'!A1" display="14.家庭におけるCO2排出量（世帯あたり）"/>
    <hyperlink ref="W56" location="'15.家庭におけるCO2排出量（一人あたり）'!A1" display="15.家庭におけるCO2排出量（一人あたり）"/>
  </hyperlink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30"/>
  <sheetViews>
    <sheetView zoomScale="70" zoomScaleNormal="70" workbookViewId="0">
      <pane xSplit="26" ySplit="2" topLeftCell="AA3" activePane="bottomRight" state="frozen"/>
      <selection pane="topRight" activeCell="AA1" sqref="AA1"/>
      <selection pane="bottomLeft" activeCell="A3" sqref="A3"/>
      <selection pane="bottomRight"/>
    </sheetView>
  </sheetViews>
  <sheetFormatPr defaultRowHeight="14.25"/>
  <cols>
    <col min="1" max="1" width="9" style="1253"/>
    <col min="2" max="21" width="0" style="1253" hidden="1" customWidth="1"/>
    <col min="22" max="22" width="2.375" style="1253" hidden="1" customWidth="1"/>
    <col min="23" max="23" width="0" style="1253" hidden="1" customWidth="1"/>
    <col min="24" max="24" width="3.5" style="1253" customWidth="1"/>
    <col min="25" max="25" width="9" style="1253"/>
    <col min="26" max="26" width="0" style="1253" hidden="1" customWidth="1"/>
    <col min="27" max="57" width="11.125" style="1253" customWidth="1"/>
    <col min="58" max="16384" width="9" style="1253"/>
  </cols>
  <sheetData>
    <row r="1" spans="1:61" ht="15" thickBot="1"/>
    <row r="2" spans="1:61" ht="15.75">
      <c r="X2" s="538"/>
      <c r="Y2" s="539"/>
      <c r="Z2" s="540"/>
      <c r="AA2" s="541">
        <v>1990</v>
      </c>
      <c r="AB2" s="541">
        <v>1991</v>
      </c>
      <c r="AC2" s="541">
        <v>1992</v>
      </c>
      <c r="AD2" s="541">
        <v>1993</v>
      </c>
      <c r="AE2" s="541">
        <v>1994</v>
      </c>
      <c r="AF2" s="541">
        <v>1995</v>
      </c>
      <c r="AG2" s="541">
        <v>1996</v>
      </c>
      <c r="AH2" s="541">
        <v>1997</v>
      </c>
      <c r="AI2" s="541">
        <v>1998</v>
      </c>
      <c r="AJ2" s="542">
        <v>1999</v>
      </c>
      <c r="AK2" s="542">
        <v>2000</v>
      </c>
      <c r="AL2" s="542">
        <f t="shared" ref="AL2:AR2" si="0">AK2+1</f>
        <v>2001</v>
      </c>
      <c r="AM2" s="542">
        <f t="shared" si="0"/>
        <v>2002</v>
      </c>
      <c r="AN2" s="541">
        <f t="shared" si="0"/>
        <v>2003</v>
      </c>
      <c r="AO2" s="541">
        <f t="shared" si="0"/>
        <v>2004</v>
      </c>
      <c r="AP2" s="541">
        <f t="shared" si="0"/>
        <v>2005</v>
      </c>
      <c r="AQ2" s="541">
        <f t="shared" si="0"/>
        <v>2006</v>
      </c>
      <c r="AR2" s="541">
        <f t="shared" si="0"/>
        <v>2007</v>
      </c>
      <c r="AS2" s="543">
        <v>2008</v>
      </c>
      <c r="AT2" s="543">
        <v>2009</v>
      </c>
      <c r="AU2" s="543">
        <v>2010</v>
      </c>
      <c r="AV2" s="544">
        <v>2011</v>
      </c>
      <c r="AW2" s="544">
        <v>2012</v>
      </c>
      <c r="AX2" s="543">
        <v>2013</v>
      </c>
      <c r="AY2" s="543">
        <v>2014</v>
      </c>
      <c r="AZ2" s="543">
        <v>2015</v>
      </c>
      <c r="BA2" s="543">
        <v>2016</v>
      </c>
      <c r="BB2" s="543">
        <v>2017</v>
      </c>
      <c r="BC2" s="543">
        <v>2018</v>
      </c>
      <c r="BD2" s="543">
        <v>2019</v>
      </c>
      <c r="BE2" s="543">
        <v>2020</v>
      </c>
    </row>
    <row r="3" spans="1:61">
      <c r="A3" s="1254" t="s">
        <v>97</v>
      </c>
    </row>
    <row r="4" spans="1:61" ht="24" thickBot="1">
      <c r="A4" s="546" t="s">
        <v>98</v>
      </c>
      <c r="BF4" s="1255"/>
      <c r="BG4" s="1255"/>
      <c r="BH4" s="1255"/>
      <c r="BI4" s="1255"/>
    </row>
    <row r="5" spans="1:61" ht="15.75" thickTop="1" thickBot="1">
      <c r="X5" s="95"/>
      <c r="Y5" s="547" t="s">
        <v>99</v>
      </c>
      <c r="Z5" s="548"/>
      <c r="AA5" s="549">
        <f>'2.CO2-Sector'!AA65</f>
        <v>1160633.5734324944</v>
      </c>
      <c r="AB5" s="549">
        <f>'2.CO2-Sector'!AB65</f>
        <v>1172216.6840457262</v>
      </c>
      <c r="AC5" s="549">
        <f>'2.CO2-Sector'!AC65</f>
        <v>1181886.377366619</v>
      </c>
      <c r="AD5" s="549">
        <f>'2.CO2-Sector'!AD65</f>
        <v>1174909.267489173</v>
      </c>
      <c r="AE5" s="549">
        <f>'2.CO2-Sector'!AE65</f>
        <v>1229850.2629688447</v>
      </c>
      <c r="AF5" s="549">
        <f>'2.CO2-Sector'!AF65</f>
        <v>1242437.687058432</v>
      </c>
      <c r="AG5" s="549">
        <f>'2.CO2-Sector'!AG65</f>
        <v>1254478.6567536618</v>
      </c>
      <c r="AH5" s="549">
        <f>'2.CO2-Sector'!AH65</f>
        <v>1247810.3209706426</v>
      </c>
      <c r="AI5" s="549">
        <f>'2.CO2-Sector'!AI65</f>
        <v>1207775.4832059264</v>
      </c>
      <c r="AJ5" s="549">
        <f>'2.CO2-Sector'!AJ65</f>
        <v>1243892.6378084174</v>
      </c>
      <c r="AK5" s="549">
        <f>'2.CO2-Sector'!AK65</f>
        <v>1266866.2007197861</v>
      </c>
      <c r="AL5" s="549">
        <f>'2.CO2-Sector'!AL65</f>
        <v>1251778.0776277864</v>
      </c>
      <c r="AM5" s="549">
        <f>'2.CO2-Sector'!AM65</f>
        <v>1280680.2098774731</v>
      </c>
      <c r="AN5" s="549">
        <f>'2.CO2-Sector'!AN65</f>
        <v>1288682.5082443675</v>
      </c>
      <c r="AO5" s="549">
        <f>'2.CO2-Sector'!AO65</f>
        <v>1283241.0034557313</v>
      </c>
      <c r="AP5" s="549">
        <f>'2.CO2-Sector'!AP65</f>
        <v>1289959.1957982974</v>
      </c>
      <c r="AQ5" s="549">
        <f>'2.CO2-Sector'!AQ65</f>
        <v>1265674.5520054542</v>
      </c>
      <c r="AR5" s="549">
        <f>'2.CO2-Sector'!AR65</f>
        <v>1302945.6625800703</v>
      </c>
      <c r="AS5" s="549">
        <f>'2.CO2-Sector'!AS65</f>
        <v>1231871.9765371962</v>
      </c>
      <c r="AT5" s="549">
        <f>'2.CO2-Sector'!AT65</f>
        <v>1162623.7896887718</v>
      </c>
      <c r="AU5" s="549">
        <f>'2.CO2-Sector'!AU65</f>
        <v>1213928.5993155201</v>
      </c>
      <c r="AV5" s="549">
        <f>'2.CO2-Sector'!AV65</f>
        <v>1263669.9055129057</v>
      </c>
      <c r="AW5" s="549">
        <f>'2.CO2-Sector'!AW65</f>
        <v>1304274.4454490184</v>
      </c>
      <c r="AX5" s="549">
        <f>'2.CO2-Sector'!AX65</f>
        <v>1316263.8572446269</v>
      </c>
      <c r="AY5" s="549">
        <f>'2.CO2-Sector'!AY65</f>
        <v>1266296.3559198058</v>
      </c>
      <c r="AZ5" s="549">
        <f>'2.CO2-Sector'!AZ65</f>
        <v>1225769.2703937495</v>
      </c>
      <c r="BA5" s="549">
        <f>'2.CO2-Sector'!BA65</f>
        <v>1206420.9472823371</v>
      </c>
      <c r="BB5" s="549">
        <f>'2.CO2-Sector'!BB65</f>
        <v>0</v>
      </c>
      <c r="BC5" s="549">
        <f>'2.CO2-Sector'!BC65</f>
        <v>0</v>
      </c>
      <c r="BD5" s="549">
        <f>'2.CO2-Sector'!BD65</f>
        <v>0</v>
      </c>
      <c r="BE5" s="549">
        <f>'2.CO2-Sector'!BE65</f>
        <v>0</v>
      </c>
      <c r="BF5" s="570"/>
      <c r="BG5" s="1255"/>
      <c r="BH5" s="1255"/>
      <c r="BI5" s="1255"/>
    </row>
    <row r="6" spans="1:61">
      <c r="W6" s="1"/>
      <c r="X6" s="1"/>
      <c r="Y6" s="1"/>
      <c r="Z6" s="24"/>
      <c r="AA6" s="550">
        <v>1160633.5734324942</v>
      </c>
      <c r="AB6" s="550">
        <v>1172216.6840457264</v>
      </c>
      <c r="AC6" s="550">
        <v>1181886.3773666187</v>
      </c>
      <c r="AD6" s="550">
        <v>1174909.267489173</v>
      </c>
      <c r="AE6" s="550">
        <v>1229850.262968845</v>
      </c>
      <c r="AF6" s="550">
        <v>1242437.687058432</v>
      </c>
      <c r="AG6" s="550">
        <v>1254478.6567536616</v>
      </c>
      <c r="AH6" s="550">
        <v>1247810.3209706424</v>
      </c>
      <c r="AI6" s="550">
        <v>1207775.4832059264</v>
      </c>
      <c r="AJ6" s="550">
        <v>1243892.6378084177</v>
      </c>
      <c r="AK6" s="550">
        <v>1266866.2007197856</v>
      </c>
      <c r="AL6" s="550">
        <v>1251778.0776277864</v>
      </c>
      <c r="AM6" s="550">
        <v>1280680.2098774735</v>
      </c>
      <c r="AN6" s="550">
        <v>1288682.5082443675</v>
      </c>
      <c r="AO6" s="550">
        <v>1283241.0034557311</v>
      </c>
      <c r="AP6" s="550">
        <v>1289959.1957982974</v>
      </c>
      <c r="AQ6" s="550">
        <v>1265674.552005454</v>
      </c>
      <c r="AR6" s="550">
        <v>1302945.6625800703</v>
      </c>
      <c r="AS6" s="550">
        <v>1231871.976537196</v>
      </c>
      <c r="AT6" s="550">
        <v>1162623.7896887711</v>
      </c>
      <c r="AU6" s="550">
        <v>1213928.5993155201</v>
      </c>
      <c r="AV6" s="550">
        <v>1263669.9055129059</v>
      </c>
      <c r="AW6" s="550">
        <v>1304274.4454490186</v>
      </c>
      <c r="AX6" s="550">
        <v>1316263.8572446266</v>
      </c>
      <c r="AY6" s="550">
        <v>1266296.3559198063</v>
      </c>
      <c r="AZ6" s="550">
        <v>1225769.270393749</v>
      </c>
      <c r="BA6" s="550">
        <v>1206420.9472823374</v>
      </c>
      <c r="BB6" s="550">
        <v>0</v>
      </c>
      <c r="BC6" s="550">
        <v>0</v>
      </c>
      <c r="BD6" s="550">
        <v>0</v>
      </c>
      <c r="BE6" s="550">
        <v>0</v>
      </c>
      <c r="BF6" s="570"/>
      <c r="BG6" s="1255"/>
      <c r="BH6" s="1255"/>
      <c r="BI6" s="1255"/>
    </row>
    <row r="7" spans="1:61">
      <c r="W7" s="1"/>
      <c r="X7" s="1"/>
      <c r="Y7" s="1"/>
      <c r="Z7" s="551"/>
      <c r="AA7" s="552" t="b">
        <f>AA5=AA6</f>
        <v>1</v>
      </c>
      <c r="AB7" s="552" t="b">
        <f t="shared" ref="AB7:AY7" si="1">AB5=AB6</f>
        <v>1</v>
      </c>
      <c r="AC7" s="552" t="b">
        <f>AC5=AC6</f>
        <v>1</v>
      </c>
      <c r="AD7" s="552" t="b">
        <f t="shared" si="1"/>
        <v>1</v>
      </c>
      <c r="AE7" s="552" t="b">
        <f t="shared" si="1"/>
        <v>1</v>
      </c>
      <c r="AF7" s="552" t="b">
        <f t="shared" si="1"/>
        <v>1</v>
      </c>
      <c r="AG7" s="552" t="b">
        <f t="shared" si="1"/>
        <v>1</v>
      </c>
      <c r="AH7" s="552" t="b">
        <f t="shared" si="1"/>
        <v>1</v>
      </c>
      <c r="AI7" s="552" t="b">
        <f t="shared" si="1"/>
        <v>1</v>
      </c>
      <c r="AJ7" s="552" t="b">
        <f t="shared" si="1"/>
        <v>1</v>
      </c>
      <c r="AK7" s="552" t="b">
        <f t="shared" si="1"/>
        <v>1</v>
      </c>
      <c r="AL7" s="552" t="b">
        <f t="shared" si="1"/>
        <v>1</v>
      </c>
      <c r="AM7" s="552" t="b">
        <f t="shared" si="1"/>
        <v>1</v>
      </c>
      <c r="AN7" s="552" t="b">
        <f t="shared" si="1"/>
        <v>1</v>
      </c>
      <c r="AO7" s="552" t="b">
        <f t="shared" si="1"/>
        <v>1</v>
      </c>
      <c r="AP7" s="552" t="b">
        <f t="shared" si="1"/>
        <v>1</v>
      </c>
      <c r="AQ7" s="552" t="b">
        <f t="shared" si="1"/>
        <v>1</v>
      </c>
      <c r="AR7" s="552" t="b">
        <f t="shared" si="1"/>
        <v>1</v>
      </c>
      <c r="AS7" s="552" t="b">
        <f t="shared" si="1"/>
        <v>1</v>
      </c>
      <c r="AT7" s="552" t="b">
        <f t="shared" si="1"/>
        <v>1</v>
      </c>
      <c r="AU7" s="552" t="b">
        <f t="shared" si="1"/>
        <v>1</v>
      </c>
      <c r="AV7" s="552" t="b">
        <f t="shared" si="1"/>
        <v>1</v>
      </c>
      <c r="AW7" s="552" t="b">
        <f t="shared" si="1"/>
        <v>1</v>
      </c>
      <c r="AX7" s="552" t="b">
        <f t="shared" si="1"/>
        <v>1</v>
      </c>
      <c r="AY7" s="552" t="b">
        <f t="shared" si="1"/>
        <v>1</v>
      </c>
      <c r="AZ7" s="552" t="b">
        <f>AZ5=AZ6</f>
        <v>1</v>
      </c>
      <c r="BA7" s="552" t="b">
        <f>BA5=BA6</f>
        <v>1</v>
      </c>
      <c r="BB7" s="552" t="b">
        <f t="shared" ref="BB7:BE7" si="2">BB5=BB6</f>
        <v>1</v>
      </c>
      <c r="BC7" s="552" t="b">
        <f t="shared" si="2"/>
        <v>1</v>
      </c>
      <c r="BD7" s="552" t="b">
        <f t="shared" si="2"/>
        <v>1</v>
      </c>
      <c r="BE7" s="552" t="b">
        <f t="shared" si="2"/>
        <v>1</v>
      </c>
      <c r="BF7" s="570"/>
      <c r="BG7" s="1255"/>
      <c r="BH7" s="1255"/>
      <c r="BI7" s="1255"/>
    </row>
    <row r="8" spans="1:61">
      <c r="A8" s="1254" t="s">
        <v>100</v>
      </c>
      <c r="BF8" s="1255"/>
      <c r="BG8" s="1255"/>
      <c r="BH8" s="1255"/>
      <c r="BI8" s="1255"/>
    </row>
    <row r="9" spans="1:61" ht="24" thickBot="1">
      <c r="A9" s="546" t="s">
        <v>101</v>
      </c>
      <c r="BF9" s="1255"/>
      <c r="BG9" s="1255"/>
      <c r="BH9" s="1255"/>
      <c r="BI9" s="1255"/>
    </row>
    <row r="10" spans="1:61" ht="15.75" thickTop="1" thickBot="1">
      <c r="X10" s="95"/>
      <c r="Y10" s="547" t="s">
        <v>99</v>
      </c>
      <c r="Z10" s="553"/>
      <c r="AA10" s="549">
        <f>'3.Allocated_CO2-Sector'!AA65</f>
        <v>1160633.5734324944</v>
      </c>
      <c r="AB10" s="549">
        <f>'3.Allocated_CO2-Sector'!AB65</f>
        <v>1172216.6840457262</v>
      </c>
      <c r="AC10" s="549">
        <f>'3.Allocated_CO2-Sector'!AC65</f>
        <v>1181886.377366619</v>
      </c>
      <c r="AD10" s="549">
        <f>'3.Allocated_CO2-Sector'!AD65</f>
        <v>1174909.2674891728</v>
      </c>
      <c r="AE10" s="549">
        <f>'3.Allocated_CO2-Sector'!AE65</f>
        <v>1229850.262968845</v>
      </c>
      <c r="AF10" s="549">
        <f>'3.Allocated_CO2-Sector'!AF65</f>
        <v>1242437.687058432</v>
      </c>
      <c r="AG10" s="549">
        <f>'3.Allocated_CO2-Sector'!AG65</f>
        <v>1254478.6567536616</v>
      </c>
      <c r="AH10" s="549">
        <f>'3.Allocated_CO2-Sector'!AH65</f>
        <v>1247810.3209706426</v>
      </c>
      <c r="AI10" s="549">
        <f>'3.Allocated_CO2-Sector'!AI65</f>
        <v>1207775.4832059261</v>
      </c>
      <c r="AJ10" s="549">
        <f>'3.Allocated_CO2-Sector'!AJ65</f>
        <v>1243892.6378084177</v>
      </c>
      <c r="AK10" s="549">
        <f>'3.Allocated_CO2-Sector'!AK65</f>
        <v>1266866.2007197859</v>
      </c>
      <c r="AL10" s="549">
        <f>'3.Allocated_CO2-Sector'!AL65</f>
        <v>1251778.0776277864</v>
      </c>
      <c r="AM10" s="549">
        <f>'3.Allocated_CO2-Sector'!AM65</f>
        <v>1280680.2098774731</v>
      </c>
      <c r="AN10" s="549">
        <f>'3.Allocated_CO2-Sector'!AN65</f>
        <v>1288682.5082443675</v>
      </c>
      <c r="AO10" s="549">
        <f>'3.Allocated_CO2-Sector'!AO65</f>
        <v>1283241.0034557311</v>
      </c>
      <c r="AP10" s="549">
        <f>'3.Allocated_CO2-Sector'!AP65</f>
        <v>1289959.1957982974</v>
      </c>
      <c r="AQ10" s="549">
        <f>'3.Allocated_CO2-Sector'!AQ65</f>
        <v>1265674.5520054542</v>
      </c>
      <c r="AR10" s="549">
        <f>'3.Allocated_CO2-Sector'!AR65</f>
        <v>1302945.6625800706</v>
      </c>
      <c r="AS10" s="549">
        <f>'3.Allocated_CO2-Sector'!AS65</f>
        <v>1231871.9765371962</v>
      </c>
      <c r="AT10" s="549">
        <f>'3.Allocated_CO2-Sector'!AT65</f>
        <v>1162623.7896887716</v>
      </c>
      <c r="AU10" s="549">
        <f>'3.Allocated_CO2-Sector'!AU65</f>
        <v>1213928.5993155204</v>
      </c>
      <c r="AV10" s="549">
        <f>'3.Allocated_CO2-Sector'!AV65</f>
        <v>1263669.9055129057</v>
      </c>
      <c r="AW10" s="549">
        <f>'3.Allocated_CO2-Sector'!AW65</f>
        <v>1304274.4454490186</v>
      </c>
      <c r="AX10" s="549">
        <f>'3.Allocated_CO2-Sector'!AX65</f>
        <v>1316263.8572446269</v>
      </c>
      <c r="AY10" s="549">
        <f>'3.Allocated_CO2-Sector'!AY65</f>
        <v>1266296.3559198058</v>
      </c>
      <c r="AZ10" s="549">
        <f>'3.Allocated_CO2-Sector'!AZ65</f>
        <v>1225769.2703937492</v>
      </c>
      <c r="BA10" s="549">
        <f>'3.Allocated_CO2-Sector'!BA65</f>
        <v>1206420.9472823371</v>
      </c>
      <c r="BB10" s="549">
        <f>'3.Allocated_CO2-Sector'!BB65</f>
        <v>0</v>
      </c>
      <c r="BC10" s="549">
        <f>'3.Allocated_CO2-Sector'!BC65</f>
        <v>0</v>
      </c>
      <c r="BD10" s="549">
        <f>'3.Allocated_CO2-Sector'!BD65</f>
        <v>0</v>
      </c>
      <c r="BE10" s="549">
        <f>'3.Allocated_CO2-Sector'!BE65</f>
        <v>0</v>
      </c>
      <c r="BF10" s="570"/>
      <c r="BG10" s="570"/>
      <c r="BH10" s="570"/>
      <c r="BI10" s="570"/>
    </row>
    <row r="11" spans="1:61">
      <c r="W11" s="1"/>
      <c r="X11" s="1"/>
      <c r="Y11" s="554"/>
      <c r="Z11" s="24"/>
      <c r="AA11" s="555">
        <v>1155263.4146980641</v>
      </c>
      <c r="AB11" s="555">
        <v>1167040.5169251773</v>
      </c>
      <c r="AC11" s="555">
        <v>1176942.570385895</v>
      </c>
      <c r="AD11" s="555">
        <v>1170196.7333638826</v>
      </c>
      <c r="AE11" s="555">
        <v>1225173.4205133917</v>
      </c>
      <c r="AF11" s="555">
        <v>1237852.8236455517</v>
      </c>
      <c r="AG11" s="555">
        <v>1249875.6878296272</v>
      </c>
      <c r="AH11" s="555">
        <v>1243367.1322056076</v>
      </c>
      <c r="AI11" s="555">
        <v>1203710.5334867968</v>
      </c>
      <c r="AJ11" s="555">
        <v>1239840.1203538184</v>
      </c>
      <c r="AK11" s="555">
        <v>1262734.4619511019</v>
      </c>
      <c r="AL11" s="555">
        <v>1248087.4240285989</v>
      </c>
      <c r="AM11" s="555">
        <v>1277236.5460184021</v>
      </c>
      <c r="AN11" s="555">
        <v>1285385.4119222614</v>
      </c>
      <c r="AO11" s="555">
        <v>1280036.1223863331</v>
      </c>
      <c r="AP11" s="555">
        <v>1286856.3144644219</v>
      </c>
      <c r="AQ11" s="555">
        <v>1262639.4517445876</v>
      </c>
      <c r="AR11" s="555">
        <v>1300051.9729776548</v>
      </c>
      <c r="AS11" s="555">
        <v>1229245.4503749656</v>
      </c>
      <c r="AT11" s="555">
        <v>1160203.6334104654</v>
      </c>
      <c r="AU11" s="555">
        <v>1211572.867533965</v>
      </c>
      <c r="AV11" s="555">
        <v>1261398.5899286454</v>
      </c>
      <c r="AW11" s="555">
        <v>1302082.926820121</v>
      </c>
      <c r="AX11" s="555">
        <v>1314069.5720154874</v>
      </c>
      <c r="AY11" s="555">
        <v>1264173.252243673</v>
      </c>
      <c r="AZ11" s="555">
        <v>1223666.4753255534</v>
      </c>
      <c r="BA11" s="555">
        <v>1204318.6232988767</v>
      </c>
      <c r="BB11" s="555">
        <v>0</v>
      </c>
      <c r="BC11" s="555">
        <v>0</v>
      </c>
      <c r="BD11" s="555">
        <v>0</v>
      </c>
      <c r="BE11" s="555">
        <v>0</v>
      </c>
      <c r="BF11" s="570"/>
      <c r="BG11" s="570"/>
      <c r="BH11" s="570"/>
      <c r="BI11" s="570"/>
    </row>
    <row r="12" spans="1:61">
      <c r="W12" s="1"/>
      <c r="X12" s="1"/>
      <c r="Y12" s="1"/>
      <c r="Z12" s="26"/>
      <c r="AA12" s="555">
        <v>5370.1587344300542</v>
      </c>
      <c r="AB12" s="555">
        <v>5176.1671205491321</v>
      </c>
      <c r="AC12" s="555">
        <v>4943.8069807237589</v>
      </c>
      <c r="AD12" s="555">
        <v>4712.53412529038</v>
      </c>
      <c r="AE12" s="555">
        <v>4676.8424554532658</v>
      </c>
      <c r="AF12" s="555">
        <v>4584.8634128803405</v>
      </c>
      <c r="AG12" s="555">
        <v>4602.9689240344123</v>
      </c>
      <c r="AH12" s="555">
        <v>4443.1887650347826</v>
      </c>
      <c r="AI12" s="555">
        <v>4064.9497191295823</v>
      </c>
      <c r="AJ12" s="555">
        <v>4052.5174545993154</v>
      </c>
      <c r="AK12" s="555">
        <v>4131.7387686837355</v>
      </c>
      <c r="AL12" s="555">
        <v>3690.6535991874025</v>
      </c>
      <c r="AM12" s="555">
        <v>3443.6638590713796</v>
      </c>
      <c r="AN12" s="555">
        <v>3297.0963221062002</v>
      </c>
      <c r="AO12" s="555">
        <v>3204.8810693979758</v>
      </c>
      <c r="AP12" s="555">
        <v>3102.8813338753748</v>
      </c>
      <c r="AQ12" s="555">
        <v>3035.1002608664421</v>
      </c>
      <c r="AR12" s="555">
        <v>2893.6896024156003</v>
      </c>
      <c r="AS12" s="555">
        <v>2626.5261622303169</v>
      </c>
      <c r="AT12" s="555">
        <v>2420.1562783057461</v>
      </c>
      <c r="AU12" s="555">
        <v>2355.7317815550905</v>
      </c>
      <c r="AV12" s="555">
        <v>2271.3155842604669</v>
      </c>
      <c r="AW12" s="555">
        <v>2191.5186288975092</v>
      </c>
      <c r="AX12" s="555">
        <v>2194.2852291393347</v>
      </c>
      <c r="AY12" s="555">
        <v>2123.1036761332143</v>
      </c>
      <c r="AZ12" s="555">
        <v>2102.7950681954526</v>
      </c>
      <c r="BA12" s="555">
        <v>2102.3239834606152</v>
      </c>
      <c r="BB12" s="555">
        <v>0</v>
      </c>
      <c r="BC12" s="555">
        <v>0</v>
      </c>
      <c r="BD12" s="555">
        <v>0</v>
      </c>
      <c r="BE12" s="555">
        <v>0</v>
      </c>
      <c r="BF12" s="570"/>
      <c r="BG12" s="570"/>
      <c r="BH12" s="570"/>
      <c r="BI12" s="570"/>
    </row>
    <row r="13" spans="1:61">
      <c r="W13" s="295"/>
      <c r="X13" s="295"/>
      <c r="Y13" s="295"/>
      <c r="Z13" s="556"/>
      <c r="AA13" s="715" t="b">
        <f>AA10=(AA11+AA12)</f>
        <v>1</v>
      </c>
      <c r="AB13" s="555" t="b">
        <f t="shared" ref="AB13:BE13" si="3">AB10=(AB11+AB12)</f>
        <v>1</v>
      </c>
      <c r="AC13" s="555" t="b">
        <f t="shared" si="3"/>
        <v>1</v>
      </c>
      <c r="AD13" s="555" t="b">
        <f t="shared" si="3"/>
        <v>1</v>
      </c>
      <c r="AE13" s="555" t="b">
        <f t="shared" si="3"/>
        <v>1</v>
      </c>
      <c r="AF13" s="555" t="b">
        <f t="shared" si="3"/>
        <v>1</v>
      </c>
      <c r="AG13" s="555" t="b">
        <f t="shared" si="3"/>
        <v>1</v>
      </c>
      <c r="AH13" s="555" t="b">
        <f t="shared" si="3"/>
        <v>1</v>
      </c>
      <c r="AI13" s="555" t="b">
        <f t="shared" si="3"/>
        <v>1</v>
      </c>
      <c r="AJ13" s="555" t="b">
        <f t="shared" si="3"/>
        <v>1</v>
      </c>
      <c r="AK13" s="555" t="b">
        <f t="shared" si="3"/>
        <v>1</v>
      </c>
      <c r="AL13" s="555" t="b">
        <f t="shared" si="3"/>
        <v>1</v>
      </c>
      <c r="AM13" s="555" t="b">
        <f t="shared" si="3"/>
        <v>1</v>
      </c>
      <c r="AN13" s="555" t="b">
        <f t="shared" si="3"/>
        <v>1</v>
      </c>
      <c r="AO13" s="555" t="b">
        <f t="shared" si="3"/>
        <v>1</v>
      </c>
      <c r="AP13" s="555" t="b">
        <f t="shared" si="3"/>
        <v>1</v>
      </c>
      <c r="AQ13" s="555" t="b">
        <f t="shared" si="3"/>
        <v>1</v>
      </c>
      <c r="AR13" s="555" t="b">
        <f t="shared" si="3"/>
        <v>1</v>
      </c>
      <c r="AS13" s="555" t="b">
        <f t="shared" si="3"/>
        <v>1</v>
      </c>
      <c r="AT13" s="555" t="b">
        <f t="shared" si="3"/>
        <v>1</v>
      </c>
      <c r="AU13" s="555" t="b">
        <f t="shared" si="3"/>
        <v>1</v>
      </c>
      <c r="AV13" s="555" t="b">
        <f t="shared" si="3"/>
        <v>1</v>
      </c>
      <c r="AW13" s="555" t="b">
        <f t="shared" si="3"/>
        <v>1</v>
      </c>
      <c r="AX13" s="555" t="b">
        <f t="shared" si="3"/>
        <v>1</v>
      </c>
      <c r="AY13" s="555" t="b">
        <f t="shared" si="3"/>
        <v>1</v>
      </c>
      <c r="AZ13" s="555" t="b">
        <f t="shared" si="3"/>
        <v>1</v>
      </c>
      <c r="BA13" s="555" t="b">
        <f t="shared" si="3"/>
        <v>1</v>
      </c>
      <c r="BB13" s="555" t="b">
        <f t="shared" si="3"/>
        <v>1</v>
      </c>
      <c r="BC13" s="555" t="b">
        <f t="shared" si="3"/>
        <v>1</v>
      </c>
      <c r="BD13" s="555" t="b">
        <f t="shared" si="3"/>
        <v>1</v>
      </c>
      <c r="BE13" s="555" t="b">
        <f t="shared" si="3"/>
        <v>1</v>
      </c>
      <c r="BF13" s="571"/>
      <c r="BG13" s="571"/>
      <c r="BH13" s="571"/>
      <c r="BI13" s="571"/>
    </row>
    <row r="14" spans="1:61">
      <c r="W14" s="295"/>
      <c r="X14" s="295"/>
      <c r="Y14" s="295"/>
      <c r="Z14" s="556"/>
      <c r="AA14" s="834">
        <f>AA10-(AA11+AA12)</f>
        <v>0</v>
      </c>
      <c r="AB14" s="834">
        <f t="shared" ref="AB14:BA14" si="4">AB10-(AB11+AB12)</f>
        <v>0</v>
      </c>
      <c r="AC14" s="834">
        <f t="shared" si="4"/>
        <v>0</v>
      </c>
      <c r="AD14" s="834">
        <f t="shared" si="4"/>
        <v>0</v>
      </c>
      <c r="AE14" s="834">
        <f t="shared" si="4"/>
        <v>0</v>
      </c>
      <c r="AF14" s="834">
        <f t="shared" si="4"/>
        <v>0</v>
      </c>
      <c r="AG14" s="834">
        <f t="shared" si="4"/>
        <v>0</v>
      </c>
      <c r="AH14" s="834">
        <f t="shared" si="4"/>
        <v>0</v>
      </c>
      <c r="AI14" s="834">
        <f t="shared" si="4"/>
        <v>0</v>
      </c>
      <c r="AJ14" s="834">
        <f t="shared" si="4"/>
        <v>0</v>
      </c>
      <c r="AK14" s="834">
        <f t="shared" si="4"/>
        <v>0</v>
      </c>
      <c r="AL14" s="834">
        <f t="shared" si="4"/>
        <v>0</v>
      </c>
      <c r="AM14" s="834">
        <f t="shared" si="4"/>
        <v>0</v>
      </c>
      <c r="AN14" s="834">
        <f t="shared" si="4"/>
        <v>0</v>
      </c>
      <c r="AO14" s="834">
        <f t="shared" si="4"/>
        <v>0</v>
      </c>
      <c r="AP14" s="834">
        <f>AP10-(AP11+AP12)</f>
        <v>0</v>
      </c>
      <c r="AQ14" s="838">
        <f t="shared" si="4"/>
        <v>0</v>
      </c>
      <c r="AR14" s="838">
        <f t="shared" si="4"/>
        <v>0</v>
      </c>
      <c r="AS14" s="834">
        <f t="shared" si="4"/>
        <v>0</v>
      </c>
      <c r="AT14" s="834">
        <f t="shared" si="4"/>
        <v>0</v>
      </c>
      <c r="AU14" s="834">
        <f t="shared" si="4"/>
        <v>0</v>
      </c>
      <c r="AV14" s="834">
        <f t="shared" si="4"/>
        <v>0</v>
      </c>
      <c r="AW14" s="834">
        <f t="shared" si="4"/>
        <v>0</v>
      </c>
      <c r="AX14" s="834">
        <f t="shared" si="4"/>
        <v>0</v>
      </c>
      <c r="AY14" s="834">
        <f t="shared" si="4"/>
        <v>0</v>
      </c>
      <c r="AZ14" s="834">
        <f t="shared" si="4"/>
        <v>0</v>
      </c>
      <c r="BA14" s="834">
        <f t="shared" si="4"/>
        <v>0</v>
      </c>
      <c r="BB14" s="555"/>
      <c r="BC14" s="555"/>
      <c r="BD14" s="555"/>
      <c r="BE14" s="555"/>
      <c r="BF14" s="571"/>
      <c r="BG14" s="571"/>
      <c r="BH14" s="571"/>
      <c r="BI14" s="571"/>
    </row>
    <row r="15" spans="1:61">
      <c r="A15" s="1254" t="s">
        <v>102</v>
      </c>
      <c r="BF15" s="1255"/>
      <c r="BG15" s="1255"/>
      <c r="BH15" s="1255"/>
      <c r="BI15" s="1255"/>
    </row>
    <row r="16" spans="1:61" ht="24" thickBot="1">
      <c r="A16" s="557" t="s">
        <v>103</v>
      </c>
    </row>
    <row r="17" spans="1:57" ht="15" thickTop="1">
      <c r="Y17" s="558" t="s">
        <v>104</v>
      </c>
      <c r="Z17" s="559"/>
      <c r="AA17" s="559">
        <f>'9.CH4'!AA$10</f>
        <v>44337.525142560022</v>
      </c>
      <c r="AB17" s="559">
        <f>'9.CH4'!AB$10</f>
        <v>43113.766205830667</v>
      </c>
      <c r="AC17" s="559">
        <f>'9.CH4'!AC$10</f>
        <v>43955.344502896543</v>
      </c>
      <c r="AD17" s="559">
        <f>'9.CH4'!AD$10</f>
        <v>39863.052913746775</v>
      </c>
      <c r="AE17" s="559">
        <f>'9.CH4'!AE$10</f>
        <v>43250.533956486026</v>
      </c>
      <c r="AF17" s="559">
        <f>'9.CH4'!AF$10</f>
        <v>41759.443556404716</v>
      </c>
      <c r="AG17" s="559">
        <f>'9.CH4'!AG$10</f>
        <v>40549.363050042812</v>
      </c>
      <c r="AH17" s="559">
        <f>'9.CH4'!AH$10</f>
        <v>39805.355908137004</v>
      </c>
      <c r="AI17" s="559">
        <f>'9.CH4'!AI$10</f>
        <v>37948.968506578451</v>
      </c>
      <c r="AJ17" s="559">
        <f>'9.CH4'!AJ$10</f>
        <v>37795.360937270008</v>
      </c>
      <c r="AK17" s="559">
        <f>'9.CH4'!AK$10</f>
        <v>37778.530384818048</v>
      </c>
      <c r="AL17" s="559">
        <f>'9.CH4'!AL$10</f>
        <v>36741.466409620334</v>
      </c>
      <c r="AM17" s="559">
        <f>'9.CH4'!AM$10</f>
        <v>36131.327343255747</v>
      </c>
      <c r="AN17" s="559">
        <f>'9.CH4'!AN$10</f>
        <v>34677.859125597846</v>
      </c>
      <c r="AO17" s="559">
        <f>'9.CH4'!AO$10</f>
        <v>35749.826624101748</v>
      </c>
      <c r="AP17" s="559">
        <f>'9.CH4'!AP$10</f>
        <v>35551.203201049088</v>
      </c>
      <c r="AQ17" s="559">
        <f>'9.CH4'!AQ$10</f>
        <v>35058.634224140798</v>
      </c>
      <c r="AR17" s="559">
        <f>'9.CH4'!AR$10</f>
        <v>35362.98246226144</v>
      </c>
      <c r="AS17" s="559">
        <f>'9.CH4'!AS$10</f>
        <v>35034.670013290968</v>
      </c>
      <c r="AT17" s="559">
        <f>'9.CH4'!AT$10</f>
        <v>34126.959308177189</v>
      </c>
      <c r="AU17" s="559">
        <f>'9.CH4'!AU$10</f>
        <v>34735.126886866965</v>
      </c>
      <c r="AV17" s="559">
        <f>'9.CH4'!AV$10</f>
        <v>33688.534484929442</v>
      </c>
      <c r="AW17" s="559">
        <f>'9.CH4'!AW$10</f>
        <v>32849.942943746762</v>
      </c>
      <c r="AX17" s="559">
        <f>'9.CH4'!AX$10</f>
        <v>32514.440432399682</v>
      </c>
      <c r="AY17" s="559">
        <f>'9.CH4'!AY$10</f>
        <v>31879.066534057885</v>
      </c>
      <c r="AZ17" s="559">
        <f>'9.CH4'!AZ$10</f>
        <v>31140.879643578781</v>
      </c>
      <c r="BA17" s="559">
        <f>'9.CH4'!BA$10</f>
        <v>30792.275020844445</v>
      </c>
      <c r="BB17" s="559">
        <f>'9.CH4'!BB$10</f>
        <v>0</v>
      </c>
      <c r="BC17" s="559">
        <f>'9.CH4'!BC$10</f>
        <v>0</v>
      </c>
      <c r="BD17" s="559">
        <f>'9.CH4'!BD$10</f>
        <v>0</v>
      </c>
      <c r="BE17" s="559">
        <f>'9.CH4'!BE$10</f>
        <v>0</v>
      </c>
    </row>
    <row r="18" spans="1:57">
      <c r="Y18" s="9"/>
      <c r="Z18" s="560"/>
      <c r="AA18" s="561">
        <v>44337.525142560029</v>
      </c>
      <c r="AB18" s="561">
        <v>43113.766205830674</v>
      </c>
      <c r="AC18" s="561">
        <v>43955.344502896551</v>
      </c>
      <c r="AD18" s="561">
        <v>39863.052913746782</v>
      </c>
      <c r="AE18" s="561">
        <v>43250.533956486026</v>
      </c>
      <c r="AF18" s="561">
        <v>41759.443556404709</v>
      </c>
      <c r="AG18" s="561">
        <v>40549.363050042812</v>
      </c>
      <c r="AH18" s="561">
        <v>39805.355908137004</v>
      </c>
      <c r="AI18" s="561">
        <v>37948.968506578443</v>
      </c>
      <c r="AJ18" s="561">
        <v>37795.360937270001</v>
      </c>
      <c r="AK18" s="561">
        <v>37778.530384818048</v>
      </c>
      <c r="AL18" s="561">
        <v>36741.466409620341</v>
      </c>
      <c r="AM18" s="561">
        <v>36131.327343255747</v>
      </c>
      <c r="AN18" s="561">
        <v>34677.859125597839</v>
      </c>
      <c r="AO18" s="561">
        <v>35749.826624101748</v>
      </c>
      <c r="AP18" s="561">
        <v>35551.203201049102</v>
      </c>
      <c r="AQ18" s="561">
        <v>35058.634224140806</v>
      </c>
      <c r="AR18" s="561">
        <v>35362.982462261447</v>
      </c>
      <c r="AS18" s="561">
        <v>35034.670013290961</v>
      </c>
      <c r="AT18" s="561">
        <v>34126.959308177189</v>
      </c>
      <c r="AU18" s="561">
        <v>34735.12688686695</v>
      </c>
      <c r="AV18" s="561">
        <v>33688.534484929434</v>
      </c>
      <c r="AW18" s="561">
        <v>32849.942943746762</v>
      </c>
      <c r="AX18" s="561">
        <v>32514.440432399682</v>
      </c>
      <c r="AY18" s="561">
        <v>31879.066534057882</v>
      </c>
      <c r="AZ18" s="561">
        <v>31140.879643578781</v>
      </c>
      <c r="BA18" s="561">
        <v>30792.275020844449</v>
      </c>
      <c r="BB18" s="561">
        <v>0</v>
      </c>
      <c r="BC18" s="561">
        <v>0</v>
      </c>
      <c r="BD18" s="561">
        <v>0</v>
      </c>
      <c r="BE18" s="561">
        <v>0</v>
      </c>
    </row>
    <row r="19" spans="1:57">
      <c r="Y19" s="9"/>
      <c r="Z19" s="9"/>
      <c r="AA19" s="562" t="b">
        <f t="shared" ref="AA19:AY19" si="5">AA17=AA18</f>
        <v>1</v>
      </c>
      <c r="AB19" s="562" t="b">
        <f t="shared" si="5"/>
        <v>1</v>
      </c>
      <c r="AC19" s="562" t="b">
        <f>AC17=AC18</f>
        <v>0</v>
      </c>
      <c r="AD19" s="562" t="b">
        <f t="shared" si="5"/>
        <v>1</v>
      </c>
      <c r="AE19" s="562" t="b">
        <f t="shared" si="5"/>
        <v>1</v>
      </c>
      <c r="AF19" s="562" t="b">
        <f t="shared" si="5"/>
        <v>1</v>
      </c>
      <c r="AG19" s="562" t="b">
        <f t="shared" si="5"/>
        <v>1</v>
      </c>
      <c r="AH19" s="562" t="b">
        <f t="shared" si="5"/>
        <v>1</v>
      </c>
      <c r="AI19" s="562" t="b">
        <f>AI17=AI18</f>
        <v>0</v>
      </c>
      <c r="AJ19" s="562" t="b">
        <f t="shared" si="5"/>
        <v>1</v>
      </c>
      <c r="AK19" s="562" t="b">
        <f t="shared" si="5"/>
        <v>1</v>
      </c>
      <c r="AL19" s="562" t="b">
        <f t="shared" si="5"/>
        <v>1</v>
      </c>
      <c r="AM19" s="562" t="b">
        <f t="shared" si="5"/>
        <v>1</v>
      </c>
      <c r="AN19" s="562" t="b">
        <f t="shared" si="5"/>
        <v>1</v>
      </c>
      <c r="AO19" s="562" t="b">
        <f t="shared" si="5"/>
        <v>1</v>
      </c>
      <c r="AP19" s="562" t="b">
        <f t="shared" si="5"/>
        <v>1</v>
      </c>
      <c r="AQ19" s="562" t="b">
        <f t="shared" si="5"/>
        <v>1</v>
      </c>
      <c r="AR19" s="562" t="b">
        <f t="shared" si="5"/>
        <v>1</v>
      </c>
      <c r="AS19" s="562" t="b">
        <f t="shared" si="5"/>
        <v>1</v>
      </c>
      <c r="AT19" s="562" t="b">
        <f t="shared" si="5"/>
        <v>1</v>
      </c>
      <c r="AU19" s="562" t="b">
        <f t="shared" si="5"/>
        <v>1</v>
      </c>
      <c r="AV19" s="562" t="b">
        <f t="shared" si="5"/>
        <v>1</v>
      </c>
      <c r="AW19" s="562" t="b">
        <f t="shared" si="5"/>
        <v>1</v>
      </c>
      <c r="AX19" s="562" t="b">
        <f t="shared" si="5"/>
        <v>1</v>
      </c>
      <c r="AY19" s="562" t="b">
        <f t="shared" si="5"/>
        <v>1</v>
      </c>
      <c r="AZ19" s="562" t="b">
        <f>AZ17=AZ18</f>
        <v>1</v>
      </c>
      <c r="BA19" s="562" t="b">
        <f>BA17=BA18</f>
        <v>1</v>
      </c>
      <c r="BB19" s="562" t="b">
        <f t="shared" ref="BB19:BE19" si="6">BB17=BB18</f>
        <v>1</v>
      </c>
      <c r="BC19" s="562" t="b">
        <f t="shared" si="6"/>
        <v>1</v>
      </c>
      <c r="BD19" s="562" t="b">
        <f t="shared" si="6"/>
        <v>1</v>
      </c>
      <c r="BE19" s="562" t="b">
        <f t="shared" si="6"/>
        <v>1</v>
      </c>
    </row>
    <row r="20" spans="1:57">
      <c r="Y20" s="9"/>
      <c r="Z20" s="9"/>
      <c r="AA20" s="562"/>
      <c r="AB20" s="562"/>
      <c r="AC20" s="840">
        <f>AC17-AC18</f>
        <v>0</v>
      </c>
      <c r="AD20" s="562"/>
      <c r="AE20" s="562"/>
      <c r="AF20" s="562"/>
      <c r="AG20" s="562"/>
      <c r="AH20" s="562"/>
      <c r="AI20" s="840">
        <f>AI17-AI18</f>
        <v>0</v>
      </c>
      <c r="AJ20" s="562"/>
      <c r="AK20" s="562"/>
      <c r="AL20" s="562"/>
      <c r="AM20" s="562"/>
      <c r="AN20" s="562"/>
      <c r="AO20" s="562"/>
      <c r="AP20" s="562"/>
      <c r="AQ20" s="562"/>
      <c r="AR20" s="562"/>
      <c r="AS20" s="562"/>
      <c r="AT20" s="562"/>
      <c r="AU20" s="562"/>
      <c r="AV20" s="562"/>
      <c r="AW20" s="562"/>
      <c r="AX20" s="562"/>
      <c r="AY20" s="562"/>
      <c r="AZ20" s="562"/>
      <c r="BA20" s="562"/>
      <c r="BB20" s="562"/>
      <c r="BC20" s="562"/>
      <c r="BD20" s="562"/>
      <c r="BE20" s="562"/>
    </row>
    <row r="21" spans="1:57">
      <c r="A21" s="1254" t="s">
        <v>105</v>
      </c>
    </row>
    <row r="22" spans="1:57" ht="24" thickBot="1">
      <c r="A22" s="557" t="s">
        <v>106</v>
      </c>
    </row>
    <row r="23" spans="1:57" ht="15" thickTop="1">
      <c r="Y23" s="558" t="s">
        <v>104</v>
      </c>
      <c r="Z23" s="559"/>
      <c r="AA23" s="559">
        <f>'11.N2O'!AA9</f>
        <v>31739.131716735887</v>
      </c>
      <c r="AB23" s="559">
        <f>'11.N2O'!AB9</f>
        <v>31440.254042410834</v>
      </c>
      <c r="AC23" s="559">
        <f>'11.N2O'!AC9</f>
        <v>31601.778454936561</v>
      </c>
      <c r="AD23" s="559">
        <f>'11.N2O'!AD9</f>
        <v>31465.696983370457</v>
      </c>
      <c r="AE23" s="559">
        <f>'11.N2O'!AE9</f>
        <v>32738.103724588109</v>
      </c>
      <c r="AF23" s="559">
        <f>'11.N2O'!AF9</f>
        <v>33040.445207340454</v>
      </c>
      <c r="AG23" s="559">
        <f>'11.N2O'!AG9</f>
        <v>34161.579964019773</v>
      </c>
      <c r="AH23" s="559">
        <f>'11.N2O'!AH9</f>
        <v>34947.683586535182</v>
      </c>
      <c r="AI23" s="559">
        <f>'11.N2O'!AI9</f>
        <v>33351.902710755268</v>
      </c>
      <c r="AJ23" s="559">
        <f>'11.N2O'!AJ9</f>
        <v>27179.00341178821</v>
      </c>
      <c r="AK23" s="559">
        <f>'11.N2O'!AK9</f>
        <v>29689.940248876585</v>
      </c>
      <c r="AL23" s="559">
        <f>'11.N2O'!AL9</f>
        <v>26140.305484977922</v>
      </c>
      <c r="AM23" s="559">
        <f>'11.N2O'!AM9</f>
        <v>25608.835361532685</v>
      </c>
      <c r="AN23" s="559">
        <f>'11.N2O'!AN9</f>
        <v>25469.605346947512</v>
      </c>
      <c r="AO23" s="559">
        <f>'11.N2O'!AO9</f>
        <v>25493.689048342119</v>
      </c>
      <c r="AP23" s="559">
        <f>'11.N2O'!AP9</f>
        <v>25063.873794050465</v>
      </c>
      <c r="AQ23" s="559">
        <f>'11.N2O'!AQ9</f>
        <v>25010.861792803415</v>
      </c>
      <c r="AR23" s="559">
        <f>'11.N2O'!AR9</f>
        <v>24429.65552982155</v>
      </c>
      <c r="AS23" s="559">
        <f>'11.N2O'!AS9</f>
        <v>23554.924639928715</v>
      </c>
      <c r="AT23" s="559">
        <f>'11.N2O'!AT9</f>
        <v>23002.303199937367</v>
      </c>
      <c r="AU23" s="559">
        <f>'11.N2O'!AU9</f>
        <v>22475.775339459957</v>
      </c>
      <c r="AV23" s="559">
        <f>'11.N2O'!AV9</f>
        <v>22007.814220049946</v>
      </c>
      <c r="AW23" s="559">
        <f>'11.N2O'!AW9</f>
        <v>21650.571401432455</v>
      </c>
      <c r="AX23" s="559">
        <f>'11.N2O'!AX9</f>
        <v>21718.17136272493</v>
      </c>
      <c r="AY23" s="559">
        <f>'11.N2O'!AY9</f>
        <v>21301.900194470451</v>
      </c>
      <c r="AZ23" s="559">
        <f>'11.N2O'!AZ9</f>
        <v>20979.486649035043</v>
      </c>
      <c r="BA23" s="559">
        <f>'11.N2O'!BA9</f>
        <v>20676.479784222778</v>
      </c>
      <c r="BB23" s="559">
        <f>'11.N2O'!BB9</f>
        <v>0</v>
      </c>
      <c r="BC23" s="559">
        <f>'11.N2O'!BC9</f>
        <v>0</v>
      </c>
      <c r="BD23" s="559">
        <f>'11.N2O'!BD9</f>
        <v>0</v>
      </c>
      <c r="BE23" s="559">
        <f>'11.N2O'!BE9</f>
        <v>0</v>
      </c>
    </row>
    <row r="24" spans="1:57">
      <c r="Y24" s="9"/>
      <c r="Z24" s="91"/>
      <c r="AA24" s="563">
        <v>31739.131716735887</v>
      </c>
      <c r="AB24" s="563">
        <v>31440.25404241083</v>
      </c>
      <c r="AC24" s="563">
        <v>31601.778454936561</v>
      </c>
      <c r="AD24" s="563">
        <v>31465.696983370453</v>
      </c>
      <c r="AE24" s="563">
        <v>32738.103724588105</v>
      </c>
      <c r="AF24" s="563">
        <v>33040.445207340454</v>
      </c>
      <c r="AG24" s="563">
        <v>34161.579964019773</v>
      </c>
      <c r="AH24" s="563">
        <v>34947.683586535175</v>
      </c>
      <c r="AI24" s="563">
        <v>33351.902710755268</v>
      </c>
      <c r="AJ24" s="563">
        <v>27179.00341178821</v>
      </c>
      <c r="AK24" s="563">
        <v>29689.940248876577</v>
      </c>
      <c r="AL24" s="563">
        <v>26140.305484977922</v>
      </c>
      <c r="AM24" s="563">
        <v>25608.835361532685</v>
      </c>
      <c r="AN24" s="563">
        <v>25469.605346947519</v>
      </c>
      <c r="AO24" s="563">
        <v>25493.689048342123</v>
      </c>
      <c r="AP24" s="563">
        <v>25063.873794050469</v>
      </c>
      <c r="AQ24" s="563">
        <v>25010.861792803418</v>
      </c>
      <c r="AR24" s="563">
        <v>24429.65552982155</v>
      </c>
      <c r="AS24" s="563">
        <v>23554.924639928715</v>
      </c>
      <c r="AT24" s="563">
        <v>23002.303199937371</v>
      </c>
      <c r="AU24" s="563">
        <v>22475.775339459957</v>
      </c>
      <c r="AV24" s="563">
        <v>22007.814220049946</v>
      </c>
      <c r="AW24" s="563">
        <v>21650.571401432451</v>
      </c>
      <c r="AX24" s="563">
        <v>21718.17136272493</v>
      </c>
      <c r="AY24" s="563">
        <v>21301.900194470458</v>
      </c>
      <c r="AZ24" s="563">
        <v>20979.486649035043</v>
      </c>
      <c r="BA24" s="563">
        <v>20676.479784222782</v>
      </c>
      <c r="BB24" s="563">
        <v>0</v>
      </c>
      <c r="BC24" s="563">
        <v>0</v>
      </c>
      <c r="BD24" s="563">
        <v>0</v>
      </c>
      <c r="BE24" s="563">
        <v>0</v>
      </c>
    </row>
    <row r="25" spans="1:57">
      <c r="Y25" s="9"/>
      <c r="Z25" s="90"/>
      <c r="AA25" s="564" t="b">
        <f t="shared" ref="AA25:AW25" si="7">AA23=AA24</f>
        <v>1</v>
      </c>
      <c r="AB25" s="564" t="b">
        <f t="shared" si="7"/>
        <v>1</v>
      </c>
      <c r="AC25" s="564" t="b">
        <f t="shared" si="7"/>
        <v>1</v>
      </c>
      <c r="AD25" s="564" t="b">
        <f t="shared" si="7"/>
        <v>1</v>
      </c>
      <c r="AE25" s="564" t="b">
        <f t="shared" si="7"/>
        <v>1</v>
      </c>
      <c r="AF25" s="564" t="b">
        <f t="shared" si="7"/>
        <v>1</v>
      </c>
      <c r="AG25" s="564" t="b">
        <f t="shared" si="7"/>
        <v>1</v>
      </c>
      <c r="AH25" s="564" t="b">
        <f t="shared" si="7"/>
        <v>1</v>
      </c>
      <c r="AI25" s="564" t="b">
        <f t="shared" si="7"/>
        <v>1</v>
      </c>
      <c r="AJ25" s="564" t="b">
        <f t="shared" si="7"/>
        <v>1</v>
      </c>
      <c r="AK25" s="564" t="b">
        <f t="shared" si="7"/>
        <v>1</v>
      </c>
      <c r="AL25" s="564" t="b">
        <f t="shared" si="7"/>
        <v>1</v>
      </c>
      <c r="AM25" s="564" t="b">
        <f t="shared" si="7"/>
        <v>1</v>
      </c>
      <c r="AN25" s="564" t="b">
        <f t="shared" si="7"/>
        <v>1</v>
      </c>
      <c r="AO25" s="564" t="b">
        <f t="shared" si="7"/>
        <v>1</v>
      </c>
      <c r="AP25" s="564" t="b">
        <f t="shared" si="7"/>
        <v>1</v>
      </c>
      <c r="AQ25" s="564" t="b">
        <f t="shared" si="7"/>
        <v>1</v>
      </c>
      <c r="AR25" s="564" t="b">
        <f t="shared" si="7"/>
        <v>1</v>
      </c>
      <c r="AS25" s="564" t="b">
        <f t="shared" si="7"/>
        <v>1</v>
      </c>
      <c r="AT25" s="564" t="b">
        <f t="shared" si="7"/>
        <v>1</v>
      </c>
      <c r="AU25" s="564" t="b">
        <f t="shared" si="7"/>
        <v>1</v>
      </c>
      <c r="AV25" s="564" t="b">
        <f t="shared" si="7"/>
        <v>1</v>
      </c>
      <c r="AW25" s="564" t="b">
        <f t="shared" si="7"/>
        <v>1</v>
      </c>
      <c r="AX25" s="564" t="b">
        <f>AX23=AX24</f>
        <v>1</v>
      </c>
      <c r="AY25" s="564" t="b">
        <f>AY23=AY24</f>
        <v>1</v>
      </c>
      <c r="AZ25" s="564" t="b">
        <f>AZ23=AZ24</f>
        <v>1</v>
      </c>
      <c r="BA25" s="564" t="b">
        <f>BA23=BA24</f>
        <v>1</v>
      </c>
      <c r="BB25" s="564" t="b">
        <f t="shared" ref="BB25:BE25" si="8">BB23=BB24</f>
        <v>1</v>
      </c>
      <c r="BC25" s="564" t="b">
        <f t="shared" si="8"/>
        <v>1</v>
      </c>
      <c r="BD25" s="564" t="b">
        <f t="shared" si="8"/>
        <v>1</v>
      </c>
      <c r="BE25" s="564" t="b">
        <f t="shared" si="8"/>
        <v>1</v>
      </c>
    </row>
    <row r="26" spans="1:57">
      <c r="A26" s="1254" t="s">
        <v>107</v>
      </c>
    </row>
    <row r="27" spans="1:57" ht="24" thickBot="1">
      <c r="A27" s="557" t="s">
        <v>108</v>
      </c>
    </row>
    <row r="28" spans="1:57" ht="15" thickTop="1">
      <c r="Y28" s="565" t="s">
        <v>676</v>
      </c>
      <c r="Z28" s="566"/>
      <c r="AA28" s="566">
        <f>'13.F-gas'!AA$34</f>
        <v>35354.28892405767</v>
      </c>
      <c r="AB28" s="566">
        <f>'13.F-gas'!AB$34</f>
        <v>39095.187235867998</v>
      </c>
      <c r="AC28" s="566">
        <f>'13.F-gas'!AC$34</f>
        <v>41052.951673445416</v>
      </c>
      <c r="AD28" s="566">
        <f>'13.F-gas'!AD$34</f>
        <v>44817.405684401907</v>
      </c>
      <c r="AE28" s="566">
        <f>'13.F-gas'!AE$34</f>
        <v>49591.402497918818</v>
      </c>
      <c r="AF28" s="566">
        <f>'13.F-gas'!AF$34</f>
        <v>59471.728426964553</v>
      </c>
      <c r="AG28" s="566">
        <f>'13.F-gas'!AG$34</f>
        <v>60071.026195534178</v>
      </c>
      <c r="AH28" s="566">
        <f>'13.F-gas'!AH$34</f>
        <v>59102.675143275999</v>
      </c>
      <c r="AI28" s="566">
        <f>'13.F-gas'!AI$34</f>
        <v>53722.814545016714</v>
      </c>
      <c r="AJ28" s="566">
        <f>'13.F-gas'!AJ$34</f>
        <v>46978.226472088485</v>
      </c>
      <c r="AK28" s="566">
        <f>'13.F-gas'!AK$34</f>
        <v>42042.239535271379</v>
      </c>
      <c r="AL28" s="566">
        <f>'13.F-gas'!AL$34</f>
        <v>35701.819531854213</v>
      </c>
      <c r="AM28" s="566">
        <f>'13.F-gas'!AM$34</f>
        <v>31542.79514004587</v>
      </c>
      <c r="AN28" s="566">
        <f>'13.F-gas'!AN$34</f>
        <v>30904.977594184093</v>
      </c>
      <c r="AO28" s="566">
        <f>'13.F-gas'!AO$34</f>
        <v>27382.300047036973</v>
      </c>
      <c r="AP28" s="566">
        <f>'13.F-gas'!AP$34</f>
        <v>27929.939069748096</v>
      </c>
      <c r="AQ28" s="566">
        <f>'13.F-gas'!AQ$34</f>
        <v>30256.05397503074</v>
      </c>
      <c r="AR28" s="566">
        <f>'13.F-gas'!AR$34</f>
        <v>30944.28802215308</v>
      </c>
      <c r="AS28" s="566">
        <f>'13.F-gas'!AS$34</f>
        <v>30686.54243218639</v>
      </c>
      <c r="AT28" s="566">
        <f>'13.F-gas'!AT$34</f>
        <v>28784.987061418979</v>
      </c>
      <c r="AU28" s="566">
        <f>'13.F-gas'!AU$34</f>
        <v>31518.384115143341</v>
      </c>
      <c r="AV28" s="566">
        <f>'13.F-gas'!AV$34</f>
        <v>33874.966333940363</v>
      </c>
      <c r="AW28" s="566">
        <f>'13.F-gas'!AW$34</f>
        <v>36531.328182697966</v>
      </c>
      <c r="AX28" s="566">
        <f>'13.F-gas'!AX$34</f>
        <v>39093.675553863104</v>
      </c>
      <c r="AY28" s="566">
        <f>'13.F-gas'!AY$34</f>
        <v>42315.090470056166</v>
      </c>
      <c r="AZ28" s="566">
        <f>'13.F-gas'!AZ$34</f>
        <v>45274.451901253429</v>
      </c>
      <c r="BA28" s="566">
        <f>'13.F-gas'!BA$34</f>
        <v>48780.473246998292</v>
      </c>
      <c r="BB28" s="566">
        <f>'13.F-gas'!BB$34</f>
        <v>0</v>
      </c>
      <c r="BC28" s="566">
        <f>'13.F-gas'!BC$34</f>
        <v>0</v>
      </c>
      <c r="BD28" s="566">
        <f>'13.F-gas'!BD$34</f>
        <v>0</v>
      </c>
      <c r="BE28" s="566">
        <f>'13.F-gas'!BE$34</f>
        <v>0</v>
      </c>
    </row>
    <row r="29" spans="1:57">
      <c r="X29" s="1"/>
      <c r="Y29" s="1"/>
      <c r="Z29" s="1"/>
      <c r="AA29" s="567">
        <v>35354.28892405767</v>
      </c>
      <c r="AB29" s="567">
        <v>39095.187235868005</v>
      </c>
      <c r="AC29" s="567">
        <v>41052.951673445416</v>
      </c>
      <c r="AD29" s="567">
        <v>44817.4056844019</v>
      </c>
      <c r="AE29" s="567">
        <v>49591.402497918818</v>
      </c>
      <c r="AF29" s="567">
        <v>59471.728426964553</v>
      </c>
      <c r="AG29" s="567">
        <v>60071.026195534178</v>
      </c>
      <c r="AH29" s="567">
        <v>59102.675143276007</v>
      </c>
      <c r="AI29" s="567">
        <v>53722.814545016714</v>
      </c>
      <c r="AJ29" s="567">
        <v>46978.226472088485</v>
      </c>
      <c r="AK29" s="567">
        <v>42042.239535271379</v>
      </c>
      <c r="AL29" s="567">
        <v>35701.81953185422</v>
      </c>
      <c r="AM29" s="567">
        <v>31542.795140045862</v>
      </c>
      <c r="AN29" s="567">
        <v>30904.977594184085</v>
      </c>
      <c r="AO29" s="567">
        <v>27382.300047036966</v>
      </c>
      <c r="AP29" s="567">
        <v>27929.939069748096</v>
      </c>
      <c r="AQ29" s="567">
        <v>30256.05397503074</v>
      </c>
      <c r="AR29" s="567">
        <v>30944.28802215308</v>
      </c>
      <c r="AS29" s="567">
        <v>30686.542432186397</v>
      </c>
      <c r="AT29" s="567">
        <v>28784.987061418975</v>
      </c>
      <c r="AU29" s="567">
        <v>31518.384115143341</v>
      </c>
      <c r="AV29" s="567">
        <v>33874.966333940363</v>
      </c>
      <c r="AW29" s="567">
        <v>36531.328182697966</v>
      </c>
      <c r="AX29" s="567">
        <v>39093.675553863104</v>
      </c>
      <c r="AY29" s="567">
        <v>42315.090470056166</v>
      </c>
      <c r="AZ29" s="567">
        <v>45274.451901253422</v>
      </c>
      <c r="BA29" s="567">
        <v>48780.473246998292</v>
      </c>
      <c r="BB29" s="567">
        <v>0</v>
      </c>
      <c r="BC29" s="567">
        <v>0</v>
      </c>
      <c r="BD29" s="567">
        <v>0</v>
      </c>
      <c r="BE29" s="567">
        <v>0</v>
      </c>
    </row>
    <row r="30" spans="1:57">
      <c r="X30" s="1"/>
      <c r="Y30" s="1"/>
      <c r="Z30" s="1"/>
      <c r="AA30" s="568" t="b">
        <f t="shared" ref="AA30:BE30" si="9">AA29=AA28</f>
        <v>1</v>
      </c>
      <c r="AB30" s="568" t="b">
        <f t="shared" si="9"/>
        <v>1</v>
      </c>
      <c r="AC30" s="568" t="b">
        <f t="shared" si="9"/>
        <v>1</v>
      </c>
      <c r="AD30" s="568" t="b">
        <f t="shared" si="9"/>
        <v>1</v>
      </c>
      <c r="AE30" s="568" t="b">
        <f t="shared" si="9"/>
        <v>1</v>
      </c>
      <c r="AF30" s="568" t="b">
        <f t="shared" si="9"/>
        <v>1</v>
      </c>
      <c r="AG30" s="568" t="b">
        <f t="shared" si="9"/>
        <v>1</v>
      </c>
      <c r="AH30" s="568" t="b">
        <f t="shared" si="9"/>
        <v>1</v>
      </c>
      <c r="AI30" s="568" t="b">
        <f t="shared" si="9"/>
        <v>1</v>
      </c>
      <c r="AJ30" s="568" t="b">
        <f t="shared" si="9"/>
        <v>1</v>
      </c>
      <c r="AK30" s="568" t="b">
        <f t="shared" si="9"/>
        <v>1</v>
      </c>
      <c r="AL30" s="568" t="b">
        <f t="shared" si="9"/>
        <v>1</v>
      </c>
      <c r="AM30" s="568" t="b">
        <f t="shared" si="9"/>
        <v>1</v>
      </c>
      <c r="AN30" s="568" t="b">
        <f t="shared" si="9"/>
        <v>1</v>
      </c>
      <c r="AO30" s="568" t="b">
        <f t="shared" si="9"/>
        <v>1</v>
      </c>
      <c r="AP30" s="568" t="b">
        <f t="shared" si="9"/>
        <v>1</v>
      </c>
      <c r="AQ30" s="568" t="b">
        <f t="shared" si="9"/>
        <v>1</v>
      </c>
      <c r="AR30" s="568" t="b">
        <f t="shared" si="9"/>
        <v>1</v>
      </c>
      <c r="AS30" s="568" t="b">
        <f t="shared" si="9"/>
        <v>1</v>
      </c>
      <c r="AT30" s="568" t="b">
        <f t="shared" si="9"/>
        <v>1</v>
      </c>
      <c r="AU30" s="568" t="b">
        <f t="shared" si="9"/>
        <v>1</v>
      </c>
      <c r="AV30" s="568" t="b">
        <f t="shared" si="9"/>
        <v>1</v>
      </c>
      <c r="AW30" s="568" t="b">
        <f t="shared" si="9"/>
        <v>1</v>
      </c>
      <c r="AX30" s="569" t="b">
        <f t="shared" si="9"/>
        <v>1</v>
      </c>
      <c r="AY30" s="569" t="b">
        <f t="shared" si="9"/>
        <v>1</v>
      </c>
      <c r="AZ30" s="569" t="b">
        <f t="shared" si="9"/>
        <v>1</v>
      </c>
      <c r="BA30" s="569" t="b">
        <f t="shared" si="9"/>
        <v>1</v>
      </c>
      <c r="BB30" s="569" t="b">
        <f t="shared" si="9"/>
        <v>1</v>
      </c>
      <c r="BC30" s="569" t="b">
        <f t="shared" si="9"/>
        <v>1</v>
      </c>
      <c r="BD30" s="569" t="b">
        <f t="shared" si="9"/>
        <v>1</v>
      </c>
      <c r="BE30" s="569" t="b">
        <f t="shared" si="9"/>
        <v>1</v>
      </c>
    </row>
  </sheetData>
  <phoneticPr fontId="9"/>
  <hyperlinks>
    <hyperlink ref="A3" location="'2.CO2-Sector'!A1" display="2.CO2-Sector"/>
    <hyperlink ref="A8" location="'3.Allocated_CO2-Sector'!A1" display="3.Allocated_CO2-Sector"/>
    <hyperlink ref="A15" location="'9.CH4'!A1" display="9.CH4"/>
    <hyperlink ref="A21" location="'11.N2O'!A1" display="11.N2O"/>
    <hyperlink ref="A26" location="'13.F-gas'!A1" display="13.F-gas"/>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A88"/>
  <sheetViews>
    <sheetView zoomScale="85" zoomScaleNormal="85" zoomScaleSheetLayoutView="70" workbookViewId="0">
      <pane xSplit="26" ySplit="4" topLeftCell="AU5" activePane="bottomRight" state="frozen"/>
      <selection activeCell="AZ17" sqref="AZ17"/>
      <selection pane="topRight" activeCell="AZ17" sqref="AZ17"/>
      <selection pane="bottomLeft" activeCell="AZ17" sqref="AZ17"/>
      <selection pane="bottomRight"/>
    </sheetView>
  </sheetViews>
  <sheetFormatPr defaultRowHeight="14.25"/>
  <cols>
    <col min="1" max="1" width="2.625" style="1300" customWidth="1"/>
    <col min="2" max="20" width="1.625" style="1301" hidden="1" customWidth="1"/>
    <col min="21" max="21" width="15.625" style="1" hidden="1" customWidth="1"/>
    <col min="22" max="22" width="4" style="1355" hidden="1" customWidth="1"/>
    <col min="23" max="23" width="2.875" style="1355" customWidth="1"/>
    <col min="24" max="24" width="28" style="1" customWidth="1"/>
    <col min="25" max="25" width="11.875" style="1355" customWidth="1"/>
    <col min="26" max="26" width="10.625" style="1355" hidden="1" customWidth="1"/>
    <col min="27" max="53" width="10.125" style="1301" customWidth="1"/>
    <col min="54" max="57" width="10.125" style="1301" hidden="1" customWidth="1"/>
    <col min="58" max="58" width="10.5" style="1301" customWidth="1"/>
    <col min="59" max="59" width="7.875" style="1301" bestFit="1" customWidth="1"/>
    <col min="60" max="60" width="12.25" style="1301" bestFit="1" customWidth="1"/>
    <col min="61" max="61" width="7.5" style="1301" customWidth="1"/>
    <col min="62" max="66" width="9" style="1301"/>
    <col min="67" max="78" width="13.75" style="1301" bestFit="1" customWidth="1"/>
    <col min="79" max="79" width="13.375" style="1301" bestFit="1" customWidth="1"/>
    <col min="80" max="16384" width="9" style="1301"/>
  </cols>
  <sheetData>
    <row r="1" spans="1:61" s="1" customFormat="1" ht="27.75" customHeight="1">
      <c r="A1" s="1416" t="s">
        <v>765</v>
      </c>
      <c r="V1" s="1284"/>
      <c r="Y1" s="1284"/>
      <c r="Z1" s="1284"/>
    </row>
    <row r="2" spans="1:61" s="1" customFormat="1">
      <c r="A2" s="232"/>
      <c r="V2" s="1284"/>
      <c r="W2" s="1284"/>
      <c r="Y2" s="1284"/>
      <c r="Z2" s="1284"/>
    </row>
    <row r="3" spans="1:61" s="1" customFormat="1" ht="19.5" thickBot="1">
      <c r="A3" s="232"/>
      <c r="V3" s="1284"/>
      <c r="W3" s="1285" t="s">
        <v>719</v>
      </c>
      <c r="Y3" s="1284"/>
      <c r="Z3" s="1284"/>
      <c r="AM3" s="1286"/>
      <c r="AN3" s="1286"/>
      <c r="AP3" s="1287"/>
      <c r="AQ3" s="1287"/>
      <c r="AR3" s="1286"/>
      <c r="AT3" s="1286"/>
      <c r="AW3" s="1286"/>
      <c r="AX3" s="1286"/>
      <c r="AY3" s="1286"/>
      <c r="AZ3" s="1286"/>
      <c r="BA3" s="1286"/>
      <c r="BB3" s="1286"/>
      <c r="BC3" s="1286"/>
      <c r="BD3" s="1286"/>
      <c r="BE3" s="1286"/>
      <c r="BF3" s="1286"/>
      <c r="BG3" s="1286"/>
      <c r="BH3" s="1286"/>
      <c r="BI3" s="1286"/>
    </row>
    <row r="4" spans="1:61" s="1" customFormat="1" ht="30" customHeight="1">
      <c r="A4" s="232"/>
      <c r="U4" s="1288"/>
      <c r="V4" s="1289"/>
      <c r="W4" s="1290" t="s">
        <v>175</v>
      </c>
      <c r="X4" s="1291"/>
      <c r="Y4" s="1292" t="s">
        <v>2</v>
      </c>
      <c r="Z4" s="1293"/>
      <c r="AA4" s="1294">
        <v>1990</v>
      </c>
      <c r="AB4" s="1294">
        <v>1991</v>
      </c>
      <c r="AC4" s="1294">
        <v>1992</v>
      </c>
      <c r="AD4" s="1294">
        <v>1993</v>
      </c>
      <c r="AE4" s="1294">
        <v>1994</v>
      </c>
      <c r="AF4" s="1294">
        <v>1995</v>
      </c>
      <c r="AG4" s="1294">
        <v>1996</v>
      </c>
      <c r="AH4" s="1294">
        <v>1997</v>
      </c>
      <c r="AI4" s="1294">
        <v>1998</v>
      </c>
      <c r="AJ4" s="1295">
        <v>1999</v>
      </c>
      <c r="AK4" s="1295">
        <v>2000</v>
      </c>
      <c r="AL4" s="1295">
        <f t="shared" ref="AL4:BE4" si="0">AK4+1</f>
        <v>2001</v>
      </c>
      <c r="AM4" s="1295">
        <f t="shared" si="0"/>
        <v>2002</v>
      </c>
      <c r="AN4" s="1294">
        <f t="shared" si="0"/>
        <v>2003</v>
      </c>
      <c r="AO4" s="1294">
        <f t="shared" si="0"/>
        <v>2004</v>
      </c>
      <c r="AP4" s="1296">
        <f t="shared" si="0"/>
        <v>2005</v>
      </c>
      <c r="AQ4" s="1294">
        <f t="shared" si="0"/>
        <v>2006</v>
      </c>
      <c r="AR4" s="1294">
        <f t="shared" si="0"/>
        <v>2007</v>
      </c>
      <c r="AS4" s="1294">
        <f t="shared" si="0"/>
        <v>2008</v>
      </c>
      <c r="AT4" s="1294">
        <f t="shared" si="0"/>
        <v>2009</v>
      </c>
      <c r="AU4" s="1295">
        <f t="shared" si="0"/>
        <v>2010</v>
      </c>
      <c r="AV4" s="1295">
        <f t="shared" si="0"/>
        <v>2011</v>
      </c>
      <c r="AW4" s="1294">
        <f t="shared" si="0"/>
        <v>2012</v>
      </c>
      <c r="AX4" s="1294">
        <f t="shared" si="0"/>
        <v>2013</v>
      </c>
      <c r="AY4" s="1297">
        <f t="shared" si="0"/>
        <v>2014</v>
      </c>
      <c r="AZ4" s="1294">
        <f t="shared" ref="AZ4" si="1">AY4+1</f>
        <v>2015</v>
      </c>
      <c r="BA4" s="1298">
        <f t="shared" ref="BA4" si="2">AZ4+1</f>
        <v>2016</v>
      </c>
      <c r="BB4" s="1297">
        <f t="shared" ref="BB4" si="3">BA4+1</f>
        <v>2017</v>
      </c>
      <c r="BC4" s="1294">
        <f t="shared" ref="BC4" si="4">BB4+1</f>
        <v>2018</v>
      </c>
      <c r="BD4" s="1294">
        <f t="shared" ref="BD4" si="5">BC4+1</f>
        <v>2019</v>
      </c>
      <c r="BE4" s="1299">
        <f t="shared" si="0"/>
        <v>2020</v>
      </c>
      <c r="BF4" s="2"/>
      <c r="BG4" s="2"/>
      <c r="BH4" s="2"/>
      <c r="BI4" s="2"/>
    </row>
    <row r="5" spans="1:61" ht="39.950000000000003" customHeight="1">
      <c r="U5" s="1302" t="s">
        <v>720</v>
      </c>
      <c r="V5" s="1303"/>
      <c r="W5" s="1304" t="s">
        <v>721</v>
      </c>
      <c r="X5" s="1305"/>
      <c r="Y5" s="1306">
        <v>1</v>
      </c>
      <c r="Z5" s="1307"/>
      <c r="AA5" s="1308">
        <f t="shared" ref="AA5:AR5" si="6">SUM(AA6:AA7)</f>
        <v>1160.6335734324944</v>
      </c>
      <c r="AB5" s="1308">
        <f t="shared" si="6"/>
        <v>1172.2166840457264</v>
      </c>
      <c r="AC5" s="1308">
        <f t="shared" si="6"/>
        <v>1181.8863773666189</v>
      </c>
      <c r="AD5" s="1308">
        <f t="shared" si="6"/>
        <v>1174.9092674891731</v>
      </c>
      <c r="AE5" s="1308">
        <f t="shared" si="6"/>
        <v>1229.8502629688448</v>
      </c>
      <c r="AF5" s="1308">
        <f t="shared" si="6"/>
        <v>1242.4376870584319</v>
      </c>
      <c r="AG5" s="1308">
        <f t="shared" si="6"/>
        <v>1254.4786567536614</v>
      </c>
      <c r="AH5" s="1308">
        <f t="shared" si="6"/>
        <v>1247.8103209706424</v>
      </c>
      <c r="AI5" s="1308">
        <f t="shared" si="6"/>
        <v>1207.7754832059265</v>
      </c>
      <c r="AJ5" s="1308">
        <f t="shared" si="6"/>
        <v>1243.8926378084177</v>
      </c>
      <c r="AK5" s="1308">
        <f t="shared" si="6"/>
        <v>1266.8662007197856</v>
      </c>
      <c r="AL5" s="1308">
        <f t="shared" si="6"/>
        <v>1251.7780776277862</v>
      </c>
      <c r="AM5" s="1308">
        <f t="shared" si="6"/>
        <v>1280.6802098774731</v>
      </c>
      <c r="AN5" s="1308">
        <f t="shared" si="6"/>
        <v>1288.6825082443675</v>
      </c>
      <c r="AO5" s="1308">
        <f t="shared" si="6"/>
        <v>1283.2410034557308</v>
      </c>
      <c r="AP5" s="1308">
        <f t="shared" si="6"/>
        <v>1289.9591957982973</v>
      </c>
      <c r="AQ5" s="1308">
        <f t="shared" si="6"/>
        <v>1265.674552005454</v>
      </c>
      <c r="AR5" s="1308">
        <f t="shared" si="6"/>
        <v>1302.9456625800703</v>
      </c>
      <c r="AS5" s="1308">
        <f t="shared" ref="AS5" si="7">SUM(AS6:AS7)</f>
        <v>1231.8719765371959</v>
      </c>
      <c r="AT5" s="1308">
        <f t="shared" ref="AT5:BA5" si="8">SUM(AT6:AT7)</f>
        <v>1162.6237896887712</v>
      </c>
      <c r="AU5" s="1308">
        <f t="shared" si="8"/>
        <v>1213.9285993155204</v>
      </c>
      <c r="AV5" s="1308">
        <f t="shared" si="8"/>
        <v>1263.6699055129059</v>
      </c>
      <c r="AW5" s="1308">
        <f t="shared" si="8"/>
        <v>1304.2744454490185</v>
      </c>
      <c r="AX5" s="1308">
        <f t="shared" si="8"/>
        <v>1316.2638572446267</v>
      </c>
      <c r="AY5" s="1308">
        <f t="shared" si="8"/>
        <v>1266.296355919806</v>
      </c>
      <c r="AZ5" s="1308">
        <f t="shared" si="8"/>
        <v>1225.7692703937489</v>
      </c>
      <c r="BA5" s="1309">
        <f t="shared" si="8"/>
        <v>1206.4209472823375</v>
      </c>
      <c r="BB5" s="1310"/>
      <c r="BC5" s="1308"/>
      <c r="BD5" s="1308"/>
      <c r="BE5" s="1309"/>
      <c r="BF5" s="2"/>
      <c r="BG5" s="2"/>
      <c r="BH5" s="2"/>
      <c r="BI5" s="4"/>
    </row>
    <row r="6" spans="1:61" ht="39.950000000000003" customHeight="1">
      <c r="U6" s="1302"/>
      <c r="V6" s="1311"/>
      <c r="W6" s="1312"/>
      <c r="X6" s="1313" t="s">
        <v>111</v>
      </c>
      <c r="Y6" s="1306">
        <v>1</v>
      </c>
      <c r="Z6" s="1314"/>
      <c r="AA6" s="1308">
        <v>1064.9716362701208</v>
      </c>
      <c r="AB6" s="1308">
        <v>1075.4474500246195</v>
      </c>
      <c r="AC6" s="1308">
        <v>1083.6407206132812</v>
      </c>
      <c r="AD6" s="1308">
        <v>1079.1396059061206</v>
      </c>
      <c r="AE6" s="1308">
        <v>1129.1392915545257</v>
      </c>
      <c r="AF6" s="1308">
        <v>1140.655604345757</v>
      </c>
      <c r="AG6" s="1308">
        <v>1151.5520038269003</v>
      </c>
      <c r="AH6" s="1308">
        <v>1145.9699857086653</v>
      </c>
      <c r="AI6" s="1308">
        <v>1112.2116694268339</v>
      </c>
      <c r="AJ6" s="1308">
        <v>1148.1010754032468</v>
      </c>
      <c r="AK6" s="1308">
        <v>1169.0482423853634</v>
      </c>
      <c r="AL6" s="1308">
        <v>1156.0820334652549</v>
      </c>
      <c r="AM6" s="1308">
        <v>1187.6875536781974</v>
      </c>
      <c r="AN6" s="1308">
        <v>1195.9121717828386</v>
      </c>
      <c r="AO6" s="1308">
        <v>1191.462695731683</v>
      </c>
      <c r="AP6" s="1308">
        <v>1198.1855210114227</v>
      </c>
      <c r="AQ6" s="1308">
        <v>1175.4641281010329</v>
      </c>
      <c r="AR6" s="1308">
        <v>1212.9424727520091</v>
      </c>
      <c r="AS6" s="1308">
        <v>1145.2080608001036</v>
      </c>
      <c r="AT6" s="1308">
        <v>1085.5172400954777</v>
      </c>
      <c r="AU6" s="1308">
        <v>1135.3253578239892</v>
      </c>
      <c r="AV6" s="1308">
        <v>1185.9533660952929</v>
      </c>
      <c r="AW6" s="1308">
        <v>1224.6797935449592</v>
      </c>
      <c r="AX6" s="1308">
        <v>1235.3574261284305</v>
      </c>
      <c r="AY6" s="1308">
        <v>1186.9518148211193</v>
      </c>
      <c r="AZ6" s="1308">
        <v>1147.4961643223501</v>
      </c>
      <c r="BA6" s="1309">
        <v>1127.8633657967064</v>
      </c>
      <c r="BB6" s="1310"/>
      <c r="BC6" s="1308"/>
      <c r="BD6" s="1308"/>
      <c r="BE6" s="1309"/>
      <c r="BF6" s="2"/>
      <c r="BG6" s="2"/>
      <c r="BH6" s="2"/>
      <c r="BI6" s="4"/>
    </row>
    <row r="7" spans="1:61" ht="39.950000000000003" customHeight="1">
      <c r="U7" s="1315" t="s">
        <v>722</v>
      </c>
      <c r="V7" s="1303"/>
      <c r="W7" s="1316"/>
      <c r="X7" s="1317" t="s">
        <v>112</v>
      </c>
      <c r="Y7" s="1306">
        <v>1</v>
      </c>
      <c r="Z7" s="1307"/>
      <c r="AA7" s="1308">
        <v>95.661937162373576</v>
      </c>
      <c r="AB7" s="1308">
        <v>96.769234021106925</v>
      </c>
      <c r="AC7" s="1308">
        <v>98.245656753337713</v>
      </c>
      <c r="AD7" s="1308">
        <v>95.769661583052653</v>
      </c>
      <c r="AE7" s="1308">
        <v>100.71097141431913</v>
      </c>
      <c r="AF7" s="1308">
        <v>101.78208271267488</v>
      </c>
      <c r="AG7" s="1308">
        <v>102.92665292676119</v>
      </c>
      <c r="AH7" s="1308">
        <v>101.84033526197703</v>
      </c>
      <c r="AI7" s="1308">
        <v>95.563813779092754</v>
      </c>
      <c r="AJ7" s="1308">
        <v>95.79156240517095</v>
      </c>
      <c r="AK7" s="1308">
        <v>97.8179583344223</v>
      </c>
      <c r="AL7" s="1308">
        <v>95.696044162531294</v>
      </c>
      <c r="AM7" s="1308">
        <v>92.992656199275629</v>
      </c>
      <c r="AN7" s="1308">
        <v>92.770336461528757</v>
      </c>
      <c r="AO7" s="1308">
        <v>91.778307724047963</v>
      </c>
      <c r="AP7" s="1308">
        <v>91.773674786874594</v>
      </c>
      <c r="AQ7" s="1308">
        <v>90.210423904421134</v>
      </c>
      <c r="AR7" s="1308">
        <v>90.003189828061323</v>
      </c>
      <c r="AS7" s="1308">
        <v>86.663915737092367</v>
      </c>
      <c r="AT7" s="1308">
        <v>77.106549593293508</v>
      </c>
      <c r="AU7" s="1308">
        <v>78.603241491531151</v>
      </c>
      <c r="AV7" s="1308">
        <v>77.716539417612992</v>
      </c>
      <c r="AW7" s="1308">
        <v>79.594651904059262</v>
      </c>
      <c r="AX7" s="1308">
        <v>80.906431116196273</v>
      </c>
      <c r="AY7" s="1308">
        <v>79.344541098686662</v>
      </c>
      <c r="AZ7" s="1308">
        <v>78.273106071398828</v>
      </c>
      <c r="BA7" s="1309">
        <v>78.557581485631033</v>
      </c>
      <c r="BB7" s="1310"/>
      <c r="BC7" s="1308"/>
      <c r="BD7" s="1308"/>
      <c r="BE7" s="1309"/>
      <c r="BF7" s="2"/>
      <c r="BG7" s="2"/>
      <c r="BH7" s="2"/>
      <c r="BI7" s="4"/>
    </row>
    <row r="8" spans="1:61" ht="39.950000000000003" customHeight="1">
      <c r="U8" s="1302" t="s">
        <v>176</v>
      </c>
      <c r="V8" s="1303"/>
      <c r="W8" s="1318" t="s">
        <v>723</v>
      </c>
      <c r="X8" s="1305"/>
      <c r="Y8" s="1306">
        <v>25</v>
      </c>
      <c r="Z8" s="1319"/>
      <c r="AA8" s="1308">
        <v>44.337525142560018</v>
      </c>
      <c r="AB8" s="1308">
        <v>43.113766205830679</v>
      </c>
      <c r="AC8" s="1308">
        <v>43.955344502896551</v>
      </c>
      <c r="AD8" s="1308">
        <v>39.863052913746785</v>
      </c>
      <c r="AE8" s="1308">
        <v>43.250533956486024</v>
      </c>
      <c r="AF8" s="1308">
        <v>41.759443556404719</v>
      </c>
      <c r="AG8" s="1308">
        <v>40.549363050042814</v>
      </c>
      <c r="AH8" s="1308">
        <v>39.805355908137003</v>
      </c>
      <c r="AI8" s="1308">
        <v>37.948968506578446</v>
      </c>
      <c r="AJ8" s="1308">
        <v>37.795360937270004</v>
      </c>
      <c r="AK8" s="1308">
        <v>37.778530384818048</v>
      </c>
      <c r="AL8" s="1308">
        <v>36.741466409620337</v>
      </c>
      <c r="AM8" s="1308">
        <v>36.131327343255748</v>
      </c>
      <c r="AN8" s="1308">
        <v>34.677859125597841</v>
      </c>
      <c r="AO8" s="1308">
        <v>35.749826624101743</v>
      </c>
      <c r="AP8" s="1308">
        <v>35.551203201049091</v>
      </c>
      <c r="AQ8" s="1308">
        <v>35.058634224140803</v>
      </c>
      <c r="AR8" s="1308">
        <v>35.362982462261442</v>
      </c>
      <c r="AS8" s="1308">
        <v>35.03467001329097</v>
      </c>
      <c r="AT8" s="1308">
        <v>34.126959308177199</v>
      </c>
      <c r="AU8" s="1308">
        <v>34.735126886866958</v>
      </c>
      <c r="AV8" s="1308">
        <v>33.688534484929434</v>
      </c>
      <c r="AW8" s="1308">
        <v>32.849942943746761</v>
      </c>
      <c r="AX8" s="1308">
        <v>32.514440432399688</v>
      </c>
      <c r="AY8" s="1308">
        <v>31.879066534057877</v>
      </c>
      <c r="AZ8" s="1308">
        <v>31.140879643578781</v>
      </c>
      <c r="BA8" s="1309">
        <v>30.79227502084445</v>
      </c>
      <c r="BB8" s="1310"/>
      <c r="BC8" s="1308"/>
      <c r="BD8" s="1308"/>
      <c r="BE8" s="1309"/>
      <c r="BF8" s="2"/>
      <c r="BG8" s="2"/>
      <c r="BH8" s="2"/>
      <c r="BI8" s="4"/>
    </row>
    <row r="9" spans="1:61" ht="39.950000000000003" customHeight="1">
      <c r="U9" s="1302" t="s">
        <v>724</v>
      </c>
      <c r="V9" s="1303"/>
      <c r="W9" s="1318" t="s">
        <v>725</v>
      </c>
      <c r="X9" s="1305"/>
      <c r="Y9" s="1306">
        <v>298</v>
      </c>
      <c r="Z9" s="1319"/>
      <c r="AA9" s="1308">
        <v>31.739131716735887</v>
      </c>
      <c r="AB9" s="1308">
        <v>31.440254042410835</v>
      </c>
      <c r="AC9" s="1308">
        <v>31.601778454936561</v>
      </c>
      <c r="AD9" s="1308">
        <v>31.465696983370453</v>
      </c>
      <c r="AE9" s="1308">
        <v>32.738103724588107</v>
      </c>
      <c r="AF9" s="1308">
        <v>33.040445207340454</v>
      </c>
      <c r="AG9" s="1308">
        <v>34.161579964019772</v>
      </c>
      <c r="AH9" s="1308">
        <v>34.947683586535177</v>
      </c>
      <c r="AI9" s="1308">
        <v>33.351902710755269</v>
      </c>
      <c r="AJ9" s="1308">
        <v>27.179003411788209</v>
      </c>
      <c r="AK9" s="1308">
        <v>29.689940248876585</v>
      </c>
      <c r="AL9" s="1308">
        <v>26.140305484977922</v>
      </c>
      <c r="AM9" s="1308">
        <v>25.608835361532684</v>
      </c>
      <c r="AN9" s="1308">
        <v>25.469605346947514</v>
      </c>
      <c r="AO9" s="1308">
        <v>25.493689048342123</v>
      </c>
      <c r="AP9" s="1308">
        <v>25.063873794050465</v>
      </c>
      <c r="AQ9" s="1308">
        <v>25.010861792803414</v>
      </c>
      <c r="AR9" s="1308">
        <v>24.429655529821552</v>
      </c>
      <c r="AS9" s="1308">
        <v>23.554924639928711</v>
      </c>
      <c r="AT9" s="1308">
        <v>23.002303199937369</v>
      </c>
      <c r="AU9" s="1308">
        <v>22.475775339459958</v>
      </c>
      <c r="AV9" s="1308">
        <v>22.007814220049944</v>
      </c>
      <c r="AW9" s="1308">
        <v>21.650571401432455</v>
      </c>
      <c r="AX9" s="1308">
        <v>21.718171362724927</v>
      </c>
      <c r="AY9" s="1308">
        <v>21.301900194470452</v>
      </c>
      <c r="AZ9" s="1308">
        <v>20.979486649035046</v>
      </c>
      <c r="BA9" s="1309">
        <v>20.676479784222781</v>
      </c>
      <c r="BB9" s="1310"/>
      <c r="BC9" s="1308"/>
      <c r="BD9" s="1308"/>
      <c r="BE9" s="1309"/>
      <c r="BF9" s="2"/>
      <c r="BG9" s="2"/>
      <c r="BH9" s="2"/>
      <c r="BI9" s="4"/>
    </row>
    <row r="10" spans="1:61" ht="39.75" customHeight="1">
      <c r="U10" s="1302"/>
      <c r="V10" s="1311"/>
      <c r="W10" s="1320" t="s">
        <v>113</v>
      </c>
      <c r="X10" s="1321"/>
      <c r="Y10" s="1306"/>
      <c r="Z10" s="1322"/>
      <c r="AA10" s="1308">
        <f>SUM(AA11:AA14)</f>
        <v>35.35428892405767</v>
      </c>
      <c r="AB10" s="1308">
        <f t="shared" ref="AB10:BA10" si="9">SUM(AB11:AB14)</f>
        <v>39.095187235868003</v>
      </c>
      <c r="AC10" s="1308">
        <f t="shared" si="9"/>
        <v>41.052951673445413</v>
      </c>
      <c r="AD10" s="1308">
        <f t="shared" si="9"/>
        <v>44.817405684401898</v>
      </c>
      <c r="AE10" s="1308">
        <f t="shared" si="9"/>
        <v>49.591402497918821</v>
      </c>
      <c r="AF10" s="1308">
        <f t="shared" si="9"/>
        <v>59.471728426964553</v>
      </c>
      <c r="AG10" s="1308">
        <f t="shared" si="9"/>
        <v>60.071026195534181</v>
      </c>
      <c r="AH10" s="1308">
        <f t="shared" si="9"/>
        <v>59.102675143276009</v>
      </c>
      <c r="AI10" s="1308">
        <f t="shared" si="9"/>
        <v>53.722814545016718</v>
      </c>
      <c r="AJ10" s="1308">
        <f t="shared" si="9"/>
        <v>46.978226472088487</v>
      </c>
      <c r="AK10" s="1308">
        <f t="shared" si="9"/>
        <v>42.042239535271378</v>
      </c>
      <c r="AL10" s="1308">
        <f t="shared" si="9"/>
        <v>35.70181953185422</v>
      </c>
      <c r="AM10" s="1308">
        <f t="shared" si="9"/>
        <v>31.542795140045861</v>
      </c>
      <c r="AN10" s="1308">
        <f t="shared" si="9"/>
        <v>30.904977594184089</v>
      </c>
      <c r="AO10" s="1308">
        <f t="shared" si="9"/>
        <v>27.382300047036967</v>
      </c>
      <c r="AP10" s="1308">
        <f t="shared" si="9"/>
        <v>27.929939069748098</v>
      </c>
      <c r="AQ10" s="1308">
        <f t="shared" si="9"/>
        <v>30.256053975030742</v>
      </c>
      <c r="AR10" s="1308">
        <f t="shared" si="9"/>
        <v>30.944288022153078</v>
      </c>
      <c r="AS10" s="1308">
        <f t="shared" si="9"/>
        <v>30.6865424321864</v>
      </c>
      <c r="AT10" s="1308">
        <f t="shared" si="9"/>
        <v>28.784987061418974</v>
      </c>
      <c r="AU10" s="1308">
        <f t="shared" si="9"/>
        <v>31.518384115143341</v>
      </c>
      <c r="AV10" s="1308">
        <f t="shared" si="9"/>
        <v>33.874966333940357</v>
      </c>
      <c r="AW10" s="1308">
        <f t="shared" si="9"/>
        <v>36.531328182697976</v>
      </c>
      <c r="AX10" s="1308">
        <f t="shared" si="9"/>
        <v>39.093675553863108</v>
      </c>
      <c r="AY10" s="1308">
        <f t="shared" si="9"/>
        <v>42.315090470056155</v>
      </c>
      <c r="AZ10" s="1308">
        <f t="shared" si="9"/>
        <v>45.274451901253421</v>
      </c>
      <c r="BA10" s="1309">
        <f t="shared" si="9"/>
        <v>48.780473246998291</v>
      </c>
      <c r="BB10" s="1310"/>
      <c r="BC10" s="1308"/>
      <c r="BD10" s="1308"/>
      <c r="BE10" s="1309"/>
      <c r="BF10" s="2"/>
      <c r="BG10" s="2"/>
      <c r="BH10" s="2"/>
      <c r="BI10" s="4"/>
    </row>
    <row r="11" spans="1:61" ht="39.950000000000003" customHeight="1">
      <c r="U11" s="1323" t="s">
        <v>59</v>
      </c>
      <c r="V11" s="1324"/>
      <c r="W11" s="1325"/>
      <c r="X11" s="1326" t="s">
        <v>726</v>
      </c>
      <c r="Y11" s="1327" t="s">
        <v>727</v>
      </c>
      <c r="Z11" s="1307"/>
      <c r="AA11" s="1308">
        <v>15.9323098610065</v>
      </c>
      <c r="AB11" s="1308">
        <v>17.349612944863189</v>
      </c>
      <c r="AC11" s="1308">
        <v>17.76722403564693</v>
      </c>
      <c r="AD11" s="1308">
        <v>18.129158284890007</v>
      </c>
      <c r="AE11" s="1308">
        <v>21.051895213035113</v>
      </c>
      <c r="AF11" s="1308">
        <v>25.213191034391045</v>
      </c>
      <c r="AG11" s="1308">
        <v>24.598107256849218</v>
      </c>
      <c r="AH11" s="1308">
        <v>24.436792431397134</v>
      </c>
      <c r="AI11" s="1308">
        <v>23.742102500183375</v>
      </c>
      <c r="AJ11" s="1308">
        <v>24.368275903524488</v>
      </c>
      <c r="AK11" s="1308">
        <v>22.851998107079659</v>
      </c>
      <c r="AL11" s="1308">
        <v>19.462521407101939</v>
      </c>
      <c r="AM11" s="1308">
        <v>16.236391797572242</v>
      </c>
      <c r="AN11" s="1308">
        <v>16.228364874053739</v>
      </c>
      <c r="AO11" s="1308">
        <v>12.420918895123924</v>
      </c>
      <c r="AP11" s="1308">
        <v>12.781828283938269</v>
      </c>
      <c r="AQ11" s="1308">
        <v>14.6270621674769</v>
      </c>
      <c r="AR11" s="1308">
        <v>16.707189370320666</v>
      </c>
      <c r="AS11" s="1308">
        <v>19.284929277060357</v>
      </c>
      <c r="AT11" s="1308">
        <v>20.937326092711235</v>
      </c>
      <c r="AU11" s="1308">
        <v>23.305227292766361</v>
      </c>
      <c r="AV11" s="1308">
        <v>26.071497147355043</v>
      </c>
      <c r="AW11" s="1308">
        <v>29.348604344244389</v>
      </c>
      <c r="AX11" s="1308">
        <v>32.09456583009699</v>
      </c>
      <c r="AY11" s="1308">
        <v>35.765730675399027</v>
      </c>
      <c r="AZ11" s="1308">
        <v>39.242603431142534</v>
      </c>
      <c r="BA11" s="1309">
        <v>42.51771922460717</v>
      </c>
      <c r="BB11" s="1310"/>
      <c r="BC11" s="1308"/>
      <c r="BD11" s="1308"/>
      <c r="BE11" s="1309"/>
      <c r="BF11" s="2"/>
      <c r="BG11" s="2"/>
      <c r="BH11" s="2"/>
      <c r="BI11" s="4"/>
    </row>
    <row r="12" spans="1:61" ht="39.950000000000003" customHeight="1">
      <c r="U12" s="1323" t="s">
        <v>38</v>
      </c>
      <c r="V12" s="1324"/>
      <c r="W12" s="1325"/>
      <c r="X12" s="1326" t="s">
        <v>728</v>
      </c>
      <c r="Y12" s="1327" t="s">
        <v>729</v>
      </c>
      <c r="Z12" s="1307"/>
      <c r="AA12" s="1308">
        <v>6.5392993330603124</v>
      </c>
      <c r="AB12" s="1308">
        <v>7.5069220881606293</v>
      </c>
      <c r="AC12" s="1308">
        <v>7.6172931076973525</v>
      </c>
      <c r="AD12" s="1308">
        <v>10.942797023893531</v>
      </c>
      <c r="AE12" s="1308">
        <v>13.443461837094947</v>
      </c>
      <c r="AF12" s="1308">
        <v>17.609918599177117</v>
      </c>
      <c r="AG12" s="1308">
        <v>18.258177043160494</v>
      </c>
      <c r="AH12" s="1308">
        <v>19.984282883097684</v>
      </c>
      <c r="AI12" s="1308">
        <v>16.568476128945992</v>
      </c>
      <c r="AJ12" s="1308">
        <v>13.118064707488832</v>
      </c>
      <c r="AK12" s="1308">
        <v>11.873109881357884</v>
      </c>
      <c r="AL12" s="1308">
        <v>9.8784684342627678</v>
      </c>
      <c r="AM12" s="1308">
        <v>9.1994397103048353</v>
      </c>
      <c r="AN12" s="1308">
        <v>8.8542056268787857</v>
      </c>
      <c r="AO12" s="1308">
        <v>9.216640483583598</v>
      </c>
      <c r="AP12" s="1308">
        <v>8.6233516588427417</v>
      </c>
      <c r="AQ12" s="1308">
        <v>8.9987757459274516</v>
      </c>
      <c r="AR12" s="1308">
        <v>7.9168495857216747</v>
      </c>
      <c r="AS12" s="1308">
        <v>5.7434047787878875</v>
      </c>
      <c r="AT12" s="1308">
        <v>4.0468721450282388</v>
      </c>
      <c r="AU12" s="1308">
        <v>4.2495437036642674</v>
      </c>
      <c r="AV12" s="1308">
        <v>3.7554464923644928</v>
      </c>
      <c r="AW12" s="1308">
        <v>3.4363283067771979</v>
      </c>
      <c r="AX12" s="1308">
        <v>3.2800593072681292</v>
      </c>
      <c r="AY12" s="1308">
        <v>3.361425307453592</v>
      </c>
      <c r="AZ12" s="1308">
        <v>3.3081046771154901</v>
      </c>
      <c r="BA12" s="1309">
        <v>3.3753293478526576</v>
      </c>
      <c r="BB12" s="1310"/>
      <c r="BC12" s="1308"/>
      <c r="BD12" s="1308"/>
      <c r="BE12" s="1309"/>
      <c r="BF12" s="2"/>
      <c r="BG12" s="2"/>
      <c r="BH12" s="2"/>
      <c r="BI12" s="4"/>
    </row>
    <row r="13" spans="1:61" ht="39.950000000000003" customHeight="1">
      <c r="U13" s="1302" t="s">
        <v>177</v>
      </c>
      <c r="V13" s="1311"/>
      <c r="W13" s="1325"/>
      <c r="X13" s="1328" t="s">
        <v>730</v>
      </c>
      <c r="Y13" s="1306">
        <v>22800</v>
      </c>
      <c r="Z13" s="1307"/>
      <c r="AA13" s="1308">
        <v>12.850069876123966</v>
      </c>
      <c r="AB13" s="1308">
        <v>14.206042348977288</v>
      </c>
      <c r="AC13" s="1308">
        <v>15.635824676234234</v>
      </c>
      <c r="AD13" s="1308">
        <v>15.701970570462503</v>
      </c>
      <c r="AE13" s="1308">
        <v>15.019955788766001</v>
      </c>
      <c r="AF13" s="1308">
        <v>16.447524694550538</v>
      </c>
      <c r="AG13" s="1308">
        <v>17.022187764473411</v>
      </c>
      <c r="AH13" s="1308">
        <v>14.510540478356033</v>
      </c>
      <c r="AI13" s="1308">
        <v>13.224101247799888</v>
      </c>
      <c r="AJ13" s="1308">
        <v>9.1766166900014632</v>
      </c>
      <c r="AK13" s="1308">
        <v>7.0313589307549007</v>
      </c>
      <c r="AL13" s="1308">
        <v>6.0660167800018465</v>
      </c>
      <c r="AM13" s="1308">
        <v>5.7354807991064209</v>
      </c>
      <c r="AN13" s="1308">
        <v>5.4063108216924833</v>
      </c>
      <c r="AO13" s="1308">
        <v>5.2587023289238077</v>
      </c>
      <c r="AP13" s="1308">
        <v>5.0530064154062853</v>
      </c>
      <c r="AQ13" s="1308">
        <v>5.2289023176758471</v>
      </c>
      <c r="AR13" s="1308">
        <v>4.733451609827128</v>
      </c>
      <c r="AS13" s="1308">
        <v>4.1771687224711584</v>
      </c>
      <c r="AT13" s="1308">
        <v>2.4466334261602305</v>
      </c>
      <c r="AU13" s="1308">
        <v>2.4238716471637818</v>
      </c>
      <c r="AV13" s="1308">
        <v>2.247642725314186</v>
      </c>
      <c r="AW13" s="1308">
        <v>2.2345432822934996</v>
      </c>
      <c r="AX13" s="1308">
        <v>2.1018130508240449</v>
      </c>
      <c r="AY13" s="1308">
        <v>2.0650671486339114</v>
      </c>
      <c r="AZ13" s="1308">
        <v>2.1527127107988937</v>
      </c>
      <c r="BA13" s="1309">
        <v>2.2529893904199292</v>
      </c>
      <c r="BB13" s="1310"/>
      <c r="BC13" s="1308"/>
      <c r="BD13" s="1308"/>
      <c r="BE13" s="1309"/>
      <c r="BF13" s="2"/>
      <c r="BG13" s="2"/>
      <c r="BH13" s="2"/>
      <c r="BI13" s="4"/>
    </row>
    <row r="14" spans="1:61" ht="39.950000000000003" customHeight="1" thickBot="1">
      <c r="U14" s="1329" t="s">
        <v>178</v>
      </c>
      <c r="V14" s="1330"/>
      <c r="W14" s="1331"/>
      <c r="X14" s="1332" t="s">
        <v>731</v>
      </c>
      <c r="Y14" s="1306">
        <v>17200</v>
      </c>
      <c r="Z14" s="1333"/>
      <c r="AA14" s="1334">
        <v>3.260985386689496E-2</v>
      </c>
      <c r="AB14" s="1334">
        <v>3.260985386689496E-2</v>
      </c>
      <c r="AC14" s="1334">
        <v>3.260985386689496E-2</v>
      </c>
      <c r="AD14" s="1334">
        <v>4.3479805155859939E-2</v>
      </c>
      <c r="AE14" s="1334">
        <v>7.6089659022754899E-2</v>
      </c>
      <c r="AF14" s="1335">
        <v>0.20109409884585214</v>
      </c>
      <c r="AG14" s="1335">
        <v>0.19255413105106323</v>
      </c>
      <c r="AH14" s="1335">
        <v>0.17105935042516235</v>
      </c>
      <c r="AI14" s="1335">
        <v>0.18813466808746665</v>
      </c>
      <c r="AJ14" s="1335">
        <v>0.3152691710736984</v>
      </c>
      <c r="AK14" s="1335">
        <v>0.28577261607893389</v>
      </c>
      <c r="AL14" s="1335">
        <v>0.29481291048766206</v>
      </c>
      <c r="AM14" s="1335">
        <v>0.37148283306236585</v>
      </c>
      <c r="AN14" s="1335">
        <v>0.4160962715590813</v>
      </c>
      <c r="AO14" s="1335">
        <v>0.48603833940564012</v>
      </c>
      <c r="AP14" s="1335">
        <v>1.4717527115608</v>
      </c>
      <c r="AQ14" s="1335">
        <v>1.4013137439505405</v>
      </c>
      <c r="AR14" s="1335">
        <v>1.58679745628361</v>
      </c>
      <c r="AS14" s="1335">
        <v>1.481039653866997</v>
      </c>
      <c r="AT14" s="1335">
        <v>1.3541553975192695</v>
      </c>
      <c r="AU14" s="1335">
        <v>1.5397414715489333</v>
      </c>
      <c r="AV14" s="1335">
        <v>1.80037996890664</v>
      </c>
      <c r="AW14" s="1335">
        <v>1.5118522493828876</v>
      </c>
      <c r="AX14" s="1335">
        <v>1.6172373656739449</v>
      </c>
      <c r="AY14" s="1335">
        <v>1.1228673385696302</v>
      </c>
      <c r="AZ14" s="1335">
        <v>0.57103108219650822</v>
      </c>
      <c r="BA14" s="1336">
        <v>0.63443528411853689</v>
      </c>
      <c r="BB14" s="1337"/>
      <c r="BC14" s="1335"/>
      <c r="BD14" s="1335"/>
      <c r="BE14" s="1336"/>
      <c r="BF14" s="2"/>
      <c r="BG14" s="2"/>
      <c r="BH14" s="2"/>
      <c r="BI14" s="4"/>
    </row>
    <row r="15" spans="1:61" ht="39.950000000000003" customHeight="1" thickTop="1" thickBot="1">
      <c r="U15" s="1338" t="s">
        <v>39</v>
      </c>
      <c r="V15" s="1339"/>
      <c r="W15" s="1340" t="s">
        <v>179</v>
      </c>
      <c r="X15" s="1341"/>
      <c r="Y15" s="1342"/>
      <c r="Z15" s="1343"/>
      <c r="AA15" s="1344">
        <f>SUM(AA5,AA8:AA10)</f>
        <v>1272.0645192158481</v>
      </c>
      <c r="AB15" s="1344">
        <f t="shared" ref="AB15:AY15" si="10">SUM(AB5,AB8:AB10)</f>
        <v>1285.8658915298358</v>
      </c>
      <c r="AC15" s="1344">
        <f t="shared" si="10"/>
        <v>1298.4964519978976</v>
      </c>
      <c r="AD15" s="1344">
        <f t="shared" si="10"/>
        <v>1291.0554230706921</v>
      </c>
      <c r="AE15" s="1344">
        <f t="shared" si="10"/>
        <v>1355.4303031478378</v>
      </c>
      <c r="AF15" s="1344">
        <f t="shared" si="10"/>
        <v>1376.7093042491417</v>
      </c>
      <c r="AG15" s="1344">
        <f t="shared" si="10"/>
        <v>1389.260625963258</v>
      </c>
      <c r="AH15" s="1344">
        <f t="shared" si="10"/>
        <v>1381.6660356085906</v>
      </c>
      <c r="AI15" s="1344">
        <f t="shared" si="10"/>
        <v>1332.7991689682769</v>
      </c>
      <c r="AJ15" s="1344">
        <f t="shared" si="10"/>
        <v>1355.8452286295644</v>
      </c>
      <c r="AK15" s="1344">
        <f t="shared" si="10"/>
        <v>1376.3769108887516</v>
      </c>
      <c r="AL15" s="1344">
        <f t="shared" si="10"/>
        <v>1350.3616690542387</v>
      </c>
      <c r="AM15" s="1344">
        <f t="shared" si="10"/>
        <v>1373.9631677223076</v>
      </c>
      <c r="AN15" s="1344">
        <f t="shared" si="10"/>
        <v>1379.734950311097</v>
      </c>
      <c r="AO15" s="1344">
        <f t="shared" si="10"/>
        <v>1371.8668191752117</v>
      </c>
      <c r="AP15" s="1344">
        <f t="shared" si="10"/>
        <v>1378.504211863145</v>
      </c>
      <c r="AQ15" s="1344">
        <f t="shared" si="10"/>
        <v>1356.0001019974288</v>
      </c>
      <c r="AR15" s="1344">
        <f t="shared" si="10"/>
        <v>1393.6825885943065</v>
      </c>
      <c r="AS15" s="1344">
        <f>SUM(AS5,AS8:AS10)</f>
        <v>1321.1481136226018</v>
      </c>
      <c r="AT15" s="1344">
        <f>SUM(AT5,AT8:AT10)</f>
        <v>1248.5380392583047</v>
      </c>
      <c r="AU15" s="1344">
        <f>SUM(AU5,AU8:AU10)</f>
        <v>1302.6578856569906</v>
      </c>
      <c r="AV15" s="1344">
        <f t="shared" si="10"/>
        <v>1353.2412205518258</v>
      </c>
      <c r="AW15" s="1344">
        <f t="shared" si="10"/>
        <v>1395.3062879768956</v>
      </c>
      <c r="AX15" s="1344">
        <f t="shared" si="10"/>
        <v>1409.5901445936142</v>
      </c>
      <c r="AY15" s="1344">
        <f t="shared" si="10"/>
        <v>1361.7924131183906</v>
      </c>
      <c r="AZ15" s="1344">
        <f>SUM(AZ5,AZ8:AZ10)</f>
        <v>1323.1640885876161</v>
      </c>
      <c r="BA15" s="1345">
        <f>SUM(BA5,BA8:BA10)</f>
        <v>1306.670175334403</v>
      </c>
      <c r="BB15" s="1346">
        <f>SUM(BB5,BB8:BB14)</f>
        <v>0</v>
      </c>
      <c r="BC15" s="1344">
        <f>SUM(BC5,BC8:BC14)</f>
        <v>0</v>
      </c>
      <c r="BD15" s="1344">
        <f>SUM(BD5,BD8:BD14)</f>
        <v>0</v>
      </c>
      <c r="BE15" s="1345">
        <f>SUM(BE5,BE8:BE14)</f>
        <v>0</v>
      </c>
      <c r="BF15" s="2"/>
      <c r="BG15" s="2"/>
      <c r="BH15" s="2"/>
      <c r="BI15" s="4"/>
    </row>
    <row r="16" spans="1:61" ht="14.25" customHeight="1">
      <c r="U16" s="1347"/>
      <c r="V16" s="1348"/>
      <c r="W16" s="1349" t="s">
        <v>732</v>
      </c>
      <c r="X16" s="1301"/>
      <c r="Y16" s="1348"/>
      <c r="Z16" s="1350"/>
      <c r="AA16" s="1351"/>
      <c r="AB16" s="1351"/>
      <c r="AC16" s="1351"/>
      <c r="AD16" s="1351"/>
      <c r="AE16" s="1351"/>
      <c r="AF16" s="1351"/>
      <c r="AG16" s="1351"/>
      <c r="AH16" s="1351"/>
      <c r="AI16" s="1351"/>
      <c r="AJ16" s="1351"/>
      <c r="AK16" s="1351"/>
      <c r="AL16" s="1351"/>
      <c r="AM16" s="1351"/>
      <c r="AN16" s="1351"/>
      <c r="AO16" s="1351"/>
      <c r="AP16" s="1351"/>
      <c r="AQ16" s="4"/>
      <c r="AR16" s="4"/>
      <c r="AS16" s="4"/>
      <c r="AT16" s="4"/>
      <c r="AU16" s="4"/>
      <c r="AV16" s="4"/>
      <c r="AW16" s="4"/>
      <c r="AX16" s="4"/>
      <c r="AY16" s="4"/>
      <c r="AZ16" s="4"/>
      <c r="BA16" s="4"/>
      <c r="BB16" s="4"/>
      <c r="BC16" s="4"/>
      <c r="BD16" s="4"/>
      <c r="BE16" s="4"/>
      <c r="BF16" s="4"/>
      <c r="BG16" s="4"/>
      <c r="BH16" s="4"/>
      <c r="BI16" s="4"/>
    </row>
    <row r="17" spans="21:79" ht="15.75">
      <c r="U17" s="1347"/>
      <c r="V17" s="1348"/>
      <c r="W17" s="1352"/>
      <c r="X17" s="1301"/>
      <c r="Y17" s="1353"/>
      <c r="Z17" s="1350"/>
      <c r="AA17" s="1354"/>
      <c r="AB17" s="1354"/>
      <c r="AC17" s="1354"/>
      <c r="AD17" s="1354"/>
      <c r="AE17" s="1354"/>
      <c r="AF17" s="1354"/>
      <c r="AG17" s="1354"/>
      <c r="AH17" s="1354"/>
      <c r="AI17" s="1354"/>
      <c r="AJ17" s="1354"/>
      <c r="AK17" s="1354"/>
      <c r="AL17" s="1354"/>
      <c r="AM17" s="1354"/>
      <c r="AN17" s="1354"/>
      <c r="AO17" s="1354"/>
      <c r="AP17" s="99"/>
      <c r="AQ17" s="4"/>
      <c r="AR17" s="4"/>
      <c r="AS17" s="4"/>
      <c r="AT17" s="4"/>
      <c r="AU17" s="4"/>
      <c r="AV17" s="4"/>
      <c r="AW17" s="4"/>
      <c r="AX17" s="4"/>
      <c r="AY17" s="4"/>
      <c r="AZ17" s="4"/>
      <c r="BA17" s="4"/>
      <c r="BB17" s="4"/>
      <c r="BC17" s="4"/>
      <c r="BD17" s="4"/>
      <c r="BE17" s="4"/>
      <c r="BF17" s="4"/>
      <c r="BG17" s="4"/>
      <c r="BH17" s="4"/>
      <c r="BI17" s="4"/>
    </row>
    <row r="18" spans="21:79" ht="21.75" customHeight="1" thickBot="1">
      <c r="W18" s="1" t="s">
        <v>733</v>
      </c>
      <c r="X18" s="1301"/>
      <c r="AA18" s="4"/>
      <c r="BF18" s="38"/>
      <c r="BH18" s="4"/>
    </row>
    <row r="19" spans="21:79">
      <c r="U19" s="1288"/>
      <c r="V19" s="1356"/>
      <c r="W19" s="1357" t="s">
        <v>110</v>
      </c>
      <c r="X19" s="1358"/>
      <c r="Y19" s="1359" t="s">
        <v>2</v>
      </c>
      <c r="Z19" s="1360"/>
      <c r="AA19" s="10">
        <v>1990</v>
      </c>
      <c r="AB19" s="10">
        <f t="shared" ref="AB19:BE19" si="11">AA19+1</f>
        <v>1991</v>
      </c>
      <c r="AC19" s="10">
        <f t="shared" si="11"/>
        <v>1992</v>
      </c>
      <c r="AD19" s="10">
        <f t="shared" si="11"/>
        <v>1993</v>
      </c>
      <c r="AE19" s="10">
        <f t="shared" si="11"/>
        <v>1994</v>
      </c>
      <c r="AF19" s="10">
        <f t="shared" si="11"/>
        <v>1995</v>
      </c>
      <c r="AG19" s="10">
        <f t="shared" si="11"/>
        <v>1996</v>
      </c>
      <c r="AH19" s="10">
        <f t="shared" si="11"/>
        <v>1997</v>
      </c>
      <c r="AI19" s="10">
        <f t="shared" si="11"/>
        <v>1998</v>
      </c>
      <c r="AJ19" s="1361">
        <f t="shared" si="11"/>
        <v>1999</v>
      </c>
      <c r="AK19" s="1361">
        <f t="shared" si="11"/>
        <v>2000</v>
      </c>
      <c r="AL19" s="1361">
        <f t="shared" si="11"/>
        <v>2001</v>
      </c>
      <c r="AM19" s="1361">
        <f t="shared" si="11"/>
        <v>2002</v>
      </c>
      <c r="AN19" s="10">
        <f t="shared" si="11"/>
        <v>2003</v>
      </c>
      <c r="AO19" s="10">
        <f t="shared" si="11"/>
        <v>2004</v>
      </c>
      <c r="AP19" s="10">
        <f t="shared" si="11"/>
        <v>2005</v>
      </c>
      <c r="AQ19" s="10">
        <f t="shared" si="11"/>
        <v>2006</v>
      </c>
      <c r="AR19" s="41">
        <f t="shared" si="11"/>
        <v>2007</v>
      </c>
      <c r="AS19" s="1362">
        <f t="shared" si="11"/>
        <v>2008</v>
      </c>
      <c r="AT19" s="10">
        <f t="shared" si="11"/>
        <v>2009</v>
      </c>
      <c r="AU19" s="1362">
        <f t="shared" si="11"/>
        <v>2010</v>
      </c>
      <c r="AV19" s="1361">
        <f t="shared" si="11"/>
        <v>2011</v>
      </c>
      <c r="AW19" s="10">
        <f t="shared" si="11"/>
        <v>2012</v>
      </c>
      <c r="AX19" s="10">
        <f t="shared" si="11"/>
        <v>2013</v>
      </c>
      <c r="AY19" s="41">
        <f t="shared" si="11"/>
        <v>2014</v>
      </c>
      <c r="AZ19" s="41">
        <f t="shared" si="11"/>
        <v>2015</v>
      </c>
      <c r="BA19" s="10">
        <f t="shared" si="11"/>
        <v>2016</v>
      </c>
      <c r="BB19" s="10">
        <f t="shared" si="11"/>
        <v>2017</v>
      </c>
      <c r="BC19" s="10">
        <f t="shared" si="11"/>
        <v>2018</v>
      </c>
      <c r="BD19" s="1361">
        <f t="shared" si="11"/>
        <v>2019</v>
      </c>
      <c r="BE19" s="10">
        <f t="shared" si="11"/>
        <v>2020</v>
      </c>
      <c r="BG19" s="1363"/>
      <c r="BH19" s="1364"/>
    </row>
    <row r="20" spans="21:79" ht="18.75">
      <c r="U20" s="1302" t="s">
        <v>734</v>
      </c>
      <c r="V20" s="1311"/>
      <c r="W20" s="1365" t="s">
        <v>721</v>
      </c>
      <c r="X20" s="1305"/>
      <c r="Y20" s="1303">
        <v>1</v>
      </c>
      <c r="Z20" s="1366"/>
      <c r="AA20" s="243">
        <f t="shared" ref="AA20:AP20" si="12">AA5/AA$15</f>
        <v>0.9124014984302492</v>
      </c>
      <c r="AB20" s="243">
        <f t="shared" si="12"/>
        <v>0.91161659374221571</v>
      </c>
      <c r="AC20" s="243">
        <f t="shared" si="12"/>
        <v>0.91019607758507193</v>
      </c>
      <c r="AD20" s="243">
        <f t="shared" si="12"/>
        <v>0.91003782370142339</v>
      </c>
      <c r="AE20" s="243">
        <f t="shared" si="12"/>
        <v>0.90735042599582794</v>
      </c>
      <c r="AF20" s="243">
        <f t="shared" si="12"/>
        <v>0.90246915832101415</v>
      </c>
      <c r="AG20" s="243">
        <f t="shared" si="12"/>
        <v>0.90298294885011654</v>
      </c>
      <c r="AH20" s="243">
        <f t="shared" si="12"/>
        <v>0.90312006578421244</v>
      </c>
      <c r="AI20" s="243">
        <f t="shared" si="12"/>
        <v>0.90619465507385366</v>
      </c>
      <c r="AJ20" s="243">
        <f t="shared" si="12"/>
        <v>0.91742966788745939</v>
      </c>
      <c r="AK20" s="243">
        <f t="shared" si="12"/>
        <v>0.92043552220136204</v>
      </c>
      <c r="AL20" s="243">
        <f t="shared" si="12"/>
        <v>0.92699467580748329</v>
      </c>
      <c r="AM20" s="243">
        <f t="shared" si="12"/>
        <v>0.93210665319400465</v>
      </c>
      <c r="AN20" s="243">
        <f t="shared" si="12"/>
        <v>0.93400729462843612</v>
      </c>
      <c r="AO20" s="243">
        <f t="shared" si="12"/>
        <v>0.93539765341597503</v>
      </c>
      <c r="AP20" s="243">
        <f t="shared" si="12"/>
        <v>0.93576732279608132</v>
      </c>
      <c r="AQ20" s="243">
        <f t="shared" ref="AQ20:BA20" si="13">AQ5/AQ$15</f>
        <v>0.93338824247953767</v>
      </c>
      <c r="AR20" s="243">
        <f t="shared" si="13"/>
        <v>0.93489412384368309</v>
      </c>
      <c r="AS20" s="243">
        <f t="shared" si="13"/>
        <v>0.9324253381094344</v>
      </c>
      <c r="AT20" s="243">
        <f t="shared" si="13"/>
        <v>0.93118812013082841</v>
      </c>
      <c r="AU20" s="243">
        <f t="shared" si="13"/>
        <v>0.93188596382946709</v>
      </c>
      <c r="AV20" s="243">
        <f t="shared" si="13"/>
        <v>0.93380979408653064</v>
      </c>
      <c r="AW20" s="243">
        <f t="shared" si="13"/>
        <v>0.93475852340645038</v>
      </c>
      <c r="AX20" s="243">
        <f t="shared" si="13"/>
        <v>0.93379189851253286</v>
      </c>
      <c r="AY20" s="243">
        <f t="shared" si="13"/>
        <v>0.92987473253731334</v>
      </c>
      <c r="AZ20" s="243">
        <f t="shared" si="13"/>
        <v>0.92639248674151276</v>
      </c>
      <c r="BA20" s="243">
        <f t="shared" si="13"/>
        <v>0.92327885801295673</v>
      </c>
      <c r="BB20" s="243"/>
      <c r="BC20" s="243"/>
      <c r="BD20" s="243"/>
      <c r="BE20" s="243"/>
      <c r="BF20" s="2"/>
      <c r="BI20" s="2"/>
    </row>
    <row r="21" spans="21:79" ht="15.75">
      <c r="U21" s="1302"/>
      <c r="V21" s="1311"/>
      <c r="W21" s="1367"/>
      <c r="X21" s="1313" t="s">
        <v>111</v>
      </c>
      <c r="Y21" s="1303">
        <v>1</v>
      </c>
      <c r="Z21" s="1366"/>
      <c r="AA21" s="243">
        <f t="shared" ref="AA21:AP21" si="14">AA6/AA$15</f>
        <v>0.83719938743878519</v>
      </c>
      <c r="AB21" s="243">
        <f t="shared" si="14"/>
        <v>0.83636050781712945</v>
      </c>
      <c r="AC21" s="243">
        <f t="shared" si="14"/>
        <v>0.83453498771287804</v>
      </c>
      <c r="AD21" s="243">
        <f t="shared" si="14"/>
        <v>0.8358584663541837</v>
      </c>
      <c r="AE21" s="243">
        <f t="shared" si="14"/>
        <v>0.8330485816439428</v>
      </c>
      <c r="AF21" s="243">
        <f t="shared" si="14"/>
        <v>0.82853773184010793</v>
      </c>
      <c r="AG21" s="243">
        <f t="shared" si="14"/>
        <v>0.82889558827628906</v>
      </c>
      <c r="AH21" s="243">
        <f t="shared" si="14"/>
        <v>0.8294117074419457</v>
      </c>
      <c r="AI21" s="243">
        <f t="shared" si="14"/>
        <v>0.83449306941555157</v>
      </c>
      <c r="AJ21" s="243">
        <f t="shared" si="14"/>
        <v>0.84677885879622317</v>
      </c>
      <c r="AK21" s="243">
        <f t="shared" si="14"/>
        <v>0.8493663568001063</v>
      </c>
      <c r="AL21" s="243">
        <f t="shared" si="14"/>
        <v>0.85612770264350535</v>
      </c>
      <c r="AM21" s="243">
        <f t="shared" si="14"/>
        <v>0.86442459418114592</v>
      </c>
      <c r="AN21" s="243">
        <f t="shared" si="14"/>
        <v>0.86676949910791867</v>
      </c>
      <c r="AO21" s="243">
        <f t="shared" si="14"/>
        <v>0.86849734907066956</v>
      </c>
      <c r="AP21" s="243">
        <f t="shared" si="14"/>
        <v>0.86919249915964425</v>
      </c>
      <c r="AQ21" s="243">
        <f t="shared" ref="AQ21:BA21" si="15">AQ6/AQ$15</f>
        <v>0.86686138619719788</v>
      </c>
      <c r="AR21" s="243">
        <f t="shared" si="15"/>
        <v>0.87031472063908388</v>
      </c>
      <c r="AS21" s="243">
        <f t="shared" si="15"/>
        <v>0.86682791201959275</v>
      </c>
      <c r="AT21" s="243">
        <f t="shared" si="15"/>
        <v>0.86943065085972904</v>
      </c>
      <c r="AU21" s="243">
        <f t="shared" si="15"/>
        <v>0.87154530005504249</v>
      </c>
      <c r="AV21" s="243">
        <f t="shared" si="15"/>
        <v>0.87637987084939961</v>
      </c>
      <c r="AW21" s="243">
        <f t="shared" si="15"/>
        <v>0.87771395004652786</v>
      </c>
      <c r="AX21" s="243">
        <f t="shared" si="15"/>
        <v>0.87639476685230711</v>
      </c>
      <c r="AY21" s="243">
        <f t="shared" si="15"/>
        <v>0.87160994832031635</v>
      </c>
      <c r="AZ21" s="243">
        <f t="shared" si="15"/>
        <v>0.8672364782415013</v>
      </c>
      <c r="BA21" s="243">
        <f t="shared" si="15"/>
        <v>0.86315842137290966</v>
      </c>
      <c r="BB21" s="243"/>
      <c r="BC21" s="243"/>
      <c r="BD21" s="243"/>
      <c r="BE21" s="243"/>
      <c r="BF21" s="2"/>
      <c r="BG21" s="1368"/>
      <c r="BH21" s="1369"/>
      <c r="BI21" s="2"/>
    </row>
    <row r="22" spans="21:79" ht="15.75">
      <c r="U22" s="1315" t="s">
        <v>722</v>
      </c>
      <c r="V22" s="1311"/>
      <c r="W22" s="1370"/>
      <c r="X22" s="1317" t="s">
        <v>112</v>
      </c>
      <c r="Y22" s="1303">
        <v>1</v>
      </c>
      <c r="Z22" s="1366"/>
      <c r="AA22" s="243">
        <f t="shared" ref="AA22:AP22" si="16">AA7/AA$15</f>
        <v>7.5202110991464052E-2</v>
      </c>
      <c r="AB22" s="243">
        <f t="shared" si="16"/>
        <v>7.5256085925086216E-2</v>
      </c>
      <c r="AC22" s="243">
        <f t="shared" si="16"/>
        <v>7.5661089872193804E-2</v>
      </c>
      <c r="AD22" s="243">
        <f t="shared" si="16"/>
        <v>7.4179357347239738E-2</v>
      </c>
      <c r="AE22" s="243">
        <f t="shared" si="16"/>
        <v>7.4301844351885138E-2</v>
      </c>
      <c r="AF22" s="243">
        <f t="shared" si="16"/>
        <v>7.3931426480906157E-2</v>
      </c>
      <c r="AG22" s="243">
        <f t="shared" si="16"/>
        <v>7.4087360573827504E-2</v>
      </c>
      <c r="AH22" s="243">
        <f t="shared" si="16"/>
        <v>7.3708358342266703E-2</v>
      </c>
      <c r="AI22" s="243">
        <f t="shared" si="16"/>
        <v>7.1701585658302092E-2</v>
      </c>
      <c r="AJ22" s="243">
        <f t="shared" si="16"/>
        <v>7.0650809091236277E-2</v>
      </c>
      <c r="AK22" s="243">
        <f t="shared" si="16"/>
        <v>7.1069165401255865E-2</v>
      </c>
      <c r="AL22" s="243">
        <f t="shared" si="16"/>
        <v>7.0866973163978011E-2</v>
      </c>
      <c r="AM22" s="243">
        <f t="shared" si="16"/>
        <v>6.76820590128588E-2</v>
      </c>
      <c r="AN22" s="243">
        <f t="shared" si="16"/>
        <v>6.7237795520517382E-2</v>
      </c>
      <c r="AO22" s="243">
        <f t="shared" si="16"/>
        <v>6.6900304345305583E-2</v>
      </c>
      <c r="AP22" s="243">
        <f t="shared" si="16"/>
        <v>6.6574823636437089E-2</v>
      </c>
      <c r="AQ22" s="243">
        <f t="shared" ref="AQ22:BA22" si="17">AQ7/AQ$15</f>
        <v>6.6526856282339855E-2</v>
      </c>
      <c r="AR22" s="243">
        <f t="shared" si="17"/>
        <v>6.4579403204599248E-2</v>
      </c>
      <c r="AS22" s="243">
        <f t="shared" si="17"/>
        <v>6.5597426089841662E-2</v>
      </c>
      <c r="AT22" s="243">
        <f t="shared" si="17"/>
        <v>6.1757469271099444E-2</v>
      </c>
      <c r="AU22" s="243">
        <f t="shared" si="17"/>
        <v>6.0340663774424472E-2</v>
      </c>
      <c r="AV22" s="243">
        <f t="shared" si="17"/>
        <v>5.7429923237131128E-2</v>
      </c>
      <c r="AW22" s="243">
        <f t="shared" si="17"/>
        <v>5.7044573359922565E-2</v>
      </c>
      <c r="AX22" s="243">
        <f t="shared" si="17"/>
        <v>5.7397131660225711E-2</v>
      </c>
      <c r="AY22" s="243">
        <f t="shared" si="17"/>
        <v>5.8264784216996997E-2</v>
      </c>
      <c r="AZ22" s="243">
        <f t="shared" si="17"/>
        <v>5.9156008500011383E-2</v>
      </c>
      <c r="BA22" s="243">
        <f t="shared" si="17"/>
        <v>6.0120436640046966E-2</v>
      </c>
      <c r="BB22" s="243"/>
      <c r="BC22" s="243"/>
      <c r="BD22" s="243"/>
      <c r="BE22" s="243"/>
      <c r="BF22" s="2"/>
      <c r="BG22" s="1371"/>
      <c r="BH22" s="1372"/>
      <c r="BI22" s="2"/>
    </row>
    <row r="23" spans="21:79" ht="18.75">
      <c r="U23" s="1302" t="s">
        <v>735</v>
      </c>
      <c r="V23" s="1311"/>
      <c r="W23" s="1373" t="s">
        <v>736</v>
      </c>
      <c r="X23" s="1305"/>
      <c r="Y23" s="1303">
        <v>25</v>
      </c>
      <c r="Z23" s="1366"/>
      <c r="AA23" s="243">
        <f t="shared" ref="AA23:AP23" si="18">AA8/AA$15</f>
        <v>3.4854776996603484E-2</v>
      </c>
      <c r="AB23" s="243">
        <f t="shared" si="18"/>
        <v>3.3528975680766251E-2</v>
      </c>
      <c r="AC23" s="243">
        <f t="shared" si="18"/>
        <v>3.3850954644709129E-2</v>
      </c>
      <c r="AD23" s="243">
        <f t="shared" si="18"/>
        <v>3.0876329707778993E-2</v>
      </c>
      <c r="AE23" s="243">
        <f t="shared" si="18"/>
        <v>3.1909079984445837E-2</v>
      </c>
      <c r="AF23" s="243">
        <f t="shared" si="18"/>
        <v>3.0332796783980733E-2</v>
      </c>
      <c r="AG23" s="243">
        <f t="shared" si="18"/>
        <v>2.9187729280045996E-2</v>
      </c>
      <c r="AH23" s="243">
        <f t="shared" si="18"/>
        <v>2.880967967820364E-2</v>
      </c>
      <c r="AI23" s="243">
        <f t="shared" si="18"/>
        <v>2.8473133379843592E-2</v>
      </c>
      <c r="AJ23" s="243">
        <f t="shared" si="18"/>
        <v>2.7875866757647614E-2</v>
      </c>
      <c r="AK23" s="243">
        <f t="shared" si="18"/>
        <v>2.7447808871207933E-2</v>
      </c>
      <c r="AL23" s="243">
        <f t="shared" si="18"/>
        <v>2.7208611775357328E-2</v>
      </c>
      <c r="AM23" s="243">
        <f t="shared" si="18"/>
        <v>2.6297158608081603E-2</v>
      </c>
      <c r="AN23" s="243">
        <f t="shared" si="18"/>
        <v>2.5133710730295567E-2</v>
      </c>
      <c r="AO23" s="243">
        <f t="shared" si="18"/>
        <v>2.6059254531423912E-2</v>
      </c>
      <c r="AP23" s="243">
        <f t="shared" si="18"/>
        <v>2.5789695015149175E-2</v>
      </c>
      <c r="AQ23" s="243">
        <f t="shared" ref="AQ23:BA23" si="19">AQ8/AQ$15</f>
        <v>2.5854448073048361E-2</v>
      </c>
      <c r="AR23" s="243">
        <f t="shared" si="19"/>
        <v>2.5373770722018695E-2</v>
      </c>
      <c r="AS23" s="243">
        <f t="shared" si="19"/>
        <v>2.6518351464186359E-2</v>
      </c>
      <c r="AT23" s="243">
        <f t="shared" si="19"/>
        <v>2.7333535891666028E-2</v>
      </c>
      <c r="AU23" s="243">
        <f t="shared" si="19"/>
        <v>2.666481143615726E-2</v>
      </c>
      <c r="AV23" s="243">
        <f t="shared" si="19"/>
        <v>2.4894700200746099E-2</v>
      </c>
      <c r="AW23" s="243">
        <f t="shared" si="19"/>
        <v>2.354317702629798E-2</v>
      </c>
      <c r="AX23" s="243">
        <f t="shared" si="19"/>
        <v>2.3066591772868576E-2</v>
      </c>
      <c r="AY23" s="243">
        <f t="shared" si="19"/>
        <v>2.340963734777864E-2</v>
      </c>
      <c r="AZ23" s="243">
        <f t="shared" si="19"/>
        <v>2.3535160840723438E-2</v>
      </c>
      <c r="BA23" s="243">
        <f t="shared" si="19"/>
        <v>2.3565453319514307E-2</v>
      </c>
      <c r="BB23" s="243"/>
      <c r="BC23" s="243"/>
      <c r="BD23" s="243"/>
      <c r="BE23" s="243"/>
      <c r="BF23" s="244"/>
      <c r="BG23" s="1371"/>
      <c r="BH23" s="1372"/>
      <c r="BI23" s="244"/>
      <c r="BL23" s="1352"/>
      <c r="BM23" s="1352"/>
      <c r="BN23" s="1374"/>
      <c r="BO23" s="1352"/>
      <c r="BP23" s="1352"/>
      <c r="BQ23" s="1352"/>
      <c r="BR23" s="1352"/>
      <c r="BS23" s="1352"/>
      <c r="BT23" s="1352"/>
      <c r="BU23" s="1352"/>
      <c r="BV23" s="1352"/>
      <c r="BW23" s="1352"/>
      <c r="BX23" s="1352"/>
      <c r="BY23" s="1352"/>
      <c r="BZ23" s="1352"/>
      <c r="CA23" s="2"/>
    </row>
    <row r="24" spans="21:79" ht="18.75">
      <c r="U24" s="1302" t="s">
        <v>737</v>
      </c>
      <c r="V24" s="1311"/>
      <c r="W24" s="1373" t="s">
        <v>725</v>
      </c>
      <c r="X24" s="1305"/>
      <c r="Y24" s="1303">
        <v>298</v>
      </c>
      <c r="Z24" s="1366"/>
      <c r="AA24" s="243">
        <f t="shared" ref="AA24:AP24" si="20">AA9/AA$15</f>
        <v>2.4950882001096273E-2</v>
      </c>
      <c r="AB24" s="243">
        <f t="shared" si="20"/>
        <v>2.445064780822933E-2</v>
      </c>
      <c r="AC24" s="243">
        <f t="shared" si="20"/>
        <v>2.4337208165885485E-2</v>
      </c>
      <c r="AD24" s="243">
        <f t="shared" si="20"/>
        <v>2.4372072973080677E-2</v>
      </c>
      <c r="AE24" s="243">
        <f t="shared" si="20"/>
        <v>2.4153291872372532E-2</v>
      </c>
      <c r="AF24" s="243">
        <f t="shared" si="20"/>
        <v>2.3999580089538754E-2</v>
      </c>
      <c r="AG24" s="243">
        <f t="shared" si="20"/>
        <v>2.4589756108817591E-2</v>
      </c>
      <c r="AH24" s="243">
        <f t="shared" si="20"/>
        <v>2.5293871808277871E-2</v>
      </c>
      <c r="AI24" s="243">
        <f t="shared" si="20"/>
        <v>2.5023952210724332E-2</v>
      </c>
      <c r="AJ24" s="243">
        <f t="shared" si="20"/>
        <v>2.0045800831751046E-2</v>
      </c>
      <c r="AK24" s="243">
        <f t="shared" si="20"/>
        <v>2.1571082756470576E-2</v>
      </c>
      <c r="AL24" s="243">
        <f t="shared" si="20"/>
        <v>1.9358003180944831E-2</v>
      </c>
      <c r="AM24" s="243">
        <f t="shared" si="20"/>
        <v>1.8638662202266908E-2</v>
      </c>
      <c r="AN24" s="243">
        <f t="shared" si="20"/>
        <v>1.8459781236392345E-2</v>
      </c>
      <c r="AO24" s="243">
        <f t="shared" si="20"/>
        <v>1.8583209894725304E-2</v>
      </c>
      <c r="AP24" s="243">
        <f t="shared" si="20"/>
        <v>1.8181934867050487E-2</v>
      </c>
      <c r="AQ24" s="243">
        <f t="shared" ref="AQ24:BA24" si="21">AQ9/AQ$15</f>
        <v>1.8444586955385669E-2</v>
      </c>
      <c r="AR24" s="243">
        <f t="shared" si="21"/>
        <v>1.7528851784294548E-2</v>
      </c>
      <c r="AS24" s="243">
        <f t="shared" si="21"/>
        <v>1.7829132401620634E-2</v>
      </c>
      <c r="AT24" s="243">
        <f t="shared" si="21"/>
        <v>1.8423389978251613E-2</v>
      </c>
      <c r="AU24" s="243">
        <f t="shared" si="21"/>
        <v>1.7253782122636431E-2</v>
      </c>
      <c r="AV24" s="243">
        <f t="shared" si="21"/>
        <v>1.6263038611161712E-2</v>
      </c>
      <c r="AW24" s="243">
        <f t="shared" si="21"/>
        <v>1.5516715998481157E-2</v>
      </c>
      <c r="AX24" s="243">
        <f t="shared" si="21"/>
        <v>1.5407437009987247E-2</v>
      </c>
      <c r="AY24" s="243">
        <f t="shared" si="21"/>
        <v>1.5642545801596061E-2</v>
      </c>
      <c r="AZ24" s="243">
        <f t="shared" si="21"/>
        <v>1.5855544168697295E-2</v>
      </c>
      <c r="BA24" s="243">
        <f t="shared" si="21"/>
        <v>1.5823794079428848E-2</v>
      </c>
      <c r="BB24" s="243"/>
      <c r="BC24" s="243"/>
      <c r="BD24" s="243"/>
      <c r="BE24" s="243"/>
      <c r="BF24" s="244"/>
      <c r="BG24" s="1371"/>
      <c r="BH24" s="1372"/>
      <c r="BI24" s="244"/>
      <c r="BL24" s="1375"/>
      <c r="BM24" s="1376"/>
      <c r="BN24" s="1350"/>
      <c r="BO24" s="1377"/>
      <c r="BP24" s="1377"/>
      <c r="BQ24" s="1377"/>
      <c r="BR24" s="1377"/>
      <c r="BS24" s="1377"/>
      <c r="BT24" s="1377"/>
      <c r="BU24" s="1377"/>
      <c r="BV24" s="1377"/>
      <c r="BW24" s="1377"/>
      <c r="BX24" s="1377"/>
      <c r="BY24" s="1377"/>
      <c r="BZ24" s="1377"/>
      <c r="CA24" s="4"/>
    </row>
    <row r="25" spans="21:79" ht="15.75">
      <c r="U25" s="1302"/>
      <c r="V25" s="1311"/>
      <c r="W25" s="1378" t="s">
        <v>113</v>
      </c>
      <c r="X25" s="1321"/>
      <c r="Y25" s="1303"/>
      <c r="Z25" s="1366"/>
      <c r="AA25" s="243">
        <f>AA10/AA$15</f>
        <v>2.7792842572050887E-2</v>
      </c>
      <c r="AB25" s="243">
        <f t="shared" ref="AB25:BA25" si="22">AB10/AB$15</f>
        <v>3.0403782768788749E-2</v>
      </c>
      <c r="AC25" s="243">
        <f t="shared" si="22"/>
        <v>3.1615759604333431E-2</v>
      </c>
      <c r="AD25" s="243">
        <f t="shared" si="22"/>
        <v>3.4713773617717034E-2</v>
      </c>
      <c r="AE25" s="243">
        <f t="shared" si="22"/>
        <v>3.6587202147353684E-2</v>
      </c>
      <c r="AF25" s="243">
        <f t="shared" si="22"/>
        <v>4.3198464805466304E-2</v>
      </c>
      <c r="AG25" s="243">
        <f t="shared" si="22"/>
        <v>4.3239565761020053E-2</v>
      </c>
      <c r="AH25" s="243">
        <f t="shared" si="22"/>
        <v>4.2776382729306006E-2</v>
      </c>
      <c r="AI25" s="243">
        <f t="shared" si="22"/>
        <v>4.0308259335578425E-2</v>
      </c>
      <c r="AJ25" s="243">
        <f t="shared" si="22"/>
        <v>3.4648664523141956E-2</v>
      </c>
      <c r="AK25" s="243">
        <f t="shared" si="22"/>
        <v>3.0545586170959479E-2</v>
      </c>
      <c r="AL25" s="243">
        <f t="shared" si="22"/>
        <v>2.6438709236214417E-2</v>
      </c>
      <c r="AM25" s="243">
        <f t="shared" si="22"/>
        <v>2.2957525995646624E-2</v>
      </c>
      <c r="AN25" s="243">
        <f t="shared" si="22"/>
        <v>2.2399213404875887E-2</v>
      </c>
      <c r="AO25" s="243">
        <f t="shared" si="22"/>
        <v>1.9959882157875676E-2</v>
      </c>
      <c r="AP25" s="243">
        <f t="shared" si="22"/>
        <v>2.0261047321718975E-2</v>
      </c>
      <c r="AQ25" s="243">
        <f t="shared" si="22"/>
        <v>2.2312722492028331E-2</v>
      </c>
      <c r="AR25" s="243">
        <f t="shared" si="22"/>
        <v>2.2203253650003654E-2</v>
      </c>
      <c r="AS25" s="243">
        <f t="shared" si="22"/>
        <v>2.3227178024758769E-2</v>
      </c>
      <c r="AT25" s="243">
        <f t="shared" si="22"/>
        <v>2.3054953999253978E-2</v>
      </c>
      <c r="AU25" s="243">
        <f t="shared" si="22"/>
        <v>2.4195442611739275E-2</v>
      </c>
      <c r="AV25" s="243">
        <f t="shared" si="22"/>
        <v>2.5032467101561387E-2</v>
      </c>
      <c r="AW25" s="243">
        <f t="shared" si="22"/>
        <v>2.6181583568770445E-2</v>
      </c>
      <c r="AX25" s="243">
        <f t="shared" si="22"/>
        <v>2.7734072704611482E-2</v>
      </c>
      <c r="AY25" s="243">
        <f t="shared" si="22"/>
        <v>3.107308431331185E-2</v>
      </c>
      <c r="AZ25" s="243">
        <f t="shared" si="22"/>
        <v>3.4216808249066595E-2</v>
      </c>
      <c r="BA25" s="243">
        <f t="shared" si="22"/>
        <v>3.7331894588100163E-2</v>
      </c>
      <c r="BB25" s="243"/>
      <c r="BC25" s="243"/>
      <c r="BD25" s="243"/>
      <c r="BE25" s="243"/>
      <c r="BF25" s="244"/>
      <c r="BG25" s="1371"/>
      <c r="BH25" s="1372"/>
      <c r="BI25" s="244"/>
      <c r="BL25" s="1375"/>
      <c r="BM25" s="1376"/>
      <c r="BN25" s="1350"/>
      <c r="BO25" s="1377"/>
      <c r="BP25" s="1377"/>
      <c r="BQ25" s="1377"/>
      <c r="BR25" s="1377"/>
      <c r="BS25" s="1377"/>
      <c r="BT25" s="1377"/>
      <c r="BU25" s="1377"/>
      <c r="BV25" s="1377"/>
      <c r="BW25" s="1377"/>
      <c r="BX25" s="1377"/>
      <c r="BY25" s="1377"/>
      <c r="BZ25" s="1377"/>
      <c r="CA25" s="4"/>
    </row>
    <row r="26" spans="21:79" ht="28.5">
      <c r="U26" s="1323" t="s">
        <v>59</v>
      </c>
      <c r="V26" s="1324"/>
      <c r="W26" s="1379"/>
      <c r="X26" s="1326" t="s">
        <v>738</v>
      </c>
      <c r="Y26" s="1327" t="s">
        <v>739</v>
      </c>
      <c r="Z26" s="1366"/>
      <c r="AA26" s="243">
        <f t="shared" ref="AA26:BA26" si="23">AA11/AA$15</f>
        <v>1.2524765544775841E-2</v>
      </c>
      <c r="AB26" s="243">
        <f t="shared" si="23"/>
        <v>1.3492552418683256E-2</v>
      </c>
      <c r="AC26" s="243">
        <f t="shared" si="23"/>
        <v>1.368292074137735E-2</v>
      </c>
      <c r="AD26" s="243">
        <f t="shared" si="23"/>
        <v>1.4042122406930427E-2</v>
      </c>
      <c r="AE26" s="243">
        <f t="shared" si="23"/>
        <v>1.5531521734569754E-2</v>
      </c>
      <c r="AF26" s="243">
        <f t="shared" si="23"/>
        <v>1.8314099393802193E-2</v>
      </c>
      <c r="AG26" s="243">
        <f t="shared" si="23"/>
        <v>1.7705898228990598E-2</v>
      </c>
      <c r="AH26" s="243">
        <f t="shared" si="23"/>
        <v>1.7686468221413083E-2</v>
      </c>
      <c r="AI26" s="243">
        <f t="shared" si="23"/>
        <v>1.7813713463343615E-2</v>
      </c>
      <c r="AJ26" s="243">
        <f t="shared" si="23"/>
        <v>1.7972756321276429E-2</v>
      </c>
      <c r="AK26" s="243">
        <f t="shared" si="23"/>
        <v>1.6603008904242451E-2</v>
      </c>
      <c r="AL26" s="243">
        <f t="shared" si="23"/>
        <v>1.4412821285673064E-2</v>
      </c>
      <c r="AM26" s="243">
        <f t="shared" si="23"/>
        <v>1.1817195816455676E-2</v>
      </c>
      <c r="AN26" s="243">
        <f t="shared" si="23"/>
        <v>1.1761943748974855E-2</v>
      </c>
      <c r="AO26" s="243">
        <f t="shared" si="23"/>
        <v>9.0540267623001325E-3</v>
      </c>
      <c r="AP26" s="243">
        <f t="shared" si="23"/>
        <v>9.272244635845351E-3</v>
      </c>
      <c r="AQ26" s="243">
        <f t="shared" si="23"/>
        <v>1.0786918191179188E-2</v>
      </c>
      <c r="AR26" s="243">
        <f t="shared" si="23"/>
        <v>1.1987800885976369E-2</v>
      </c>
      <c r="AS26" s="243">
        <f t="shared" si="23"/>
        <v>1.4597098597961799E-2</v>
      </c>
      <c r="AT26" s="243">
        <f t="shared" si="23"/>
        <v>1.6769473924197836E-2</v>
      </c>
      <c r="AU26" s="243">
        <f t="shared" si="23"/>
        <v>1.789052025813551E-2</v>
      </c>
      <c r="AV26" s="243">
        <f t="shared" si="23"/>
        <v>1.9265964376050847E-2</v>
      </c>
      <c r="AW26" s="243">
        <f t="shared" si="23"/>
        <v>2.1033807843579617E-2</v>
      </c>
      <c r="AX26" s="243">
        <f t="shared" si="23"/>
        <v>2.2768721782848358E-2</v>
      </c>
      <c r="AY26" s="243">
        <f t="shared" si="23"/>
        <v>2.6263717091431358E-2</v>
      </c>
      <c r="AZ26" s="243">
        <f t="shared" si="23"/>
        <v>2.9658153338359743E-2</v>
      </c>
      <c r="BA26" s="243">
        <f t="shared" si="23"/>
        <v>3.2538983461320711E-2</v>
      </c>
      <c r="BB26" s="243"/>
      <c r="BC26" s="243"/>
      <c r="BD26" s="243"/>
      <c r="BE26" s="243"/>
      <c r="BF26" s="244"/>
      <c r="BG26" s="1371"/>
      <c r="BH26" s="1372"/>
      <c r="BI26" s="244"/>
      <c r="BL26" s="1375"/>
      <c r="BM26" s="1376"/>
      <c r="BN26" s="1377"/>
      <c r="BO26" s="1377"/>
      <c r="BP26" s="1377"/>
      <c r="BQ26" s="1377"/>
      <c r="BR26" s="1377"/>
      <c r="BS26" s="1377"/>
      <c r="BT26" s="1377"/>
      <c r="BU26" s="1377"/>
      <c r="BV26" s="1377"/>
      <c r="BW26" s="1377"/>
      <c r="BX26" s="1377"/>
      <c r="BY26" s="1377"/>
      <c r="BZ26" s="1377"/>
      <c r="CA26" s="4"/>
    </row>
    <row r="27" spans="21:79" ht="28.5">
      <c r="U27" s="1323" t="s">
        <v>62</v>
      </c>
      <c r="V27" s="1324"/>
      <c r="W27" s="1379"/>
      <c r="X27" s="1326" t="s">
        <v>740</v>
      </c>
      <c r="Y27" s="1327" t="s">
        <v>741</v>
      </c>
      <c r="Z27" s="1366"/>
      <c r="AA27" s="243">
        <f t="shared" ref="AA27:BA27" si="24">AA12/AA$15</f>
        <v>5.1406978453352355E-3</v>
      </c>
      <c r="AB27" s="243">
        <f t="shared" si="24"/>
        <v>5.8380287848131688E-3</v>
      </c>
      <c r="AC27" s="243">
        <f t="shared" si="24"/>
        <v>5.8662409866251106E-3</v>
      </c>
      <c r="AD27" s="243">
        <f t="shared" si="24"/>
        <v>8.475853807938619E-3</v>
      </c>
      <c r="AE27" s="243">
        <f t="shared" si="24"/>
        <v>9.9182243497684727E-3</v>
      </c>
      <c r="AF27" s="243">
        <f t="shared" si="24"/>
        <v>1.2791312258023548E-2</v>
      </c>
      <c r="AG27" s="243">
        <f t="shared" si="24"/>
        <v>1.3142369906655205E-2</v>
      </c>
      <c r="AH27" s="243">
        <f t="shared" si="24"/>
        <v>1.4463902540887957E-2</v>
      </c>
      <c r="AI27" s="243">
        <f t="shared" si="24"/>
        <v>1.2431337379788202E-2</v>
      </c>
      <c r="AJ27" s="243">
        <f t="shared" si="24"/>
        <v>9.6751933262678239E-3</v>
      </c>
      <c r="AK27" s="243">
        <f t="shared" si="24"/>
        <v>8.626350665597261E-3</v>
      </c>
      <c r="AL27" s="243">
        <f t="shared" si="24"/>
        <v>7.3154242012670664E-3</v>
      </c>
      <c r="AM27" s="243">
        <f t="shared" si="24"/>
        <v>6.6955504531866303E-3</v>
      </c>
      <c r="AN27" s="243">
        <f t="shared" si="24"/>
        <v>6.4173235771713801E-3</v>
      </c>
      <c r="AO27" s="243">
        <f t="shared" si="24"/>
        <v>6.7183201421292405E-3</v>
      </c>
      <c r="AP27" s="243">
        <f t="shared" si="24"/>
        <v>6.2555860073780101E-3</v>
      </c>
      <c r="AQ27" s="243">
        <f t="shared" si="24"/>
        <v>6.636264800181051E-3</v>
      </c>
      <c r="AR27" s="243">
        <f t="shared" si="24"/>
        <v>5.6805255734067488E-3</v>
      </c>
      <c r="AS27" s="243">
        <f t="shared" si="24"/>
        <v>4.3472830332697615E-3</v>
      </c>
      <c r="AT27" s="243">
        <f t="shared" si="24"/>
        <v>3.2412886254008628E-3</v>
      </c>
      <c r="AU27" s="243">
        <f t="shared" si="24"/>
        <v>3.2622100940348018E-3</v>
      </c>
      <c r="AV27" s="243">
        <f t="shared" si="24"/>
        <v>2.7751493490813807E-3</v>
      </c>
      <c r="AW27" s="243">
        <f t="shared" si="24"/>
        <v>2.4627770521694222E-3</v>
      </c>
      <c r="AX27" s="243">
        <f t="shared" si="24"/>
        <v>2.3269595916575966E-3</v>
      </c>
      <c r="AY27" s="243">
        <f t="shared" si="24"/>
        <v>2.4683830480125889E-3</v>
      </c>
      <c r="AZ27" s="243">
        <f t="shared" si="24"/>
        <v>2.500146962608891E-3</v>
      </c>
      <c r="BA27" s="243">
        <f t="shared" si="24"/>
        <v>2.5831532788975179E-3</v>
      </c>
      <c r="BB27" s="243"/>
      <c r="BC27" s="243"/>
      <c r="BD27" s="243"/>
      <c r="BE27" s="243"/>
      <c r="BF27" s="244"/>
      <c r="BG27" s="1371"/>
      <c r="BH27" s="1372"/>
      <c r="BI27" s="244"/>
      <c r="BL27" s="1375"/>
      <c r="BM27" s="1376"/>
      <c r="BN27" s="1377"/>
      <c r="BO27" s="1377"/>
      <c r="BP27" s="1377"/>
      <c r="BQ27" s="1377"/>
      <c r="BR27" s="1377"/>
      <c r="BS27" s="1377"/>
      <c r="BT27" s="1377"/>
      <c r="BU27" s="1377"/>
      <c r="BV27" s="1377"/>
      <c r="BW27" s="1377"/>
      <c r="BX27" s="1377"/>
      <c r="BY27" s="1377"/>
      <c r="BZ27" s="1377"/>
      <c r="CA27" s="4"/>
    </row>
    <row r="28" spans="21:79" ht="18.75" customHeight="1">
      <c r="U28" s="1302" t="s">
        <v>742</v>
      </c>
      <c r="V28" s="1311"/>
      <c r="W28" s="1379"/>
      <c r="X28" s="1328" t="s">
        <v>730</v>
      </c>
      <c r="Y28" s="1306">
        <v>22800</v>
      </c>
      <c r="Z28" s="1366"/>
      <c r="AA28" s="243">
        <f t="shared" ref="AA28:BA28" si="25">AA13/AA$15</f>
        <v>1.0101743804665872E-2</v>
      </c>
      <c r="AB28" s="243">
        <f t="shared" si="25"/>
        <v>1.1047841335985594E-2</v>
      </c>
      <c r="AC28" s="243">
        <f t="shared" si="25"/>
        <v>1.2041484327644163E-2</v>
      </c>
      <c r="AD28" s="243">
        <f t="shared" si="25"/>
        <v>1.2162119681211189E-2</v>
      </c>
      <c r="AE28" s="243">
        <f t="shared" si="25"/>
        <v>1.108131916033145E-2</v>
      </c>
      <c r="AF28" s="243">
        <f t="shared" si="25"/>
        <v>1.1946984482334874E-2</v>
      </c>
      <c r="AG28" s="243">
        <f t="shared" si="25"/>
        <v>1.2252695747906123E-2</v>
      </c>
      <c r="AH28" s="243">
        <f t="shared" si="25"/>
        <v>1.0502205384215361E-2</v>
      </c>
      <c r="AI28" s="243">
        <f t="shared" si="25"/>
        <v>9.9220509403803846E-3</v>
      </c>
      <c r="AJ28" s="243">
        <f t="shared" si="25"/>
        <v>6.7681889468142542E-3</v>
      </c>
      <c r="AK28" s="243">
        <f t="shared" si="25"/>
        <v>5.1085998865053788E-3</v>
      </c>
      <c r="AL28" s="243">
        <f t="shared" si="25"/>
        <v>4.4921423045504102E-3</v>
      </c>
      <c r="AM28" s="243">
        <f t="shared" si="25"/>
        <v>4.1744065152884953E-3</v>
      </c>
      <c r="AN28" s="243">
        <f t="shared" si="25"/>
        <v>3.9183691189916513E-3</v>
      </c>
      <c r="AO28" s="243">
        <f t="shared" si="25"/>
        <v>3.8332455129175174E-3</v>
      </c>
      <c r="AP28" s="243">
        <f t="shared" si="25"/>
        <v>3.6655719815152348E-3</v>
      </c>
      <c r="AQ28" s="243">
        <f t="shared" si="25"/>
        <v>3.8561223630982897E-3</v>
      </c>
      <c r="AR28" s="243">
        <f t="shared" si="25"/>
        <v>3.3963627360813721E-3</v>
      </c>
      <c r="AS28" s="243">
        <f t="shared" si="25"/>
        <v>3.1617717040198609E-3</v>
      </c>
      <c r="AT28" s="243">
        <f t="shared" si="25"/>
        <v>1.9595986259366639E-3</v>
      </c>
      <c r="AU28" s="243">
        <f t="shared" si="25"/>
        <v>1.8607123741789743E-3</v>
      </c>
      <c r="AV28" s="243">
        <f t="shared" si="25"/>
        <v>1.6609327968871953E-3</v>
      </c>
      <c r="AW28" s="243">
        <f t="shared" si="25"/>
        <v>1.6014715203021435E-3</v>
      </c>
      <c r="AX28" s="243">
        <f t="shared" si="25"/>
        <v>1.4910809776057274E-3</v>
      </c>
      <c r="AY28" s="243">
        <f t="shared" si="25"/>
        <v>1.5164331426293384E-3</v>
      </c>
      <c r="AZ28" s="243">
        <f t="shared" si="25"/>
        <v>1.6269431201815353E-3</v>
      </c>
      <c r="BA28" s="243">
        <f t="shared" si="25"/>
        <v>1.7242219444117519E-3</v>
      </c>
      <c r="BB28" s="243"/>
      <c r="BC28" s="243"/>
      <c r="BD28" s="243"/>
      <c r="BE28" s="243"/>
      <c r="BF28" s="244"/>
      <c r="BG28" s="1371"/>
      <c r="BH28" s="1380"/>
      <c r="BI28" s="244"/>
      <c r="BL28" s="874"/>
      <c r="BM28" s="1381"/>
      <c r="BN28" s="1350"/>
      <c r="BO28" s="1382"/>
      <c r="BP28" s="1382"/>
      <c r="BQ28" s="1382"/>
      <c r="BR28" s="1382"/>
      <c r="BS28" s="1382"/>
      <c r="BT28" s="1377"/>
      <c r="BU28" s="1377"/>
      <c r="BV28" s="1377"/>
      <c r="BW28" s="1377"/>
      <c r="BX28" s="1377"/>
      <c r="BY28" s="1377"/>
      <c r="BZ28" s="1377"/>
      <c r="CA28" s="4"/>
    </row>
    <row r="29" spans="21:79" ht="18.75" customHeight="1" thickBot="1">
      <c r="U29" s="1329" t="s">
        <v>743</v>
      </c>
      <c r="V29" s="1330"/>
      <c r="W29" s="1383"/>
      <c r="X29" s="1332" t="s">
        <v>731</v>
      </c>
      <c r="Y29" s="1306">
        <v>17200</v>
      </c>
      <c r="Z29" s="1384"/>
      <c r="AA29" s="1385">
        <f>AA14/AA$15</f>
        <v>2.5635377273942824E-5</v>
      </c>
      <c r="AB29" s="1385">
        <f t="shared" ref="AB29:BA29" si="26">AB14/AB$15</f>
        <v>2.5360229306726515E-5</v>
      </c>
      <c r="AC29" s="1385">
        <f t="shared" si="26"/>
        <v>2.5113548686806701E-5</v>
      </c>
      <c r="AD29" s="1385">
        <f t="shared" si="26"/>
        <v>3.3677721636803187E-5</v>
      </c>
      <c r="AE29" s="1386">
        <f t="shared" si="26"/>
        <v>5.6136902684000084E-5</v>
      </c>
      <c r="AF29" s="1386">
        <f t="shared" si="26"/>
        <v>1.4606867130568933E-4</v>
      </c>
      <c r="AG29" s="1386">
        <f t="shared" si="26"/>
        <v>1.3860187746813444E-4</v>
      </c>
      <c r="AH29" s="1386">
        <f t="shared" si="26"/>
        <v>1.2380658278960649E-4</v>
      </c>
      <c r="AI29" s="1386">
        <f t="shared" si="26"/>
        <v>1.4115755206622926E-4</v>
      </c>
      <c r="AJ29" s="1386">
        <f t="shared" si="26"/>
        <v>2.3252592878344986E-4</v>
      </c>
      <c r="AK29" s="1386">
        <f t="shared" si="26"/>
        <v>2.0762671461438953E-4</v>
      </c>
      <c r="AL29" s="1386">
        <f t="shared" si="26"/>
        <v>2.1832144472387315E-4</v>
      </c>
      <c r="AM29" s="1386">
        <f t="shared" si="26"/>
        <v>2.7037321071582496E-4</v>
      </c>
      <c r="AN29" s="1386">
        <f t="shared" si="26"/>
        <v>3.0157695973800013E-4</v>
      </c>
      <c r="AO29" s="1386">
        <f t="shared" si="26"/>
        <v>3.5428974052878845E-4</v>
      </c>
      <c r="AP29" s="1387">
        <f t="shared" si="26"/>
        <v>1.0676446969803764E-3</v>
      </c>
      <c r="AQ29" s="1387">
        <f t="shared" si="26"/>
        <v>1.0334171375698006E-3</v>
      </c>
      <c r="AR29" s="1387">
        <f t="shared" si="26"/>
        <v>1.1385644545391664E-3</v>
      </c>
      <c r="AS29" s="1387">
        <f t="shared" si="26"/>
        <v>1.121024689507349E-3</v>
      </c>
      <c r="AT29" s="1387">
        <f t="shared" si="26"/>
        <v>1.0845928237186164E-3</v>
      </c>
      <c r="AU29" s="1387">
        <f t="shared" si="26"/>
        <v>1.1819998853899929E-3</v>
      </c>
      <c r="AV29" s="1387">
        <f t="shared" si="26"/>
        <v>1.3304205795419679E-3</v>
      </c>
      <c r="AW29" s="1387">
        <f t="shared" si="26"/>
        <v>1.0835271527192614E-3</v>
      </c>
      <c r="AX29" s="1387">
        <f t="shared" si="26"/>
        <v>1.147310352499801E-3</v>
      </c>
      <c r="AY29" s="1387">
        <f t="shared" si="26"/>
        <v>8.245510312385703E-4</v>
      </c>
      <c r="AZ29" s="1386">
        <f>AZ14/AZ$15</f>
        <v>4.3156482791642525E-4</v>
      </c>
      <c r="BA29" s="1386">
        <f t="shared" si="26"/>
        <v>4.8553590347018689E-4</v>
      </c>
      <c r="BB29" s="1387"/>
      <c r="BC29" s="1387"/>
      <c r="BD29" s="1387"/>
      <c r="BE29" s="1387"/>
      <c r="BF29" s="244"/>
      <c r="BI29" s="244"/>
      <c r="BL29" s="874"/>
      <c r="BM29" s="1381"/>
      <c r="BN29" s="1350"/>
      <c r="BO29" s="1382"/>
      <c r="BP29" s="1382"/>
      <c r="BQ29" s="1382"/>
      <c r="BR29" s="1382"/>
      <c r="BS29" s="1382"/>
      <c r="BT29" s="1377"/>
      <c r="BU29" s="1377"/>
      <c r="BV29" s="1377"/>
      <c r="BW29" s="1377"/>
      <c r="BX29" s="1377"/>
      <c r="BY29" s="1377"/>
      <c r="BZ29" s="1377"/>
      <c r="CA29" s="4"/>
    </row>
    <row r="30" spans="21:79" ht="23.25" customHeight="1" thickTop="1" thickBot="1">
      <c r="U30" s="1388" t="s">
        <v>1</v>
      </c>
      <c r="V30" s="1389"/>
      <c r="W30" s="1390" t="s">
        <v>114</v>
      </c>
      <c r="X30" s="1391"/>
      <c r="Y30" s="1392"/>
      <c r="Z30" s="1393"/>
      <c r="AA30" s="1394">
        <f>AA15/AA$15</f>
        <v>1</v>
      </c>
      <c r="AB30" s="1394">
        <f t="shared" ref="AB30:BA30" si="27">AB15/AB$15</f>
        <v>1</v>
      </c>
      <c r="AC30" s="1394">
        <f t="shared" si="27"/>
        <v>1</v>
      </c>
      <c r="AD30" s="1394">
        <f t="shared" si="27"/>
        <v>1</v>
      </c>
      <c r="AE30" s="1394">
        <f t="shared" si="27"/>
        <v>1</v>
      </c>
      <c r="AF30" s="1394">
        <f t="shared" si="27"/>
        <v>1</v>
      </c>
      <c r="AG30" s="1394">
        <f t="shared" si="27"/>
        <v>1</v>
      </c>
      <c r="AH30" s="1394">
        <f t="shared" si="27"/>
        <v>1</v>
      </c>
      <c r="AI30" s="1394">
        <f t="shared" si="27"/>
        <v>1</v>
      </c>
      <c r="AJ30" s="1394">
        <f t="shared" si="27"/>
        <v>1</v>
      </c>
      <c r="AK30" s="1394">
        <f t="shared" si="27"/>
        <v>1</v>
      </c>
      <c r="AL30" s="1394">
        <f t="shared" si="27"/>
        <v>1</v>
      </c>
      <c r="AM30" s="1394">
        <f t="shared" si="27"/>
        <v>1</v>
      </c>
      <c r="AN30" s="1394">
        <f t="shared" si="27"/>
        <v>1</v>
      </c>
      <c r="AO30" s="1394">
        <f t="shared" si="27"/>
        <v>1</v>
      </c>
      <c r="AP30" s="1394">
        <f t="shared" si="27"/>
        <v>1</v>
      </c>
      <c r="AQ30" s="1394">
        <f t="shared" si="27"/>
        <v>1</v>
      </c>
      <c r="AR30" s="1394">
        <f t="shared" si="27"/>
        <v>1</v>
      </c>
      <c r="AS30" s="1394">
        <f t="shared" si="27"/>
        <v>1</v>
      </c>
      <c r="AT30" s="1394">
        <f t="shared" si="27"/>
        <v>1</v>
      </c>
      <c r="AU30" s="1394">
        <f t="shared" si="27"/>
        <v>1</v>
      </c>
      <c r="AV30" s="1394">
        <f t="shared" si="27"/>
        <v>1</v>
      </c>
      <c r="AW30" s="1394">
        <f t="shared" si="27"/>
        <v>1</v>
      </c>
      <c r="AX30" s="1394">
        <f t="shared" si="27"/>
        <v>1</v>
      </c>
      <c r="AY30" s="1394">
        <f t="shared" si="27"/>
        <v>1</v>
      </c>
      <c r="AZ30" s="1394">
        <f>AZ15/AZ$15</f>
        <v>1</v>
      </c>
      <c r="BA30" s="1394">
        <f t="shared" si="27"/>
        <v>1</v>
      </c>
      <c r="BB30" s="1394"/>
      <c r="BC30" s="1394"/>
      <c r="BD30" s="1394"/>
      <c r="BE30" s="1394"/>
      <c r="BF30" s="1395"/>
      <c r="BG30" s="1396"/>
      <c r="BH30" s="1397"/>
      <c r="BI30" s="244"/>
      <c r="BL30" s="874"/>
      <c r="BM30" s="1381"/>
      <c r="BN30" s="1350"/>
      <c r="BO30" s="1382"/>
      <c r="BP30" s="1382"/>
      <c r="BQ30" s="1382"/>
      <c r="BR30" s="1382"/>
      <c r="BS30" s="1382"/>
      <c r="BT30" s="1377"/>
      <c r="BU30" s="1377"/>
      <c r="BV30" s="1377"/>
      <c r="BW30" s="1377"/>
      <c r="BX30" s="1377"/>
      <c r="BY30" s="1377"/>
      <c r="BZ30" s="1377"/>
      <c r="CA30" s="4"/>
    </row>
    <row r="31" spans="21:79" ht="15.75">
      <c r="U31" s="1347"/>
      <c r="V31" s="1348"/>
      <c r="W31" s="1352"/>
      <c r="X31" s="1301"/>
      <c r="Y31" s="1353"/>
      <c r="Z31" s="1350"/>
      <c r="AA31" s="1354"/>
      <c r="AB31" s="1354"/>
      <c r="AC31" s="1354"/>
      <c r="AD31" s="1354"/>
      <c r="AE31" s="1354"/>
      <c r="AF31" s="1354"/>
      <c r="AG31" s="1354"/>
      <c r="AH31" s="1354"/>
      <c r="AI31" s="1354"/>
      <c r="AJ31" s="1354"/>
      <c r="AK31" s="1354"/>
      <c r="AL31" s="1354"/>
      <c r="AM31" s="1354"/>
      <c r="AN31" s="1354"/>
      <c r="AO31" s="1354"/>
      <c r="AP31" s="1354"/>
      <c r="AQ31" s="4"/>
      <c r="AR31" s="4"/>
      <c r="AS31" s="4"/>
      <c r="AT31" s="4"/>
      <c r="AU31" s="4"/>
      <c r="AV31" s="4"/>
      <c r="AW31" s="4"/>
      <c r="AX31" s="4"/>
      <c r="AY31" s="4"/>
      <c r="AZ31" s="4"/>
      <c r="BA31" s="4"/>
      <c r="BB31" s="4"/>
      <c r="BC31" s="4"/>
      <c r="BD31" s="4"/>
      <c r="BE31" s="4"/>
      <c r="BF31" s="4"/>
      <c r="BG31" s="4"/>
      <c r="BH31" s="1398"/>
      <c r="BI31" s="4"/>
    </row>
    <row r="32" spans="21:79" ht="21.75" customHeight="1" thickBot="1">
      <c r="W32" s="1" t="s">
        <v>275</v>
      </c>
      <c r="X32" s="1301"/>
      <c r="AA32" s="4"/>
      <c r="BF32" s="38"/>
      <c r="BH32" s="4"/>
    </row>
    <row r="33" spans="21:79">
      <c r="U33" s="1288"/>
      <c r="V33" s="1356"/>
      <c r="W33" s="1357" t="s">
        <v>110</v>
      </c>
      <c r="X33" s="1358"/>
      <c r="Y33" s="1359" t="s">
        <v>2</v>
      </c>
      <c r="Z33" s="1360"/>
      <c r="AA33" s="10">
        <v>1990</v>
      </c>
      <c r="AB33" s="10">
        <f t="shared" ref="AB33:BE33" si="28">AA33+1</f>
        <v>1991</v>
      </c>
      <c r="AC33" s="10">
        <f t="shared" si="28"/>
        <v>1992</v>
      </c>
      <c r="AD33" s="10">
        <f t="shared" si="28"/>
        <v>1993</v>
      </c>
      <c r="AE33" s="10">
        <f t="shared" si="28"/>
        <v>1994</v>
      </c>
      <c r="AF33" s="10">
        <f t="shared" si="28"/>
        <v>1995</v>
      </c>
      <c r="AG33" s="10">
        <f t="shared" si="28"/>
        <v>1996</v>
      </c>
      <c r="AH33" s="10">
        <f t="shared" si="28"/>
        <v>1997</v>
      </c>
      <c r="AI33" s="10">
        <f t="shared" si="28"/>
        <v>1998</v>
      </c>
      <c r="AJ33" s="1361">
        <f t="shared" si="28"/>
        <v>1999</v>
      </c>
      <c r="AK33" s="1361">
        <f t="shared" si="28"/>
        <v>2000</v>
      </c>
      <c r="AL33" s="1361">
        <f t="shared" si="28"/>
        <v>2001</v>
      </c>
      <c r="AM33" s="1361">
        <f t="shared" si="28"/>
        <v>2002</v>
      </c>
      <c r="AN33" s="10">
        <f t="shared" si="28"/>
        <v>2003</v>
      </c>
      <c r="AO33" s="10">
        <f t="shared" si="28"/>
        <v>2004</v>
      </c>
      <c r="AP33" s="10">
        <f t="shared" si="28"/>
        <v>2005</v>
      </c>
      <c r="AQ33" s="10">
        <f t="shared" si="28"/>
        <v>2006</v>
      </c>
      <c r="AR33" s="41">
        <f t="shared" si="28"/>
        <v>2007</v>
      </c>
      <c r="AS33" s="1362">
        <f t="shared" si="28"/>
        <v>2008</v>
      </c>
      <c r="AT33" s="10">
        <f t="shared" si="28"/>
        <v>2009</v>
      </c>
      <c r="AU33" s="1362">
        <f t="shared" si="28"/>
        <v>2010</v>
      </c>
      <c r="AV33" s="1361">
        <f t="shared" si="28"/>
        <v>2011</v>
      </c>
      <c r="AW33" s="10">
        <f t="shared" si="28"/>
        <v>2012</v>
      </c>
      <c r="AX33" s="10">
        <f t="shared" si="28"/>
        <v>2013</v>
      </c>
      <c r="AY33" s="41">
        <f t="shared" si="28"/>
        <v>2014</v>
      </c>
      <c r="AZ33" s="41">
        <f t="shared" si="28"/>
        <v>2015</v>
      </c>
      <c r="BA33" s="10">
        <f t="shared" si="28"/>
        <v>2016</v>
      </c>
      <c r="BB33" s="10">
        <f t="shared" si="28"/>
        <v>2017</v>
      </c>
      <c r="BC33" s="10">
        <f t="shared" si="28"/>
        <v>2018</v>
      </c>
      <c r="BD33" s="1361">
        <f t="shared" si="28"/>
        <v>2019</v>
      </c>
      <c r="BE33" s="10">
        <f t="shared" si="28"/>
        <v>2020</v>
      </c>
      <c r="BH33" s="4"/>
    </row>
    <row r="34" spans="21:79" ht="18.75">
      <c r="U34" s="1302" t="s">
        <v>744</v>
      </c>
      <c r="V34" s="1311"/>
      <c r="W34" s="1365" t="s">
        <v>721</v>
      </c>
      <c r="X34" s="1305"/>
      <c r="Y34" s="1303">
        <v>1</v>
      </c>
      <c r="Z34" s="1366"/>
      <c r="AA34" s="243">
        <f t="shared" ref="AA34:AX34" si="29">AA5/$AA5-1</f>
        <v>0</v>
      </c>
      <c r="AB34" s="243">
        <f t="shared" si="29"/>
        <v>9.9799892734240281E-3</v>
      </c>
      <c r="AC34" s="243">
        <f>AC5/$AA5-1</f>
        <v>1.8311381318455888E-2</v>
      </c>
      <c r="AD34" s="243">
        <f t="shared" si="29"/>
        <v>1.229991479090109E-2</v>
      </c>
      <c r="AE34" s="243">
        <f t="shared" si="29"/>
        <v>5.9636987177311251E-2</v>
      </c>
      <c r="AF34" s="243">
        <f t="shared" si="29"/>
        <v>7.0482291309226452E-2</v>
      </c>
      <c r="AG34" s="243">
        <f t="shared" si="29"/>
        <v>8.0856771223347224E-2</v>
      </c>
      <c r="AH34" s="243">
        <f t="shared" si="29"/>
        <v>7.511134395356911E-2</v>
      </c>
      <c r="AI34" s="243">
        <f t="shared" si="29"/>
        <v>4.0617392821072018E-2</v>
      </c>
      <c r="AJ34" s="243">
        <f t="shared" si="29"/>
        <v>7.1735874510066466E-2</v>
      </c>
      <c r="AK34" s="243">
        <f t="shared" si="29"/>
        <v>9.1529858965836652E-2</v>
      </c>
      <c r="AL34" s="243">
        <f t="shared" si="29"/>
        <v>7.8529956638888399E-2</v>
      </c>
      <c r="AM34" s="243">
        <f t="shared" si="29"/>
        <v>0.10343198679833887</v>
      </c>
      <c r="AN34" s="243">
        <f t="shared" si="29"/>
        <v>0.11032675406172943</v>
      </c>
      <c r="AO34" s="243">
        <f t="shared" si="29"/>
        <v>0.10563836238222324</v>
      </c>
      <c r="AP34" s="243">
        <f t="shared" si="29"/>
        <v>0.11142674598265434</v>
      </c>
      <c r="AQ34" s="243">
        <f t="shared" si="29"/>
        <v>9.0503136370859938E-2</v>
      </c>
      <c r="AR34" s="243">
        <f t="shared" si="29"/>
        <v>0.12261586464942398</v>
      </c>
      <c r="AS34" s="243">
        <f t="shared" si="29"/>
        <v>6.1378892301054977E-2</v>
      </c>
      <c r="AT34" s="243">
        <f t="shared" si="29"/>
        <v>1.714767090866598E-3</v>
      </c>
      <c r="AU34" s="243">
        <f t="shared" si="29"/>
        <v>4.5918907657831687E-2</v>
      </c>
      <c r="AV34" s="243">
        <f t="shared" si="29"/>
        <v>8.8775936211881845E-2</v>
      </c>
      <c r="AW34" s="243">
        <f t="shared" si="29"/>
        <v>0.12376074180907604</v>
      </c>
      <c r="AX34" s="243">
        <f t="shared" si="29"/>
        <v>0.13409079952070191</v>
      </c>
      <c r="AY34" s="243">
        <f t="shared" ref="AY34:BA38" si="30">AY5/$AA5-1</f>
        <v>9.1038881612584444E-2</v>
      </c>
      <c r="AZ34" s="243">
        <f t="shared" si="30"/>
        <v>5.6120810609174621E-2</v>
      </c>
      <c r="BA34" s="243">
        <f t="shared" si="30"/>
        <v>3.9450326871408814E-2</v>
      </c>
      <c r="BB34" s="6"/>
      <c r="BC34" s="6"/>
      <c r="BD34" s="1399"/>
      <c r="BE34" s="6"/>
      <c r="BF34" s="2"/>
      <c r="BG34" s="2"/>
      <c r="BH34" s="4"/>
      <c r="BI34" s="2"/>
    </row>
    <row r="35" spans="21:79" ht="15.75">
      <c r="U35" s="1302"/>
      <c r="V35" s="1311"/>
      <c r="W35" s="1367"/>
      <c r="X35" s="1313" t="s">
        <v>111</v>
      </c>
      <c r="Y35" s="1303">
        <v>1</v>
      </c>
      <c r="Z35" s="1366"/>
      <c r="AA35" s="243">
        <f t="shared" ref="AA35:AX35" si="31">AA6/$AA6-1</f>
        <v>0</v>
      </c>
      <c r="AB35" s="243">
        <f t="shared" si="31"/>
        <v>9.8367068170832628E-3</v>
      </c>
      <c r="AC35" s="243">
        <f>AC6/$AA6-1</f>
        <v>1.75301235331915E-2</v>
      </c>
      <c r="AD35" s="243">
        <f t="shared" si="31"/>
        <v>1.3303612184095925E-2</v>
      </c>
      <c r="AE35" s="243">
        <f t="shared" si="31"/>
        <v>6.0252924208517911E-2</v>
      </c>
      <c r="AF35" s="243">
        <f t="shared" si="31"/>
        <v>7.106665144689317E-2</v>
      </c>
      <c r="AG35" s="243">
        <f t="shared" si="31"/>
        <v>8.1298284957158407E-2</v>
      </c>
      <c r="AH35" s="243">
        <f t="shared" si="31"/>
        <v>7.6056813796682166E-2</v>
      </c>
      <c r="AI35" s="243">
        <f t="shared" si="31"/>
        <v>4.4358020014657829E-2</v>
      </c>
      <c r="AJ35" s="243">
        <f t="shared" si="31"/>
        <v>7.8057890277972497E-2</v>
      </c>
      <c r="AK35" s="243">
        <f t="shared" si="31"/>
        <v>9.7727115512440177E-2</v>
      </c>
      <c r="AL35" s="243">
        <f t="shared" si="31"/>
        <v>8.5551947199488332E-2</v>
      </c>
      <c r="AM35" s="243">
        <f t="shared" si="31"/>
        <v>0.11522928238527363</v>
      </c>
      <c r="AN35" s="243">
        <f t="shared" si="31"/>
        <v>0.12295213417261941</v>
      </c>
      <c r="AO35" s="243">
        <f t="shared" si="31"/>
        <v>0.11877411111583713</v>
      </c>
      <c r="AP35" s="243">
        <f t="shared" si="31"/>
        <v>0.12508679123874189</v>
      </c>
      <c r="AQ35" s="243">
        <f t="shared" si="31"/>
        <v>0.10375158179601196</v>
      </c>
      <c r="AR35" s="243">
        <f t="shared" si="31"/>
        <v>0.13894345299197886</v>
      </c>
      <c r="AS35" s="243">
        <f t="shared" si="31"/>
        <v>7.5341372293253661E-2</v>
      </c>
      <c r="AT35" s="243">
        <f t="shared" si="31"/>
        <v>1.9292160584965856E-2</v>
      </c>
      <c r="AU35" s="243">
        <f t="shared" si="31"/>
        <v>6.6061591837572431E-2</v>
      </c>
      <c r="AV35" s="243">
        <f t="shared" si="31"/>
        <v>0.11360089386876981</v>
      </c>
      <c r="AW35" s="243">
        <f t="shared" si="31"/>
        <v>0.14996470500772086</v>
      </c>
      <c r="AX35" s="243">
        <f t="shared" si="31"/>
        <v>0.159990918119713</v>
      </c>
      <c r="AY35" s="243">
        <f t="shared" si="30"/>
        <v>0.1145384293784697</v>
      </c>
      <c r="AZ35" s="243">
        <f t="shared" si="30"/>
        <v>7.7489883525214909E-2</v>
      </c>
      <c r="BA35" s="243">
        <f t="shared" si="30"/>
        <v>5.9054839945646753E-2</v>
      </c>
      <c r="BB35" s="6"/>
      <c r="BC35" s="6"/>
      <c r="BD35" s="1399"/>
      <c r="BE35" s="6"/>
      <c r="BF35" s="2"/>
      <c r="BG35" s="2"/>
      <c r="BH35" s="4"/>
      <c r="BI35" s="2"/>
    </row>
    <row r="36" spans="21:79" ht="15.75">
      <c r="U36" s="1315" t="s">
        <v>722</v>
      </c>
      <c r="V36" s="1311"/>
      <c r="W36" s="1370"/>
      <c r="X36" s="1317" t="s">
        <v>112</v>
      </c>
      <c r="Y36" s="1303">
        <v>1</v>
      </c>
      <c r="Z36" s="1366"/>
      <c r="AA36" s="243">
        <f>AA7/$AA7-1</f>
        <v>0</v>
      </c>
      <c r="AB36" s="243">
        <f t="shared" ref="AB36:AX36" si="32">AB7/$AA7-1</f>
        <v>1.1575103866586556E-2</v>
      </c>
      <c r="AC36" s="243">
        <f>AC7/$AA7-1</f>
        <v>2.7008857102471362E-2</v>
      </c>
      <c r="AD36" s="243">
        <f t="shared" si="32"/>
        <v>1.1260949116702612E-3</v>
      </c>
      <c r="AE36" s="243">
        <f t="shared" si="32"/>
        <v>5.2779970819276656E-2</v>
      </c>
      <c r="AF36" s="243">
        <f t="shared" si="32"/>
        <v>6.3976809709729743E-2</v>
      </c>
      <c r="AG36" s="243">
        <f t="shared" si="32"/>
        <v>7.5941549793798524E-2</v>
      </c>
      <c r="AH36" s="243">
        <f t="shared" si="32"/>
        <v>6.458575147936263E-2</v>
      </c>
      <c r="AI36" s="243">
        <f t="shared" si="32"/>
        <v>-1.0257306739906991E-3</v>
      </c>
      <c r="AJ36" s="243">
        <f t="shared" si="32"/>
        <v>1.3550346840389693E-3</v>
      </c>
      <c r="AK36" s="243">
        <f t="shared" si="32"/>
        <v>2.2537920891034791E-2</v>
      </c>
      <c r="AL36" s="243">
        <f t="shared" si="32"/>
        <v>3.5653679163760721E-4</v>
      </c>
      <c r="AM36" s="243">
        <f t="shared" si="32"/>
        <v>-2.7903271063465795E-2</v>
      </c>
      <c r="AN36" s="243">
        <f t="shared" si="32"/>
        <v>-3.0227285654237823E-2</v>
      </c>
      <c r="AO36" s="243">
        <f t="shared" si="32"/>
        <v>-4.0597436697666467E-2</v>
      </c>
      <c r="AP36" s="243">
        <f t="shared" si="32"/>
        <v>-4.064586700663575E-2</v>
      </c>
      <c r="AQ36" s="243">
        <f t="shared" si="32"/>
        <v>-5.6987276440986334E-2</v>
      </c>
      <c r="AR36" s="243">
        <f t="shared" si="32"/>
        <v>-5.9153593395325776E-2</v>
      </c>
      <c r="AS36" s="243">
        <f t="shared" si="32"/>
        <v>-9.4060623192359638E-2</v>
      </c>
      <c r="AT36" s="243">
        <f t="shared" si="32"/>
        <v>-0.19396834435397992</v>
      </c>
      <c r="AU36" s="243">
        <f t="shared" si="32"/>
        <v>-0.17832270782774895</v>
      </c>
      <c r="AV36" s="243">
        <f t="shared" si="32"/>
        <v>-0.18759182886188708</v>
      </c>
      <c r="AW36" s="243">
        <f t="shared" si="32"/>
        <v>-0.16795902043089728</v>
      </c>
      <c r="AX36" s="243">
        <f t="shared" si="32"/>
        <v>-0.15424636468663355</v>
      </c>
      <c r="AY36" s="243">
        <f t="shared" si="30"/>
        <v>-0.1705735483486005</v>
      </c>
      <c r="AZ36" s="243">
        <f t="shared" si="30"/>
        <v>-0.18177377133247352</v>
      </c>
      <c r="BA36" s="243">
        <f t="shared" si="30"/>
        <v>-0.1788000137161152</v>
      </c>
      <c r="BB36" s="6"/>
      <c r="BC36" s="6"/>
      <c r="BD36" s="1399"/>
      <c r="BE36" s="6"/>
      <c r="BF36" s="2"/>
      <c r="BG36" s="2"/>
      <c r="BH36" s="4"/>
      <c r="BI36" s="2"/>
    </row>
    <row r="37" spans="21:79" ht="18.75">
      <c r="U37" s="1302" t="s">
        <v>176</v>
      </c>
      <c r="V37" s="1311"/>
      <c r="W37" s="1373" t="s">
        <v>745</v>
      </c>
      <c r="X37" s="1305"/>
      <c r="Y37" s="1303">
        <v>25</v>
      </c>
      <c r="Z37" s="1366"/>
      <c r="AA37" s="243">
        <f t="shared" ref="AA37:AX37" si="33">AA8/$AA8-1</f>
        <v>0</v>
      </c>
      <c r="AB37" s="243">
        <f t="shared" si="33"/>
        <v>-2.7600975309166276E-2</v>
      </c>
      <c r="AC37" s="243">
        <f t="shared" si="33"/>
        <v>-8.6198009120858066E-3</v>
      </c>
      <c r="AD37" s="243">
        <f t="shared" si="33"/>
        <v>-0.100918402965125</v>
      </c>
      <c r="AE37" s="243">
        <f t="shared" si="33"/>
        <v>-2.4516280116649525E-2</v>
      </c>
      <c r="AF37" s="243">
        <f t="shared" si="33"/>
        <v>-5.8146718335448377E-2</v>
      </c>
      <c r="AG37" s="243">
        <f t="shared" si="33"/>
        <v>-8.5439186791256172E-2</v>
      </c>
      <c r="AH37" s="243">
        <f t="shared" si="33"/>
        <v>-0.10221971614000946</v>
      </c>
      <c r="AI37" s="243">
        <f t="shared" si="33"/>
        <v>-0.14408915733208427</v>
      </c>
      <c r="AJ37" s="243">
        <f t="shared" si="33"/>
        <v>-0.14755366214633681</v>
      </c>
      <c r="AK37" s="243">
        <f t="shared" si="33"/>
        <v>-0.14793326277577745</v>
      </c>
      <c r="AL37" s="243">
        <f t="shared" si="33"/>
        <v>-0.17132347167587281</v>
      </c>
      <c r="AM37" s="243">
        <f t="shared" si="33"/>
        <v>-0.1850847058539824</v>
      </c>
      <c r="AN37" s="243">
        <f t="shared" si="33"/>
        <v>-0.21786660364788313</v>
      </c>
      <c r="AO37" s="243">
        <f t="shared" si="33"/>
        <v>-0.19368917166318922</v>
      </c>
      <c r="AP37" s="243">
        <f t="shared" si="33"/>
        <v>-0.19816897567602054</v>
      </c>
      <c r="AQ37" s="243">
        <f t="shared" si="33"/>
        <v>-0.20927850367345646</v>
      </c>
      <c r="AR37" s="243">
        <f t="shared" si="33"/>
        <v>-0.20241415485962311</v>
      </c>
      <c r="AS37" s="243">
        <f t="shared" si="33"/>
        <v>-0.20981899867792009</v>
      </c>
      <c r="AT37" s="243">
        <f t="shared" si="33"/>
        <v>-0.230291740496395</v>
      </c>
      <c r="AU37" s="243">
        <f t="shared" si="33"/>
        <v>-0.21657497176078566</v>
      </c>
      <c r="AV37" s="243">
        <f t="shared" si="33"/>
        <v>-0.24018008725995654</v>
      </c>
      <c r="AW37" s="243">
        <f t="shared" si="33"/>
        <v>-0.25909389759299439</v>
      </c>
      <c r="AX37" s="243">
        <f t="shared" si="33"/>
        <v>-0.26666090793622665</v>
      </c>
      <c r="AY37" s="243">
        <f t="shared" si="30"/>
        <v>-0.28099129503606746</v>
      </c>
      <c r="AZ37" s="243">
        <f t="shared" si="30"/>
        <v>-0.29764055293004277</v>
      </c>
      <c r="BA37" s="243">
        <f t="shared" si="30"/>
        <v>-0.30550307167941926</v>
      </c>
      <c r="BB37" s="6"/>
      <c r="BC37" s="6"/>
      <c r="BD37" s="1399"/>
      <c r="BE37" s="6"/>
      <c r="BF37" s="244"/>
      <c r="BG37" s="244"/>
      <c r="BH37" s="4"/>
      <c r="BI37" s="244"/>
      <c r="BL37" s="1352"/>
      <c r="BM37" s="1352"/>
      <c r="BN37" s="1374"/>
      <c r="BO37" s="1352"/>
      <c r="BP37" s="1352"/>
      <c r="BQ37" s="1352"/>
      <c r="BR37" s="1352"/>
      <c r="BS37" s="1352"/>
      <c r="BT37" s="1352"/>
      <c r="BU37" s="1352"/>
      <c r="BV37" s="1352"/>
      <c r="BW37" s="1352"/>
      <c r="BX37" s="1352"/>
      <c r="BY37" s="1352"/>
      <c r="BZ37" s="1352"/>
      <c r="CA37" s="2"/>
    </row>
    <row r="38" spans="21:79" ht="18.75">
      <c r="U38" s="1302" t="s">
        <v>724</v>
      </c>
      <c r="V38" s="1311"/>
      <c r="W38" s="1373" t="s">
        <v>725</v>
      </c>
      <c r="X38" s="1305"/>
      <c r="Y38" s="1303">
        <v>298</v>
      </c>
      <c r="Z38" s="1366"/>
      <c r="AA38" s="243">
        <f t="shared" ref="AA38:AX38" si="34">AA9/$AA9-1</f>
        <v>0</v>
      </c>
      <c r="AB38" s="243">
        <f>AB9/$AA9-1</f>
        <v>-9.4166934682543557E-3</v>
      </c>
      <c r="AC38" s="243">
        <f t="shared" si="34"/>
        <v>-4.3275683476526883E-3</v>
      </c>
      <c r="AD38" s="243">
        <f t="shared" si="34"/>
        <v>-8.6150665936854942E-3</v>
      </c>
      <c r="AE38" s="243">
        <f t="shared" si="34"/>
        <v>3.1474459250108167E-2</v>
      </c>
      <c r="AF38" s="243">
        <f t="shared" si="34"/>
        <v>4.1000286404129671E-2</v>
      </c>
      <c r="AG38" s="243">
        <f t="shared" si="34"/>
        <v>7.6323708817986891E-2</v>
      </c>
      <c r="AH38" s="243">
        <f t="shared" si="34"/>
        <v>0.1010913561982365</v>
      </c>
      <c r="AI38" s="243">
        <f t="shared" si="34"/>
        <v>5.0813330635915754E-2</v>
      </c>
      <c r="AJ38" s="243">
        <f t="shared" si="34"/>
        <v>-0.1436752695582767</v>
      </c>
      <c r="AK38" s="243">
        <f t="shared" si="34"/>
        <v>-6.4563564187824718E-2</v>
      </c>
      <c r="AL38" s="243">
        <f t="shared" si="34"/>
        <v>-0.17640136730034528</v>
      </c>
      <c r="AM38" s="243">
        <f t="shared" si="34"/>
        <v>-0.19314631571886165</v>
      </c>
      <c r="AN38" s="243">
        <f t="shared" si="34"/>
        <v>-0.1975330146313512</v>
      </c>
      <c r="AO38" s="243">
        <f t="shared" si="34"/>
        <v>-0.19677421311121035</v>
      </c>
      <c r="AP38" s="243">
        <f t="shared" si="34"/>
        <v>-0.2103163370145249</v>
      </c>
      <c r="AQ38" s="243">
        <f t="shared" si="34"/>
        <v>-0.21198657808224441</v>
      </c>
      <c r="AR38" s="243">
        <f t="shared" si="34"/>
        <v>-0.23029855549136158</v>
      </c>
      <c r="AS38" s="243">
        <f t="shared" si="34"/>
        <v>-0.25785856871729373</v>
      </c>
      <c r="AT38" s="243">
        <f t="shared" si="34"/>
        <v>-0.27526992845212683</v>
      </c>
      <c r="AU38" s="243">
        <f t="shared" si="34"/>
        <v>-0.29185916174232984</v>
      </c>
      <c r="AV38" s="243">
        <f t="shared" si="34"/>
        <v>-0.30660314162137803</v>
      </c>
      <c r="AW38" s="243">
        <f t="shared" si="34"/>
        <v>-0.31785873682183263</v>
      </c>
      <c r="AX38" s="243">
        <f t="shared" si="34"/>
        <v>-0.31572887511371195</v>
      </c>
      <c r="AY38" s="243">
        <f t="shared" si="30"/>
        <v>-0.32884426755637852</v>
      </c>
      <c r="AZ38" s="243">
        <f t="shared" si="30"/>
        <v>-0.33900250213925465</v>
      </c>
      <c r="BA38" s="243">
        <f t="shared" si="30"/>
        <v>-0.34854929338472806</v>
      </c>
      <c r="BB38" s="6"/>
      <c r="BC38" s="6"/>
      <c r="BD38" s="1399"/>
      <c r="BE38" s="6"/>
      <c r="BF38" s="244"/>
      <c r="BG38" s="244"/>
      <c r="BH38" s="4"/>
      <c r="BI38" s="244"/>
      <c r="BL38" s="1375"/>
      <c r="BM38" s="1376"/>
      <c r="BN38" s="1350"/>
      <c r="BO38" s="1377"/>
      <c r="BP38" s="1377"/>
      <c r="BQ38" s="1377"/>
      <c r="BR38" s="1377"/>
      <c r="BS38" s="1377"/>
      <c r="BT38" s="1377"/>
      <c r="BU38" s="1377"/>
      <c r="BV38" s="1377"/>
      <c r="BW38" s="1377"/>
      <c r="BX38" s="1377"/>
      <c r="BY38" s="1377"/>
      <c r="BZ38" s="1377"/>
      <c r="CA38" s="4"/>
    </row>
    <row r="39" spans="21:79" ht="15.75">
      <c r="U39" s="1302"/>
      <c r="V39" s="1311"/>
      <c r="W39" s="1378" t="s">
        <v>113</v>
      </c>
      <c r="X39" s="1321"/>
      <c r="Y39" s="1303"/>
      <c r="Z39" s="1366"/>
      <c r="AA39" s="243">
        <f>AA10/$AA10-1</f>
        <v>0</v>
      </c>
      <c r="AB39" s="243">
        <f>AB10/$AA10-1</f>
        <v>0.10581172541317185</v>
      </c>
      <c r="AC39" s="243">
        <f>AC10/$AA10-1</f>
        <v>0.16118731058708846</v>
      </c>
      <c r="AD39" s="243">
        <f t="shared" ref="AD39:AZ39" si="35">AD10/$AA10-1</f>
        <v>0.26766531157425777</v>
      </c>
      <c r="AE39" s="243">
        <f t="shared" si="35"/>
        <v>0.40269834317536413</v>
      </c>
      <c r="AF39" s="243">
        <f t="shared" si="35"/>
        <v>0.68216446255536467</v>
      </c>
      <c r="AG39" s="243">
        <f t="shared" si="35"/>
        <v>0.69911566668952063</v>
      </c>
      <c r="AH39" s="243">
        <f t="shared" si="35"/>
        <v>0.67172574932084639</v>
      </c>
      <c r="AI39" s="243">
        <f t="shared" si="35"/>
        <v>0.5195557930868111</v>
      </c>
      <c r="AJ39" s="243">
        <f t="shared" si="35"/>
        <v>0.32878436822755708</v>
      </c>
      <c r="AK39" s="243">
        <f t="shared" si="35"/>
        <v>0.18916942794634273</v>
      </c>
      <c r="AL39" s="243">
        <f t="shared" si="35"/>
        <v>9.8299419497041018E-3</v>
      </c>
      <c r="AM39" s="243">
        <f t="shared" si="35"/>
        <v>-0.10780852620735892</v>
      </c>
      <c r="AN39" s="243">
        <f t="shared" si="35"/>
        <v>-0.12584926653258022</v>
      </c>
      <c r="AO39" s="243">
        <f t="shared" si="35"/>
        <v>-0.22548859331168647</v>
      </c>
      <c r="AP39" s="243">
        <f t="shared" si="35"/>
        <v>-0.20999856255792193</v>
      </c>
      <c r="AQ39" s="243">
        <f t="shared" si="35"/>
        <v>-0.14420414337785514</v>
      </c>
      <c r="AR39" s="243">
        <f t="shared" si="35"/>
        <v>-0.124737366699057</v>
      </c>
      <c r="AS39" s="243">
        <f t="shared" si="35"/>
        <v>-0.1320277294191311</v>
      </c>
      <c r="AT39" s="243">
        <f t="shared" si="35"/>
        <v>-0.18581343487772595</v>
      </c>
      <c r="AU39" s="243">
        <f t="shared" si="35"/>
        <v>-0.10849899476564207</v>
      </c>
      <c r="AV39" s="243">
        <f t="shared" si="35"/>
        <v>-4.1842804229352604E-2</v>
      </c>
      <c r="AW39" s="243">
        <f t="shared" si="35"/>
        <v>3.3292686530017157E-2</v>
      </c>
      <c r="AX39" s="243">
        <f t="shared" si="35"/>
        <v>0.1057689673192912</v>
      </c>
      <c r="AY39" s="243">
        <f t="shared" si="35"/>
        <v>0.19688704702703963</v>
      </c>
      <c r="AZ39" s="243">
        <f t="shared" si="35"/>
        <v>0.28059291472399939</v>
      </c>
      <c r="BA39" s="243">
        <f t="shared" ref="BA39" si="36">BA10/$AA10-1</f>
        <v>0.37976111899126486</v>
      </c>
      <c r="BB39" s="6"/>
      <c r="BC39" s="6"/>
      <c r="BD39" s="1399"/>
      <c r="BE39" s="6"/>
      <c r="BF39" s="244"/>
      <c r="BG39" s="244"/>
      <c r="BH39" s="4"/>
      <c r="BI39" s="244"/>
      <c r="BL39" s="1375"/>
      <c r="BM39" s="1376"/>
      <c r="BN39" s="1350"/>
      <c r="BO39" s="1377"/>
      <c r="BP39" s="1377"/>
      <c r="BQ39" s="1377"/>
      <c r="BR39" s="1377"/>
      <c r="BS39" s="1377"/>
      <c r="BT39" s="1377"/>
      <c r="BU39" s="1377"/>
      <c r="BV39" s="1377"/>
      <c r="BW39" s="1377"/>
      <c r="BX39" s="1377"/>
      <c r="BY39" s="1377"/>
      <c r="BZ39" s="1377"/>
      <c r="CA39" s="4"/>
    </row>
    <row r="40" spans="21:79" ht="28.5">
      <c r="U40" s="1323" t="s">
        <v>37</v>
      </c>
      <c r="V40" s="1324"/>
      <c r="W40" s="1379"/>
      <c r="X40" s="1326" t="s">
        <v>746</v>
      </c>
      <c r="Y40" s="1327" t="s">
        <v>747</v>
      </c>
      <c r="Z40" s="1366"/>
      <c r="AA40" s="243">
        <f t="shared" ref="AA40:AX40" si="37">AA11/$AA11-1</f>
        <v>0</v>
      </c>
      <c r="AB40" s="243">
        <f>AB11/$AA11-1</f>
        <v>8.8957790566543293E-2</v>
      </c>
      <c r="AC40" s="243">
        <f t="shared" si="37"/>
        <v>0.11516937535412164</v>
      </c>
      <c r="AD40" s="243">
        <f t="shared" si="37"/>
        <v>0.13788637322829</v>
      </c>
      <c r="AE40" s="243">
        <f t="shared" si="37"/>
        <v>0.32133352895417455</v>
      </c>
      <c r="AF40" s="243">
        <f t="shared" si="37"/>
        <v>0.5825194999564387</v>
      </c>
      <c r="AG40" s="243">
        <f t="shared" si="37"/>
        <v>0.54391343574429252</v>
      </c>
      <c r="AH40" s="243">
        <f t="shared" si="37"/>
        <v>0.53378842393750525</v>
      </c>
      <c r="AI40" s="243">
        <f t="shared" si="37"/>
        <v>0.49018583666207349</v>
      </c>
      <c r="AJ40" s="243">
        <f t="shared" si="37"/>
        <v>0.52948794720372439</v>
      </c>
      <c r="AK40" s="243">
        <f t="shared" si="37"/>
        <v>0.4343179555532457</v>
      </c>
      <c r="AL40" s="243">
        <f t="shared" si="37"/>
        <v>0.22157562694254707</v>
      </c>
      <c r="AM40" s="243">
        <f t="shared" si="37"/>
        <v>1.9085866344463076E-2</v>
      </c>
      <c r="AN40" s="243">
        <f t="shared" si="37"/>
        <v>1.8582052171343788E-2</v>
      </c>
      <c r="AO40" s="243">
        <f t="shared" si="37"/>
        <v>-0.22039434310002493</v>
      </c>
      <c r="AP40" s="243">
        <f t="shared" si="37"/>
        <v>-0.19774167114204011</v>
      </c>
      <c r="AQ40" s="243">
        <f t="shared" si="37"/>
        <v>-8.1924573706925297E-2</v>
      </c>
      <c r="AR40" s="243">
        <f t="shared" si="37"/>
        <v>4.8635729286852669E-2</v>
      </c>
      <c r="AS40" s="243">
        <f t="shared" si="37"/>
        <v>0.21042896135601907</v>
      </c>
      <c r="AT40" s="243">
        <f t="shared" si="37"/>
        <v>0.31414253647892276</v>
      </c>
      <c r="AU40" s="243">
        <f t="shared" si="37"/>
        <v>0.46276512922992374</v>
      </c>
      <c r="AV40" s="243">
        <f t="shared" si="37"/>
        <v>0.63639154490484007</v>
      </c>
      <c r="AW40" s="243">
        <f t="shared" si="37"/>
        <v>0.84208094119946608</v>
      </c>
      <c r="AX40" s="243">
        <f t="shared" si="37"/>
        <v>1.014432691184771</v>
      </c>
      <c r="AY40" s="243">
        <f t="shared" ref="AY40:BA44" si="38">AY11/$AA11-1</f>
        <v>1.2448553277848173</v>
      </c>
      <c r="AZ40" s="243">
        <f t="shared" si="38"/>
        <v>1.4630831168546856</v>
      </c>
      <c r="BA40" s="243">
        <f t="shared" si="38"/>
        <v>1.668647521641986</v>
      </c>
      <c r="BB40" s="6"/>
      <c r="BC40" s="6"/>
      <c r="BD40" s="1399"/>
      <c r="BE40" s="6"/>
      <c r="BF40" s="244"/>
      <c r="BG40" s="244"/>
      <c r="BH40" s="4"/>
      <c r="BI40" s="244"/>
      <c r="BL40" s="1375"/>
      <c r="BM40" s="1376"/>
      <c r="BN40" s="1377"/>
      <c r="BO40" s="1377"/>
      <c r="BP40" s="1377"/>
      <c r="BQ40" s="1377"/>
      <c r="BR40" s="1377"/>
      <c r="BS40" s="1377"/>
      <c r="BT40" s="1377"/>
      <c r="BU40" s="1377"/>
      <c r="BV40" s="1377"/>
      <c r="BW40" s="1377"/>
      <c r="BX40" s="1377"/>
      <c r="BY40" s="1377"/>
      <c r="BZ40" s="1377"/>
      <c r="CA40" s="4"/>
    </row>
    <row r="41" spans="21:79" ht="28.5">
      <c r="U41" s="1323" t="s">
        <v>38</v>
      </c>
      <c r="V41" s="1324"/>
      <c r="W41" s="1379"/>
      <c r="X41" s="1326" t="s">
        <v>748</v>
      </c>
      <c r="Y41" s="1327" t="s">
        <v>749</v>
      </c>
      <c r="Z41" s="1366"/>
      <c r="AA41" s="243">
        <f t="shared" ref="AA41:AX41" si="39">AA12/$AA12-1</f>
        <v>0</v>
      </c>
      <c r="AB41" s="243">
        <f t="shared" si="39"/>
        <v>0.14797040261001193</v>
      </c>
      <c r="AC41" s="243">
        <f t="shared" si="39"/>
        <v>0.16484851353830776</v>
      </c>
      <c r="AD41" s="243">
        <f t="shared" si="39"/>
        <v>0.6733898337656361</v>
      </c>
      <c r="AE41" s="243">
        <f t="shared" si="39"/>
        <v>1.0557954533645075</v>
      </c>
      <c r="AF41" s="243">
        <f t="shared" si="39"/>
        <v>1.6929366132771735</v>
      </c>
      <c r="AG41" s="243">
        <f t="shared" si="39"/>
        <v>1.7920693201569486</v>
      </c>
      <c r="AH41" s="243">
        <f t="shared" si="39"/>
        <v>2.056028156115203</v>
      </c>
      <c r="AI41" s="243">
        <f t="shared" si="39"/>
        <v>1.5336775830373477</v>
      </c>
      <c r="AJ41" s="243">
        <f t="shared" si="39"/>
        <v>1.0060352094862339</v>
      </c>
      <c r="AK41" s="243">
        <f t="shared" si="39"/>
        <v>0.81565474780023761</v>
      </c>
      <c r="AL41" s="243">
        <f t="shared" si="39"/>
        <v>0.51063102193851773</v>
      </c>
      <c r="AM41" s="243">
        <f t="shared" si="39"/>
        <v>0.40679287516260709</v>
      </c>
      <c r="AN41" s="243">
        <f t="shared" si="39"/>
        <v>0.35399913292164986</v>
      </c>
      <c r="AO41" s="243">
        <f t="shared" si="39"/>
        <v>0.40942324462616742</v>
      </c>
      <c r="AP41" s="243">
        <f t="shared" si="39"/>
        <v>0.31869657888976288</v>
      </c>
      <c r="AQ41" s="243">
        <f t="shared" si="39"/>
        <v>0.37610702425455944</v>
      </c>
      <c r="AR41" s="243">
        <f t="shared" si="39"/>
        <v>0.21065716409355528</v>
      </c>
      <c r="AS41" s="243">
        <f t="shared" si="39"/>
        <v>-0.1217094544439451</v>
      </c>
      <c r="AT41" s="243">
        <f t="shared" si="39"/>
        <v>-0.38114590892502365</v>
      </c>
      <c r="AU41" s="243">
        <f t="shared" si="39"/>
        <v>-0.35015305352667914</v>
      </c>
      <c r="AV41" s="243">
        <f t="shared" si="39"/>
        <v>-0.42571118080215031</v>
      </c>
      <c r="AW41" s="243">
        <f t="shared" si="39"/>
        <v>-0.4745112386269924</v>
      </c>
      <c r="AX41" s="243">
        <f t="shared" si="39"/>
        <v>-0.49840814126899713</v>
      </c>
      <c r="AY41" s="243">
        <f t="shared" si="38"/>
        <v>-0.4859655237894599</v>
      </c>
      <c r="AZ41" s="243">
        <f t="shared" si="38"/>
        <v>-0.49411939894066026</v>
      </c>
      <c r="BA41" s="243">
        <f t="shared" si="38"/>
        <v>-0.483839295933706</v>
      </c>
      <c r="BB41" s="6"/>
      <c r="BC41" s="6"/>
      <c r="BD41" s="1399"/>
      <c r="BE41" s="6"/>
      <c r="BF41" s="244"/>
      <c r="BG41" s="244"/>
      <c r="BH41" s="4"/>
      <c r="BI41" s="244"/>
      <c r="BL41" s="1375"/>
      <c r="BM41" s="1376"/>
      <c r="BN41" s="1377"/>
      <c r="BO41" s="1377"/>
      <c r="BP41" s="1377"/>
      <c r="BQ41" s="1377"/>
      <c r="BR41" s="1377"/>
      <c r="BS41" s="1377"/>
      <c r="BT41" s="1377"/>
      <c r="BU41" s="1377"/>
      <c r="BV41" s="1377"/>
      <c r="BW41" s="1377"/>
      <c r="BX41" s="1377"/>
      <c r="BY41" s="1377"/>
      <c r="BZ41" s="1377"/>
      <c r="CA41" s="4"/>
    </row>
    <row r="42" spans="21:79" ht="18.75" customHeight="1" thickBot="1">
      <c r="U42" s="1302" t="s">
        <v>177</v>
      </c>
      <c r="V42" s="1311"/>
      <c r="W42" s="1379"/>
      <c r="X42" s="1328" t="s">
        <v>730</v>
      </c>
      <c r="Y42" s="1306">
        <v>22800</v>
      </c>
      <c r="Z42" s="1366"/>
      <c r="AA42" s="243">
        <f t="shared" ref="AA42:AX42" si="40">AA13/$AA13-1</f>
        <v>0</v>
      </c>
      <c r="AB42" s="243">
        <f t="shared" si="40"/>
        <v>0.10552257582449287</v>
      </c>
      <c r="AC42" s="243">
        <f t="shared" si="40"/>
        <v>0.21678907795562519</v>
      </c>
      <c r="AD42" s="243">
        <f t="shared" si="40"/>
        <v>0.2219365903711934</v>
      </c>
      <c r="AE42" s="243">
        <f t="shared" si="40"/>
        <v>0.16886179869525741</v>
      </c>
      <c r="AF42" s="243">
        <f t="shared" si="40"/>
        <v>0.27995605106481269</v>
      </c>
      <c r="AG42" s="243">
        <f t="shared" si="40"/>
        <v>0.32467666935426065</v>
      </c>
      <c r="AH42" s="243">
        <f t="shared" si="40"/>
        <v>0.12921879944927772</v>
      </c>
      <c r="AI42" s="243">
        <f t="shared" si="40"/>
        <v>2.9107341460523184E-2</v>
      </c>
      <c r="AJ42" s="243">
        <f t="shared" si="40"/>
        <v>-0.28587028876379506</v>
      </c>
      <c r="AK42" s="243">
        <f t="shared" si="40"/>
        <v>-0.45281551006819842</v>
      </c>
      <c r="AL42" s="243">
        <f t="shared" si="40"/>
        <v>-0.52793900434169694</v>
      </c>
      <c r="AM42" s="243">
        <f t="shared" si="40"/>
        <v>-0.55366150889473265</v>
      </c>
      <c r="AN42" s="243">
        <f t="shared" si="40"/>
        <v>-0.57927771025294872</v>
      </c>
      <c r="AO42" s="243">
        <f t="shared" si="40"/>
        <v>-0.59076469002750531</v>
      </c>
      <c r="AP42" s="243">
        <f t="shared" si="40"/>
        <v>-0.60677206706906639</v>
      </c>
      <c r="AQ42" s="243">
        <f t="shared" si="40"/>
        <v>-0.59308374444006773</v>
      </c>
      <c r="AR42" s="243">
        <f t="shared" si="40"/>
        <v>-0.63164001009659065</v>
      </c>
      <c r="AS42" s="243">
        <f t="shared" si="40"/>
        <v>-0.67493027176198206</v>
      </c>
      <c r="AT42" s="243">
        <f t="shared" si="40"/>
        <v>-0.80960154693740694</v>
      </c>
      <c r="AU42" s="243">
        <f t="shared" si="40"/>
        <v>-0.81137288197417123</v>
      </c>
      <c r="AV42" s="243">
        <f t="shared" si="40"/>
        <v>-0.82508712038286958</v>
      </c>
      <c r="AW42" s="243">
        <f t="shared" si="40"/>
        <v>-0.82610652674773499</v>
      </c>
      <c r="AX42" s="243">
        <f t="shared" si="40"/>
        <v>-0.83643567147215969</v>
      </c>
      <c r="AY42" s="243">
        <f t="shared" si="38"/>
        <v>-0.83929525920548476</v>
      </c>
      <c r="AZ42" s="243">
        <f t="shared" si="38"/>
        <v>-0.83247462997857036</v>
      </c>
      <c r="BA42" s="243">
        <f t="shared" si="38"/>
        <v>-0.82467103975783906</v>
      </c>
      <c r="BB42" s="7"/>
      <c r="BC42" s="7"/>
      <c r="BD42" s="1400"/>
      <c r="BE42" s="7"/>
      <c r="BF42" s="244"/>
      <c r="BG42" s="244"/>
      <c r="BH42" s="4"/>
      <c r="BI42" s="244"/>
      <c r="BL42" s="874"/>
      <c r="BM42" s="1381"/>
      <c r="BN42" s="1350"/>
      <c r="BO42" s="1382"/>
      <c r="BP42" s="1382"/>
      <c r="BQ42" s="1382"/>
      <c r="BR42" s="1382"/>
      <c r="BS42" s="1382"/>
      <c r="BT42" s="1377"/>
      <c r="BU42" s="1377"/>
      <c r="BV42" s="1377"/>
      <c r="BW42" s="1377"/>
      <c r="BX42" s="1377"/>
      <c r="BY42" s="1377"/>
      <c r="BZ42" s="1377"/>
      <c r="CA42" s="4"/>
    </row>
    <row r="43" spans="21:79" ht="18.75" customHeight="1" thickTop="1" thickBot="1">
      <c r="U43" s="1329" t="s">
        <v>178</v>
      </c>
      <c r="V43" s="1330"/>
      <c r="W43" s="1383"/>
      <c r="X43" s="1332" t="s">
        <v>731</v>
      </c>
      <c r="Y43" s="1306">
        <v>17200</v>
      </c>
      <c r="Z43" s="1384"/>
      <c r="AA43" s="1387">
        <f t="shared" ref="AA43:AX43" si="41">AA14/$AA14-1</f>
        <v>0</v>
      </c>
      <c r="AB43" s="1387">
        <f t="shared" si="41"/>
        <v>0</v>
      </c>
      <c r="AC43" s="1387">
        <f t="shared" si="41"/>
        <v>0</v>
      </c>
      <c r="AD43" s="1387">
        <f t="shared" si="41"/>
        <v>0.33333333333333304</v>
      </c>
      <c r="AE43" s="1387">
        <f t="shared" si="41"/>
        <v>1.333333333333333</v>
      </c>
      <c r="AF43" s="1387">
        <f t="shared" si="41"/>
        <v>5.1666666666666634</v>
      </c>
      <c r="AG43" s="1387">
        <f t="shared" si="41"/>
        <v>4.9047836226749038</v>
      </c>
      <c r="AH43" s="1387">
        <f t="shared" si="41"/>
        <v>4.2456337622174773</v>
      </c>
      <c r="AI43" s="1387">
        <f t="shared" si="41"/>
        <v>4.7692582387944453</v>
      </c>
      <c r="AJ43" s="1387">
        <f t="shared" si="41"/>
        <v>8.6679111890702156</v>
      </c>
      <c r="AK43" s="1387">
        <f t="shared" si="41"/>
        <v>7.7633822968169142</v>
      </c>
      <c r="AL43" s="1387">
        <f t="shared" si="41"/>
        <v>8.0406081453481075</v>
      </c>
      <c r="AM43" s="1387">
        <f t="shared" si="41"/>
        <v>10.391735595586024</v>
      </c>
      <c r="AN43" s="1387">
        <f t="shared" si="41"/>
        <v>11.759832449954523</v>
      </c>
      <c r="AO43" s="1387">
        <f t="shared" si="41"/>
        <v>13.90464634982799</v>
      </c>
      <c r="AP43" s="1387">
        <f t="shared" si="41"/>
        <v>44.132146791215817</v>
      </c>
      <c r="AQ43" s="1387">
        <f t="shared" si="41"/>
        <v>41.972095173144382</v>
      </c>
      <c r="AR43" s="1387">
        <f t="shared" si="41"/>
        <v>47.660060322886125</v>
      </c>
      <c r="AS43" s="1387">
        <f t="shared" si="41"/>
        <v>44.416936239954346</v>
      </c>
      <c r="AT43" s="1387">
        <f t="shared" si="41"/>
        <v>40.525957247357923</v>
      </c>
      <c r="AU43" s="1387">
        <f t="shared" si="41"/>
        <v>46.217061377636405</v>
      </c>
      <c r="AV43" s="1387">
        <f t="shared" si="41"/>
        <v>54.209691409698678</v>
      </c>
      <c r="AW43" s="1387">
        <f t="shared" si="41"/>
        <v>45.361822274760257</v>
      </c>
      <c r="AX43" s="1387">
        <f t="shared" si="41"/>
        <v>48.593517722437277</v>
      </c>
      <c r="AY43" s="1387">
        <f t="shared" si="38"/>
        <v>33.433375358040117</v>
      </c>
      <c r="AZ43" s="1387">
        <f>AZ14/$AA14-1</f>
        <v>16.5109978881632</v>
      </c>
      <c r="BA43" s="1387">
        <f t="shared" ref="BA43" si="42">BA14/$AA14-1</f>
        <v>18.455324354047665</v>
      </c>
      <c r="BB43" s="7"/>
      <c r="BC43" s="7"/>
      <c r="BD43" s="1400"/>
      <c r="BE43" s="7"/>
      <c r="BF43" s="244"/>
      <c r="BG43" s="244"/>
      <c r="BH43" s="4"/>
      <c r="BI43" s="244"/>
      <c r="BL43" s="874"/>
      <c r="BM43" s="1381"/>
      <c r="BN43" s="1350"/>
      <c r="BO43" s="1382"/>
      <c r="BP43" s="1382"/>
      <c r="BQ43" s="1382"/>
      <c r="BR43" s="1382"/>
      <c r="BS43" s="1382"/>
      <c r="BT43" s="1377"/>
      <c r="BU43" s="1377"/>
      <c r="BV43" s="1377"/>
      <c r="BW43" s="1377"/>
      <c r="BX43" s="1377"/>
      <c r="BY43" s="1377"/>
      <c r="BZ43" s="1377"/>
      <c r="CA43" s="4"/>
    </row>
    <row r="44" spans="21:79" ht="23.25" customHeight="1" thickTop="1" thickBot="1">
      <c r="U44" s="1388" t="s">
        <v>1</v>
      </c>
      <c r="V44" s="1389"/>
      <c r="W44" s="1390" t="s">
        <v>114</v>
      </c>
      <c r="X44" s="1391"/>
      <c r="Y44" s="1392"/>
      <c r="Z44" s="1393"/>
      <c r="AA44" s="1394">
        <f t="shared" ref="AA44:AX44" si="43">AA15/$AA15-1</f>
        <v>0</v>
      </c>
      <c r="AB44" s="1394">
        <f t="shared" si="43"/>
        <v>1.0849585147218344E-2</v>
      </c>
      <c r="AC44" s="1394">
        <f t="shared" si="43"/>
        <v>2.0778767415306154E-2</v>
      </c>
      <c r="AD44" s="1394">
        <f t="shared" si="43"/>
        <v>1.492919861215114E-2</v>
      </c>
      <c r="AE44" s="1394">
        <f t="shared" si="43"/>
        <v>6.5535814160888384E-2</v>
      </c>
      <c r="AF44" s="1394">
        <f t="shared" si="43"/>
        <v>8.2263740126798712E-2</v>
      </c>
      <c r="AG44" s="1394">
        <f t="shared" si="43"/>
        <v>9.2130630936593017E-2</v>
      </c>
      <c r="AH44" s="1394">
        <f t="shared" si="43"/>
        <v>8.6160343863930233E-2</v>
      </c>
      <c r="AI44" s="1394">
        <f t="shared" si="43"/>
        <v>4.7744944407275947E-2</v>
      </c>
      <c r="AJ44" s="1394">
        <f t="shared" si="43"/>
        <v>6.5861996894121422E-2</v>
      </c>
      <c r="AK44" s="1394">
        <f t="shared" si="43"/>
        <v>8.2002437845845932E-2</v>
      </c>
      <c r="AL44" s="1394">
        <f t="shared" si="43"/>
        <v>6.1551241038195315E-2</v>
      </c>
      <c r="AM44" s="1394">
        <f t="shared" si="43"/>
        <v>8.0104937263145937E-2</v>
      </c>
      <c r="AN44" s="1394">
        <f t="shared" si="43"/>
        <v>8.4642272045777345E-2</v>
      </c>
      <c r="AO44" s="1394">
        <f t="shared" si="43"/>
        <v>7.8456948096379486E-2</v>
      </c>
      <c r="AP44" s="1394">
        <f t="shared" si="43"/>
        <v>8.3674759447665892E-2</v>
      </c>
      <c r="AQ44" s="1394">
        <f t="shared" si="43"/>
        <v>6.5983746511004027E-2</v>
      </c>
      <c r="AR44" s="1394">
        <f t="shared" si="43"/>
        <v>9.5606840330259901E-2</v>
      </c>
      <c r="AS44" s="1394">
        <f t="shared" si="43"/>
        <v>3.8585774278973473E-2</v>
      </c>
      <c r="AT44" s="1394">
        <f t="shared" si="43"/>
        <v>-1.8494722242584083E-2</v>
      </c>
      <c r="AU44" s="1394">
        <f t="shared" si="43"/>
        <v>2.4050168823198881E-2</v>
      </c>
      <c r="AV44" s="1394">
        <f t="shared" si="43"/>
        <v>6.3814924565318565E-2</v>
      </c>
      <c r="AW44" s="1394">
        <f t="shared" si="43"/>
        <v>9.6883268811725598E-2</v>
      </c>
      <c r="AX44" s="1394">
        <f t="shared" si="43"/>
        <v>0.10811214627898158</v>
      </c>
      <c r="AY44" s="1394">
        <f t="shared" si="38"/>
        <v>7.0537219258229422E-2</v>
      </c>
      <c r="AZ44" s="1394">
        <f t="shared" si="38"/>
        <v>4.0170579872212731E-2</v>
      </c>
      <c r="BA44" s="1394">
        <f t="shared" si="38"/>
        <v>2.7204324620174969E-2</v>
      </c>
      <c r="BB44" s="391"/>
      <c r="BC44" s="391"/>
      <c r="BD44" s="1401"/>
      <c r="BE44" s="391"/>
      <c r="BF44" s="244"/>
      <c r="BG44" s="244"/>
      <c r="BH44" s="244"/>
      <c r="BI44" s="244"/>
      <c r="BL44" s="874"/>
      <c r="BM44" s="1381"/>
      <c r="BN44" s="1350"/>
      <c r="BO44" s="1382"/>
      <c r="BP44" s="1382"/>
      <c r="BQ44" s="1382"/>
      <c r="BR44" s="1382"/>
      <c r="BS44" s="1382"/>
      <c r="BT44" s="1377"/>
      <c r="BU44" s="1377"/>
      <c r="BV44" s="1377"/>
      <c r="BW44" s="1377"/>
      <c r="BX44" s="1377"/>
      <c r="BY44" s="1377"/>
      <c r="BZ44" s="1377"/>
      <c r="CA44" s="4"/>
    </row>
    <row r="45" spans="21:79" ht="15.75">
      <c r="U45" s="1347"/>
      <c r="V45" s="1348"/>
      <c r="W45" s="1352"/>
      <c r="X45" s="1301"/>
      <c r="Y45" s="1353"/>
      <c r="Z45" s="1350"/>
      <c r="AA45" s="1354"/>
      <c r="AB45" s="1354"/>
      <c r="AC45" s="1354"/>
      <c r="AD45" s="1354"/>
      <c r="AE45" s="1354"/>
      <c r="AF45" s="1354"/>
      <c r="AG45" s="1354"/>
      <c r="AH45" s="1354"/>
      <c r="AI45" s="1354"/>
      <c r="AJ45" s="1354"/>
      <c r="AK45" s="1354"/>
      <c r="AL45" s="1354"/>
      <c r="AM45" s="1354"/>
      <c r="AN45" s="1354"/>
      <c r="AO45" s="1354"/>
      <c r="AP45" s="1354"/>
      <c r="AQ45" s="4"/>
      <c r="AR45" s="4"/>
      <c r="AS45" s="4"/>
      <c r="AT45" s="4"/>
      <c r="AU45" s="4"/>
      <c r="AV45" s="4"/>
      <c r="AW45" s="4"/>
      <c r="AX45" s="4"/>
      <c r="AY45" s="4"/>
      <c r="AZ45" s="4"/>
      <c r="BA45" s="4"/>
      <c r="BB45" s="4"/>
      <c r="BC45" s="4"/>
      <c r="BD45" s="4"/>
      <c r="BE45" s="4"/>
      <c r="BF45" s="4"/>
      <c r="BG45" s="4"/>
      <c r="BH45" s="4"/>
      <c r="BI45" s="4"/>
    </row>
    <row r="46" spans="21:79" ht="21.75" customHeight="1" thickBot="1">
      <c r="U46" s="1" t="s">
        <v>40</v>
      </c>
      <c r="W46" s="1" t="s">
        <v>279</v>
      </c>
      <c r="X46" s="1301"/>
      <c r="BF46" s="38"/>
      <c r="BH46" s="4"/>
    </row>
    <row r="47" spans="21:79">
      <c r="U47" s="1288"/>
      <c r="V47" s="1356"/>
      <c r="W47" s="1357" t="s">
        <v>110</v>
      </c>
      <c r="X47" s="1358"/>
      <c r="Y47" s="1359" t="s">
        <v>2</v>
      </c>
      <c r="Z47" s="1360"/>
      <c r="AA47" s="10">
        <v>1990</v>
      </c>
      <c r="AB47" s="10">
        <f t="shared" ref="AB47:BE47" si="44">AA47+1</f>
        <v>1991</v>
      </c>
      <c r="AC47" s="10">
        <f t="shared" si="44"/>
        <v>1992</v>
      </c>
      <c r="AD47" s="10">
        <f t="shared" si="44"/>
        <v>1993</v>
      </c>
      <c r="AE47" s="10">
        <f t="shared" si="44"/>
        <v>1994</v>
      </c>
      <c r="AF47" s="10">
        <f t="shared" si="44"/>
        <v>1995</v>
      </c>
      <c r="AG47" s="10">
        <f t="shared" si="44"/>
        <v>1996</v>
      </c>
      <c r="AH47" s="10">
        <f t="shared" si="44"/>
        <v>1997</v>
      </c>
      <c r="AI47" s="10">
        <f t="shared" si="44"/>
        <v>1998</v>
      </c>
      <c r="AJ47" s="1361">
        <f t="shared" si="44"/>
        <v>1999</v>
      </c>
      <c r="AK47" s="1361">
        <f t="shared" si="44"/>
        <v>2000</v>
      </c>
      <c r="AL47" s="1361">
        <f t="shared" si="44"/>
        <v>2001</v>
      </c>
      <c r="AM47" s="1361">
        <f t="shared" si="44"/>
        <v>2002</v>
      </c>
      <c r="AN47" s="10">
        <f t="shared" si="44"/>
        <v>2003</v>
      </c>
      <c r="AO47" s="10">
        <f t="shared" si="44"/>
        <v>2004</v>
      </c>
      <c r="AP47" s="10">
        <f t="shared" si="44"/>
        <v>2005</v>
      </c>
      <c r="AQ47" s="10">
        <f t="shared" si="44"/>
        <v>2006</v>
      </c>
      <c r="AR47" s="41">
        <f t="shared" si="44"/>
        <v>2007</v>
      </c>
      <c r="AS47" s="1362">
        <f t="shared" si="44"/>
        <v>2008</v>
      </c>
      <c r="AT47" s="10">
        <f t="shared" si="44"/>
        <v>2009</v>
      </c>
      <c r="AU47" s="1362">
        <f t="shared" si="44"/>
        <v>2010</v>
      </c>
      <c r="AV47" s="1361">
        <f t="shared" si="44"/>
        <v>2011</v>
      </c>
      <c r="AW47" s="10">
        <f t="shared" si="44"/>
        <v>2012</v>
      </c>
      <c r="AX47" s="10">
        <f t="shared" si="44"/>
        <v>2013</v>
      </c>
      <c r="AY47" s="41">
        <f t="shared" si="44"/>
        <v>2014</v>
      </c>
      <c r="AZ47" s="41">
        <f t="shared" si="44"/>
        <v>2015</v>
      </c>
      <c r="BA47" s="10">
        <f t="shared" si="44"/>
        <v>2016</v>
      </c>
      <c r="BB47" s="10">
        <f t="shared" si="44"/>
        <v>2017</v>
      </c>
      <c r="BC47" s="10">
        <f t="shared" si="44"/>
        <v>2018</v>
      </c>
      <c r="BD47" s="1361">
        <f t="shared" si="44"/>
        <v>2019</v>
      </c>
      <c r="BE47" s="10">
        <f t="shared" si="44"/>
        <v>2020</v>
      </c>
      <c r="BH47" s="4"/>
    </row>
    <row r="48" spans="21:79" ht="18.75">
      <c r="U48" s="1302" t="s">
        <v>744</v>
      </c>
      <c r="V48" s="1311"/>
      <c r="W48" s="1365" t="s">
        <v>721</v>
      </c>
      <c r="X48" s="1305"/>
      <c r="Y48" s="1303">
        <v>1</v>
      </c>
      <c r="Z48" s="1402"/>
      <c r="AA48" s="1402"/>
      <c r="AB48" s="1402"/>
      <c r="AC48" s="1402"/>
      <c r="AD48" s="1402"/>
      <c r="AE48" s="1402"/>
      <c r="AF48" s="1402"/>
      <c r="AG48" s="1402"/>
      <c r="AH48" s="1402"/>
      <c r="AI48" s="1402"/>
      <c r="AJ48" s="1402"/>
      <c r="AK48" s="1402"/>
      <c r="AL48" s="1402"/>
      <c r="AM48" s="1402"/>
      <c r="AN48" s="1402"/>
      <c r="AO48" s="1402"/>
      <c r="AP48" s="243">
        <f t="shared" ref="AP48:AP58" si="45">AP5/$AP5-1</f>
        <v>0</v>
      </c>
      <c r="AQ48" s="243">
        <f t="shared" ref="AQ48:AX48" si="46">AQ5/$AP5-1</f>
        <v>-1.8825900750926161E-2</v>
      </c>
      <c r="AR48" s="243">
        <f t="shared" si="46"/>
        <v>1.0067346954905965E-2</v>
      </c>
      <c r="AS48" s="243">
        <f t="shared" si="46"/>
        <v>-4.5030276500454547E-2</v>
      </c>
      <c r="AT48" s="243">
        <f t="shared" si="46"/>
        <v>-9.8712739538031613E-2</v>
      </c>
      <c r="AU48" s="243">
        <f t="shared" si="46"/>
        <v>-5.8940311236530984E-2</v>
      </c>
      <c r="AV48" s="243">
        <f t="shared" si="46"/>
        <v>-2.0379939436085959E-2</v>
      </c>
      <c r="AW48" s="243">
        <f t="shared" si="46"/>
        <v>1.1097443777562388E-2</v>
      </c>
      <c r="AX48" s="243">
        <f t="shared" si="46"/>
        <v>2.039185544163713E-2</v>
      </c>
      <c r="AY48" s="243">
        <f t="shared" ref="AY48:BA52" si="47">AY5/$AP5-1</f>
        <v>-1.8343866965379041E-2</v>
      </c>
      <c r="AZ48" s="243">
        <f>AZ5/$AP5-1</f>
        <v>-4.9761206101425648E-2</v>
      </c>
      <c r="BA48" s="243">
        <f t="shared" ref="BA48" si="48">BA5/$AP5-1</f>
        <v>-6.4760380629142134E-2</v>
      </c>
      <c r="BB48" s="6"/>
      <c r="BC48" s="6"/>
      <c r="BD48" s="1399"/>
      <c r="BE48" s="6"/>
      <c r="BF48" s="2"/>
      <c r="BG48" s="2"/>
      <c r="BH48" s="4"/>
      <c r="BI48" s="2"/>
    </row>
    <row r="49" spans="21:79" ht="15.75">
      <c r="U49" s="1302"/>
      <c r="V49" s="1311"/>
      <c r="W49" s="1367"/>
      <c r="X49" s="1313" t="s">
        <v>111</v>
      </c>
      <c r="Y49" s="1303">
        <v>1</v>
      </c>
      <c r="Z49" s="1366"/>
      <c r="AA49" s="1402"/>
      <c r="AB49" s="1402"/>
      <c r="AC49" s="1402"/>
      <c r="AD49" s="1402"/>
      <c r="AE49" s="1402"/>
      <c r="AF49" s="1402"/>
      <c r="AG49" s="1402"/>
      <c r="AH49" s="1402"/>
      <c r="AI49" s="1402"/>
      <c r="AJ49" s="1402"/>
      <c r="AK49" s="1402"/>
      <c r="AL49" s="1402"/>
      <c r="AM49" s="1402"/>
      <c r="AN49" s="1402"/>
      <c r="AO49" s="1402"/>
      <c r="AP49" s="243">
        <f t="shared" si="45"/>
        <v>0</v>
      </c>
      <c r="AQ49" s="243">
        <f t="shared" ref="AQ49:AX52" si="49">AQ6/$AP6-1</f>
        <v>-1.8963167649705848E-2</v>
      </c>
      <c r="AR49" s="243">
        <f t="shared" si="49"/>
        <v>1.2316082511270476E-2</v>
      </c>
      <c r="AS49" s="243">
        <f t="shared" si="49"/>
        <v>-4.4214739105342682E-2</v>
      </c>
      <c r="AT49" s="243">
        <f t="shared" si="49"/>
        <v>-9.4032417301152527E-2</v>
      </c>
      <c r="AU49" s="243">
        <f t="shared" si="49"/>
        <v>-5.2462796524507693E-2</v>
      </c>
      <c r="AV49" s="243">
        <f t="shared" si="49"/>
        <v>-1.0208898957320245E-2</v>
      </c>
      <c r="AW49" s="243">
        <f t="shared" si="49"/>
        <v>2.2111995236907767E-2</v>
      </c>
      <c r="AX49" s="243">
        <f t="shared" si="49"/>
        <v>3.1023497167308456E-2</v>
      </c>
      <c r="AY49" s="243">
        <f t="shared" si="47"/>
        <v>-9.3755983470912296E-3</v>
      </c>
      <c r="AZ49" s="243">
        <f t="shared" si="47"/>
        <v>-4.2305098668096286E-2</v>
      </c>
      <c r="BA49" s="243">
        <f t="shared" si="47"/>
        <v>-5.8690539971936406E-2</v>
      </c>
      <c r="BB49" s="6"/>
      <c r="BC49" s="6"/>
      <c r="BD49" s="1399"/>
      <c r="BE49" s="6"/>
      <c r="BF49" s="2"/>
      <c r="BG49" s="2"/>
      <c r="BH49" s="4"/>
      <c r="BI49" s="2"/>
    </row>
    <row r="50" spans="21:79" ht="15.75">
      <c r="U50" s="1315" t="s">
        <v>722</v>
      </c>
      <c r="V50" s="1311"/>
      <c r="W50" s="1370"/>
      <c r="X50" s="1317" t="s">
        <v>112</v>
      </c>
      <c r="Y50" s="1303">
        <v>1</v>
      </c>
      <c r="Z50" s="1366"/>
      <c r="AA50" s="1402"/>
      <c r="AB50" s="1402"/>
      <c r="AC50" s="1402"/>
      <c r="AD50" s="1402"/>
      <c r="AE50" s="1402"/>
      <c r="AF50" s="1402"/>
      <c r="AG50" s="1402"/>
      <c r="AH50" s="1402"/>
      <c r="AI50" s="1402"/>
      <c r="AJ50" s="1402"/>
      <c r="AK50" s="1402"/>
      <c r="AL50" s="1402"/>
      <c r="AM50" s="1402"/>
      <c r="AN50" s="1402"/>
      <c r="AO50" s="1402"/>
      <c r="AP50" s="243">
        <f t="shared" si="45"/>
        <v>0</v>
      </c>
      <c r="AQ50" s="243">
        <f t="shared" si="49"/>
        <v>-1.7033761436313744E-2</v>
      </c>
      <c r="AR50" s="243">
        <f t="shared" si="49"/>
        <v>-1.9291860796953553E-2</v>
      </c>
      <c r="AS50" s="243">
        <f t="shared" si="49"/>
        <v>-5.5677829853153282E-2</v>
      </c>
      <c r="AT50" s="243">
        <f t="shared" si="49"/>
        <v>-0.15981843625247061</v>
      </c>
      <c r="AU50" s="243">
        <f t="shared" si="49"/>
        <v>-0.14350992619538283</v>
      </c>
      <c r="AV50" s="243">
        <f t="shared" si="49"/>
        <v>-0.15317176087703144</v>
      </c>
      <c r="AW50" s="243">
        <f t="shared" si="49"/>
        <v>-0.13270715061915739</v>
      </c>
      <c r="AX50" s="243">
        <f t="shared" si="49"/>
        <v>-0.11841351777527975</v>
      </c>
      <c r="AY50" s="243">
        <f t="shared" si="47"/>
        <v>-0.13543245072241061</v>
      </c>
      <c r="AZ50" s="243">
        <f t="shared" si="47"/>
        <v>-0.14710720418276857</v>
      </c>
      <c r="BA50" s="243">
        <f t="shared" si="47"/>
        <v>-0.14400745455529818</v>
      </c>
      <c r="BB50" s="6"/>
      <c r="BC50" s="6"/>
      <c r="BD50" s="1399"/>
      <c r="BE50" s="6"/>
      <c r="BF50" s="2"/>
      <c r="BG50" s="2"/>
      <c r="BH50" s="4"/>
      <c r="BI50" s="2"/>
    </row>
    <row r="51" spans="21:79" ht="18.75">
      <c r="U51" s="1302" t="s">
        <v>176</v>
      </c>
      <c r="V51" s="1311"/>
      <c r="W51" s="1373" t="s">
        <v>750</v>
      </c>
      <c r="X51" s="1305"/>
      <c r="Y51" s="1303">
        <v>25</v>
      </c>
      <c r="Z51" s="1402"/>
      <c r="AA51" s="1402"/>
      <c r="AB51" s="1402"/>
      <c r="AC51" s="1402"/>
      <c r="AD51" s="1402"/>
      <c r="AE51" s="1402"/>
      <c r="AF51" s="1402"/>
      <c r="AG51" s="1402"/>
      <c r="AH51" s="1402"/>
      <c r="AI51" s="1402"/>
      <c r="AJ51" s="1402"/>
      <c r="AK51" s="1402"/>
      <c r="AL51" s="1402"/>
      <c r="AM51" s="1402"/>
      <c r="AN51" s="1402"/>
      <c r="AO51" s="1402"/>
      <c r="AP51" s="243">
        <f t="shared" si="45"/>
        <v>0</v>
      </c>
      <c r="AQ51" s="243">
        <f t="shared" si="49"/>
        <v>-1.3855198489983955E-2</v>
      </c>
      <c r="AR51" s="243">
        <f t="shared" si="49"/>
        <v>-5.2943563604085364E-3</v>
      </c>
      <c r="AS51" s="243">
        <f t="shared" si="49"/>
        <v>-1.4529274433751849E-2</v>
      </c>
      <c r="AT51" s="243">
        <f t="shared" si="49"/>
        <v>-4.0061763446303411E-2</v>
      </c>
      <c r="AU51" s="243">
        <f t="shared" si="49"/>
        <v>-2.2954956251890035E-2</v>
      </c>
      <c r="AV51" s="243">
        <f t="shared" si="49"/>
        <v>-5.2393971185332178E-2</v>
      </c>
      <c r="AW51" s="243">
        <f t="shared" si="49"/>
        <v>-7.5982245721084807E-2</v>
      </c>
      <c r="AX51" s="243">
        <f t="shared" si="49"/>
        <v>-8.5419409055606632E-2</v>
      </c>
      <c r="AY51" s="243">
        <f t="shared" si="47"/>
        <v>-0.10329148766708551</v>
      </c>
      <c r="AZ51" s="243">
        <f t="shared" si="47"/>
        <v>-0.12405553568831573</v>
      </c>
      <c r="BA51" s="243">
        <f t="shared" si="47"/>
        <v>-0.13386124101881902</v>
      </c>
      <c r="BB51" s="6"/>
      <c r="BC51" s="6"/>
      <c r="BD51" s="1399"/>
      <c r="BE51" s="6"/>
      <c r="BF51" s="244"/>
      <c r="BG51" s="244"/>
      <c r="BH51" s="4"/>
      <c r="BI51" s="244"/>
      <c r="BL51" s="1352"/>
      <c r="BM51" s="1352"/>
      <c r="BN51" s="1374"/>
      <c r="BO51" s="1352"/>
      <c r="BP51" s="1352"/>
      <c r="BQ51" s="1352"/>
      <c r="BR51" s="1352"/>
      <c r="BS51" s="1352"/>
      <c r="BT51" s="1352"/>
      <c r="BU51" s="1352"/>
      <c r="BV51" s="1352"/>
      <c r="BW51" s="1352"/>
      <c r="BX51" s="1352"/>
      <c r="BY51" s="1352"/>
      <c r="BZ51" s="1352"/>
      <c r="CA51" s="2"/>
    </row>
    <row r="52" spans="21:79" ht="18.75">
      <c r="U52" s="1302" t="s">
        <v>724</v>
      </c>
      <c r="V52" s="1311"/>
      <c r="W52" s="1373" t="s">
        <v>725</v>
      </c>
      <c r="X52" s="1305"/>
      <c r="Y52" s="1303">
        <v>298</v>
      </c>
      <c r="Z52" s="1402"/>
      <c r="AA52" s="1402"/>
      <c r="AB52" s="1402"/>
      <c r="AC52" s="1402"/>
      <c r="AD52" s="1402"/>
      <c r="AE52" s="1402"/>
      <c r="AF52" s="1402"/>
      <c r="AG52" s="1402"/>
      <c r="AH52" s="1402"/>
      <c r="AI52" s="1402"/>
      <c r="AJ52" s="1402"/>
      <c r="AK52" s="1402"/>
      <c r="AL52" s="1402"/>
      <c r="AM52" s="1402"/>
      <c r="AN52" s="1402"/>
      <c r="AO52" s="1402"/>
      <c r="AP52" s="243">
        <f t="shared" si="45"/>
        <v>0</v>
      </c>
      <c r="AQ52" s="243">
        <f t="shared" si="49"/>
        <v>-2.115076132390814E-3</v>
      </c>
      <c r="AR52" s="243">
        <f t="shared" si="49"/>
        <v>-2.5304079865717366E-2</v>
      </c>
      <c r="AS52" s="243">
        <f t="shared" si="49"/>
        <v>-6.0204147472205261E-2</v>
      </c>
      <c r="AT52" s="243">
        <f t="shared" si="49"/>
        <v>-8.2252672154870976E-2</v>
      </c>
      <c r="AU52" s="243">
        <f t="shared" si="49"/>
        <v>-0.10326011357449694</v>
      </c>
      <c r="AV52" s="243">
        <f t="shared" si="49"/>
        <v>-0.12193085550590166</v>
      </c>
      <c r="AW52" s="243">
        <f t="shared" si="49"/>
        <v>-0.13618415176620635</v>
      </c>
      <c r="AX52" s="243">
        <f t="shared" si="49"/>
        <v>-0.13348704429399594</v>
      </c>
      <c r="AY52" s="243">
        <f t="shared" si="47"/>
        <v>-0.15009545733002416</v>
      </c>
      <c r="AZ52" s="243">
        <f t="shared" si="47"/>
        <v>-0.16295913307642618</v>
      </c>
      <c r="BA52" s="243">
        <f t="shared" si="47"/>
        <v>-0.17504851986882974</v>
      </c>
      <c r="BB52" s="6"/>
      <c r="BC52" s="6"/>
      <c r="BD52" s="1399"/>
      <c r="BE52" s="6"/>
      <c r="BF52" s="244"/>
      <c r="BG52" s="244"/>
      <c r="BH52" s="4"/>
      <c r="BI52" s="244"/>
      <c r="BL52" s="1375"/>
      <c r="BM52" s="1376"/>
      <c r="BN52" s="1350"/>
      <c r="BO52" s="1377"/>
      <c r="BP52" s="1377"/>
      <c r="BQ52" s="1377"/>
      <c r="BR52" s="1377"/>
      <c r="BS52" s="1377"/>
      <c r="BT52" s="1377"/>
      <c r="BU52" s="1377"/>
      <c r="BV52" s="1377"/>
      <c r="BW52" s="1377"/>
      <c r="BX52" s="1377"/>
      <c r="BY52" s="1377"/>
      <c r="BZ52" s="1377"/>
      <c r="CA52" s="4"/>
    </row>
    <row r="53" spans="21:79" ht="15.75">
      <c r="U53" s="1302"/>
      <c r="V53" s="1311"/>
      <c r="W53" s="1378" t="s">
        <v>113</v>
      </c>
      <c r="X53" s="1321"/>
      <c r="Y53" s="1303"/>
      <c r="Z53" s="1402"/>
      <c r="AA53" s="1402"/>
      <c r="AB53" s="1402"/>
      <c r="AC53" s="1402"/>
      <c r="AD53" s="1402"/>
      <c r="AE53" s="1402"/>
      <c r="AF53" s="1402"/>
      <c r="AG53" s="1402"/>
      <c r="AH53" s="1402"/>
      <c r="AI53" s="1402"/>
      <c r="AJ53" s="1402"/>
      <c r="AK53" s="1402"/>
      <c r="AL53" s="1402"/>
      <c r="AM53" s="1402"/>
      <c r="AN53" s="1402"/>
      <c r="AO53" s="1402"/>
      <c r="AP53" s="243">
        <f t="shared" si="45"/>
        <v>0</v>
      </c>
      <c r="AQ53" s="243">
        <f t="shared" ref="AQ53:AZ53" si="50">AQ10/$AP10-1</f>
        <v>8.3283923372469593E-2</v>
      </c>
      <c r="AR53" s="243">
        <f t="shared" si="50"/>
        <v>0.10792536800303765</v>
      </c>
      <c r="AS53" s="243">
        <f t="shared" si="50"/>
        <v>9.8697077553745016E-2</v>
      </c>
      <c r="AT53" s="243">
        <f t="shared" si="50"/>
        <v>3.061402996746998E-2</v>
      </c>
      <c r="AU53" s="243">
        <f t="shared" si="50"/>
        <v>0.12848023178403611</v>
      </c>
      <c r="AV53" s="243">
        <f t="shared" si="50"/>
        <v>0.21285500298966031</v>
      </c>
      <c r="AW53" s="243">
        <f t="shared" si="50"/>
        <v>0.3079630460872127</v>
      </c>
      <c r="AX53" s="243">
        <f t="shared" si="50"/>
        <v>0.39970500673976939</v>
      </c>
      <c r="AY53" s="243">
        <f t="shared" si="50"/>
        <v>0.515044138277019</v>
      </c>
      <c r="AZ53" s="243">
        <f t="shared" si="50"/>
        <v>0.62100074003712291</v>
      </c>
      <c r="BA53" s="243">
        <f t="shared" ref="BA53" si="51">BA10/$AP10-1</f>
        <v>0.74652988412116317</v>
      </c>
      <c r="BB53" s="6"/>
      <c r="BC53" s="6"/>
      <c r="BD53" s="1399"/>
      <c r="BE53" s="6"/>
      <c r="BF53" s="244"/>
      <c r="BG53" s="244"/>
      <c r="BH53" s="4"/>
      <c r="BI53" s="244"/>
      <c r="BL53" s="1375"/>
      <c r="BM53" s="1376"/>
      <c r="BN53" s="1350"/>
      <c r="BO53" s="1377"/>
      <c r="BP53" s="1377"/>
      <c r="BQ53" s="1377"/>
      <c r="BR53" s="1377"/>
      <c r="BS53" s="1377"/>
      <c r="BT53" s="1377"/>
      <c r="BU53" s="1377"/>
      <c r="BV53" s="1377"/>
      <c r="BW53" s="1377"/>
      <c r="BX53" s="1377"/>
      <c r="BY53" s="1377"/>
      <c r="BZ53" s="1377"/>
      <c r="CA53" s="4"/>
    </row>
    <row r="54" spans="21:79" ht="28.5">
      <c r="U54" s="1323" t="s">
        <v>37</v>
      </c>
      <c r="V54" s="1324"/>
      <c r="W54" s="1379"/>
      <c r="X54" s="1326" t="s">
        <v>751</v>
      </c>
      <c r="Y54" s="1327" t="s">
        <v>752</v>
      </c>
      <c r="Z54" s="1402"/>
      <c r="AA54" s="1402"/>
      <c r="AB54" s="1402"/>
      <c r="AC54" s="1402"/>
      <c r="AD54" s="1402"/>
      <c r="AE54" s="1402"/>
      <c r="AF54" s="1402"/>
      <c r="AG54" s="1402"/>
      <c r="AH54" s="1402"/>
      <c r="AI54" s="1402"/>
      <c r="AJ54" s="1402"/>
      <c r="AK54" s="1402"/>
      <c r="AL54" s="1402"/>
      <c r="AM54" s="1402"/>
      <c r="AN54" s="1402"/>
      <c r="AO54" s="1402"/>
      <c r="AP54" s="243">
        <f t="shared" si="45"/>
        <v>0</v>
      </c>
      <c r="AQ54" s="243">
        <f t="shared" ref="AQ54:AZ54" si="52">AQ11/$AP11-1</f>
        <v>0.14436384549598147</v>
      </c>
      <c r="AR54" s="243">
        <f t="shared" si="52"/>
        <v>0.30710482093669111</v>
      </c>
      <c r="AS54" s="243">
        <f t="shared" si="52"/>
        <v>0.50877705823148389</v>
      </c>
      <c r="AT54" s="243">
        <f t="shared" si="52"/>
        <v>0.63805408957192911</v>
      </c>
      <c r="AU54" s="243">
        <f t="shared" si="52"/>
        <v>0.82330937132459092</v>
      </c>
      <c r="AV54" s="243">
        <f t="shared" si="52"/>
        <v>1.0397314506342306</v>
      </c>
      <c r="AW54" s="243">
        <f t="shared" si="52"/>
        <v>1.296119435521133</v>
      </c>
      <c r="AX54" s="243">
        <f t="shared" si="52"/>
        <v>1.510952667892373</v>
      </c>
      <c r="AY54" s="243">
        <f t="shared" si="52"/>
        <v>1.7981701741637761</v>
      </c>
      <c r="AZ54" s="243">
        <f t="shared" si="52"/>
        <v>2.0701870311037625</v>
      </c>
      <c r="BA54" s="243">
        <f t="shared" ref="BA54" si="53">BA11/$AP11-1</f>
        <v>2.3264192164148549</v>
      </c>
      <c r="BB54" s="6"/>
      <c r="BC54" s="6"/>
      <c r="BD54" s="1399"/>
      <c r="BE54" s="6"/>
      <c r="BF54" s="244"/>
      <c r="BG54" s="244"/>
      <c r="BH54" s="4"/>
      <c r="BI54" s="244"/>
      <c r="BL54" s="1375"/>
      <c r="BM54" s="1376"/>
      <c r="BN54" s="1377"/>
      <c r="BO54" s="1377"/>
      <c r="BP54" s="1377"/>
      <c r="BQ54" s="1377"/>
      <c r="BR54" s="1377"/>
      <c r="BS54" s="1377"/>
      <c r="BT54" s="1377"/>
      <c r="BU54" s="1377"/>
      <c r="BV54" s="1377"/>
      <c r="BW54" s="1377"/>
      <c r="BX54" s="1377"/>
      <c r="BY54" s="1377"/>
      <c r="BZ54" s="1377"/>
      <c r="CA54" s="4"/>
    </row>
    <row r="55" spans="21:79" ht="28.5">
      <c r="U55" s="1323" t="s">
        <v>38</v>
      </c>
      <c r="V55" s="1324"/>
      <c r="W55" s="1379"/>
      <c r="X55" s="1326" t="s">
        <v>753</v>
      </c>
      <c r="Y55" s="1327" t="s">
        <v>754</v>
      </c>
      <c r="Z55" s="1402"/>
      <c r="AA55" s="1402"/>
      <c r="AB55" s="1402"/>
      <c r="AC55" s="1402"/>
      <c r="AD55" s="1402"/>
      <c r="AE55" s="1402"/>
      <c r="AF55" s="1402"/>
      <c r="AG55" s="1402"/>
      <c r="AH55" s="1402"/>
      <c r="AI55" s="1402"/>
      <c r="AJ55" s="1402"/>
      <c r="AK55" s="1402"/>
      <c r="AL55" s="1402"/>
      <c r="AM55" s="1402"/>
      <c r="AN55" s="1402"/>
      <c r="AO55" s="1402"/>
      <c r="AP55" s="243">
        <f t="shared" si="45"/>
        <v>0</v>
      </c>
      <c r="AQ55" s="243">
        <f t="shared" ref="AQ55:AZ55" si="54">AQ12/$AP12-1</f>
        <v>4.3535750591793931E-2</v>
      </c>
      <c r="AR55" s="243">
        <f t="shared" si="54"/>
        <v>-8.1928941445475023E-2</v>
      </c>
      <c r="AS55" s="243">
        <f t="shared" si="54"/>
        <v>-0.33397071046054783</v>
      </c>
      <c r="AT55" s="243">
        <f t="shared" si="54"/>
        <v>-0.53070774507051344</v>
      </c>
      <c r="AU55" s="243">
        <f t="shared" si="54"/>
        <v>-0.50720510170699007</v>
      </c>
      <c r="AV55" s="243">
        <f t="shared" si="54"/>
        <v>-0.56450268515797997</v>
      </c>
      <c r="AW55" s="243">
        <f t="shared" si="54"/>
        <v>-0.60150896742643623</v>
      </c>
      <c r="AX55" s="243">
        <f t="shared" si="54"/>
        <v>-0.61963057555415579</v>
      </c>
      <c r="AY55" s="243">
        <f t="shared" si="54"/>
        <v>-0.61019503315666745</v>
      </c>
      <c r="AZ55" s="243">
        <f t="shared" si="54"/>
        <v>-0.61637831692469336</v>
      </c>
      <c r="BA55" s="243">
        <f t="shared" ref="BA55" si="55">BA12/$AP12-1</f>
        <v>-0.60858266235826586</v>
      </c>
      <c r="BB55" s="6"/>
      <c r="BC55" s="6"/>
      <c r="BD55" s="1399"/>
      <c r="BE55" s="6"/>
      <c r="BF55" s="244"/>
      <c r="BG55" s="244"/>
      <c r="BH55" s="4"/>
      <c r="BI55" s="244"/>
      <c r="BL55" s="1375"/>
      <c r="BM55" s="1376"/>
      <c r="BN55" s="1377"/>
      <c r="BO55" s="1377"/>
      <c r="BP55" s="1377"/>
      <c r="BQ55" s="1377"/>
      <c r="BR55" s="1377"/>
      <c r="BS55" s="1377"/>
      <c r="BT55" s="1377"/>
      <c r="BU55" s="1377"/>
      <c r="BV55" s="1377"/>
      <c r="BW55" s="1377"/>
      <c r="BX55" s="1377"/>
      <c r="BY55" s="1377"/>
      <c r="BZ55" s="1377"/>
      <c r="CA55" s="4"/>
    </row>
    <row r="56" spans="21:79" ht="18.75" customHeight="1" thickBot="1">
      <c r="U56" s="1302" t="s">
        <v>177</v>
      </c>
      <c r="V56" s="1311"/>
      <c r="W56" s="1379"/>
      <c r="X56" s="1328" t="s">
        <v>730</v>
      </c>
      <c r="Y56" s="1306">
        <v>22800</v>
      </c>
      <c r="Z56" s="1402"/>
      <c r="AA56" s="1402"/>
      <c r="AB56" s="1402"/>
      <c r="AC56" s="1402"/>
      <c r="AD56" s="1402"/>
      <c r="AE56" s="1402"/>
      <c r="AF56" s="1402"/>
      <c r="AG56" s="1402"/>
      <c r="AH56" s="1402"/>
      <c r="AI56" s="1402"/>
      <c r="AJ56" s="1402"/>
      <c r="AK56" s="1402"/>
      <c r="AL56" s="1402"/>
      <c r="AM56" s="1402"/>
      <c r="AN56" s="1402"/>
      <c r="AO56" s="1402"/>
      <c r="AP56" s="243">
        <f t="shared" si="45"/>
        <v>0</v>
      </c>
      <c r="AQ56" s="243">
        <f t="shared" ref="AQ56:AZ56" si="56">AQ13/$AP13-1</f>
        <v>3.4810148218546999E-2</v>
      </c>
      <c r="AR56" s="243">
        <f t="shared" si="56"/>
        <v>-6.3240530351367785E-2</v>
      </c>
      <c r="AS56" s="243">
        <f t="shared" si="56"/>
        <v>-0.1733300179997308</v>
      </c>
      <c r="AT56" s="243">
        <f t="shared" si="56"/>
        <v>-0.51580638831159886</v>
      </c>
      <c r="AU56" s="243">
        <f t="shared" si="56"/>
        <v>-0.52031098955790833</v>
      </c>
      <c r="AV56" s="243">
        <f t="shared" si="56"/>
        <v>-0.55518704301239941</v>
      </c>
      <c r="AW56" s="243">
        <f t="shared" si="56"/>
        <v>-0.55777944878903707</v>
      </c>
      <c r="AX56" s="243">
        <f t="shared" si="56"/>
        <v>-0.58404702507090533</v>
      </c>
      <c r="AY56" s="243">
        <f t="shared" si="56"/>
        <v>-0.59131911205620935</v>
      </c>
      <c r="AZ56" s="243">
        <f t="shared" si="56"/>
        <v>-0.57397388132431137</v>
      </c>
      <c r="BA56" s="243">
        <f t="shared" ref="BA56" si="57">BA13/$AP13-1</f>
        <v>-0.55412892737465913</v>
      </c>
      <c r="BB56" s="7"/>
      <c r="BC56" s="7"/>
      <c r="BD56" s="1400"/>
      <c r="BE56" s="7"/>
      <c r="BF56" s="244"/>
      <c r="BG56" s="244"/>
      <c r="BH56" s="4"/>
      <c r="BI56" s="244"/>
      <c r="BL56" s="874"/>
      <c r="BM56" s="1381"/>
      <c r="BN56" s="1350"/>
      <c r="BO56" s="1382"/>
      <c r="BP56" s="1382"/>
      <c r="BQ56" s="1382"/>
      <c r="BR56" s="1382"/>
      <c r="BS56" s="1382"/>
      <c r="BT56" s="1377"/>
      <c r="BU56" s="1377"/>
      <c r="BV56" s="1377"/>
      <c r="BW56" s="1377"/>
      <c r="BX56" s="1377"/>
      <c r="BY56" s="1377"/>
      <c r="BZ56" s="1377"/>
      <c r="CA56" s="4"/>
    </row>
    <row r="57" spans="21:79" ht="18.75" customHeight="1" thickTop="1" thickBot="1">
      <c r="U57" s="1329" t="s">
        <v>178</v>
      </c>
      <c r="V57" s="1330"/>
      <c r="W57" s="1383"/>
      <c r="X57" s="1332" t="s">
        <v>731</v>
      </c>
      <c r="Y57" s="1306">
        <v>17200</v>
      </c>
      <c r="Z57" s="1403"/>
      <c r="AA57" s="1403"/>
      <c r="AB57" s="1403"/>
      <c r="AC57" s="1403"/>
      <c r="AD57" s="1403"/>
      <c r="AE57" s="1403"/>
      <c r="AF57" s="1403"/>
      <c r="AG57" s="1403"/>
      <c r="AH57" s="1403"/>
      <c r="AI57" s="1403"/>
      <c r="AJ57" s="1403"/>
      <c r="AK57" s="1403"/>
      <c r="AL57" s="1403"/>
      <c r="AM57" s="1403"/>
      <c r="AN57" s="1403"/>
      <c r="AO57" s="1403"/>
      <c r="AP57" s="1387">
        <f t="shared" si="45"/>
        <v>0</v>
      </c>
      <c r="AQ57" s="1387">
        <f t="shared" ref="AQ57:AZ57" si="58">AQ14/$AP14-1</f>
        <v>-4.7860599852782792E-2</v>
      </c>
      <c r="AR57" s="1387">
        <f t="shared" si="58"/>
        <v>7.8168529141559695E-2</v>
      </c>
      <c r="AS57" s="1387">
        <f t="shared" si="58"/>
        <v>6.3101241351533055E-3</v>
      </c>
      <c r="AT57" s="1387">
        <f t="shared" si="58"/>
        <v>-7.9902902925055974E-2</v>
      </c>
      <c r="AU57" s="1387">
        <f t="shared" si="58"/>
        <v>4.6195776949533141E-2</v>
      </c>
      <c r="AV57" s="1387">
        <f t="shared" si="58"/>
        <v>0.22328972439760575</v>
      </c>
      <c r="AW57" s="1387">
        <f t="shared" si="58"/>
        <v>2.7246111053236488E-2</v>
      </c>
      <c r="AX57" s="1387">
        <f t="shared" si="58"/>
        <v>9.8851290009758452E-2</v>
      </c>
      <c r="AY57" s="1387">
        <f t="shared" si="58"/>
        <v>-0.23705434360720523</v>
      </c>
      <c r="AZ57" s="1387">
        <f t="shared" si="58"/>
        <v>-0.61200609469852629</v>
      </c>
      <c r="BA57" s="1387">
        <f t="shared" ref="BA57" si="59">BA14/$AP14-1</f>
        <v>-0.56892535061429195</v>
      </c>
      <c r="BB57" s="7"/>
      <c r="BC57" s="7"/>
      <c r="BD57" s="1400"/>
      <c r="BE57" s="7"/>
      <c r="BF57" s="244"/>
      <c r="BG57" s="244"/>
      <c r="BH57" s="4"/>
      <c r="BI57" s="244"/>
      <c r="BL57" s="874"/>
      <c r="BM57" s="1381"/>
      <c r="BN57" s="1350"/>
      <c r="BO57" s="1382"/>
      <c r="BP57" s="1382"/>
      <c r="BQ57" s="1382"/>
      <c r="BR57" s="1382"/>
      <c r="BS57" s="1382"/>
      <c r="BT57" s="1377"/>
      <c r="BU57" s="1377"/>
      <c r="BV57" s="1377"/>
      <c r="BW57" s="1377"/>
      <c r="BX57" s="1377"/>
      <c r="BY57" s="1377"/>
      <c r="BZ57" s="1377"/>
      <c r="CA57" s="4"/>
    </row>
    <row r="58" spans="21:79" ht="23.25" customHeight="1" thickTop="1" thickBot="1">
      <c r="U58" s="1388" t="s">
        <v>1</v>
      </c>
      <c r="V58" s="1389"/>
      <c r="W58" s="1390" t="s">
        <v>114</v>
      </c>
      <c r="X58" s="1391"/>
      <c r="Y58" s="1392"/>
      <c r="Z58" s="1404"/>
      <c r="AA58" s="1404"/>
      <c r="AB58" s="1404"/>
      <c r="AC58" s="1404"/>
      <c r="AD58" s="1404"/>
      <c r="AE58" s="1404"/>
      <c r="AF58" s="1404"/>
      <c r="AG58" s="1404"/>
      <c r="AH58" s="1404"/>
      <c r="AI58" s="1404"/>
      <c r="AJ58" s="1404"/>
      <c r="AK58" s="1404"/>
      <c r="AL58" s="1404"/>
      <c r="AM58" s="1404"/>
      <c r="AN58" s="1404"/>
      <c r="AO58" s="1404"/>
      <c r="AP58" s="1394">
        <f t="shared" si="45"/>
        <v>0</v>
      </c>
      <c r="AQ58" s="1394">
        <f t="shared" ref="AQ58:AZ58" si="60">AQ15/$AP15-1</f>
        <v>-1.6325020752240071E-2</v>
      </c>
      <c r="AR58" s="1394">
        <f t="shared" si="60"/>
        <v>1.1010758328149572E-2</v>
      </c>
      <c r="AS58" s="1394">
        <f t="shared" si="60"/>
        <v>-4.1607488571269835E-2</v>
      </c>
      <c r="AT58" s="1394">
        <f t="shared" si="60"/>
        <v>-9.4280577082301309E-2</v>
      </c>
      <c r="AU58" s="1394">
        <f t="shared" si="60"/>
        <v>-5.5020743174692743E-2</v>
      </c>
      <c r="AV58" s="1394">
        <f t="shared" si="60"/>
        <v>-1.83263794872085E-2</v>
      </c>
      <c r="AW58" s="1394">
        <f t="shared" si="60"/>
        <v>1.2188628782672684E-2</v>
      </c>
      <c r="AX58" s="1394">
        <f t="shared" si="60"/>
        <v>2.2550480776881043E-2</v>
      </c>
      <c r="AY58" s="1394">
        <f t="shared" si="60"/>
        <v>-1.2123139415125328E-2</v>
      </c>
      <c r="AZ58" s="1394">
        <f t="shared" si="60"/>
        <v>-4.0145052005849724E-2</v>
      </c>
      <c r="BA58" s="1394">
        <f t="shared" ref="BA58" si="61">BA15/$AP15-1</f>
        <v>-5.2110132062384684E-2</v>
      </c>
      <c r="BB58" s="391"/>
      <c r="BC58" s="391"/>
      <c r="BD58" s="1401"/>
      <c r="BE58" s="391"/>
      <c r="BF58" s="244"/>
      <c r="BG58" s="244"/>
      <c r="BH58" s="244"/>
      <c r="BI58" s="244"/>
      <c r="BL58" s="874"/>
      <c r="BM58" s="1381"/>
      <c r="BN58" s="1350"/>
      <c r="BO58" s="1382"/>
      <c r="BP58" s="1382"/>
      <c r="BQ58" s="1382"/>
      <c r="BR58" s="1382"/>
      <c r="BS58" s="1382"/>
      <c r="BT58" s="1377"/>
      <c r="BU58" s="1377"/>
      <c r="BV58" s="1377"/>
      <c r="BW58" s="1377"/>
      <c r="BX58" s="1377"/>
      <c r="BY58" s="1377"/>
      <c r="BZ58" s="1377"/>
      <c r="CA58" s="4"/>
    </row>
    <row r="59" spans="21:79" ht="15.75">
      <c r="W59" s="1405"/>
      <c r="X59" s="1301"/>
      <c r="Y59" s="1348"/>
      <c r="Z59" s="1406"/>
      <c r="AA59" s="244"/>
      <c r="AB59" s="244"/>
      <c r="AC59" s="244"/>
      <c r="AD59" s="244"/>
      <c r="AE59" s="244"/>
      <c r="AF59" s="244"/>
      <c r="AG59" s="244"/>
      <c r="AH59" s="244"/>
      <c r="AI59" s="244"/>
      <c r="AJ59" s="244"/>
      <c r="AK59" s="244"/>
      <c r="BF59" s="244"/>
      <c r="BG59" s="244"/>
      <c r="BH59" s="244"/>
      <c r="BI59" s="244"/>
      <c r="BL59" s="1375"/>
      <c r="BM59" s="1376"/>
      <c r="BN59" s="1350"/>
      <c r="BO59" s="1382"/>
      <c r="BP59" s="1382"/>
      <c r="BQ59" s="1382"/>
      <c r="BR59" s="1382"/>
      <c r="BS59" s="1382"/>
      <c r="BT59" s="1377"/>
      <c r="BU59" s="1377"/>
      <c r="BV59" s="1377"/>
      <c r="BW59" s="1377"/>
      <c r="BX59" s="1377"/>
      <c r="BY59" s="1377"/>
      <c r="BZ59" s="1377"/>
      <c r="CA59" s="4"/>
    </row>
    <row r="60" spans="21:79" ht="21.75" customHeight="1" thickBot="1">
      <c r="W60" s="232" t="s">
        <v>755</v>
      </c>
      <c r="X60" s="1301"/>
      <c r="BL60" s="4"/>
      <c r="BM60" s="4"/>
      <c r="BN60" s="4"/>
      <c r="BO60" s="4"/>
      <c r="BP60" s="4"/>
      <c r="BQ60" s="4"/>
      <c r="BR60" s="4"/>
      <c r="BS60" s="4"/>
      <c r="BT60" s="4"/>
      <c r="BU60" s="4"/>
      <c r="BV60" s="4"/>
      <c r="BW60" s="4"/>
      <c r="BX60" s="4"/>
      <c r="BY60" s="4"/>
      <c r="BZ60" s="4"/>
      <c r="CA60" s="4"/>
    </row>
    <row r="61" spans="21:79">
      <c r="U61" s="1288"/>
      <c r="V61" s="1356"/>
      <c r="W61" s="1357" t="s">
        <v>110</v>
      </c>
      <c r="X61" s="1358"/>
      <c r="Y61" s="1359" t="s">
        <v>2</v>
      </c>
      <c r="Z61" s="1360"/>
      <c r="AA61" s="10">
        <v>1990</v>
      </c>
      <c r="AB61" s="10">
        <f t="shared" ref="AB61:AZ61" si="62">AA61+1</f>
        <v>1991</v>
      </c>
      <c r="AC61" s="10">
        <f t="shared" si="62"/>
        <v>1992</v>
      </c>
      <c r="AD61" s="10">
        <f t="shared" si="62"/>
        <v>1993</v>
      </c>
      <c r="AE61" s="10">
        <f t="shared" si="62"/>
        <v>1994</v>
      </c>
      <c r="AF61" s="10">
        <f t="shared" si="62"/>
        <v>1995</v>
      </c>
      <c r="AG61" s="10">
        <f t="shared" si="62"/>
        <v>1996</v>
      </c>
      <c r="AH61" s="10">
        <f t="shared" si="62"/>
        <v>1997</v>
      </c>
      <c r="AI61" s="10">
        <f t="shared" si="62"/>
        <v>1998</v>
      </c>
      <c r="AJ61" s="1361">
        <f t="shared" si="62"/>
        <v>1999</v>
      </c>
      <c r="AK61" s="1361">
        <f t="shared" si="62"/>
        <v>2000</v>
      </c>
      <c r="AL61" s="1361">
        <f t="shared" si="62"/>
        <v>2001</v>
      </c>
      <c r="AM61" s="1361">
        <f t="shared" si="62"/>
        <v>2002</v>
      </c>
      <c r="AN61" s="10">
        <f t="shared" si="62"/>
        <v>2003</v>
      </c>
      <c r="AO61" s="10">
        <f t="shared" si="62"/>
        <v>2004</v>
      </c>
      <c r="AP61" s="10">
        <f t="shared" si="62"/>
        <v>2005</v>
      </c>
      <c r="AQ61" s="10">
        <f t="shared" si="62"/>
        <v>2006</v>
      </c>
      <c r="AR61" s="10">
        <f t="shared" si="62"/>
        <v>2007</v>
      </c>
      <c r="AS61" s="1362">
        <f t="shared" si="62"/>
        <v>2008</v>
      </c>
      <c r="AT61" s="10">
        <f t="shared" si="62"/>
        <v>2009</v>
      </c>
      <c r="AU61" s="1362">
        <f t="shared" si="62"/>
        <v>2010</v>
      </c>
      <c r="AV61" s="1361">
        <f t="shared" si="62"/>
        <v>2011</v>
      </c>
      <c r="AW61" s="10">
        <f t="shared" si="62"/>
        <v>2012</v>
      </c>
      <c r="AX61" s="10">
        <f t="shared" si="62"/>
        <v>2013</v>
      </c>
      <c r="AY61" s="10">
        <f t="shared" si="62"/>
        <v>2014</v>
      </c>
      <c r="AZ61" s="10">
        <f t="shared" si="62"/>
        <v>2015</v>
      </c>
      <c r="BA61" s="10">
        <f t="shared" ref="BA61" si="63">AZ61+1</f>
        <v>2016</v>
      </c>
      <c r="BB61" s="10">
        <f t="shared" ref="BB61" si="64">BA61+1</f>
        <v>2017</v>
      </c>
      <c r="BC61" s="10">
        <f t="shared" ref="BC61" si="65">BB61+1</f>
        <v>2018</v>
      </c>
      <c r="BD61" s="10">
        <f t="shared" ref="BD61" si="66">BC61+1</f>
        <v>2019</v>
      </c>
      <c r="BE61" s="10">
        <f t="shared" ref="BE61" si="67">BD61+1</f>
        <v>2020</v>
      </c>
      <c r="BL61" s="4"/>
      <c r="BM61" s="4"/>
      <c r="BN61" s="4"/>
      <c r="BO61" s="4"/>
      <c r="BP61" s="4"/>
      <c r="BQ61" s="4"/>
      <c r="BR61" s="4"/>
      <c r="BS61" s="4"/>
      <c r="BT61" s="4"/>
      <c r="BU61" s="4"/>
      <c r="BV61" s="4"/>
      <c r="BW61" s="4"/>
      <c r="BX61" s="4"/>
      <c r="BY61" s="4"/>
      <c r="BZ61" s="4"/>
      <c r="CA61" s="4"/>
    </row>
    <row r="62" spans="21:79" ht="18.75">
      <c r="U62" s="1302" t="s">
        <v>744</v>
      </c>
      <c r="V62" s="1311"/>
      <c r="W62" s="1365" t="s">
        <v>721</v>
      </c>
      <c r="X62" s="1305"/>
      <c r="Y62" s="1303">
        <v>1</v>
      </c>
      <c r="Z62" s="1402"/>
      <c r="AA62" s="1402"/>
      <c r="AB62" s="1407"/>
      <c r="AC62" s="1407"/>
      <c r="AD62" s="1407"/>
      <c r="AE62" s="1407"/>
      <c r="AF62" s="1407"/>
      <c r="AG62" s="1407"/>
      <c r="AH62" s="1407"/>
      <c r="AI62" s="1407"/>
      <c r="AJ62" s="1407"/>
      <c r="AK62" s="1407"/>
      <c r="AL62" s="1407"/>
      <c r="AM62" s="1407"/>
      <c r="AN62" s="1407"/>
      <c r="AO62" s="1407"/>
      <c r="AP62" s="1407"/>
      <c r="AQ62" s="1407"/>
      <c r="AR62" s="1407"/>
      <c r="AS62" s="1407"/>
      <c r="AT62" s="1407"/>
      <c r="AU62" s="1407"/>
      <c r="AV62" s="1407"/>
      <c r="AW62" s="1407"/>
      <c r="AX62" s="243">
        <f>AX5/$AX5-1</f>
        <v>0</v>
      </c>
      <c r="AY62" s="243">
        <f>AY5/$AX5-1</f>
        <v>-3.796161464876735E-2</v>
      </c>
      <c r="AZ62" s="243">
        <f>AZ5/$AX5-1</f>
        <v>-6.8751099069386257E-2</v>
      </c>
      <c r="BA62" s="243">
        <f t="shared" ref="BA62" si="68">BA5/$AX5-1</f>
        <v>-8.3450525027881972E-2</v>
      </c>
      <c r="BB62" s="243"/>
      <c r="BC62" s="243"/>
      <c r="BD62" s="243"/>
      <c r="BE62" s="243"/>
      <c r="BL62" s="4"/>
      <c r="BM62" s="4"/>
      <c r="BN62" s="4"/>
      <c r="BO62" s="1377"/>
      <c r="BP62" s="1377"/>
      <c r="BQ62" s="1377"/>
      <c r="BR62" s="1377"/>
      <c r="BS62" s="1377"/>
      <c r="BT62" s="1377"/>
      <c r="BU62" s="1377"/>
      <c r="BV62" s="1377"/>
      <c r="BW62" s="1377"/>
      <c r="BX62" s="1377"/>
      <c r="BY62" s="1377"/>
      <c r="BZ62" s="1377"/>
      <c r="CA62" s="4"/>
    </row>
    <row r="63" spans="21:79" ht="15.75">
      <c r="U63" s="1302"/>
      <c r="V63" s="1311"/>
      <c r="W63" s="1367"/>
      <c r="X63" s="1313" t="s">
        <v>111</v>
      </c>
      <c r="Y63" s="1303">
        <v>1</v>
      </c>
      <c r="Z63" s="1402"/>
      <c r="AA63" s="1402"/>
      <c r="AB63" s="1407"/>
      <c r="AC63" s="1407"/>
      <c r="AD63" s="1407"/>
      <c r="AE63" s="1407"/>
      <c r="AF63" s="1407"/>
      <c r="AG63" s="1407"/>
      <c r="AH63" s="1407"/>
      <c r="AI63" s="1407"/>
      <c r="AJ63" s="1407"/>
      <c r="AK63" s="1407"/>
      <c r="AL63" s="1407"/>
      <c r="AM63" s="1407"/>
      <c r="AN63" s="1407"/>
      <c r="AO63" s="1407"/>
      <c r="AP63" s="1407"/>
      <c r="AQ63" s="1407"/>
      <c r="AR63" s="1407"/>
      <c r="AS63" s="1407"/>
      <c r="AT63" s="1407"/>
      <c r="AU63" s="1407"/>
      <c r="AV63" s="1407"/>
      <c r="AW63" s="1407"/>
      <c r="AX63" s="243">
        <f t="shared" ref="AX63:AZ72" si="69">AX6/$AX6-1</f>
        <v>0</v>
      </c>
      <c r="AY63" s="243">
        <f t="shared" si="69"/>
        <v>-3.9183486724981842E-2</v>
      </c>
      <c r="AZ63" s="243">
        <f t="shared" si="69"/>
        <v>-7.1122138376934929E-2</v>
      </c>
      <c r="BA63" s="243">
        <f t="shared" ref="BA63" si="70">BA6/$AX6-1</f>
        <v>-8.7014541749756535E-2</v>
      </c>
      <c r="BB63" s="243"/>
      <c r="BC63" s="243"/>
      <c r="BD63" s="243"/>
      <c r="BE63" s="243"/>
      <c r="BL63" s="4"/>
      <c r="BM63" s="4"/>
      <c r="BN63" s="4"/>
      <c r="BO63" s="1377"/>
      <c r="BP63" s="1377"/>
      <c r="BQ63" s="1377"/>
      <c r="BR63" s="1377"/>
      <c r="BS63" s="1377"/>
      <c r="BT63" s="1377"/>
      <c r="BU63" s="1377"/>
      <c r="BV63" s="1377"/>
      <c r="BW63" s="1377"/>
      <c r="BX63" s="1377"/>
      <c r="BY63" s="1377"/>
      <c r="BZ63" s="1377"/>
      <c r="CA63" s="4"/>
    </row>
    <row r="64" spans="21:79" ht="15.75">
      <c r="U64" s="1315" t="s">
        <v>722</v>
      </c>
      <c r="V64" s="1311"/>
      <c r="W64" s="1370"/>
      <c r="X64" s="1317" t="s">
        <v>112</v>
      </c>
      <c r="Y64" s="1303">
        <v>1</v>
      </c>
      <c r="Z64" s="1402"/>
      <c r="AA64" s="1402"/>
      <c r="AB64" s="1407"/>
      <c r="AC64" s="1407"/>
      <c r="AD64" s="1407"/>
      <c r="AE64" s="1407"/>
      <c r="AF64" s="1407"/>
      <c r="AG64" s="1407"/>
      <c r="AH64" s="1407"/>
      <c r="AI64" s="1407"/>
      <c r="AJ64" s="1407"/>
      <c r="AK64" s="1407"/>
      <c r="AL64" s="1407"/>
      <c r="AM64" s="1407"/>
      <c r="AN64" s="1407"/>
      <c r="AO64" s="1407"/>
      <c r="AP64" s="1407"/>
      <c r="AQ64" s="1407"/>
      <c r="AR64" s="1407"/>
      <c r="AS64" s="1407"/>
      <c r="AT64" s="1407"/>
      <c r="AU64" s="1407"/>
      <c r="AV64" s="1407"/>
      <c r="AW64" s="1407"/>
      <c r="AX64" s="243">
        <f t="shared" si="69"/>
        <v>0</v>
      </c>
      <c r="AY64" s="243">
        <f t="shared" si="69"/>
        <v>-1.9304893269441736E-2</v>
      </c>
      <c r="AZ64" s="243">
        <f t="shared" si="69"/>
        <v>-3.2547784007621261E-2</v>
      </c>
      <c r="BA64" s="243">
        <f t="shared" ref="BA64" si="71">BA7/$AX7-1</f>
        <v>-2.9031680153977724E-2</v>
      </c>
      <c r="BB64" s="243"/>
      <c r="BC64" s="243"/>
      <c r="BD64" s="243"/>
      <c r="BE64" s="243"/>
      <c r="BL64" s="4"/>
      <c r="BM64" s="4"/>
      <c r="BN64" s="4"/>
      <c r="BO64" s="1377"/>
      <c r="BP64" s="1377"/>
      <c r="BQ64" s="1377"/>
      <c r="BR64" s="1377"/>
      <c r="BS64" s="1377"/>
      <c r="BT64" s="1377"/>
      <c r="BU64" s="1377"/>
      <c r="BV64" s="1377"/>
      <c r="BW64" s="1377"/>
      <c r="BX64" s="1377"/>
      <c r="BY64" s="1377"/>
      <c r="BZ64" s="1377"/>
      <c r="CA64" s="4"/>
    </row>
    <row r="65" spans="21:79" ht="18.75">
      <c r="U65" s="1302" t="s">
        <v>176</v>
      </c>
      <c r="V65" s="1311"/>
      <c r="W65" s="1373" t="s">
        <v>756</v>
      </c>
      <c r="X65" s="1305"/>
      <c r="Y65" s="1303">
        <v>25</v>
      </c>
      <c r="Z65" s="1402"/>
      <c r="AA65" s="1402"/>
      <c r="AB65" s="1407"/>
      <c r="AC65" s="1407"/>
      <c r="AD65" s="1407"/>
      <c r="AE65" s="1407"/>
      <c r="AF65" s="1407"/>
      <c r="AG65" s="1407"/>
      <c r="AH65" s="1407"/>
      <c r="AI65" s="1407"/>
      <c r="AJ65" s="1407"/>
      <c r="AK65" s="1407"/>
      <c r="AL65" s="1407"/>
      <c r="AM65" s="1407"/>
      <c r="AN65" s="1407"/>
      <c r="AO65" s="1407"/>
      <c r="AP65" s="1407"/>
      <c r="AQ65" s="1407"/>
      <c r="AR65" s="1407"/>
      <c r="AS65" s="1407"/>
      <c r="AT65" s="1407"/>
      <c r="AU65" s="1407"/>
      <c r="AV65" s="1407"/>
      <c r="AW65" s="1407"/>
      <c r="AX65" s="243">
        <f t="shared" si="69"/>
        <v>0</v>
      </c>
      <c r="AY65" s="243">
        <f t="shared" si="69"/>
        <v>-1.9541283500259188E-2</v>
      </c>
      <c r="AZ65" s="243">
        <f t="shared" si="69"/>
        <v>-4.224463870681272E-2</v>
      </c>
      <c r="BA65" s="243">
        <f t="shared" ref="BA65" si="72">BA8/$AX8-1</f>
        <v>-5.2966170989033889E-2</v>
      </c>
      <c r="BB65" s="243"/>
      <c r="BC65" s="243"/>
      <c r="BD65" s="243"/>
      <c r="BE65" s="243"/>
      <c r="BL65" s="4"/>
      <c r="BM65" s="4"/>
      <c r="BN65" s="4"/>
      <c r="BO65" s="1377"/>
      <c r="BP65" s="1377"/>
      <c r="BQ65" s="1377"/>
      <c r="BR65" s="1377"/>
      <c r="BS65" s="1377"/>
      <c r="BT65" s="1377"/>
      <c r="BU65" s="1377"/>
      <c r="BV65" s="1377"/>
      <c r="BW65" s="1377"/>
      <c r="BX65" s="1377"/>
      <c r="BY65" s="1377"/>
      <c r="BZ65" s="1377"/>
      <c r="CA65" s="4"/>
    </row>
    <row r="66" spans="21:79" ht="18.75">
      <c r="U66" s="1302" t="s">
        <v>724</v>
      </c>
      <c r="V66" s="1311"/>
      <c r="W66" s="1373" t="s">
        <v>725</v>
      </c>
      <c r="X66" s="1305"/>
      <c r="Y66" s="1303">
        <v>298</v>
      </c>
      <c r="Z66" s="1402"/>
      <c r="AA66" s="1402"/>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243">
        <f t="shared" si="69"/>
        <v>0</v>
      </c>
      <c r="AY66" s="243">
        <f t="shared" si="69"/>
        <v>-1.9166952930895653E-2</v>
      </c>
      <c r="AZ66" s="243">
        <f t="shared" si="69"/>
        <v>-3.4012288666148582E-2</v>
      </c>
      <c r="BA66" s="243">
        <f t="shared" ref="BA66" si="73">BA9/$AX9-1</f>
        <v>-4.7964055587571663E-2</v>
      </c>
      <c r="BB66" s="243"/>
      <c r="BC66" s="243"/>
      <c r="BD66" s="243"/>
      <c r="BE66" s="243"/>
      <c r="BL66" s="4"/>
      <c r="BM66" s="4"/>
      <c r="BN66" s="4"/>
      <c r="BO66" s="1377"/>
      <c r="BP66" s="1377"/>
      <c r="BQ66" s="1377"/>
      <c r="BR66" s="1377"/>
      <c r="BS66" s="1377"/>
      <c r="BT66" s="1377"/>
      <c r="BU66" s="1377"/>
      <c r="BV66" s="1377"/>
      <c r="BW66" s="1377"/>
      <c r="BX66" s="1377"/>
      <c r="BY66" s="1377"/>
      <c r="BZ66" s="1377"/>
      <c r="CA66" s="4"/>
    </row>
    <row r="67" spans="21:79" ht="15.75">
      <c r="U67" s="1302"/>
      <c r="V67" s="1311"/>
      <c r="W67" s="1378" t="s">
        <v>113</v>
      </c>
      <c r="X67" s="1321"/>
      <c r="Y67" s="1303"/>
      <c r="Z67" s="1402"/>
      <c r="AA67" s="1402"/>
      <c r="AB67" s="1407"/>
      <c r="AC67" s="1407"/>
      <c r="AD67" s="1407"/>
      <c r="AE67" s="1407"/>
      <c r="AF67" s="1407"/>
      <c r="AG67" s="1407"/>
      <c r="AH67" s="1407"/>
      <c r="AI67" s="1407"/>
      <c r="AJ67" s="1407"/>
      <c r="AK67" s="1407"/>
      <c r="AL67" s="1407"/>
      <c r="AM67" s="1407"/>
      <c r="AN67" s="1407"/>
      <c r="AO67" s="1407"/>
      <c r="AP67" s="1407"/>
      <c r="AQ67" s="1407"/>
      <c r="AR67" s="1407"/>
      <c r="AS67" s="1407"/>
      <c r="AT67" s="1407"/>
      <c r="AU67" s="1407"/>
      <c r="AV67" s="1407"/>
      <c r="AW67" s="1407"/>
      <c r="AX67" s="243">
        <f t="shared" si="69"/>
        <v>0</v>
      </c>
      <c r="AY67" s="243">
        <f t="shared" si="69"/>
        <v>8.240245693333681E-2</v>
      </c>
      <c r="AZ67" s="243">
        <f t="shared" si="69"/>
        <v>0.15810169445117706</v>
      </c>
      <c r="BA67" s="243">
        <f t="shared" ref="BA67" si="74">BA10/$AX10-1</f>
        <v>0.24778426576413248</v>
      </c>
      <c r="BB67" s="243"/>
      <c r="BC67" s="243"/>
      <c r="BD67" s="243"/>
      <c r="BE67" s="243"/>
      <c r="BL67" s="4"/>
      <c r="BM67" s="4"/>
      <c r="BN67" s="4"/>
      <c r="BO67" s="1377"/>
      <c r="BP67" s="1377"/>
      <c r="BQ67" s="1377"/>
      <c r="BR67" s="1377"/>
      <c r="BS67" s="1377"/>
      <c r="BT67" s="1377"/>
      <c r="BU67" s="1377"/>
      <c r="BV67" s="1377"/>
      <c r="BW67" s="1377"/>
      <c r="BX67" s="1377"/>
      <c r="BY67" s="1377"/>
      <c r="BZ67" s="1377"/>
      <c r="CA67" s="4"/>
    </row>
    <row r="68" spans="21:79" ht="28.5">
      <c r="U68" s="1323" t="s">
        <v>37</v>
      </c>
      <c r="V68" s="1324"/>
      <c r="W68" s="1379"/>
      <c r="X68" s="1326" t="s">
        <v>757</v>
      </c>
      <c r="Y68" s="1327" t="s">
        <v>747</v>
      </c>
      <c r="Z68" s="1402"/>
      <c r="AA68" s="1402"/>
      <c r="AB68" s="1407"/>
      <c r="AC68" s="1407"/>
      <c r="AD68" s="1407"/>
      <c r="AE68" s="1407"/>
      <c r="AF68" s="1407"/>
      <c r="AG68" s="1407"/>
      <c r="AH68" s="1407"/>
      <c r="AI68" s="1407"/>
      <c r="AJ68" s="1407"/>
      <c r="AK68" s="1407"/>
      <c r="AL68" s="1407"/>
      <c r="AM68" s="1407"/>
      <c r="AN68" s="1407"/>
      <c r="AO68" s="1407"/>
      <c r="AP68" s="1407"/>
      <c r="AQ68" s="1407"/>
      <c r="AR68" s="1407"/>
      <c r="AS68" s="1407"/>
      <c r="AT68" s="1407"/>
      <c r="AU68" s="1407"/>
      <c r="AV68" s="1407"/>
      <c r="AW68" s="1407"/>
      <c r="AX68" s="243">
        <f t="shared" si="69"/>
        <v>0</v>
      </c>
      <c r="AY68" s="243">
        <f t="shared" si="69"/>
        <v>0.11438587032884451</v>
      </c>
      <c r="AZ68" s="243">
        <f t="shared" si="69"/>
        <v>0.22271800275741405</v>
      </c>
      <c r="BA68" s="243">
        <f t="shared" ref="BA68" si="75">BA11/$AX11-1</f>
        <v>0.32476380735880728</v>
      </c>
      <c r="BB68" s="243"/>
      <c r="BC68" s="243"/>
      <c r="BD68" s="243"/>
      <c r="BE68" s="243"/>
      <c r="BL68" s="4"/>
      <c r="BM68" s="4"/>
      <c r="BN68" s="4"/>
      <c r="BO68" s="1382"/>
      <c r="BP68" s="1382"/>
      <c r="BQ68" s="1382"/>
      <c r="BR68" s="1382"/>
      <c r="BS68" s="1382"/>
      <c r="BT68" s="1377"/>
      <c r="BU68" s="1377"/>
      <c r="BV68" s="1377"/>
      <c r="BW68" s="1377"/>
      <c r="BX68" s="1377"/>
      <c r="BY68" s="1377"/>
      <c r="BZ68" s="1377"/>
      <c r="CA68" s="4"/>
    </row>
    <row r="69" spans="21:79" ht="28.5">
      <c r="U69" s="1323" t="s">
        <v>38</v>
      </c>
      <c r="V69" s="1324"/>
      <c r="W69" s="1379"/>
      <c r="X69" s="1326" t="s">
        <v>758</v>
      </c>
      <c r="Y69" s="1327" t="s">
        <v>754</v>
      </c>
      <c r="Z69" s="1402"/>
      <c r="AA69" s="1402"/>
      <c r="AB69" s="1407"/>
      <c r="AC69" s="1407"/>
      <c r="AD69" s="1407"/>
      <c r="AE69" s="1407"/>
      <c r="AF69" s="1407"/>
      <c r="AG69" s="1407"/>
      <c r="AH69" s="1407"/>
      <c r="AI69" s="1407"/>
      <c r="AJ69" s="1407"/>
      <c r="AK69" s="1407"/>
      <c r="AL69" s="1407"/>
      <c r="AM69" s="1407"/>
      <c r="AN69" s="1407"/>
      <c r="AO69" s="1407"/>
      <c r="AP69" s="1407"/>
      <c r="AQ69" s="1407"/>
      <c r="AR69" s="1407"/>
      <c r="AS69" s="1407"/>
      <c r="AT69" s="1407"/>
      <c r="AU69" s="1407"/>
      <c r="AV69" s="1407"/>
      <c r="AW69" s="1407"/>
      <c r="AX69" s="243">
        <f t="shared" si="69"/>
        <v>0</v>
      </c>
      <c r="AY69" s="243">
        <f t="shared" si="69"/>
        <v>2.4806258839639828E-2</v>
      </c>
      <c r="AZ69" s="243">
        <f t="shared" si="69"/>
        <v>8.5502630349445496E-3</v>
      </c>
      <c r="BA69" s="243">
        <f t="shared" ref="BA69" si="76">BA12/$AX12-1</f>
        <v>2.9045218899982572E-2</v>
      </c>
      <c r="BB69" s="243"/>
      <c r="BC69" s="243"/>
      <c r="BD69" s="243"/>
      <c r="BE69" s="243"/>
      <c r="BL69" s="4"/>
      <c r="BM69" s="4"/>
      <c r="BN69" s="4"/>
      <c r="BO69" s="1382"/>
      <c r="BP69" s="1382"/>
      <c r="BQ69" s="1382"/>
      <c r="BR69" s="1382"/>
      <c r="BS69" s="1382"/>
      <c r="BT69" s="1377"/>
      <c r="BU69" s="1377"/>
      <c r="BV69" s="1377"/>
      <c r="BW69" s="1377"/>
      <c r="BX69" s="1377"/>
      <c r="BY69" s="1377"/>
      <c r="BZ69" s="1377"/>
      <c r="CA69" s="4"/>
    </row>
    <row r="70" spans="21:79" ht="18.75" customHeight="1">
      <c r="U70" s="1302" t="s">
        <v>177</v>
      </c>
      <c r="V70" s="1311"/>
      <c r="W70" s="1379"/>
      <c r="X70" s="1328" t="s">
        <v>730</v>
      </c>
      <c r="Y70" s="1306">
        <v>22800</v>
      </c>
      <c r="Z70" s="1402"/>
      <c r="AA70" s="1402"/>
      <c r="AB70" s="1402"/>
      <c r="AC70" s="1402"/>
      <c r="AD70" s="1402"/>
      <c r="AE70" s="1402"/>
      <c r="AF70" s="1402"/>
      <c r="AG70" s="1402"/>
      <c r="AH70" s="1402"/>
      <c r="AI70" s="1402"/>
      <c r="AJ70" s="1402"/>
      <c r="AK70" s="1402"/>
      <c r="AL70" s="1402"/>
      <c r="AM70" s="1402"/>
      <c r="AN70" s="1402"/>
      <c r="AO70" s="1402"/>
      <c r="AP70" s="1402"/>
      <c r="AQ70" s="1402"/>
      <c r="AR70" s="1402"/>
      <c r="AS70" s="1402"/>
      <c r="AT70" s="1402"/>
      <c r="AU70" s="1402"/>
      <c r="AV70" s="1402"/>
      <c r="AW70" s="1402"/>
      <c r="AX70" s="243">
        <f t="shared" si="69"/>
        <v>0</v>
      </c>
      <c r="AY70" s="243">
        <f t="shared" si="69"/>
        <v>-1.7482954621357405E-2</v>
      </c>
      <c r="AZ70" s="243">
        <f t="shared" si="69"/>
        <v>2.4217025370021794E-2</v>
      </c>
      <c r="BA70" s="243">
        <f t="shared" ref="BA70" si="77">BA13/$AX13-1</f>
        <v>7.1926634738809669E-2</v>
      </c>
      <c r="BB70" s="243"/>
      <c r="BC70" s="243"/>
      <c r="BD70" s="243"/>
      <c r="BE70" s="243"/>
      <c r="BF70" s="244"/>
      <c r="BG70" s="244"/>
      <c r="BH70" s="4"/>
      <c r="BI70" s="244"/>
      <c r="BL70" s="874"/>
      <c r="BM70" s="1381"/>
      <c r="BN70" s="1350"/>
      <c r="BO70" s="1382"/>
      <c r="BP70" s="1382"/>
      <c r="BQ70" s="1382"/>
      <c r="BR70" s="1382"/>
      <c r="BS70" s="1382"/>
      <c r="BT70" s="1377"/>
      <c r="BU70" s="1377"/>
      <c r="BV70" s="1377"/>
      <c r="BW70" s="1377"/>
      <c r="BX70" s="1377"/>
      <c r="BY70" s="1377"/>
      <c r="BZ70" s="1377"/>
      <c r="CA70" s="4"/>
    </row>
    <row r="71" spans="21:79" ht="18.75" customHeight="1" thickBot="1">
      <c r="U71" s="1329" t="s">
        <v>178</v>
      </c>
      <c r="V71" s="1330"/>
      <c r="W71" s="1383"/>
      <c r="X71" s="1332" t="s">
        <v>731</v>
      </c>
      <c r="Y71" s="1306">
        <v>17200</v>
      </c>
      <c r="Z71" s="1403"/>
      <c r="AA71" s="1403"/>
      <c r="AB71" s="1408"/>
      <c r="AC71" s="1408"/>
      <c r="AD71" s="1408"/>
      <c r="AE71" s="1408"/>
      <c r="AF71" s="1408"/>
      <c r="AG71" s="1408"/>
      <c r="AH71" s="1408"/>
      <c r="AI71" s="1408"/>
      <c r="AJ71" s="1408"/>
      <c r="AK71" s="1408"/>
      <c r="AL71" s="1408"/>
      <c r="AM71" s="1408"/>
      <c r="AN71" s="1408"/>
      <c r="AO71" s="1408"/>
      <c r="AP71" s="1408"/>
      <c r="AQ71" s="1408"/>
      <c r="AR71" s="1408"/>
      <c r="AS71" s="1408"/>
      <c r="AT71" s="1408"/>
      <c r="AU71" s="1408"/>
      <c r="AV71" s="1408"/>
      <c r="AW71" s="1408"/>
      <c r="AX71" s="1387">
        <f t="shared" si="69"/>
        <v>0</v>
      </c>
      <c r="AY71" s="1387">
        <f t="shared" si="69"/>
        <v>-0.30568798223277382</v>
      </c>
      <c r="AZ71" s="1387">
        <f t="shared" si="69"/>
        <v>-0.64690954196538453</v>
      </c>
      <c r="BA71" s="1387">
        <f t="shared" ref="BA71" si="78">BA14/$AX14-1</f>
        <v>-0.60770428782780983</v>
      </c>
      <c r="BB71" s="1387"/>
      <c r="BC71" s="1387"/>
      <c r="BD71" s="1387"/>
      <c r="BE71" s="1387"/>
      <c r="BF71" s="244"/>
      <c r="BG71" s="244"/>
      <c r="BH71" s="4"/>
      <c r="BI71" s="244"/>
      <c r="BL71" s="874"/>
      <c r="BM71" s="1381"/>
      <c r="BN71" s="1350"/>
      <c r="BO71" s="1382"/>
      <c r="BP71" s="1382"/>
      <c r="BQ71" s="1382"/>
      <c r="BR71" s="1382"/>
      <c r="BS71" s="1382"/>
      <c r="BT71" s="1377"/>
      <c r="BU71" s="1377"/>
      <c r="BV71" s="1377"/>
      <c r="BW71" s="1377"/>
      <c r="BX71" s="1377"/>
      <c r="BY71" s="1377"/>
      <c r="BZ71" s="1377"/>
      <c r="CA71" s="4"/>
    </row>
    <row r="72" spans="21:79" ht="21.75" customHeight="1" thickTop="1" thickBot="1">
      <c r="U72" s="1388" t="s">
        <v>1</v>
      </c>
      <c r="V72" s="1389"/>
      <c r="W72" s="1390" t="s">
        <v>114</v>
      </c>
      <c r="X72" s="1391"/>
      <c r="Y72" s="1392"/>
      <c r="Z72" s="1404"/>
      <c r="AA72" s="1404"/>
      <c r="AB72" s="1409"/>
      <c r="AC72" s="1409"/>
      <c r="AD72" s="1409"/>
      <c r="AE72" s="1409"/>
      <c r="AF72" s="1409"/>
      <c r="AG72" s="1409"/>
      <c r="AH72" s="1409"/>
      <c r="AI72" s="1409"/>
      <c r="AJ72" s="1409"/>
      <c r="AK72" s="1409"/>
      <c r="AL72" s="1409"/>
      <c r="AM72" s="1409"/>
      <c r="AN72" s="1409"/>
      <c r="AO72" s="1409"/>
      <c r="AP72" s="1409"/>
      <c r="AQ72" s="1409"/>
      <c r="AR72" s="1409"/>
      <c r="AS72" s="1409"/>
      <c r="AT72" s="1409"/>
      <c r="AU72" s="1409"/>
      <c r="AV72" s="1409"/>
      <c r="AW72" s="1409"/>
      <c r="AX72" s="1394">
        <f t="shared" si="69"/>
        <v>0</v>
      </c>
      <c r="AY72" s="1394">
        <f t="shared" si="69"/>
        <v>-3.3908956911020249E-2</v>
      </c>
      <c r="AZ72" s="1394">
        <f t="shared" si="69"/>
        <v>-6.1312897467025618E-2</v>
      </c>
      <c r="BA72" s="1394">
        <f t="shared" ref="BA72" si="79">BA15/$AX15-1</f>
        <v>-7.3014109565077256E-2</v>
      </c>
      <c r="BB72" s="1394"/>
      <c r="BC72" s="1394"/>
      <c r="BD72" s="1394"/>
      <c r="BE72" s="1394"/>
      <c r="BL72" s="4"/>
      <c r="BM72" s="4"/>
      <c r="BN72" s="4"/>
      <c r="BO72" s="1377"/>
      <c r="BP72" s="1377"/>
      <c r="BQ72" s="1377"/>
      <c r="BR72" s="1377"/>
      <c r="BS72" s="1377"/>
      <c r="BT72" s="1377"/>
      <c r="BU72" s="1377"/>
      <c r="BV72" s="1377"/>
      <c r="BW72" s="1377"/>
      <c r="BX72" s="1377"/>
      <c r="BY72" s="1377"/>
      <c r="BZ72" s="1377"/>
      <c r="CA72" s="4"/>
    </row>
    <row r="73" spans="21:79" ht="15.75">
      <c r="W73" s="1405"/>
      <c r="X73" s="1301"/>
      <c r="Y73" s="1348"/>
      <c r="Z73" s="1406"/>
      <c r="AA73" s="244"/>
      <c r="AB73" s="244"/>
      <c r="AC73" s="244"/>
      <c r="AD73" s="244"/>
      <c r="AE73" s="244"/>
      <c r="AF73" s="244"/>
      <c r="AG73" s="244"/>
      <c r="AH73" s="244"/>
      <c r="AI73" s="244"/>
      <c r="AJ73" s="244"/>
      <c r="AK73" s="244"/>
      <c r="BF73" s="244"/>
      <c r="BG73" s="244"/>
      <c r="BH73" s="244"/>
      <c r="BI73" s="244"/>
      <c r="BL73" s="1375"/>
      <c r="BM73" s="1376"/>
      <c r="BN73" s="1350"/>
      <c r="BO73" s="1382"/>
      <c r="BP73" s="1382"/>
      <c r="BQ73" s="1382"/>
      <c r="BR73" s="1382"/>
      <c r="BS73" s="1382"/>
      <c r="BT73" s="1377"/>
      <c r="BU73" s="1377"/>
      <c r="BV73" s="1377"/>
      <c r="BW73" s="1377"/>
      <c r="BX73" s="1377"/>
      <c r="BY73" s="1377"/>
      <c r="BZ73" s="1377"/>
      <c r="CA73" s="4"/>
    </row>
    <row r="74" spans="21:79" ht="21.75" customHeight="1" thickBot="1">
      <c r="W74" s="232" t="s">
        <v>180</v>
      </c>
      <c r="X74" s="1301"/>
      <c r="BL74" s="4"/>
      <c r="BM74" s="4"/>
      <c r="BN74" s="4"/>
      <c r="BO74" s="4"/>
      <c r="BP74" s="4"/>
      <c r="BQ74" s="4"/>
      <c r="BR74" s="4"/>
      <c r="BS74" s="4"/>
      <c r="BT74" s="4"/>
      <c r="BU74" s="4"/>
      <c r="BV74" s="4"/>
      <c r="BW74" s="4"/>
      <c r="BX74" s="4"/>
      <c r="BY74" s="4"/>
      <c r="BZ74" s="4"/>
      <c r="CA74" s="4"/>
    </row>
    <row r="75" spans="21:79">
      <c r="U75" s="1288"/>
      <c r="V75" s="1356"/>
      <c r="W75" s="1357" t="s">
        <v>110</v>
      </c>
      <c r="X75" s="1358"/>
      <c r="Y75" s="1359" t="s">
        <v>2</v>
      </c>
      <c r="Z75" s="1360"/>
      <c r="AA75" s="10">
        <v>1990</v>
      </c>
      <c r="AB75" s="10">
        <f t="shared" ref="AB75:AP75" si="80">AA75+1</f>
        <v>1991</v>
      </c>
      <c r="AC75" s="10">
        <f t="shared" si="80"/>
        <v>1992</v>
      </c>
      <c r="AD75" s="10">
        <f t="shared" si="80"/>
        <v>1993</v>
      </c>
      <c r="AE75" s="10">
        <f t="shared" si="80"/>
        <v>1994</v>
      </c>
      <c r="AF75" s="10">
        <f t="shared" si="80"/>
        <v>1995</v>
      </c>
      <c r="AG75" s="10">
        <f t="shared" si="80"/>
        <v>1996</v>
      </c>
      <c r="AH75" s="10">
        <f t="shared" si="80"/>
        <v>1997</v>
      </c>
      <c r="AI75" s="10">
        <f t="shared" si="80"/>
        <v>1998</v>
      </c>
      <c r="AJ75" s="1361">
        <f t="shared" si="80"/>
        <v>1999</v>
      </c>
      <c r="AK75" s="1361">
        <f t="shared" si="80"/>
        <v>2000</v>
      </c>
      <c r="AL75" s="1361">
        <f t="shared" si="80"/>
        <v>2001</v>
      </c>
      <c r="AM75" s="1361">
        <f t="shared" si="80"/>
        <v>2002</v>
      </c>
      <c r="AN75" s="10">
        <f t="shared" si="80"/>
        <v>2003</v>
      </c>
      <c r="AO75" s="10">
        <f t="shared" si="80"/>
        <v>2004</v>
      </c>
      <c r="AP75" s="10">
        <f t="shared" si="80"/>
        <v>2005</v>
      </c>
      <c r="AQ75" s="10">
        <f t="shared" ref="AQ75:AZ75" si="81">AP75+1</f>
        <v>2006</v>
      </c>
      <c r="AR75" s="10">
        <f t="shared" si="81"/>
        <v>2007</v>
      </c>
      <c r="AS75" s="1362">
        <f t="shared" si="81"/>
        <v>2008</v>
      </c>
      <c r="AT75" s="10">
        <f t="shared" si="81"/>
        <v>2009</v>
      </c>
      <c r="AU75" s="1362">
        <f t="shared" si="81"/>
        <v>2010</v>
      </c>
      <c r="AV75" s="1361">
        <f t="shared" si="81"/>
        <v>2011</v>
      </c>
      <c r="AW75" s="10">
        <f t="shared" si="81"/>
        <v>2012</v>
      </c>
      <c r="AX75" s="10">
        <f t="shared" si="81"/>
        <v>2013</v>
      </c>
      <c r="AY75" s="10">
        <f t="shared" si="81"/>
        <v>2014</v>
      </c>
      <c r="AZ75" s="10">
        <f t="shared" si="81"/>
        <v>2015</v>
      </c>
      <c r="BA75" s="10">
        <f t="shared" ref="BA75" si="82">AZ75+1</f>
        <v>2016</v>
      </c>
      <c r="BB75" s="10">
        <f t="shared" ref="BB75" si="83">BA75+1</f>
        <v>2017</v>
      </c>
      <c r="BC75" s="10">
        <f t="shared" ref="BC75" si="84">BB75+1</f>
        <v>2018</v>
      </c>
      <c r="BD75" s="10">
        <f t="shared" ref="BD75" si="85">BC75+1</f>
        <v>2019</v>
      </c>
      <c r="BE75" s="10">
        <f t="shared" ref="BE75" si="86">BD75+1</f>
        <v>2020</v>
      </c>
      <c r="BL75" s="4"/>
      <c r="BM75" s="4"/>
      <c r="BN75" s="4"/>
      <c r="BO75" s="4"/>
      <c r="BP75" s="4"/>
      <c r="BQ75" s="4"/>
      <c r="BR75" s="4"/>
      <c r="BS75" s="4"/>
      <c r="BT75" s="4"/>
      <c r="BU75" s="4"/>
      <c r="BV75" s="4"/>
      <c r="BW75" s="4"/>
      <c r="BX75" s="4"/>
      <c r="BY75" s="4"/>
      <c r="BZ75" s="4"/>
      <c r="CA75" s="4"/>
    </row>
    <row r="76" spans="21:79" ht="18.75">
      <c r="U76" s="1302" t="s">
        <v>744</v>
      </c>
      <c r="V76" s="1311"/>
      <c r="W76" s="1365" t="s">
        <v>721</v>
      </c>
      <c r="X76" s="1305"/>
      <c r="Y76" s="1303">
        <v>1</v>
      </c>
      <c r="Z76" s="1402"/>
      <c r="AA76" s="1402"/>
      <c r="AB76" s="1410">
        <f t="shared" ref="AB76:AZ76" si="87">AB5/AA5-1</f>
        <v>9.9799892734240281E-3</v>
      </c>
      <c r="AC76" s="1410">
        <f t="shared" si="87"/>
        <v>8.2490664503418465E-3</v>
      </c>
      <c r="AD76" s="1410">
        <f t="shared" si="87"/>
        <v>-5.9033677103476068E-3</v>
      </c>
      <c r="AE76" s="1410">
        <f t="shared" si="87"/>
        <v>4.6761904940185506E-2</v>
      </c>
      <c r="AF76" s="1410">
        <f t="shared" si="87"/>
        <v>1.0234924094906672E-2</v>
      </c>
      <c r="AG76" s="1410">
        <f t="shared" si="87"/>
        <v>9.691407320183032E-3</v>
      </c>
      <c r="AH76" s="1410">
        <f t="shared" si="87"/>
        <v>-5.3156231452158309E-3</v>
      </c>
      <c r="AI76" s="1410">
        <f t="shared" si="87"/>
        <v>-3.2084073269704638E-2</v>
      </c>
      <c r="AJ76" s="1410">
        <f t="shared" si="87"/>
        <v>2.9903864670792535E-2</v>
      </c>
      <c r="AK76" s="1410">
        <f t="shared" si="87"/>
        <v>1.8469088258167066E-2</v>
      </c>
      <c r="AL76" s="1410">
        <f t="shared" si="87"/>
        <v>-1.1909800011577376E-2</v>
      </c>
      <c r="AM76" s="1410">
        <f t="shared" si="87"/>
        <v>2.3088862767479235E-2</v>
      </c>
      <c r="AN76" s="1410">
        <f t="shared" si="87"/>
        <v>6.2484750722118232E-3</v>
      </c>
      <c r="AO76" s="1410">
        <f t="shared" si="87"/>
        <v>-4.2225332879313182E-3</v>
      </c>
      <c r="AP76" s="1410">
        <f t="shared" si="87"/>
        <v>5.2353317299513868E-3</v>
      </c>
      <c r="AQ76" s="1410">
        <f t="shared" si="87"/>
        <v>-1.8825900750926161E-2</v>
      </c>
      <c r="AR76" s="1410">
        <f t="shared" si="87"/>
        <v>2.9447625786234388E-2</v>
      </c>
      <c r="AS76" s="1410">
        <f t="shared" si="87"/>
        <v>-5.4548465131028956E-2</v>
      </c>
      <c r="AT76" s="1410">
        <f t="shared" si="87"/>
        <v>-5.6213785334318533E-2</v>
      </c>
      <c r="AU76" s="1410">
        <f t="shared" si="87"/>
        <v>4.4128470517950769E-2</v>
      </c>
      <c r="AV76" s="1410">
        <f t="shared" si="87"/>
        <v>4.0975479303669404E-2</v>
      </c>
      <c r="AW76" s="1410">
        <f t="shared" si="87"/>
        <v>3.213223624221051E-2</v>
      </c>
      <c r="AX76" s="1410">
        <f t="shared" si="87"/>
        <v>9.1923995271414594E-3</v>
      </c>
      <c r="AY76" s="1410">
        <f t="shared" si="87"/>
        <v>-3.796161464876735E-2</v>
      </c>
      <c r="AZ76" s="1410">
        <f t="shared" si="87"/>
        <v>-3.2004424032808121E-2</v>
      </c>
      <c r="BA76" s="1410">
        <f t="shared" ref="BA76:BA86" si="88">BA5/AZ5-1</f>
        <v>-1.5784637108088306E-2</v>
      </c>
      <c r="BB76" s="1410"/>
      <c r="BC76" s="1410"/>
      <c r="BD76" s="1410"/>
      <c r="BE76" s="1410"/>
      <c r="BL76" s="4"/>
      <c r="BM76" s="4"/>
      <c r="BN76" s="4"/>
      <c r="BO76" s="1377"/>
      <c r="BP76" s="1377"/>
      <c r="BQ76" s="1377"/>
      <c r="BR76" s="1377"/>
      <c r="BS76" s="1377"/>
      <c r="BT76" s="1377"/>
      <c r="BU76" s="1377"/>
      <c r="BV76" s="1377"/>
      <c r="BW76" s="1377"/>
      <c r="BX76" s="1377"/>
      <c r="BY76" s="1377"/>
      <c r="BZ76" s="1377"/>
      <c r="CA76" s="4"/>
    </row>
    <row r="77" spans="21:79" ht="15.75">
      <c r="U77" s="1302"/>
      <c r="V77" s="1311"/>
      <c r="W77" s="1367"/>
      <c r="X77" s="1313" t="s">
        <v>111</v>
      </c>
      <c r="Y77" s="1303">
        <v>1</v>
      </c>
      <c r="Z77" s="1402"/>
      <c r="AA77" s="1402"/>
      <c r="AB77" s="1410">
        <f t="shared" ref="AB77:AB86" si="89">AB6/AA6-1</f>
        <v>9.8367068170832628E-3</v>
      </c>
      <c r="AC77" s="1410">
        <f t="shared" ref="AC77:AQ77" si="90">AC6/AB6-1</f>
        <v>7.6184760012907304E-3</v>
      </c>
      <c r="AD77" s="1410">
        <f t="shared" si="90"/>
        <v>-4.153696535705409E-3</v>
      </c>
      <c r="AE77" s="1410">
        <f t="shared" si="90"/>
        <v>4.6332916867064533E-2</v>
      </c>
      <c r="AF77" s="1410">
        <f t="shared" si="90"/>
        <v>1.0199195863050958E-2</v>
      </c>
      <c r="AG77" s="1410">
        <f t="shared" si="90"/>
        <v>9.5527514524360591E-3</v>
      </c>
      <c r="AH77" s="1410">
        <f t="shared" si="90"/>
        <v>-4.8473869175552631E-3</v>
      </c>
      <c r="AI77" s="1410">
        <f t="shared" si="90"/>
        <v>-2.945829009732337E-2</v>
      </c>
      <c r="AJ77" s="1410">
        <f t="shared" si="90"/>
        <v>3.2268503346047472E-2</v>
      </c>
      <c r="AK77" s="1410">
        <f t="shared" si="90"/>
        <v>1.8245054752482837E-2</v>
      </c>
      <c r="AL77" s="1410">
        <f t="shared" si="90"/>
        <v>-1.1091252225529979E-2</v>
      </c>
      <c r="AM77" s="1410">
        <f t="shared" si="90"/>
        <v>2.7338475383280381E-2</v>
      </c>
      <c r="AN77" s="1410">
        <f t="shared" si="90"/>
        <v>6.9249004750198129E-3</v>
      </c>
      <c r="AO77" s="1410">
        <f t="shared" si="90"/>
        <v>-3.7205709216275862E-3</v>
      </c>
      <c r="AP77" s="1410">
        <f t="shared" si="90"/>
        <v>5.6424974980950893E-3</v>
      </c>
      <c r="AQ77" s="1410">
        <f t="shared" si="90"/>
        <v>-1.8963167649705848E-2</v>
      </c>
      <c r="AR77" s="1410">
        <f t="shared" ref="AR77:AZ77" si="91">AR6/AQ6-1</f>
        <v>3.1883869320217029E-2</v>
      </c>
      <c r="AS77" s="1410">
        <f t="shared" si="91"/>
        <v>-5.5843053956404765E-2</v>
      </c>
      <c r="AT77" s="1410">
        <f t="shared" si="91"/>
        <v>-5.2122249875644955E-2</v>
      </c>
      <c r="AU77" s="1410">
        <f t="shared" si="91"/>
        <v>4.5884225407724077E-2</v>
      </c>
      <c r="AV77" s="1410">
        <f t="shared" si="91"/>
        <v>4.4593391596871923E-2</v>
      </c>
      <c r="AW77" s="1410">
        <f t="shared" si="91"/>
        <v>3.2654258216890497E-2</v>
      </c>
      <c r="AX77" s="1410">
        <f t="shared" si="91"/>
        <v>8.718713772980502E-3</v>
      </c>
      <c r="AY77" s="1410">
        <f t="shared" si="91"/>
        <v>-3.9183486724981842E-2</v>
      </c>
      <c r="AZ77" s="1410">
        <f t="shared" si="91"/>
        <v>-3.3241156048710807E-2</v>
      </c>
      <c r="BA77" s="1410">
        <f t="shared" si="88"/>
        <v>-1.7109249804976745E-2</v>
      </c>
      <c r="BB77" s="1410"/>
      <c r="BC77" s="1410"/>
      <c r="BD77" s="1410"/>
      <c r="BE77" s="1410"/>
      <c r="BL77" s="4"/>
      <c r="BM77" s="4"/>
      <c r="BN77" s="4"/>
      <c r="BO77" s="1377"/>
      <c r="BP77" s="1377"/>
      <c r="BQ77" s="1377"/>
      <c r="BR77" s="1377"/>
      <c r="BS77" s="1377"/>
      <c r="BT77" s="1377"/>
      <c r="BU77" s="1377"/>
      <c r="BV77" s="1377"/>
      <c r="BW77" s="1377"/>
      <c r="BX77" s="1377"/>
      <c r="BY77" s="1377"/>
      <c r="BZ77" s="1377"/>
      <c r="CA77" s="4"/>
    </row>
    <row r="78" spans="21:79" ht="15.75">
      <c r="U78" s="1315" t="s">
        <v>722</v>
      </c>
      <c r="V78" s="1311"/>
      <c r="W78" s="1370"/>
      <c r="X78" s="1317" t="s">
        <v>112</v>
      </c>
      <c r="Y78" s="1303">
        <v>1</v>
      </c>
      <c r="Z78" s="1402"/>
      <c r="AA78" s="1402"/>
      <c r="AB78" s="1410">
        <f t="shared" si="89"/>
        <v>1.1575103866586556E-2</v>
      </c>
      <c r="AC78" s="1410">
        <f t="shared" ref="AC78:AQ78" si="92">AC7/AB7-1</f>
        <v>1.5257150138325626E-2</v>
      </c>
      <c r="AD78" s="1410">
        <f t="shared" si="92"/>
        <v>-2.5202082739407605E-2</v>
      </c>
      <c r="AE78" s="1410">
        <f t="shared" si="92"/>
        <v>5.1595774168851083E-2</v>
      </c>
      <c r="AF78" s="1410">
        <f t="shared" si="92"/>
        <v>1.063549763559779E-2</v>
      </c>
      <c r="AG78" s="1410">
        <f t="shared" si="92"/>
        <v>1.1245301565673049E-2</v>
      </c>
      <c r="AH78" s="1410">
        <f t="shared" si="92"/>
        <v>-1.0554289233102199E-2</v>
      </c>
      <c r="AI78" s="1410">
        <f t="shared" si="92"/>
        <v>-6.1630997843225566E-2</v>
      </c>
      <c r="AJ78" s="1410">
        <f t="shared" si="92"/>
        <v>2.3832098895160136E-3</v>
      </c>
      <c r="AK78" s="1410">
        <f t="shared" si="92"/>
        <v>2.1154221503145276E-2</v>
      </c>
      <c r="AL78" s="1410">
        <f t="shared" si="92"/>
        <v>-2.169248068577101E-2</v>
      </c>
      <c r="AM78" s="1410">
        <f t="shared" si="92"/>
        <v>-2.8249735784942165E-2</v>
      </c>
      <c r="AN78" s="1410">
        <f t="shared" si="92"/>
        <v>-2.3907235994040654E-3</v>
      </c>
      <c r="AO78" s="1410">
        <f t="shared" si="92"/>
        <v>-1.0693382985542788E-2</v>
      </c>
      <c r="AP78" s="1410">
        <f t="shared" si="92"/>
        <v>-5.047965350701844E-5</v>
      </c>
      <c r="AQ78" s="1410">
        <f t="shared" si="92"/>
        <v>-1.7033761436313744E-2</v>
      </c>
      <c r="AR78" s="1410">
        <f t="shared" ref="AR78:AZ78" si="93">AR7/AQ7-1</f>
        <v>-2.2972298254509971E-3</v>
      </c>
      <c r="AS78" s="1410">
        <f t="shared" si="93"/>
        <v>-3.7101730475866179E-2</v>
      </c>
      <c r="AT78" s="1410">
        <f t="shared" si="93"/>
        <v>-0.11028080213675695</v>
      </c>
      <c r="AU78" s="1410">
        <f t="shared" si="93"/>
        <v>1.9410697354921291E-2</v>
      </c>
      <c r="AV78" s="1410">
        <f t="shared" si="93"/>
        <v>-1.1280731647863362E-2</v>
      </c>
      <c r="AW78" s="1410">
        <f t="shared" si="93"/>
        <v>2.4166187796321736E-2</v>
      </c>
      <c r="AX78" s="1410">
        <f t="shared" si="93"/>
        <v>1.6480745637510674E-2</v>
      </c>
      <c r="AY78" s="1410">
        <f t="shared" si="93"/>
        <v>-1.9304893269441736E-2</v>
      </c>
      <c r="AZ78" s="1410">
        <f t="shared" si="93"/>
        <v>-1.350357582830064E-2</v>
      </c>
      <c r="BA78" s="1410">
        <f t="shared" si="88"/>
        <v>3.634395369115806E-3</v>
      </c>
      <c r="BB78" s="1410"/>
      <c r="BC78" s="1410"/>
      <c r="BD78" s="1410"/>
      <c r="BE78" s="1410"/>
      <c r="BL78" s="4"/>
      <c r="BM78" s="4"/>
      <c r="BN78" s="4"/>
      <c r="BO78" s="1377"/>
      <c r="BP78" s="1377"/>
      <c r="BQ78" s="1377"/>
      <c r="BR78" s="1377"/>
      <c r="BS78" s="1377"/>
      <c r="BT78" s="1377"/>
      <c r="BU78" s="1377"/>
      <c r="BV78" s="1377"/>
      <c r="BW78" s="1377"/>
      <c r="BX78" s="1377"/>
      <c r="BY78" s="1377"/>
      <c r="BZ78" s="1377"/>
      <c r="CA78" s="4"/>
    </row>
    <row r="79" spans="21:79" ht="18.75">
      <c r="U79" s="1302" t="s">
        <v>176</v>
      </c>
      <c r="V79" s="1311"/>
      <c r="W79" s="1373" t="s">
        <v>759</v>
      </c>
      <c r="X79" s="1305"/>
      <c r="Y79" s="1303">
        <v>25</v>
      </c>
      <c r="Z79" s="1402"/>
      <c r="AA79" s="1402"/>
      <c r="AB79" s="1410">
        <f t="shared" si="89"/>
        <v>-2.7600975309166276E-2</v>
      </c>
      <c r="AC79" s="1410">
        <f t="shared" ref="AC79:AQ79" si="94">AC8/AB8-1</f>
        <v>1.9519943886323166E-2</v>
      </c>
      <c r="AD79" s="1410">
        <f t="shared" si="94"/>
        <v>-9.3101115130154288E-2</v>
      </c>
      <c r="AE79" s="1410">
        <f t="shared" si="94"/>
        <v>8.49779631798111E-2</v>
      </c>
      <c r="AF79" s="1410">
        <f t="shared" si="94"/>
        <v>-3.4475652984573002E-2</v>
      </c>
      <c r="AG79" s="1410">
        <f t="shared" si="94"/>
        <v>-2.897740973793006E-2</v>
      </c>
      <c r="AH79" s="1410">
        <f t="shared" si="94"/>
        <v>-1.8348183200501023E-2</v>
      </c>
      <c r="AI79" s="1410">
        <f t="shared" si="94"/>
        <v>-4.6636623620266993E-2</v>
      </c>
      <c r="AJ79" s="1410">
        <f t="shared" si="94"/>
        <v>-4.0477403037137982E-3</v>
      </c>
      <c r="AK79" s="1410">
        <f t="shared" si="94"/>
        <v>-4.4530736139525295E-4</v>
      </c>
      <c r="AL79" s="1410">
        <f t="shared" si="94"/>
        <v>-2.7451146580717012E-2</v>
      </c>
      <c r="AM79" s="1410">
        <f t="shared" si="94"/>
        <v>-1.6606279661304679E-2</v>
      </c>
      <c r="AN79" s="1410">
        <f t="shared" si="94"/>
        <v>-4.0227368450918788E-2</v>
      </c>
      <c r="AO79" s="1410">
        <f t="shared" si="94"/>
        <v>3.0912159099020453E-2</v>
      </c>
      <c r="AP79" s="1410">
        <f t="shared" si="94"/>
        <v>-5.5559268899710856E-3</v>
      </c>
      <c r="AQ79" s="1410">
        <f t="shared" si="94"/>
        <v>-1.3855198489983955E-2</v>
      </c>
      <c r="AR79" s="1410">
        <f t="shared" ref="AR79:AZ79" si="95">AR8/AQ8-1</f>
        <v>8.6811207811132718E-3</v>
      </c>
      <c r="AS79" s="1410">
        <f t="shared" si="95"/>
        <v>-9.2840712550430471E-3</v>
      </c>
      <c r="AT79" s="1410">
        <f t="shared" si="95"/>
        <v>-2.5908926922086462E-2</v>
      </c>
      <c r="AU79" s="1410">
        <f t="shared" si="95"/>
        <v>1.782073735892542E-2</v>
      </c>
      <c r="AV79" s="1410">
        <f t="shared" si="95"/>
        <v>-3.013066298408229E-2</v>
      </c>
      <c r="AW79" s="1410">
        <f t="shared" si="95"/>
        <v>-2.4892490991491933E-2</v>
      </c>
      <c r="AX79" s="1410">
        <f t="shared" si="95"/>
        <v>-1.0213183990048225E-2</v>
      </c>
      <c r="AY79" s="1410">
        <f t="shared" si="95"/>
        <v>-1.9541283500259188E-2</v>
      </c>
      <c r="AZ79" s="1410">
        <f t="shared" si="95"/>
        <v>-2.315585024079847E-2</v>
      </c>
      <c r="BA79" s="1410">
        <f t="shared" si="88"/>
        <v>-1.1194437238904786E-2</v>
      </c>
      <c r="BB79" s="1410"/>
      <c r="BC79" s="1410"/>
      <c r="BD79" s="1410"/>
      <c r="BE79" s="1410"/>
      <c r="BL79" s="4"/>
      <c r="BM79" s="4"/>
      <c r="BN79" s="4"/>
      <c r="BO79" s="1377"/>
      <c r="BP79" s="1377"/>
      <c r="BQ79" s="1377"/>
      <c r="BR79" s="1377"/>
      <c r="BS79" s="1377"/>
      <c r="BT79" s="1377"/>
      <c r="BU79" s="1377"/>
      <c r="BV79" s="1377"/>
      <c r="BW79" s="1377"/>
      <c r="BX79" s="1377"/>
      <c r="BY79" s="1377"/>
      <c r="BZ79" s="1377"/>
      <c r="CA79" s="4"/>
    </row>
    <row r="80" spans="21:79" ht="18.75">
      <c r="U80" s="1302" t="s">
        <v>724</v>
      </c>
      <c r="V80" s="1311"/>
      <c r="W80" s="1373" t="s">
        <v>725</v>
      </c>
      <c r="X80" s="1305"/>
      <c r="Y80" s="1303">
        <v>298</v>
      </c>
      <c r="Z80" s="1402"/>
      <c r="AA80" s="1402"/>
      <c r="AB80" s="1410">
        <f t="shared" si="89"/>
        <v>-9.4166934682543557E-3</v>
      </c>
      <c r="AC80" s="1410">
        <f t="shared" ref="AC80:AQ80" si="96">AC9/AB9-1</f>
        <v>5.1375034154570454E-3</v>
      </c>
      <c r="AD80" s="1410">
        <f t="shared" si="96"/>
        <v>-4.3061333323425321E-3</v>
      </c>
      <c r="AE80" s="1410">
        <f t="shared" si="96"/>
        <v>4.0437901054285241E-2</v>
      </c>
      <c r="AF80" s="1410">
        <f t="shared" si="96"/>
        <v>9.2351556246452748E-3</v>
      </c>
      <c r="AG80" s="1410">
        <f t="shared" si="96"/>
        <v>3.3932192791102045E-2</v>
      </c>
      <c r="AH80" s="1410">
        <f t="shared" si="96"/>
        <v>2.3011336810046856E-2</v>
      </c>
      <c r="AI80" s="1410">
        <f t="shared" si="96"/>
        <v>-4.5661992784973626E-2</v>
      </c>
      <c r="AJ80" s="1410">
        <f t="shared" si="96"/>
        <v>-0.18508387220068356</v>
      </c>
      <c r="AK80" s="1410">
        <f t="shared" si="96"/>
        <v>9.2385169501811859E-2</v>
      </c>
      <c r="AL80" s="1410">
        <f t="shared" si="96"/>
        <v>-0.11955681736452717</v>
      </c>
      <c r="AM80" s="1410">
        <f t="shared" si="96"/>
        <v>-2.0331442712123615E-2</v>
      </c>
      <c r="AN80" s="1410">
        <f t="shared" si="96"/>
        <v>-5.4367960361957346E-3</v>
      </c>
      <c r="AO80" s="1410">
        <f t="shared" si="96"/>
        <v>9.4558596674509943E-4</v>
      </c>
      <c r="AP80" s="1410">
        <f t="shared" si="96"/>
        <v>-1.6859672740050513E-2</v>
      </c>
      <c r="AQ80" s="1410">
        <f t="shared" si="96"/>
        <v>-2.115076132390814E-3</v>
      </c>
      <c r="AR80" s="1410">
        <f t="shared" ref="AR80:AZ80" si="97">AR9/AQ9-1</f>
        <v>-2.3238154198632954E-2</v>
      </c>
      <c r="AS80" s="1410">
        <f t="shared" si="97"/>
        <v>-3.5806108228789713E-2</v>
      </c>
      <c r="AT80" s="1410">
        <f t="shared" si="97"/>
        <v>-2.3460972532876379E-2</v>
      </c>
      <c r="AU80" s="1410">
        <f t="shared" si="97"/>
        <v>-2.2890223465919957E-2</v>
      </c>
      <c r="AV80" s="1410">
        <f t="shared" si="97"/>
        <v>-2.0820688601048132E-2</v>
      </c>
      <c r="AW80" s="1410">
        <f t="shared" si="97"/>
        <v>-1.6232544270208704E-2</v>
      </c>
      <c r="AX80" s="1410">
        <f t="shared" si="97"/>
        <v>3.1223176533807795E-3</v>
      </c>
      <c r="AY80" s="1410">
        <f t="shared" si="97"/>
        <v>-1.9166952930895653E-2</v>
      </c>
      <c r="AZ80" s="1410">
        <f t="shared" si="97"/>
        <v>-1.5135435923181118E-2</v>
      </c>
      <c r="BA80" s="1410">
        <f t="shared" si="88"/>
        <v>-1.4443006632204769E-2</v>
      </c>
      <c r="BB80" s="1410"/>
      <c r="BC80" s="1410"/>
      <c r="BD80" s="1410"/>
      <c r="BE80" s="1410"/>
      <c r="BL80" s="4"/>
      <c r="BM80" s="4"/>
      <c r="BN80" s="4"/>
      <c r="BO80" s="1377"/>
      <c r="BP80" s="1377"/>
      <c r="BQ80" s="1377"/>
      <c r="BR80" s="1377"/>
      <c r="BS80" s="1377"/>
      <c r="BT80" s="1377"/>
      <c r="BU80" s="1377"/>
      <c r="BV80" s="1377"/>
      <c r="BW80" s="1377"/>
      <c r="BX80" s="1377"/>
      <c r="BY80" s="1377"/>
      <c r="BZ80" s="1377"/>
      <c r="CA80" s="4"/>
    </row>
    <row r="81" spans="21:79" ht="15.75">
      <c r="U81" s="1302"/>
      <c r="V81" s="1311"/>
      <c r="W81" s="1378" t="s">
        <v>113</v>
      </c>
      <c r="X81" s="1321"/>
      <c r="Y81" s="1303"/>
      <c r="Z81" s="1402"/>
      <c r="AA81" s="1402"/>
      <c r="AB81" s="1410">
        <f t="shared" si="89"/>
        <v>0.10581172541317185</v>
      </c>
      <c r="AC81" s="1410">
        <f t="shared" ref="AC81:AY81" si="98">AC10/AB10-1</f>
        <v>5.0076865619440136E-2</v>
      </c>
      <c r="AD81" s="1410">
        <f t="shared" si="98"/>
        <v>9.1697523746909315E-2</v>
      </c>
      <c r="AE81" s="1410">
        <f t="shared" si="98"/>
        <v>0.10652104334496215</v>
      </c>
      <c r="AF81" s="1410">
        <f t="shared" si="98"/>
        <v>0.19923465422177511</v>
      </c>
      <c r="AG81" s="1410">
        <f t="shared" si="98"/>
        <v>1.0077019525430497E-2</v>
      </c>
      <c r="AH81" s="1410">
        <f t="shared" si="98"/>
        <v>-1.6120101712698287E-2</v>
      </c>
      <c r="AI81" s="1410">
        <f t="shared" si="98"/>
        <v>-9.1025669907791817E-2</v>
      </c>
      <c r="AJ81" s="1410">
        <f t="shared" si="98"/>
        <v>-0.12554420556794621</v>
      </c>
      <c r="AK81" s="1410">
        <f t="shared" si="98"/>
        <v>-0.10506967392116773</v>
      </c>
      <c r="AL81" s="1410">
        <f t="shared" si="98"/>
        <v>-0.15081071021675374</v>
      </c>
      <c r="AM81" s="1410">
        <f t="shared" si="98"/>
        <v>-0.11649334533489408</v>
      </c>
      <c r="AN81" s="1410">
        <f t="shared" si="98"/>
        <v>-2.0220704697537006E-2</v>
      </c>
      <c r="AO81" s="1410">
        <f t="shared" si="98"/>
        <v>-0.11398414823022052</v>
      </c>
      <c r="AP81" s="1410">
        <f t="shared" si="98"/>
        <v>1.9999745155461879E-2</v>
      </c>
      <c r="AQ81" s="1410">
        <f t="shared" si="98"/>
        <v>8.3283923372469593E-2</v>
      </c>
      <c r="AR81" s="1410">
        <f t="shared" si="98"/>
        <v>2.2746986361483534E-2</v>
      </c>
      <c r="AS81" s="1410">
        <f t="shared" si="98"/>
        <v>-8.3293430368202026E-3</v>
      </c>
      <c r="AT81" s="1410">
        <f t="shared" si="98"/>
        <v>-6.1967078075662485E-2</v>
      </c>
      <c r="AU81" s="1410">
        <f t="shared" si="98"/>
        <v>9.4959120457204893E-2</v>
      </c>
      <c r="AV81" s="1410">
        <f t="shared" si="98"/>
        <v>7.476849733755131E-2</v>
      </c>
      <c r="AW81" s="1410">
        <f t="shared" si="98"/>
        <v>7.8416663874175674E-2</v>
      </c>
      <c r="AX81" s="1410">
        <f t="shared" si="98"/>
        <v>7.0141095290882749E-2</v>
      </c>
      <c r="AY81" s="1410">
        <f t="shared" si="98"/>
        <v>8.240245693333681E-2</v>
      </c>
      <c r="AZ81" s="1410">
        <f t="shared" ref="AZ81:AZ86" si="99">AZ10/AY10-1</f>
        <v>6.9936313459885602E-2</v>
      </c>
      <c r="BA81" s="1410">
        <f t="shared" si="88"/>
        <v>7.7439288572542786E-2</v>
      </c>
      <c r="BB81" s="1410"/>
      <c r="BC81" s="1410"/>
      <c r="BD81" s="1410"/>
      <c r="BE81" s="1410"/>
      <c r="BL81" s="4"/>
      <c r="BM81" s="4"/>
      <c r="BN81" s="4"/>
      <c r="BO81" s="1377"/>
      <c r="BP81" s="1377"/>
      <c r="BQ81" s="1377"/>
      <c r="BR81" s="1377"/>
      <c r="BS81" s="1377"/>
      <c r="BT81" s="1377"/>
      <c r="BU81" s="1377"/>
      <c r="BV81" s="1377"/>
      <c r="BW81" s="1377"/>
      <c r="BX81" s="1377"/>
      <c r="BY81" s="1377"/>
      <c r="BZ81" s="1377"/>
      <c r="CA81" s="4"/>
    </row>
    <row r="82" spans="21:79" ht="28.5">
      <c r="U82" s="1323" t="s">
        <v>37</v>
      </c>
      <c r="V82" s="1324"/>
      <c r="W82" s="1379"/>
      <c r="X82" s="1326" t="s">
        <v>760</v>
      </c>
      <c r="Y82" s="1327" t="s">
        <v>752</v>
      </c>
      <c r="Z82" s="1402"/>
      <c r="AA82" s="1402"/>
      <c r="AB82" s="1410">
        <f t="shared" si="89"/>
        <v>8.8957790566543293E-2</v>
      </c>
      <c r="AC82" s="1410">
        <f t="shared" ref="AC82:AY82" si="100">AC11/AB11-1</f>
        <v>2.4070340480269126E-2</v>
      </c>
      <c r="AD82" s="1410">
        <f t="shared" si="100"/>
        <v>2.0370894660691974E-2</v>
      </c>
      <c r="AE82" s="1410">
        <f t="shared" si="100"/>
        <v>0.16121746427582906</v>
      </c>
      <c r="AF82" s="1410">
        <f t="shared" si="100"/>
        <v>0.19766846543960104</v>
      </c>
      <c r="AG82" s="1410">
        <f t="shared" si="100"/>
        <v>-2.4395316590543614E-2</v>
      </c>
      <c r="AH82" s="1410">
        <f t="shared" si="100"/>
        <v>-6.55801780875509E-3</v>
      </c>
      <c r="AI82" s="1410">
        <f t="shared" si="100"/>
        <v>-2.8428032572769268E-2</v>
      </c>
      <c r="AJ82" s="1410">
        <f t="shared" si="100"/>
        <v>2.6373965967684487E-2</v>
      </c>
      <c r="AK82" s="1410">
        <f t="shared" si="100"/>
        <v>-6.2223433551387375E-2</v>
      </c>
      <c r="AL82" s="1410">
        <f t="shared" si="100"/>
        <v>-0.14832299058031362</v>
      </c>
      <c r="AM82" s="1410">
        <f t="shared" si="100"/>
        <v>-0.16576113351646571</v>
      </c>
      <c r="AN82" s="1410">
        <f t="shared" si="100"/>
        <v>-4.9437853056144565E-4</v>
      </c>
      <c r="AO82" s="1410">
        <f t="shared" si="100"/>
        <v>-0.23461673486385815</v>
      </c>
      <c r="AP82" s="1410">
        <f t="shared" si="100"/>
        <v>2.9056577203481204E-2</v>
      </c>
      <c r="AQ82" s="1410">
        <f t="shared" si="100"/>
        <v>0.14436384549598147</v>
      </c>
      <c r="AR82" s="1410">
        <f t="shared" si="100"/>
        <v>0.14221086770718072</v>
      </c>
      <c r="AS82" s="1410">
        <f t="shared" si="100"/>
        <v>0.15428926132356491</v>
      </c>
      <c r="AT82" s="1410">
        <f t="shared" si="100"/>
        <v>8.5683322552622565E-2</v>
      </c>
      <c r="AU82" s="1410">
        <f t="shared" si="100"/>
        <v>0.1130947280263952</v>
      </c>
      <c r="AV82" s="1410">
        <f t="shared" si="100"/>
        <v>0.11869739864958517</v>
      </c>
      <c r="AW82" s="1410">
        <f t="shared" si="100"/>
        <v>0.12569693172460594</v>
      </c>
      <c r="AX82" s="1410">
        <f t="shared" si="100"/>
        <v>9.3563613916486599E-2</v>
      </c>
      <c r="AY82" s="1410">
        <f t="shared" si="100"/>
        <v>0.11438587032884451</v>
      </c>
      <c r="AZ82" s="1410">
        <f t="shared" si="99"/>
        <v>9.721240668333464E-2</v>
      </c>
      <c r="BA82" s="1410">
        <f t="shared" si="88"/>
        <v>8.3458168090487561E-2</v>
      </c>
      <c r="BB82" s="1410"/>
      <c r="BC82" s="1410"/>
      <c r="BD82" s="1410"/>
      <c r="BE82" s="1410"/>
      <c r="BL82" s="4"/>
      <c r="BM82" s="4"/>
      <c r="BN82" s="4"/>
      <c r="BO82" s="1382"/>
      <c r="BP82" s="1382"/>
      <c r="BQ82" s="1382"/>
      <c r="BR82" s="1382"/>
      <c r="BS82" s="1382"/>
      <c r="BT82" s="1377"/>
      <c r="BU82" s="1377"/>
      <c r="BV82" s="1377"/>
      <c r="BW82" s="1377"/>
      <c r="BX82" s="1377"/>
      <c r="BY82" s="1377"/>
      <c r="BZ82" s="1377"/>
      <c r="CA82" s="4"/>
    </row>
    <row r="83" spans="21:79" ht="28.5">
      <c r="U83" s="1323" t="s">
        <v>38</v>
      </c>
      <c r="V83" s="1324"/>
      <c r="W83" s="1379"/>
      <c r="X83" s="1326" t="s">
        <v>753</v>
      </c>
      <c r="Y83" s="1327" t="s">
        <v>761</v>
      </c>
      <c r="Z83" s="1402"/>
      <c r="AA83" s="1402"/>
      <c r="AB83" s="1410">
        <f t="shared" si="89"/>
        <v>0.14797040261001193</v>
      </c>
      <c r="AC83" s="1410">
        <f t="shared" ref="AC83:AY83" si="101">AC12/AB12-1</f>
        <v>1.4702566276902251E-2</v>
      </c>
      <c r="AD83" s="1410">
        <f t="shared" si="101"/>
        <v>0.43657292284521954</v>
      </c>
      <c r="AE83" s="1410">
        <f t="shared" si="101"/>
        <v>0.22852153866522684</v>
      </c>
      <c r="AF83" s="1410">
        <f t="shared" si="101"/>
        <v>0.30992439392251936</v>
      </c>
      <c r="AG83" s="1410">
        <f t="shared" si="101"/>
        <v>3.6812120415688376E-2</v>
      </c>
      <c r="AH83" s="1410">
        <f t="shared" si="101"/>
        <v>9.4538783135734272E-2</v>
      </c>
      <c r="AI83" s="1410">
        <f t="shared" si="101"/>
        <v>-0.17092465985060268</v>
      </c>
      <c r="AJ83" s="1410">
        <f t="shared" si="101"/>
        <v>-0.20825158539650557</v>
      </c>
      <c r="AK83" s="1410">
        <f t="shared" si="101"/>
        <v>-9.4903848539505176E-2</v>
      </c>
      <c r="AL83" s="1410">
        <f t="shared" si="101"/>
        <v>-0.16799654572614775</v>
      </c>
      <c r="AM83" s="1410">
        <f t="shared" si="101"/>
        <v>-6.8738259222732245E-2</v>
      </c>
      <c r="AN83" s="1410">
        <f t="shared" si="101"/>
        <v>-3.7527729328921233E-2</v>
      </c>
      <c r="AO83" s="1410">
        <f t="shared" si="101"/>
        <v>4.0933638993493116E-2</v>
      </c>
      <c r="AP83" s="1410">
        <f t="shared" si="101"/>
        <v>-6.437148392601455E-2</v>
      </c>
      <c r="AQ83" s="1410">
        <f t="shared" si="101"/>
        <v>4.3535750591793931E-2</v>
      </c>
      <c r="AR83" s="1410">
        <f t="shared" si="101"/>
        <v>-0.12023037252544277</v>
      </c>
      <c r="AS83" s="1410">
        <f t="shared" si="101"/>
        <v>-0.27453405340094794</v>
      </c>
      <c r="AT83" s="1410">
        <f t="shared" si="101"/>
        <v>-0.2953879622111002</v>
      </c>
      <c r="AU83" s="1410">
        <f t="shared" si="101"/>
        <v>5.0081038237153042E-2</v>
      </c>
      <c r="AV83" s="1410">
        <f t="shared" si="101"/>
        <v>-0.11627065062861408</v>
      </c>
      <c r="AW83" s="1410">
        <f t="shared" si="101"/>
        <v>-8.49747656466735E-2</v>
      </c>
      <c r="AX83" s="1410">
        <f t="shared" si="101"/>
        <v>-4.5475573216002596E-2</v>
      </c>
      <c r="AY83" s="1410">
        <f t="shared" si="101"/>
        <v>2.4806258839639828E-2</v>
      </c>
      <c r="AZ83" s="1410">
        <f t="shared" si="99"/>
        <v>-1.5862506365936335E-2</v>
      </c>
      <c r="BA83" s="1410">
        <f t="shared" si="88"/>
        <v>2.0321204223738176E-2</v>
      </c>
      <c r="BB83" s="1410"/>
      <c r="BC83" s="1410"/>
      <c r="BD83" s="1410"/>
      <c r="BE83" s="1410"/>
      <c r="BL83" s="4"/>
      <c r="BM83" s="4"/>
      <c r="BN83" s="4"/>
      <c r="BO83" s="1382"/>
      <c r="BP83" s="1382"/>
      <c r="BQ83" s="1382"/>
      <c r="BR83" s="1382"/>
      <c r="BS83" s="1382"/>
      <c r="BT83" s="1377"/>
      <c r="BU83" s="1377"/>
      <c r="BV83" s="1377"/>
      <c r="BW83" s="1377"/>
      <c r="BX83" s="1377"/>
      <c r="BY83" s="1377"/>
      <c r="BZ83" s="1377"/>
      <c r="CA83" s="4"/>
    </row>
    <row r="84" spans="21:79" ht="18.75" customHeight="1">
      <c r="U84" s="1302" t="s">
        <v>177</v>
      </c>
      <c r="V84" s="1311"/>
      <c r="W84" s="1379"/>
      <c r="X84" s="1328" t="s">
        <v>730</v>
      </c>
      <c r="Y84" s="1306">
        <v>22800</v>
      </c>
      <c r="Z84" s="1402"/>
      <c r="AA84" s="1402"/>
      <c r="AB84" s="243">
        <f t="shared" si="89"/>
        <v>0.10552257582449287</v>
      </c>
      <c r="AC84" s="243">
        <f t="shared" ref="AC84:AY84" si="102">AC13/AB13-1</f>
        <v>0.10064606961838862</v>
      </c>
      <c r="AD84" s="243">
        <f t="shared" si="102"/>
        <v>4.2304064926494966E-3</v>
      </c>
      <c r="AE84" s="243">
        <f t="shared" si="102"/>
        <v>-4.3434980255246614E-2</v>
      </c>
      <c r="AF84" s="243">
        <f t="shared" si="102"/>
        <v>9.5044814103399045E-2</v>
      </c>
      <c r="AG84" s="243">
        <f t="shared" si="102"/>
        <v>3.493918267915852E-2</v>
      </c>
      <c r="AH84" s="243">
        <f t="shared" si="102"/>
        <v>-0.14755137946247876</v>
      </c>
      <c r="AI84" s="243">
        <f t="shared" si="102"/>
        <v>-8.8655500632454087E-2</v>
      </c>
      <c r="AJ84" s="243">
        <f t="shared" si="102"/>
        <v>-0.30606878168539509</v>
      </c>
      <c r="AK84" s="243">
        <f t="shared" si="102"/>
        <v>-0.2337743671460053</v>
      </c>
      <c r="AL84" s="243">
        <f t="shared" si="102"/>
        <v>-0.13729097892168241</v>
      </c>
      <c r="AM84" s="243">
        <f t="shared" si="102"/>
        <v>-5.4489790068685706E-2</v>
      </c>
      <c r="AN84" s="243">
        <f t="shared" si="102"/>
        <v>-5.7391871569899E-2</v>
      </c>
      <c r="AO84" s="243">
        <f t="shared" si="102"/>
        <v>-2.7302997855100375E-2</v>
      </c>
      <c r="AP84" s="243">
        <f t="shared" si="102"/>
        <v>-3.9115336950364732E-2</v>
      </c>
      <c r="AQ84" s="243">
        <f t="shared" si="102"/>
        <v>3.4810148218546999E-2</v>
      </c>
      <c r="AR84" s="243">
        <f t="shared" si="102"/>
        <v>-9.4752335719466618E-2</v>
      </c>
      <c r="AS84" s="243">
        <f t="shared" si="102"/>
        <v>-0.11752161703756925</v>
      </c>
      <c r="AT84" s="243">
        <f t="shared" si="102"/>
        <v>-0.41428427034835358</v>
      </c>
      <c r="AU84" s="243">
        <f t="shared" si="102"/>
        <v>-9.3033058214083697E-3</v>
      </c>
      <c r="AV84" s="243">
        <f t="shared" si="102"/>
        <v>-7.2705550252961881E-2</v>
      </c>
      <c r="AW84" s="243">
        <f t="shared" si="102"/>
        <v>-5.8280806256053586E-3</v>
      </c>
      <c r="AX84" s="243">
        <f t="shared" si="102"/>
        <v>-5.9399266293567843E-2</v>
      </c>
      <c r="AY84" s="243">
        <f t="shared" si="102"/>
        <v>-1.7482954621357405E-2</v>
      </c>
      <c r="AZ84" s="243">
        <f t="shared" si="99"/>
        <v>4.2441991401084289E-2</v>
      </c>
      <c r="BA84" s="243">
        <f t="shared" si="88"/>
        <v>4.6581542961123601E-2</v>
      </c>
      <c r="BB84" s="243"/>
      <c r="BC84" s="243"/>
      <c r="BD84" s="243"/>
      <c r="BE84" s="243"/>
      <c r="BF84" s="244"/>
      <c r="BG84" s="244"/>
      <c r="BH84" s="4"/>
      <c r="BI84" s="244"/>
      <c r="BL84" s="874"/>
      <c r="BM84" s="1381"/>
      <c r="BN84" s="1350"/>
      <c r="BO84" s="1382"/>
      <c r="BP84" s="1382"/>
      <c r="BQ84" s="1382"/>
      <c r="BR84" s="1382"/>
      <c r="BS84" s="1382"/>
      <c r="BT84" s="1377"/>
      <c r="BU84" s="1377"/>
      <c r="BV84" s="1377"/>
      <c r="BW84" s="1377"/>
      <c r="BX84" s="1377"/>
      <c r="BY84" s="1377"/>
      <c r="BZ84" s="1377"/>
      <c r="CA84" s="4"/>
    </row>
    <row r="85" spans="21:79" ht="18.75" customHeight="1" thickBot="1">
      <c r="U85" s="1329" t="s">
        <v>178</v>
      </c>
      <c r="V85" s="1330"/>
      <c r="W85" s="1383"/>
      <c r="X85" s="1332" t="s">
        <v>731</v>
      </c>
      <c r="Y85" s="1306">
        <v>17200</v>
      </c>
      <c r="Z85" s="1403"/>
      <c r="AA85" s="1403"/>
      <c r="AB85" s="1411">
        <f t="shared" si="89"/>
        <v>0</v>
      </c>
      <c r="AC85" s="1411">
        <f t="shared" ref="AC85:AY85" si="103">AC14/AB14-1</f>
        <v>0</v>
      </c>
      <c r="AD85" s="1411">
        <f t="shared" si="103"/>
        <v>0.33333333333333304</v>
      </c>
      <c r="AE85" s="1411">
        <f t="shared" si="103"/>
        <v>0.75000000000000022</v>
      </c>
      <c r="AF85" s="1411">
        <f t="shared" si="103"/>
        <v>1.6428571428571415</v>
      </c>
      <c r="AG85" s="1411">
        <f t="shared" si="103"/>
        <v>-4.2467520647312407E-2</v>
      </c>
      <c r="AH85" s="1411">
        <f t="shared" si="103"/>
        <v>-0.11162980772508435</v>
      </c>
      <c r="AI85" s="1411">
        <f t="shared" si="103"/>
        <v>9.9821013115413804E-2</v>
      </c>
      <c r="AJ85" s="1411">
        <f t="shared" si="103"/>
        <v>0.67576329380784306</v>
      </c>
      <c r="AK85" s="1411">
        <f t="shared" si="103"/>
        <v>-9.3559909122447271E-2</v>
      </c>
      <c r="AL85" s="1411">
        <f t="shared" si="103"/>
        <v>3.1634572034120678E-2</v>
      </c>
      <c r="AM85" s="1411">
        <f t="shared" si="103"/>
        <v>0.26006297501653153</v>
      </c>
      <c r="AN85" s="1411">
        <f t="shared" si="103"/>
        <v>0.12009555900319513</v>
      </c>
      <c r="AO85" s="1411">
        <f t="shared" si="103"/>
        <v>0.16809107081034669</v>
      </c>
      <c r="AP85" s="1411">
        <f t="shared" si="103"/>
        <v>2.0280588839155298</v>
      </c>
      <c r="AQ85" s="1411">
        <f t="shared" si="103"/>
        <v>-4.7860599852782792E-2</v>
      </c>
      <c r="AR85" s="1411">
        <f t="shared" si="103"/>
        <v>0.13236415694472492</v>
      </c>
      <c r="AS85" s="1411">
        <f t="shared" si="103"/>
        <v>-6.6648583281892271E-2</v>
      </c>
      <c r="AT85" s="1411">
        <f t="shared" si="103"/>
        <v>-8.5672423433385103E-2</v>
      </c>
      <c r="AU85" s="1411">
        <f t="shared" si="103"/>
        <v>0.13704931824637412</v>
      </c>
      <c r="AV85" s="1411">
        <f t="shared" si="103"/>
        <v>0.1692741945149483</v>
      </c>
      <c r="AW85" s="1411">
        <f t="shared" si="103"/>
        <v>-0.16025934775256001</v>
      </c>
      <c r="AX85" s="1411">
        <f t="shared" si="103"/>
        <v>6.9705962559551526E-2</v>
      </c>
      <c r="AY85" s="1411">
        <f t="shared" si="103"/>
        <v>-0.30568798223277382</v>
      </c>
      <c r="AZ85" s="1411">
        <f t="shared" si="99"/>
        <v>-0.49145276331225485</v>
      </c>
      <c r="BA85" s="1411">
        <f t="shared" si="88"/>
        <v>0.11103458970769209</v>
      </c>
      <c r="BB85" s="1411"/>
      <c r="BC85" s="1411"/>
      <c r="BD85" s="1411"/>
      <c r="BE85" s="1411"/>
      <c r="BF85" s="244"/>
      <c r="BG85" s="244"/>
      <c r="BH85" s="4"/>
      <c r="BI85" s="244"/>
      <c r="BL85" s="874"/>
      <c r="BM85" s="1381"/>
      <c r="BN85" s="1350"/>
      <c r="BO85" s="1382"/>
      <c r="BP85" s="1382"/>
      <c r="BQ85" s="1382"/>
      <c r="BR85" s="1382"/>
      <c r="BS85" s="1382"/>
      <c r="BT85" s="1377"/>
      <c r="BU85" s="1377"/>
      <c r="BV85" s="1377"/>
      <c r="BW85" s="1377"/>
      <c r="BX85" s="1377"/>
      <c r="BY85" s="1377"/>
      <c r="BZ85" s="1377"/>
      <c r="CA85" s="4"/>
    </row>
    <row r="86" spans="21:79" ht="21.75" customHeight="1" thickTop="1" thickBot="1">
      <c r="U86" s="1388" t="s">
        <v>1</v>
      </c>
      <c r="V86" s="1389"/>
      <c r="W86" s="1390" t="s">
        <v>114</v>
      </c>
      <c r="X86" s="1391"/>
      <c r="Y86" s="1392"/>
      <c r="Z86" s="1404"/>
      <c r="AA86" s="1404"/>
      <c r="AB86" s="1412">
        <f t="shared" si="89"/>
        <v>1.0849585147218344E-2</v>
      </c>
      <c r="AC86" s="1412">
        <f t="shared" ref="AC86:AY86" si="104">AC15/AB15-1</f>
        <v>9.8226110135286593E-3</v>
      </c>
      <c r="AD86" s="1412">
        <f t="shared" si="104"/>
        <v>-5.7304961563480195E-3</v>
      </c>
      <c r="AE86" s="1412">
        <f t="shared" si="104"/>
        <v>4.9862212672508122E-2</v>
      </c>
      <c r="AF86" s="1412">
        <f t="shared" si="104"/>
        <v>1.5699074347006903E-2</v>
      </c>
      <c r="AG86" s="1412">
        <f t="shared" si="104"/>
        <v>9.1169004781017637E-3</v>
      </c>
      <c r="AH86" s="1412">
        <f t="shared" si="104"/>
        <v>-5.4666419048633452E-3</v>
      </c>
      <c r="AI86" s="1412">
        <f t="shared" si="104"/>
        <v>-3.5368074035914909E-2</v>
      </c>
      <c r="AJ86" s="1412">
        <f t="shared" si="104"/>
        <v>1.7291472112131778E-2</v>
      </c>
      <c r="AK86" s="1412">
        <f t="shared" si="104"/>
        <v>1.514308700259237E-2</v>
      </c>
      <c r="AL86" s="1412">
        <f t="shared" si="104"/>
        <v>-1.8901248363512813E-2</v>
      </c>
      <c r="AM86" s="1412">
        <f t="shared" si="104"/>
        <v>1.7477909221607968E-2</v>
      </c>
      <c r="AN86" s="1412">
        <f t="shared" si="104"/>
        <v>4.2008277400606975E-3</v>
      </c>
      <c r="AO86" s="1412">
        <f t="shared" si="104"/>
        <v>-5.7026395787910245E-3</v>
      </c>
      <c r="AP86" s="1412">
        <f t="shared" si="104"/>
        <v>4.8382194212728269E-3</v>
      </c>
      <c r="AQ86" s="1412">
        <f t="shared" si="104"/>
        <v>-1.6325020752240071E-2</v>
      </c>
      <c r="AR86" s="1412">
        <f t="shared" si="104"/>
        <v>2.7789442302674106E-2</v>
      </c>
      <c r="AS86" s="1412">
        <f t="shared" si="104"/>
        <v>-5.2045189891382848E-2</v>
      </c>
      <c r="AT86" s="1412">
        <f t="shared" si="104"/>
        <v>-5.4959828966639868E-2</v>
      </c>
      <c r="AU86" s="1412">
        <f t="shared" si="104"/>
        <v>4.3346573910423958E-2</v>
      </c>
      <c r="AV86" s="1412">
        <f t="shared" si="104"/>
        <v>3.8830866839088429E-2</v>
      </c>
      <c r="AW86" s="1412">
        <f t="shared" si="104"/>
        <v>3.1084677872815991E-2</v>
      </c>
      <c r="AX86" s="1412">
        <f t="shared" si="104"/>
        <v>1.0237076074120832E-2</v>
      </c>
      <c r="AY86" s="1412">
        <f t="shared" si="104"/>
        <v>-3.3908956911020249E-2</v>
      </c>
      <c r="AZ86" s="1412">
        <f t="shared" si="99"/>
        <v>-2.8365795079089096E-2</v>
      </c>
      <c r="BA86" s="1412">
        <f t="shared" si="88"/>
        <v>-1.2465508545368098E-2</v>
      </c>
      <c r="BB86" s="1412"/>
      <c r="BC86" s="1412"/>
      <c r="BD86" s="1412"/>
      <c r="BE86" s="1412"/>
      <c r="BL86" s="4"/>
      <c r="BM86" s="4"/>
      <c r="BN86" s="4"/>
      <c r="BO86" s="1377"/>
      <c r="BP86" s="1377"/>
      <c r="BQ86" s="1377"/>
      <c r="BR86" s="1377"/>
      <c r="BS86" s="1377"/>
      <c r="BT86" s="1377"/>
      <c r="BU86" s="1377"/>
      <c r="BV86" s="1377"/>
      <c r="BW86" s="1377"/>
      <c r="BX86" s="1377"/>
      <c r="BY86" s="1377"/>
      <c r="BZ86" s="1377"/>
      <c r="CA86" s="4"/>
    </row>
    <row r="87" spans="21:79">
      <c r="BL87" s="4"/>
      <c r="BM87" s="4"/>
      <c r="BN87" s="4"/>
      <c r="BO87" s="4"/>
      <c r="BP87" s="4"/>
      <c r="BQ87" s="4"/>
      <c r="BR87" s="4"/>
      <c r="BS87" s="4"/>
      <c r="BT87" s="4"/>
      <c r="BU87" s="4"/>
      <c r="BV87" s="4"/>
      <c r="BW87" s="4"/>
      <c r="BX87" s="4"/>
      <c r="BY87" s="4"/>
      <c r="BZ87" s="4"/>
      <c r="CA87" s="4"/>
    </row>
    <row r="88" spans="21:79">
      <c r="BL88" s="4"/>
      <c r="BM88" s="4"/>
      <c r="BN88" s="4"/>
      <c r="BO88" s="4"/>
      <c r="BP88" s="4"/>
      <c r="BQ88" s="4"/>
      <c r="BR88" s="4"/>
      <c r="BS88" s="4"/>
      <c r="BT88" s="4"/>
      <c r="BU88" s="4"/>
      <c r="BV88" s="4"/>
      <c r="BW88" s="4"/>
      <c r="BX88" s="4"/>
      <c r="BY88" s="4"/>
      <c r="BZ88" s="4"/>
      <c r="CA88" s="4"/>
    </row>
  </sheetData>
  <phoneticPr fontId="8"/>
  <pageMargins left="0.19685039370078741" right="0.19685039370078741" top="0.19685039370078741" bottom="0.27559055118110237" header="0.19685039370078741" footer="0.23622047244094491"/>
  <pageSetup paperSize="9" scale="45" orientation="portrait" r:id="rId1"/>
  <headerFooter alignWithMargins="0"/>
  <colBreaks count="1" manualBreakCount="1">
    <brk id="5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K140"/>
  <sheetViews>
    <sheetView zoomScale="85" zoomScaleNormal="85" workbookViewId="0">
      <pane xSplit="25" ySplit="4" topLeftCell="AU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2" customWidth="1"/>
    <col min="2" max="18" width="1.625" style="1" hidden="1" customWidth="1"/>
    <col min="19" max="20" width="1.5" style="1" hidden="1" customWidth="1"/>
    <col min="21" max="24" width="1.625" style="1" customWidth="1"/>
    <col min="25" max="25" width="39.125" style="1" customWidth="1"/>
    <col min="26" max="26" width="10.625" style="1" hidden="1" customWidth="1"/>
    <col min="27" max="53" width="10.625" style="1" customWidth="1"/>
    <col min="54" max="59" width="10.625" style="1" hidden="1" customWidth="1"/>
    <col min="60" max="61" width="9" style="1"/>
    <col min="62" max="62" width="14.625" style="1" customWidth="1"/>
    <col min="63" max="16384" width="9" style="1"/>
  </cols>
  <sheetData>
    <row r="1" spans="1:63" ht="24.95" customHeight="1">
      <c r="A1" s="872" t="s">
        <v>441</v>
      </c>
      <c r="B1" s="1059"/>
      <c r="C1" s="1059"/>
      <c r="D1" s="1059"/>
      <c r="E1" s="1059"/>
      <c r="F1" s="1059"/>
      <c r="G1" s="1059"/>
      <c r="H1" s="1059"/>
      <c r="I1" s="1059"/>
      <c r="J1" s="1059"/>
      <c r="K1" s="1059"/>
      <c r="L1" s="1059"/>
      <c r="M1" s="1059"/>
      <c r="N1" s="1059"/>
      <c r="O1" s="1059"/>
      <c r="P1" s="1059"/>
      <c r="Q1" s="1059"/>
      <c r="R1" s="1059"/>
      <c r="S1" s="1059"/>
      <c r="T1" s="1059"/>
      <c r="U1" s="1059"/>
      <c r="V1" s="867"/>
      <c r="W1" s="867"/>
      <c r="X1" s="867"/>
      <c r="Y1" s="867"/>
      <c r="Z1" s="867"/>
      <c r="AA1" s="867"/>
      <c r="AB1" s="867"/>
      <c r="AC1" s="867"/>
      <c r="AD1" s="474"/>
      <c r="AE1" s="474"/>
      <c r="AF1" s="474"/>
      <c r="AG1" s="474"/>
      <c r="AH1" s="474"/>
      <c r="AI1" s="474"/>
    </row>
    <row r="2" spans="1:63" ht="15" customHeight="1">
      <c r="A2" s="1060"/>
      <c r="B2" s="474"/>
      <c r="C2" s="474"/>
      <c r="D2" s="474"/>
      <c r="E2" s="474"/>
      <c r="F2" s="474"/>
      <c r="G2" s="474"/>
      <c r="H2" s="474"/>
      <c r="I2" s="474"/>
      <c r="J2" s="474"/>
      <c r="K2" s="474"/>
      <c r="L2" s="474"/>
      <c r="M2" s="474"/>
      <c r="N2" s="474"/>
      <c r="O2" s="474"/>
      <c r="P2" s="474"/>
      <c r="Q2" s="474"/>
      <c r="R2" s="474"/>
      <c r="S2" s="474"/>
      <c r="T2" s="474"/>
      <c r="U2" s="474"/>
      <c r="V2" s="474"/>
      <c r="W2" s="474"/>
      <c r="X2" s="474"/>
      <c r="Y2" s="1061"/>
      <c r="Z2" s="1061"/>
      <c r="AA2" s="1061"/>
      <c r="AB2" s="1061"/>
      <c r="AC2" s="1061"/>
      <c r="AD2" s="1061"/>
      <c r="AE2" s="1061"/>
      <c r="AF2" s="1061"/>
      <c r="AG2" s="1061"/>
      <c r="AH2" s="1061"/>
      <c r="AI2" s="1061"/>
    </row>
    <row r="3" spans="1:63" ht="19.5" thickBot="1">
      <c r="V3" s="1" t="s">
        <v>254</v>
      </c>
    </row>
    <row r="4" spans="1:63" ht="15" thickBot="1">
      <c r="V4" s="892" t="s">
        <v>181</v>
      </c>
      <c r="W4" s="893"/>
      <c r="X4" s="893"/>
      <c r="Y4" s="21"/>
      <c r="Z4" s="239"/>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23">
        <f t="shared" si="0"/>
        <v>2016</v>
      </c>
      <c r="BB4" s="21">
        <f t="shared" si="0"/>
        <v>2017</v>
      </c>
      <c r="BC4" s="22">
        <f t="shared" si="0"/>
        <v>2018</v>
      </c>
      <c r="BD4" s="22">
        <f t="shared" si="0"/>
        <v>2019</v>
      </c>
      <c r="BE4" s="22">
        <f t="shared" si="0"/>
        <v>2020</v>
      </c>
      <c r="BF4" s="22" t="s">
        <v>34</v>
      </c>
      <c r="BG4" s="23" t="s">
        <v>3</v>
      </c>
    </row>
    <row r="5" spans="1:63">
      <c r="P5" s="1062"/>
      <c r="Q5" s="1063"/>
      <c r="R5" s="1063"/>
      <c r="S5" s="1064"/>
      <c r="T5" s="636"/>
      <c r="V5" s="899" t="s">
        <v>182</v>
      </c>
      <c r="W5" s="900"/>
      <c r="X5" s="900"/>
      <c r="Y5" s="1007"/>
      <c r="Z5" s="136"/>
      <c r="AA5" s="315">
        <f t="shared" ref="AA5:BE5" si="1">SUM(AA6,AA14,AA35,AA29,AA42)</f>
        <v>1064971.636270121</v>
      </c>
      <c r="AB5" s="315">
        <f t="shared" si="1"/>
        <v>1075447.4500246192</v>
      </c>
      <c r="AC5" s="315">
        <f t="shared" si="1"/>
        <v>1083640.7206132812</v>
      </c>
      <c r="AD5" s="315">
        <f t="shared" si="1"/>
        <v>1079139.6059061205</v>
      </c>
      <c r="AE5" s="315">
        <f t="shared" si="1"/>
        <v>1129139.2915545255</v>
      </c>
      <c r="AF5" s="315">
        <f t="shared" si="1"/>
        <v>1140655.6043457573</v>
      </c>
      <c r="AG5" s="315">
        <f t="shared" si="1"/>
        <v>1151552.0038269006</v>
      </c>
      <c r="AH5" s="315">
        <f t="shared" si="1"/>
        <v>1145969.9857086656</v>
      </c>
      <c r="AI5" s="315">
        <f t="shared" si="1"/>
        <v>1112211.6694268337</v>
      </c>
      <c r="AJ5" s="315">
        <f t="shared" si="1"/>
        <v>1148101.0754032466</v>
      </c>
      <c r="AK5" s="315">
        <f t="shared" si="1"/>
        <v>1169048.2423853637</v>
      </c>
      <c r="AL5" s="315">
        <f t="shared" si="1"/>
        <v>1156082.0334652551</v>
      </c>
      <c r="AM5" s="315">
        <f t="shared" si="1"/>
        <v>1187687.5536781973</v>
      </c>
      <c r="AN5" s="315">
        <f t="shared" si="1"/>
        <v>1195912.1717828386</v>
      </c>
      <c r="AO5" s="315">
        <f t="shared" si="1"/>
        <v>1191462.6957316834</v>
      </c>
      <c r="AP5" s="315">
        <f t="shared" si="1"/>
        <v>1198185.5210114226</v>
      </c>
      <c r="AQ5" s="315">
        <f t="shared" si="1"/>
        <v>1175464.1281010329</v>
      </c>
      <c r="AR5" s="315">
        <f t="shared" si="1"/>
        <v>1212942.4727520091</v>
      </c>
      <c r="AS5" s="315">
        <f t="shared" si="1"/>
        <v>1145208.0608001037</v>
      </c>
      <c r="AT5" s="315">
        <f t="shared" si="1"/>
        <v>1085517.2400954782</v>
      </c>
      <c r="AU5" s="315">
        <f t="shared" si="1"/>
        <v>1135325.3578239891</v>
      </c>
      <c r="AV5" s="315">
        <f t="shared" si="1"/>
        <v>1185953.3660952928</v>
      </c>
      <c r="AW5" s="315">
        <f t="shared" si="1"/>
        <v>1224679.7935449593</v>
      </c>
      <c r="AX5" s="315">
        <f t="shared" si="1"/>
        <v>1235357.4261284308</v>
      </c>
      <c r="AY5" s="315">
        <f t="shared" si="1"/>
        <v>1186951.8148211192</v>
      </c>
      <c r="AZ5" s="315">
        <f t="shared" si="1"/>
        <v>1147496.1643223506</v>
      </c>
      <c r="BA5" s="607">
        <f t="shared" si="1"/>
        <v>1127863.3657967062</v>
      </c>
      <c r="BB5" s="1427">
        <f t="shared" si="1"/>
        <v>0</v>
      </c>
      <c r="BC5" s="315">
        <f t="shared" si="1"/>
        <v>0</v>
      </c>
      <c r="BD5" s="315">
        <f t="shared" si="1"/>
        <v>0</v>
      </c>
      <c r="BE5" s="315">
        <f t="shared" si="1"/>
        <v>0</v>
      </c>
      <c r="BF5" s="637"/>
      <c r="BG5" s="36"/>
      <c r="BH5" s="119"/>
      <c r="BI5" s="246"/>
      <c r="BJ5" s="119"/>
      <c r="BK5" s="119"/>
    </row>
    <row r="6" spans="1:63">
      <c r="P6" s="295"/>
      <c r="Q6" s="295"/>
      <c r="R6" s="295"/>
      <c r="S6" s="295"/>
      <c r="T6" s="636"/>
      <c r="V6" s="904"/>
      <c r="W6" s="905" t="s">
        <v>183</v>
      </c>
      <c r="X6" s="1009"/>
      <c r="Y6" s="1065"/>
      <c r="Z6" s="137"/>
      <c r="AA6" s="314">
        <f>SUM(AA8:AA13)</f>
        <v>348186.82507440395</v>
      </c>
      <c r="AB6" s="314">
        <f>SUM(AB8:AB13)</f>
        <v>349499.11315940652</v>
      </c>
      <c r="AC6" s="314">
        <f t="shared" ref="AC6:BE6" si="2">SUM(AC8:AC13)</f>
        <v>354883.78746810317</v>
      </c>
      <c r="AD6" s="314">
        <f t="shared" si="2"/>
        <v>338494.20112836576</v>
      </c>
      <c r="AE6" s="314">
        <f t="shared" si="2"/>
        <v>372469.04083184339</v>
      </c>
      <c r="AF6" s="314">
        <f t="shared" si="2"/>
        <v>360407.24472896586</v>
      </c>
      <c r="AG6" s="314">
        <f t="shared" si="2"/>
        <v>362270.0412186124</v>
      </c>
      <c r="AH6" s="314">
        <f t="shared" si="2"/>
        <v>357476.58021691116</v>
      </c>
      <c r="AI6" s="314">
        <f t="shared" si="2"/>
        <v>344321.83714698761</v>
      </c>
      <c r="AJ6" s="314">
        <f t="shared" si="2"/>
        <v>365469.43278855312</v>
      </c>
      <c r="AK6" s="314">
        <f t="shared" si="2"/>
        <v>373996.00931239815</v>
      </c>
      <c r="AL6" s="314">
        <f t="shared" si="2"/>
        <v>364933.18649799406</v>
      </c>
      <c r="AM6" s="314">
        <f t="shared" si="2"/>
        <v>390533.0678038465</v>
      </c>
      <c r="AN6" s="314">
        <f t="shared" si="2"/>
        <v>406834.53350731113</v>
      </c>
      <c r="AO6" s="314">
        <f t="shared" si="2"/>
        <v>402248.84573122551</v>
      </c>
      <c r="AP6" s="314">
        <f t="shared" si="2"/>
        <v>422170.79118585412</v>
      </c>
      <c r="AQ6" s="314">
        <f t="shared" si="2"/>
        <v>413734.60237552045</v>
      </c>
      <c r="AR6" s="314">
        <f t="shared" si="2"/>
        <v>466457.32974409487</v>
      </c>
      <c r="AS6" s="314">
        <f t="shared" si="2"/>
        <v>435501.49548418901</v>
      </c>
      <c r="AT6" s="314">
        <f t="shared" si="2"/>
        <v>396880.46919282939</v>
      </c>
      <c r="AU6" s="314">
        <f t="shared" si="2"/>
        <v>421819.29568653292</v>
      </c>
      <c r="AV6" s="314">
        <f t="shared" si="2"/>
        <v>478415.4536276565</v>
      </c>
      <c r="AW6" s="314">
        <f t="shared" si="2"/>
        <v>523582.67121678271</v>
      </c>
      <c r="AX6" s="314">
        <f t="shared" si="2"/>
        <v>525638.684645553</v>
      </c>
      <c r="AY6" s="314">
        <f t="shared" si="2"/>
        <v>499176.5368685869</v>
      </c>
      <c r="AZ6" s="314">
        <f t="shared" si="2"/>
        <v>474194.07818086224</v>
      </c>
      <c r="BA6" s="594">
        <f t="shared" si="2"/>
        <v>506680.47800275177</v>
      </c>
      <c r="BB6" s="1434">
        <f t="shared" si="2"/>
        <v>0</v>
      </c>
      <c r="BC6" s="314">
        <f t="shared" si="2"/>
        <v>0</v>
      </c>
      <c r="BD6" s="314">
        <f t="shared" si="2"/>
        <v>0</v>
      </c>
      <c r="BE6" s="314">
        <f t="shared" si="2"/>
        <v>0</v>
      </c>
      <c r="BF6" s="638"/>
      <c r="BG6" s="594"/>
      <c r="BH6" s="119"/>
      <c r="BI6" s="246"/>
      <c r="BJ6" s="119"/>
      <c r="BK6" s="119"/>
    </row>
    <row r="7" spans="1:63">
      <c r="P7" s="295"/>
      <c r="Q7" s="295"/>
      <c r="R7" s="295"/>
      <c r="S7" s="295"/>
      <c r="T7" s="636"/>
      <c r="V7" s="904"/>
      <c r="W7" s="908"/>
      <c r="X7" s="905" t="s">
        <v>184</v>
      </c>
      <c r="Y7" s="1010"/>
      <c r="Z7" s="592"/>
      <c r="AA7" s="314">
        <f>SUM(AA8:AA12)</f>
        <v>348186.82507440395</v>
      </c>
      <c r="AB7" s="314">
        <f t="shared" ref="AB7:BE7" si="3">SUM(AB8:AB12)</f>
        <v>349499.11315940652</v>
      </c>
      <c r="AC7" s="314">
        <f t="shared" si="3"/>
        <v>354883.78746810317</v>
      </c>
      <c r="AD7" s="314">
        <f t="shared" si="3"/>
        <v>338494.20112836576</v>
      </c>
      <c r="AE7" s="314">
        <f t="shared" si="3"/>
        <v>372469.04083184339</v>
      </c>
      <c r="AF7" s="314">
        <f t="shared" si="3"/>
        <v>360407.24472896586</v>
      </c>
      <c r="AG7" s="314">
        <f t="shared" si="3"/>
        <v>362270.0412186124</v>
      </c>
      <c r="AH7" s="314">
        <f t="shared" si="3"/>
        <v>357476.58021691116</v>
      </c>
      <c r="AI7" s="314">
        <f t="shared" si="3"/>
        <v>344321.83714698761</v>
      </c>
      <c r="AJ7" s="314">
        <f t="shared" si="3"/>
        <v>365469.43278855312</v>
      </c>
      <c r="AK7" s="314">
        <f t="shared" si="3"/>
        <v>373996.00931239815</v>
      </c>
      <c r="AL7" s="314">
        <f t="shared" si="3"/>
        <v>364933.18649799406</v>
      </c>
      <c r="AM7" s="314">
        <f t="shared" si="3"/>
        <v>390533.0678038465</v>
      </c>
      <c r="AN7" s="314">
        <f t="shared" si="3"/>
        <v>406834.53350731113</v>
      </c>
      <c r="AO7" s="314">
        <f t="shared" si="3"/>
        <v>402248.84573122551</v>
      </c>
      <c r="AP7" s="314">
        <f t="shared" si="3"/>
        <v>422170.79118585412</v>
      </c>
      <c r="AQ7" s="314">
        <f t="shared" si="3"/>
        <v>413734.60237552045</v>
      </c>
      <c r="AR7" s="314">
        <f t="shared" si="3"/>
        <v>466457.32974409487</v>
      </c>
      <c r="AS7" s="314">
        <f t="shared" si="3"/>
        <v>435501.49548418901</v>
      </c>
      <c r="AT7" s="314">
        <f t="shared" si="3"/>
        <v>396880.46919282939</v>
      </c>
      <c r="AU7" s="314">
        <f t="shared" si="3"/>
        <v>421819.29568653292</v>
      </c>
      <c r="AV7" s="314">
        <f t="shared" si="3"/>
        <v>478415.4536276565</v>
      </c>
      <c r="AW7" s="314">
        <f t="shared" si="3"/>
        <v>523582.67121678271</v>
      </c>
      <c r="AX7" s="314">
        <f t="shared" si="3"/>
        <v>525638.684645553</v>
      </c>
      <c r="AY7" s="314">
        <f t="shared" si="3"/>
        <v>499176.5368685869</v>
      </c>
      <c r="AZ7" s="314">
        <f t="shared" si="3"/>
        <v>474194.07818086224</v>
      </c>
      <c r="BA7" s="594">
        <f t="shared" si="3"/>
        <v>506680.47800275177</v>
      </c>
      <c r="BB7" s="1434">
        <f t="shared" si="3"/>
        <v>0</v>
      </c>
      <c r="BC7" s="314">
        <f t="shared" si="3"/>
        <v>0</v>
      </c>
      <c r="BD7" s="314">
        <f t="shared" si="3"/>
        <v>0</v>
      </c>
      <c r="BE7" s="314">
        <f t="shared" si="3"/>
        <v>0</v>
      </c>
      <c r="BF7" s="638"/>
      <c r="BG7" s="594"/>
      <c r="BH7" s="119"/>
      <c r="BI7" s="246"/>
      <c r="BJ7" s="119"/>
      <c r="BK7" s="119"/>
    </row>
    <row r="8" spans="1:63">
      <c r="P8" s="295"/>
      <c r="Q8" s="295"/>
      <c r="R8" s="295"/>
      <c r="S8" s="295"/>
      <c r="T8" s="636"/>
      <c r="V8" s="904"/>
      <c r="W8" s="910"/>
      <c r="X8" s="910"/>
      <c r="Y8" s="1066" t="s">
        <v>185</v>
      </c>
      <c r="Z8" s="278"/>
      <c r="AA8" s="362">
        <v>26645.497440917352</v>
      </c>
      <c r="AB8" s="362">
        <v>24687.609706184812</v>
      </c>
      <c r="AC8" s="362">
        <v>21945.901132976323</v>
      </c>
      <c r="AD8" s="362">
        <v>21852.871297233105</v>
      </c>
      <c r="AE8" s="362">
        <v>18501.310677951362</v>
      </c>
      <c r="AF8" s="362">
        <v>17707.822967853008</v>
      </c>
      <c r="AG8" s="362">
        <v>17152.030964792721</v>
      </c>
      <c r="AH8" s="362">
        <v>15992.02629380604</v>
      </c>
      <c r="AI8" s="362">
        <v>14042.592559091709</v>
      </c>
      <c r="AJ8" s="362">
        <v>15077.40133280302</v>
      </c>
      <c r="AK8" s="362">
        <v>15845.612502912936</v>
      </c>
      <c r="AL8" s="362">
        <v>15178.548651702939</v>
      </c>
      <c r="AM8" s="362">
        <v>14956.542743263653</v>
      </c>
      <c r="AN8" s="362">
        <v>14471.288772552951</v>
      </c>
      <c r="AO8" s="362">
        <v>14752.190519679041</v>
      </c>
      <c r="AP8" s="362">
        <v>17478.552295470094</v>
      </c>
      <c r="AQ8" s="362">
        <v>18057.750939445723</v>
      </c>
      <c r="AR8" s="362">
        <v>17766.776454458333</v>
      </c>
      <c r="AS8" s="362">
        <v>17366.437626894087</v>
      </c>
      <c r="AT8" s="362">
        <v>17086.254587917836</v>
      </c>
      <c r="AU8" s="362">
        <v>17701.246730017439</v>
      </c>
      <c r="AV8" s="362">
        <v>16553.844575774165</v>
      </c>
      <c r="AW8" s="362">
        <v>16000.276419228503</v>
      </c>
      <c r="AX8" s="362">
        <v>14055.186865830643</v>
      </c>
      <c r="AY8" s="362">
        <v>13910.364346763497</v>
      </c>
      <c r="AZ8" s="362">
        <v>13316.716586326882</v>
      </c>
      <c r="BA8" s="584">
        <v>13548.84862524956</v>
      </c>
      <c r="BB8" s="1435">
        <v>0</v>
      </c>
      <c r="BC8" s="362">
        <v>0</v>
      </c>
      <c r="BD8" s="362">
        <v>0</v>
      </c>
      <c r="BE8" s="362">
        <v>0</v>
      </c>
      <c r="BF8" s="639"/>
      <c r="BG8" s="584"/>
      <c r="BH8" s="119"/>
      <c r="BI8" s="119"/>
      <c r="BJ8" s="119"/>
      <c r="BK8" s="119"/>
    </row>
    <row r="9" spans="1:63">
      <c r="P9" s="295"/>
      <c r="Q9" s="295"/>
      <c r="R9" s="295"/>
      <c r="S9" s="295"/>
      <c r="T9" s="636"/>
      <c r="V9" s="904"/>
      <c r="W9" s="910"/>
      <c r="X9" s="910"/>
      <c r="Y9" s="1067" t="s">
        <v>186</v>
      </c>
      <c r="Z9" s="140"/>
      <c r="AA9" s="139">
        <v>26529.959766207987</v>
      </c>
      <c r="AB9" s="139">
        <v>26937.029086719594</v>
      </c>
      <c r="AC9" s="139">
        <v>27389.460154550718</v>
      </c>
      <c r="AD9" s="139">
        <v>29000.421868122809</v>
      </c>
      <c r="AE9" s="139">
        <v>29099.137983900015</v>
      </c>
      <c r="AF9" s="139">
        <v>29415.578969358838</v>
      </c>
      <c r="AG9" s="139">
        <v>30398.489158764947</v>
      </c>
      <c r="AH9" s="139">
        <v>33559.109820461672</v>
      </c>
      <c r="AI9" s="139">
        <v>32312.379675339427</v>
      </c>
      <c r="AJ9" s="139">
        <v>32440.479119147334</v>
      </c>
      <c r="AK9" s="139">
        <v>32060.750630768744</v>
      </c>
      <c r="AL9" s="139">
        <v>31172.947199533992</v>
      </c>
      <c r="AM9" s="139">
        <v>30186.8928432065</v>
      </c>
      <c r="AN9" s="139">
        <v>30162.61217580628</v>
      </c>
      <c r="AO9" s="139">
        <v>30197.761174915875</v>
      </c>
      <c r="AP9" s="139">
        <v>31494.224533297569</v>
      </c>
      <c r="AQ9" s="139">
        <v>30742.356739667823</v>
      </c>
      <c r="AR9" s="139">
        <v>30813.892399609729</v>
      </c>
      <c r="AS9" s="139">
        <v>28732.482849935084</v>
      </c>
      <c r="AT9" s="139">
        <v>28469.863083395325</v>
      </c>
      <c r="AU9" s="139">
        <v>29741.828136993419</v>
      </c>
      <c r="AV9" s="139">
        <v>27168.939828365852</v>
      </c>
      <c r="AW9" s="139">
        <v>26992.45394971815</v>
      </c>
      <c r="AX9" s="139">
        <v>24620.615769905478</v>
      </c>
      <c r="AY9" s="139">
        <v>24019.140149645813</v>
      </c>
      <c r="AZ9" s="139">
        <v>24935.973804173031</v>
      </c>
      <c r="BA9" s="433">
        <v>22174.739612991551</v>
      </c>
      <c r="BB9" s="1436">
        <v>0</v>
      </c>
      <c r="BC9" s="139">
        <v>0</v>
      </c>
      <c r="BD9" s="139">
        <v>0</v>
      </c>
      <c r="BE9" s="139">
        <v>0</v>
      </c>
      <c r="BF9" s="640"/>
      <c r="BG9" s="433"/>
      <c r="BH9" s="119"/>
      <c r="BI9" s="119"/>
      <c r="BJ9" s="119"/>
      <c r="BK9" s="119"/>
    </row>
    <row r="10" spans="1:63" ht="13.5" customHeight="1">
      <c r="P10" s="295"/>
      <c r="Q10" s="295"/>
      <c r="R10" s="295"/>
      <c r="S10" s="295"/>
      <c r="T10" s="636"/>
      <c r="V10" s="904"/>
      <c r="W10" s="910"/>
      <c r="X10" s="910"/>
      <c r="Y10" s="1068" t="s">
        <v>187</v>
      </c>
      <c r="Z10" s="279"/>
      <c r="AA10" s="139">
        <v>1155.9217918252421</v>
      </c>
      <c r="AB10" s="139">
        <v>1156.7963575355727</v>
      </c>
      <c r="AC10" s="139">
        <v>1335.9998223641514</v>
      </c>
      <c r="AD10" s="139">
        <v>1283.0435885392096</v>
      </c>
      <c r="AE10" s="139">
        <v>1018.7555018920033</v>
      </c>
      <c r="AF10" s="139">
        <v>1087.3355132848274</v>
      </c>
      <c r="AG10" s="139">
        <v>885.14062361735841</v>
      </c>
      <c r="AH10" s="139">
        <v>1009.6097896433201</v>
      </c>
      <c r="AI10" s="139">
        <v>988.58414890801544</v>
      </c>
      <c r="AJ10" s="139">
        <v>1026.0906724386177</v>
      </c>
      <c r="AK10" s="139">
        <v>759.86612182022532</v>
      </c>
      <c r="AL10" s="139">
        <v>768.01290115199242</v>
      </c>
      <c r="AM10" s="139">
        <v>1027.9637587595391</v>
      </c>
      <c r="AN10" s="139">
        <v>671.526483875027</v>
      </c>
      <c r="AO10" s="139">
        <v>699.81753460848631</v>
      </c>
      <c r="AP10" s="139">
        <v>566.54178582589827</v>
      </c>
      <c r="AQ10" s="139">
        <v>976.45165441238123</v>
      </c>
      <c r="AR10" s="139">
        <v>2203.9053357799821</v>
      </c>
      <c r="AS10" s="139">
        <v>2290.786454288339</v>
      </c>
      <c r="AT10" s="139">
        <v>2361.7217280783502</v>
      </c>
      <c r="AU10" s="139">
        <v>2658.1508280703579</v>
      </c>
      <c r="AV10" s="139">
        <v>2774.0962862296392</v>
      </c>
      <c r="AW10" s="139">
        <v>3742.5186666125346</v>
      </c>
      <c r="AX10" s="139">
        <v>2488.3359093968738</v>
      </c>
      <c r="AY10" s="139">
        <v>2510.1589722056906</v>
      </c>
      <c r="AZ10" s="139">
        <v>2421.8942385590472</v>
      </c>
      <c r="BA10" s="433">
        <v>2905.622765580933</v>
      </c>
      <c r="BB10" s="1436">
        <v>0</v>
      </c>
      <c r="BC10" s="139">
        <v>0</v>
      </c>
      <c r="BD10" s="139">
        <v>0</v>
      </c>
      <c r="BE10" s="139">
        <v>0</v>
      </c>
      <c r="BF10" s="640"/>
      <c r="BG10" s="433"/>
      <c r="BH10" s="119"/>
      <c r="BI10" s="119"/>
      <c r="BJ10" s="119"/>
      <c r="BK10" s="119"/>
    </row>
    <row r="11" spans="1:63" ht="13.5" customHeight="1">
      <c r="P11" s="295"/>
      <c r="Q11" s="295"/>
      <c r="R11" s="295"/>
      <c r="S11" s="295"/>
      <c r="T11" s="636"/>
      <c r="V11" s="904"/>
      <c r="W11" s="910"/>
      <c r="X11" s="910"/>
      <c r="Y11" s="1068" t="s">
        <v>188</v>
      </c>
      <c r="Z11" s="140"/>
      <c r="AA11" s="139">
        <v>293280.54472648446</v>
      </c>
      <c r="AB11" s="139">
        <v>296155.50020770472</v>
      </c>
      <c r="AC11" s="139">
        <v>303617.65001154586</v>
      </c>
      <c r="AD11" s="139">
        <v>285714.54133347824</v>
      </c>
      <c r="AE11" s="139">
        <v>323111.42492288095</v>
      </c>
      <c r="AF11" s="139">
        <v>311447.56884149177</v>
      </c>
      <c r="AG11" s="139">
        <v>313062.76089844701</v>
      </c>
      <c r="AH11" s="139">
        <v>306114.5700172002</v>
      </c>
      <c r="AI11" s="139">
        <v>296130.35607407527</v>
      </c>
      <c r="AJ11" s="139">
        <v>316010.77021157811</v>
      </c>
      <c r="AK11" s="139">
        <v>324399.54689727136</v>
      </c>
      <c r="AL11" s="139">
        <v>316929.37805875804</v>
      </c>
      <c r="AM11" s="139">
        <v>343428.05815617181</v>
      </c>
      <c r="AN11" s="139">
        <v>360645.0994319006</v>
      </c>
      <c r="AO11" s="139">
        <v>355644.653351138</v>
      </c>
      <c r="AP11" s="139">
        <v>371574.7537902671</v>
      </c>
      <c r="AQ11" s="139">
        <v>362973.40106589842</v>
      </c>
      <c r="AR11" s="139">
        <v>414656.79537066404</v>
      </c>
      <c r="AS11" s="139">
        <v>386184.49874647165</v>
      </c>
      <c r="AT11" s="139">
        <v>348110.87331061601</v>
      </c>
      <c r="AU11" s="139">
        <v>370794.0811442564</v>
      </c>
      <c r="AV11" s="139">
        <v>431063.75920385885</v>
      </c>
      <c r="AW11" s="139">
        <v>476019.2797066074</v>
      </c>
      <c r="AX11" s="139">
        <v>483627.27612750797</v>
      </c>
      <c r="AY11" s="139">
        <v>457958.60036352515</v>
      </c>
      <c r="AZ11" s="139">
        <v>432777.55515306606</v>
      </c>
      <c r="BA11" s="433">
        <v>467264.33689292124</v>
      </c>
      <c r="BB11" s="1436">
        <v>0</v>
      </c>
      <c r="BC11" s="139">
        <v>0</v>
      </c>
      <c r="BD11" s="139">
        <v>0</v>
      </c>
      <c r="BE11" s="139">
        <v>0</v>
      </c>
      <c r="BF11" s="640"/>
      <c r="BG11" s="433"/>
      <c r="BH11" s="119"/>
      <c r="BI11" s="119"/>
      <c r="BJ11" s="119"/>
      <c r="BK11" s="119"/>
    </row>
    <row r="12" spans="1:63">
      <c r="P12" s="295"/>
      <c r="Q12" s="295"/>
      <c r="R12" s="295"/>
      <c r="S12" s="295"/>
      <c r="T12" s="636"/>
      <c r="V12" s="904"/>
      <c r="W12" s="910"/>
      <c r="X12" s="910"/>
      <c r="Y12" s="924" t="s">
        <v>189</v>
      </c>
      <c r="Z12" s="272"/>
      <c r="AA12" s="139">
        <v>574.90134896890959</v>
      </c>
      <c r="AB12" s="139">
        <v>562.1778012618272</v>
      </c>
      <c r="AC12" s="139">
        <v>594.77634666612141</v>
      </c>
      <c r="AD12" s="139">
        <v>643.32304099243606</v>
      </c>
      <c r="AE12" s="139">
        <v>738.41174521910489</v>
      </c>
      <c r="AF12" s="139">
        <v>748.93843697737805</v>
      </c>
      <c r="AG12" s="139">
        <v>771.61957299033725</v>
      </c>
      <c r="AH12" s="139">
        <v>801.26429579993442</v>
      </c>
      <c r="AI12" s="139">
        <v>847.92468957317442</v>
      </c>
      <c r="AJ12" s="139">
        <v>914.6914525860567</v>
      </c>
      <c r="AK12" s="139">
        <v>930.23315962490176</v>
      </c>
      <c r="AL12" s="139">
        <v>884.29968684707421</v>
      </c>
      <c r="AM12" s="139">
        <v>933.6103024450058</v>
      </c>
      <c r="AN12" s="139">
        <v>884.00664317627798</v>
      </c>
      <c r="AO12" s="139">
        <v>954.42315088408486</v>
      </c>
      <c r="AP12" s="139">
        <v>1056.7187809934969</v>
      </c>
      <c r="AQ12" s="139">
        <v>984.64197609610574</v>
      </c>
      <c r="AR12" s="139">
        <v>1015.9601835827764</v>
      </c>
      <c r="AS12" s="139">
        <v>927.28980659982005</v>
      </c>
      <c r="AT12" s="139">
        <v>851.75648282186421</v>
      </c>
      <c r="AU12" s="139">
        <v>923.98884719528075</v>
      </c>
      <c r="AV12" s="139">
        <v>854.81373342800725</v>
      </c>
      <c r="AW12" s="139">
        <v>828.14247461614411</v>
      </c>
      <c r="AX12" s="139">
        <v>847.26997291203736</v>
      </c>
      <c r="AY12" s="139">
        <v>778.27303644679625</v>
      </c>
      <c r="AZ12" s="139">
        <v>741.93839873721799</v>
      </c>
      <c r="BA12" s="433">
        <v>786.93010600847367</v>
      </c>
      <c r="BB12" s="1436">
        <v>0</v>
      </c>
      <c r="BC12" s="139">
        <v>0</v>
      </c>
      <c r="BD12" s="139">
        <v>0</v>
      </c>
      <c r="BE12" s="139">
        <v>0</v>
      </c>
      <c r="BF12" s="640"/>
      <c r="BG12" s="433"/>
      <c r="BH12" s="119"/>
      <c r="BI12" s="119"/>
      <c r="BJ12" s="119"/>
      <c r="BK12" s="119"/>
    </row>
    <row r="13" spans="1:63">
      <c r="P13" s="295"/>
      <c r="Q13" s="295"/>
      <c r="R13" s="1484"/>
      <c r="S13" s="1484"/>
      <c r="T13" s="636"/>
      <c r="V13" s="904"/>
      <c r="W13" s="910"/>
      <c r="X13" s="1479" t="s">
        <v>442</v>
      </c>
      <c r="Y13" s="1480"/>
      <c r="Z13" s="623"/>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625"/>
      <c r="BB13" s="1437"/>
      <c r="BC13" s="624"/>
      <c r="BD13" s="624"/>
      <c r="BE13" s="624"/>
      <c r="BF13" s="641"/>
      <c r="BG13" s="625"/>
      <c r="BH13" s="119"/>
      <c r="BI13" s="119"/>
      <c r="BJ13" s="119"/>
      <c r="BK13" s="119"/>
    </row>
    <row r="14" spans="1:63">
      <c r="P14" s="295"/>
      <c r="Q14" s="295"/>
      <c r="R14" s="295"/>
      <c r="S14" s="295"/>
      <c r="T14" s="636"/>
      <c r="V14" s="904"/>
      <c r="W14" s="919" t="s">
        <v>190</v>
      </c>
      <c r="X14" s="1013"/>
      <c r="Y14" s="1069"/>
      <c r="Z14" s="141"/>
      <c r="AA14" s="313">
        <f>SUM(AA15,AA19)</f>
        <v>378775.58929134213</v>
      </c>
      <c r="AB14" s="313">
        <f t="shared" ref="AB14:AZ14" si="4">SUM(AB15,AB19)</f>
        <v>376163.08752415137</v>
      </c>
      <c r="AC14" s="313">
        <f t="shared" si="4"/>
        <v>370497.92117692932</v>
      </c>
      <c r="AD14" s="313">
        <f t="shared" si="4"/>
        <v>372147.91522100166</v>
      </c>
      <c r="AE14" s="313">
        <f t="shared" si="4"/>
        <v>379024.66691262915</v>
      </c>
      <c r="AF14" s="313">
        <f t="shared" si="4"/>
        <v>385976.86112358613</v>
      </c>
      <c r="AG14" s="313">
        <f t="shared" si="4"/>
        <v>390690.65333546541</v>
      </c>
      <c r="AH14" s="313">
        <f t="shared" si="4"/>
        <v>386488.99197198148</v>
      </c>
      <c r="AI14" s="313">
        <f t="shared" si="4"/>
        <v>362663.03696174076</v>
      </c>
      <c r="AJ14" s="313">
        <f t="shared" si="4"/>
        <v>367260.58331209357</v>
      </c>
      <c r="AK14" s="313">
        <f t="shared" si="4"/>
        <v>377282.96837550751</v>
      </c>
      <c r="AL14" s="313">
        <f t="shared" si="4"/>
        <v>371113.41009474668</v>
      </c>
      <c r="AM14" s="313">
        <f t="shared" si="4"/>
        <v>376371.56311528693</v>
      </c>
      <c r="AN14" s="313">
        <f t="shared" si="4"/>
        <v>375940.52508353925</v>
      </c>
      <c r="AO14" s="313">
        <f t="shared" si="4"/>
        <v>376693.85070918419</v>
      </c>
      <c r="AP14" s="313">
        <f t="shared" si="4"/>
        <v>365846.59012183821</v>
      </c>
      <c r="AQ14" s="313">
        <f t="shared" si="4"/>
        <v>362251.09894144669</v>
      </c>
      <c r="AR14" s="313">
        <f t="shared" si="4"/>
        <v>358612.5925447598</v>
      </c>
      <c r="AS14" s="313">
        <f t="shared" si="4"/>
        <v>328019.54128145089</v>
      </c>
      <c r="AT14" s="313">
        <f t="shared" si="4"/>
        <v>314023.3025031545</v>
      </c>
      <c r="AU14" s="313">
        <f t="shared" si="4"/>
        <v>328464.44392936199</v>
      </c>
      <c r="AV14" s="313">
        <f t="shared" si="4"/>
        <v>326017.75503602211</v>
      </c>
      <c r="AW14" s="313">
        <f t="shared" si="4"/>
        <v>324201.64164181944</v>
      </c>
      <c r="AX14" s="313">
        <f t="shared" si="4"/>
        <v>331907.96678838594</v>
      </c>
      <c r="AY14" s="313">
        <f t="shared" si="4"/>
        <v>322452.69910208974</v>
      </c>
      <c r="AZ14" s="313">
        <f t="shared" si="4"/>
        <v>313993.58729998826</v>
      </c>
      <c r="BA14" s="434">
        <f>SUM(BA15,BA19)</f>
        <v>298659.9582169897</v>
      </c>
      <c r="BB14" s="1438">
        <f t="shared" ref="BB14:BE14" si="5">SUM(BB15,BB19)</f>
        <v>0</v>
      </c>
      <c r="BC14" s="313">
        <f t="shared" si="5"/>
        <v>0</v>
      </c>
      <c r="BD14" s="313">
        <f t="shared" si="5"/>
        <v>0</v>
      </c>
      <c r="BE14" s="313">
        <f t="shared" si="5"/>
        <v>0</v>
      </c>
      <c r="BF14" s="642"/>
      <c r="BG14" s="434"/>
      <c r="BH14" s="119"/>
      <c r="BI14" s="246"/>
      <c r="BJ14" s="119"/>
      <c r="BK14" s="119"/>
    </row>
    <row r="15" spans="1:63">
      <c r="P15" s="295"/>
      <c r="Q15" s="295"/>
      <c r="R15" s="1484"/>
      <c r="S15" s="1484"/>
      <c r="T15" s="636"/>
      <c r="V15" s="904"/>
      <c r="W15" s="922"/>
      <c r="X15" s="1481" t="s">
        <v>191</v>
      </c>
      <c r="Y15" s="1482"/>
      <c r="Z15" s="34"/>
      <c r="AA15" s="313">
        <f>SUM(AA16:AA18)</f>
        <v>30859.248537762971</v>
      </c>
      <c r="AB15" s="313">
        <f t="shared" ref="AB15:AZ15" si="6">SUM(AB16:AB18)</f>
        <v>30845.722713370349</v>
      </c>
      <c r="AC15" s="313">
        <f t="shared" si="6"/>
        <v>30873.87451954947</v>
      </c>
      <c r="AD15" s="313">
        <f t="shared" si="6"/>
        <v>30479.164088823531</v>
      </c>
      <c r="AE15" s="313">
        <f t="shared" si="6"/>
        <v>29466.326736261617</v>
      </c>
      <c r="AF15" s="313">
        <f t="shared" si="6"/>
        <v>29176.660501000406</v>
      </c>
      <c r="AG15" s="313">
        <f t="shared" si="6"/>
        <v>29527.353200076392</v>
      </c>
      <c r="AH15" s="313">
        <f t="shared" si="6"/>
        <v>28715.154877866582</v>
      </c>
      <c r="AI15" s="313">
        <f t="shared" si="6"/>
        <v>28171.579109567516</v>
      </c>
      <c r="AJ15" s="313">
        <f t="shared" si="6"/>
        <v>27452.790017123236</v>
      </c>
      <c r="AK15" s="313">
        <f t="shared" si="6"/>
        <v>26793.913952138304</v>
      </c>
      <c r="AL15" s="313">
        <f t="shared" si="6"/>
        <v>27314.253772572014</v>
      </c>
      <c r="AM15" s="313">
        <f t="shared" si="6"/>
        <v>26130.348749886951</v>
      </c>
      <c r="AN15" s="313">
        <f t="shared" si="6"/>
        <v>25669.64939045563</v>
      </c>
      <c r="AO15" s="313">
        <f t="shared" si="6"/>
        <v>25881.373180242237</v>
      </c>
      <c r="AP15" s="313">
        <f t="shared" si="6"/>
        <v>24933.525014042207</v>
      </c>
      <c r="AQ15" s="313">
        <f t="shared" si="6"/>
        <v>23646.010223788864</v>
      </c>
      <c r="AR15" s="313">
        <f t="shared" si="6"/>
        <v>23289.127223175667</v>
      </c>
      <c r="AS15" s="313">
        <f t="shared" si="6"/>
        <v>19700.984330503132</v>
      </c>
      <c r="AT15" s="313">
        <f t="shared" si="6"/>
        <v>23074.770877893556</v>
      </c>
      <c r="AU15" s="313">
        <f t="shared" si="6"/>
        <v>22068.634179140514</v>
      </c>
      <c r="AV15" s="313">
        <f t="shared" si="6"/>
        <v>22323.274065170895</v>
      </c>
      <c r="AW15" s="313">
        <f t="shared" si="6"/>
        <v>22103.711844564241</v>
      </c>
      <c r="AX15" s="313">
        <f t="shared" si="6"/>
        <v>20002.195056327932</v>
      </c>
      <c r="AY15" s="313">
        <f t="shared" si="6"/>
        <v>19402.097932950881</v>
      </c>
      <c r="AZ15" s="313">
        <f t="shared" si="6"/>
        <v>21249.193410264899</v>
      </c>
      <c r="BA15" s="434">
        <f>SUM(BA16:BA18)</f>
        <v>20940.048986204081</v>
      </c>
      <c r="BB15" s="1438">
        <f t="shared" ref="BB15:BE15" si="7">SUM(BB16:BB18)</f>
        <v>0</v>
      </c>
      <c r="BC15" s="313">
        <f t="shared" si="7"/>
        <v>0</v>
      </c>
      <c r="BD15" s="313">
        <f t="shared" si="7"/>
        <v>0</v>
      </c>
      <c r="BE15" s="313">
        <f t="shared" si="7"/>
        <v>0</v>
      </c>
      <c r="BF15" s="642"/>
      <c r="BG15" s="434"/>
      <c r="BH15" s="119"/>
      <c r="BI15" s="247"/>
      <c r="BJ15" s="246"/>
      <c r="BK15" s="119"/>
    </row>
    <row r="16" spans="1:63">
      <c r="P16" s="295"/>
      <c r="Q16" s="295"/>
      <c r="R16" s="295"/>
      <c r="S16" s="295"/>
      <c r="T16" s="636"/>
      <c r="V16" s="904"/>
      <c r="W16" s="922"/>
      <c r="X16" s="922"/>
      <c r="Y16" s="1070" t="s">
        <v>192</v>
      </c>
      <c r="Z16" s="143"/>
      <c r="AA16" s="139">
        <v>21538.32895402408</v>
      </c>
      <c r="AB16" s="139">
        <v>22076.89325122962</v>
      </c>
      <c r="AC16" s="139">
        <v>22081.422807646355</v>
      </c>
      <c r="AD16" s="139">
        <v>21528.909478344525</v>
      </c>
      <c r="AE16" s="139">
        <v>20458.93640932058</v>
      </c>
      <c r="AF16" s="139">
        <v>20169.731401171095</v>
      </c>
      <c r="AG16" s="139">
        <v>20933.666611421435</v>
      </c>
      <c r="AH16" s="139">
        <v>20552.32025996552</v>
      </c>
      <c r="AI16" s="139">
        <v>20386.802137827148</v>
      </c>
      <c r="AJ16" s="139">
        <v>20015.633643036628</v>
      </c>
      <c r="AK16" s="139">
        <v>19906.007158361874</v>
      </c>
      <c r="AL16" s="139">
        <v>20633.465868215731</v>
      </c>
      <c r="AM16" s="139">
        <v>19847.778202167017</v>
      </c>
      <c r="AN16" s="139">
        <v>19767.049506146133</v>
      </c>
      <c r="AO16" s="139">
        <v>20072.280484979885</v>
      </c>
      <c r="AP16" s="139">
        <v>19480.746788801433</v>
      </c>
      <c r="AQ16" s="139">
        <v>18330.963826880321</v>
      </c>
      <c r="AR16" s="139">
        <v>18431.523919735479</v>
      </c>
      <c r="AS16" s="139">
        <v>15807.863057101284</v>
      </c>
      <c r="AT16" s="139">
        <v>18886.597045192604</v>
      </c>
      <c r="AU16" s="139">
        <v>17557.991397830767</v>
      </c>
      <c r="AV16" s="139">
        <v>16271.295724057971</v>
      </c>
      <c r="AW16" s="139">
        <v>16043.94745797141</v>
      </c>
      <c r="AX16" s="139">
        <v>14858.374538070493</v>
      </c>
      <c r="AY16" s="139">
        <v>14352.609991430889</v>
      </c>
      <c r="AZ16" s="139">
        <v>15912.992696802607</v>
      </c>
      <c r="BA16" s="433">
        <v>15475.662155739537</v>
      </c>
      <c r="BB16" s="1436">
        <v>0</v>
      </c>
      <c r="BC16" s="139">
        <v>0</v>
      </c>
      <c r="BD16" s="139">
        <v>0</v>
      </c>
      <c r="BE16" s="139">
        <v>0</v>
      </c>
      <c r="BF16" s="640"/>
      <c r="BG16" s="433"/>
      <c r="BH16" s="119"/>
      <c r="BI16" s="119"/>
      <c r="BJ16" s="119"/>
      <c r="BK16" s="119"/>
    </row>
    <row r="17" spans="16:63">
      <c r="P17" s="295"/>
      <c r="Q17" s="295"/>
      <c r="R17" s="295"/>
      <c r="S17" s="295"/>
      <c r="T17" s="636"/>
      <c r="V17" s="904"/>
      <c r="W17" s="922"/>
      <c r="X17" s="922"/>
      <c r="Y17" s="1067" t="s">
        <v>193</v>
      </c>
      <c r="Z17" s="143"/>
      <c r="AA17" s="139">
        <v>3647.1015578422403</v>
      </c>
      <c r="AB17" s="139">
        <v>3254.0593689488014</v>
      </c>
      <c r="AC17" s="139">
        <v>3147.6242040590864</v>
      </c>
      <c r="AD17" s="139">
        <v>3059.0741321442247</v>
      </c>
      <c r="AE17" s="139">
        <v>2990.6373945808532</v>
      </c>
      <c r="AF17" s="139">
        <v>2806.686316076245</v>
      </c>
      <c r="AG17" s="139">
        <v>2699.87887370826</v>
      </c>
      <c r="AH17" s="139">
        <v>2565.8552721601077</v>
      </c>
      <c r="AI17" s="139">
        <v>2426.2627296037731</v>
      </c>
      <c r="AJ17" s="139">
        <v>2284.3099387456318</v>
      </c>
      <c r="AK17" s="139">
        <v>2127.5157978490015</v>
      </c>
      <c r="AL17" s="139">
        <v>2028.9737928742509</v>
      </c>
      <c r="AM17" s="139">
        <v>1896.2444488579943</v>
      </c>
      <c r="AN17" s="139">
        <v>1772.546406962151</v>
      </c>
      <c r="AO17" s="139">
        <v>1762.4246554178731</v>
      </c>
      <c r="AP17" s="139">
        <v>1649.3846927841444</v>
      </c>
      <c r="AQ17" s="139">
        <v>1476.6282454164755</v>
      </c>
      <c r="AR17" s="139">
        <v>1225.1352039664253</v>
      </c>
      <c r="AS17" s="139">
        <v>1071.0049655738601</v>
      </c>
      <c r="AT17" s="139">
        <v>1122.1794254566605</v>
      </c>
      <c r="AU17" s="139">
        <v>1117.2214387097929</v>
      </c>
      <c r="AV17" s="139">
        <v>1272.0729891988703</v>
      </c>
      <c r="AW17" s="139">
        <v>1256.3453119568412</v>
      </c>
      <c r="AX17" s="139">
        <v>1060.4053801744788</v>
      </c>
      <c r="AY17" s="139">
        <v>1042.6994045544207</v>
      </c>
      <c r="AZ17" s="139">
        <v>964.54436998943333</v>
      </c>
      <c r="BA17" s="433">
        <v>896.30072573706866</v>
      </c>
      <c r="BB17" s="1436">
        <v>0</v>
      </c>
      <c r="BC17" s="139">
        <v>0</v>
      </c>
      <c r="BD17" s="139">
        <v>0</v>
      </c>
      <c r="BE17" s="139">
        <v>0</v>
      </c>
      <c r="BF17" s="640"/>
      <c r="BG17" s="433"/>
      <c r="BH17" s="119"/>
      <c r="BI17" s="119"/>
      <c r="BJ17" s="119"/>
      <c r="BK17" s="119"/>
    </row>
    <row r="18" spans="16:63">
      <c r="P18" s="295"/>
      <c r="Q18" s="295"/>
      <c r="R18" s="295"/>
      <c r="S18" s="295"/>
      <c r="T18" s="636"/>
      <c r="V18" s="904"/>
      <c r="W18" s="922"/>
      <c r="X18" s="922"/>
      <c r="Y18" s="1071" t="s">
        <v>194</v>
      </c>
      <c r="Z18" s="143"/>
      <c r="AA18" s="139">
        <v>5673.8180258966504</v>
      </c>
      <c r="AB18" s="139">
        <v>5514.7700931919298</v>
      </c>
      <c r="AC18" s="139">
        <v>5644.8275078440292</v>
      </c>
      <c r="AD18" s="139">
        <v>5891.1804783347807</v>
      </c>
      <c r="AE18" s="139">
        <v>6016.752932360183</v>
      </c>
      <c r="AF18" s="139">
        <v>6200.2427837530686</v>
      </c>
      <c r="AG18" s="139">
        <v>5893.8077149466953</v>
      </c>
      <c r="AH18" s="139">
        <v>5596.9793457409542</v>
      </c>
      <c r="AI18" s="139">
        <v>5358.5142421365972</v>
      </c>
      <c r="AJ18" s="139">
        <v>5152.8464353409763</v>
      </c>
      <c r="AK18" s="139">
        <v>4760.390995927426</v>
      </c>
      <c r="AL18" s="139">
        <v>4651.8141114820328</v>
      </c>
      <c r="AM18" s="139">
        <v>4386.3260988619422</v>
      </c>
      <c r="AN18" s="139">
        <v>4130.0534773473446</v>
      </c>
      <c r="AO18" s="139">
        <v>4046.668039844481</v>
      </c>
      <c r="AP18" s="139">
        <v>3803.393532456631</v>
      </c>
      <c r="AQ18" s="139">
        <v>3838.4181514920692</v>
      </c>
      <c r="AR18" s="139">
        <v>3632.4680994737655</v>
      </c>
      <c r="AS18" s="139">
        <v>2822.1163078279892</v>
      </c>
      <c r="AT18" s="139">
        <v>3065.9944072442927</v>
      </c>
      <c r="AU18" s="139">
        <v>3393.4213425999551</v>
      </c>
      <c r="AV18" s="139">
        <v>4779.9053519140534</v>
      </c>
      <c r="AW18" s="139">
        <v>4803.4190746359873</v>
      </c>
      <c r="AX18" s="139">
        <v>4083.4151380829603</v>
      </c>
      <c r="AY18" s="139">
        <v>4006.7885369655719</v>
      </c>
      <c r="AZ18" s="139">
        <v>4371.6563434728605</v>
      </c>
      <c r="BA18" s="433">
        <v>4568.0861047274766</v>
      </c>
      <c r="BB18" s="1436">
        <v>0</v>
      </c>
      <c r="BC18" s="139">
        <v>0</v>
      </c>
      <c r="BD18" s="139">
        <v>0</v>
      </c>
      <c r="BE18" s="139">
        <v>0</v>
      </c>
      <c r="BF18" s="640"/>
      <c r="BG18" s="433"/>
      <c r="BH18" s="119"/>
      <c r="BI18" s="119"/>
      <c r="BJ18" s="119"/>
      <c r="BK18" s="119"/>
    </row>
    <row r="19" spans="16:63">
      <c r="P19" s="295"/>
      <c r="Q19" s="295"/>
      <c r="R19" s="1484"/>
      <c r="S19" s="1484"/>
      <c r="T19" s="636"/>
      <c r="V19" s="904"/>
      <c r="W19" s="922"/>
      <c r="X19" s="1481" t="s">
        <v>195</v>
      </c>
      <c r="Y19" s="1483"/>
      <c r="Z19" s="34"/>
      <c r="AA19" s="313">
        <f>SUM(AA20:AA28)</f>
        <v>347916.34075357916</v>
      </c>
      <c r="AB19" s="313">
        <f t="shared" ref="AB19:AZ19" si="8">SUM(AB20:AB28)</f>
        <v>345317.36481078103</v>
      </c>
      <c r="AC19" s="313">
        <f t="shared" si="8"/>
        <v>339624.04665737983</v>
      </c>
      <c r="AD19" s="313">
        <f t="shared" si="8"/>
        <v>341668.75113217812</v>
      </c>
      <c r="AE19" s="313">
        <f t="shared" si="8"/>
        <v>349558.34017636755</v>
      </c>
      <c r="AF19" s="313">
        <f t="shared" si="8"/>
        <v>356800.20062258572</v>
      </c>
      <c r="AG19" s="313">
        <f t="shared" si="8"/>
        <v>361163.30013538903</v>
      </c>
      <c r="AH19" s="313">
        <f t="shared" si="8"/>
        <v>357773.83709411492</v>
      </c>
      <c r="AI19" s="313">
        <f t="shared" si="8"/>
        <v>334491.45785217325</v>
      </c>
      <c r="AJ19" s="313">
        <f t="shared" si="8"/>
        <v>339807.79329497035</v>
      </c>
      <c r="AK19" s="313">
        <f t="shared" si="8"/>
        <v>350489.05442336918</v>
      </c>
      <c r="AL19" s="313">
        <f t="shared" si="8"/>
        <v>343799.15632217465</v>
      </c>
      <c r="AM19" s="313">
        <f t="shared" si="8"/>
        <v>350241.21436539997</v>
      </c>
      <c r="AN19" s="313">
        <f t="shared" si="8"/>
        <v>350270.87569308362</v>
      </c>
      <c r="AO19" s="313">
        <f t="shared" si="8"/>
        <v>350812.47752894193</v>
      </c>
      <c r="AP19" s="313">
        <f t="shared" si="8"/>
        <v>340913.06510779599</v>
      </c>
      <c r="AQ19" s="313">
        <f t="shared" si="8"/>
        <v>338605.08871765784</v>
      </c>
      <c r="AR19" s="313">
        <f t="shared" si="8"/>
        <v>335323.46532158414</v>
      </c>
      <c r="AS19" s="313">
        <f t="shared" si="8"/>
        <v>308318.55695094774</v>
      </c>
      <c r="AT19" s="313">
        <f t="shared" si="8"/>
        <v>290948.53162526095</v>
      </c>
      <c r="AU19" s="313">
        <f t="shared" si="8"/>
        <v>306395.8097502215</v>
      </c>
      <c r="AV19" s="313">
        <f t="shared" si="8"/>
        <v>303694.4809708512</v>
      </c>
      <c r="AW19" s="313">
        <f t="shared" si="8"/>
        <v>302097.9297972552</v>
      </c>
      <c r="AX19" s="313">
        <f t="shared" si="8"/>
        <v>311905.77173205803</v>
      </c>
      <c r="AY19" s="313">
        <f t="shared" si="8"/>
        <v>303050.60116913886</v>
      </c>
      <c r="AZ19" s="313">
        <f t="shared" si="8"/>
        <v>292744.39388972335</v>
      </c>
      <c r="BA19" s="434">
        <f>SUM(BA20:BA28)</f>
        <v>277719.90923078562</v>
      </c>
      <c r="BB19" s="1438">
        <f t="shared" ref="BB19:BE19" si="9">SUM(BB20:BB28)</f>
        <v>0</v>
      </c>
      <c r="BC19" s="313">
        <f t="shared" si="9"/>
        <v>0</v>
      </c>
      <c r="BD19" s="313">
        <f t="shared" si="9"/>
        <v>0</v>
      </c>
      <c r="BE19" s="313">
        <f t="shared" si="9"/>
        <v>0</v>
      </c>
      <c r="BF19" s="642"/>
      <c r="BG19" s="434"/>
      <c r="BH19" s="119"/>
      <c r="BI19" s="119"/>
      <c r="BJ19" s="119"/>
      <c r="BK19" s="119"/>
    </row>
    <row r="20" spans="16:63">
      <c r="P20" s="295"/>
      <c r="Q20" s="295"/>
      <c r="R20" s="295"/>
      <c r="S20" s="295"/>
      <c r="T20" s="636"/>
      <c r="V20" s="904"/>
      <c r="W20" s="922"/>
      <c r="X20" s="1072"/>
      <c r="Y20" s="1068" t="s">
        <v>443</v>
      </c>
      <c r="Z20" s="272"/>
      <c r="AA20" s="362">
        <v>7680.3889177857127</v>
      </c>
      <c r="AB20" s="362">
        <v>8106.5817988007329</v>
      </c>
      <c r="AC20" s="362">
        <v>8591.8871715580572</v>
      </c>
      <c r="AD20" s="362">
        <v>9076.3370949616983</v>
      </c>
      <c r="AE20" s="362">
        <v>9289.0536322377739</v>
      </c>
      <c r="AF20" s="362">
        <v>10109.726331419501</v>
      </c>
      <c r="AG20" s="362">
        <v>9911.6982574324866</v>
      </c>
      <c r="AH20" s="362">
        <v>10335.173044438685</v>
      </c>
      <c r="AI20" s="362">
        <v>11078.480985275695</v>
      </c>
      <c r="AJ20" s="362">
        <v>11561.052250613226</v>
      </c>
      <c r="AK20" s="362">
        <v>11496.374521510877</v>
      </c>
      <c r="AL20" s="362">
        <v>11940.886053669539</v>
      </c>
      <c r="AM20" s="362">
        <v>12364.908925586144</v>
      </c>
      <c r="AN20" s="362">
        <v>12030.010771620982</v>
      </c>
      <c r="AO20" s="362">
        <v>12438.581049725188</v>
      </c>
      <c r="AP20" s="362">
        <v>12185.687232257882</v>
      </c>
      <c r="AQ20" s="362">
        <v>11877.150324002034</v>
      </c>
      <c r="AR20" s="362">
        <v>10846.702856609518</v>
      </c>
      <c r="AS20" s="362">
        <v>10042.085952491056</v>
      </c>
      <c r="AT20" s="362">
        <v>9835.2189913648363</v>
      </c>
      <c r="AU20" s="362">
        <v>9852.6598642020981</v>
      </c>
      <c r="AV20" s="362">
        <v>10819.595991061775</v>
      </c>
      <c r="AW20" s="362">
        <v>10609.84395352562</v>
      </c>
      <c r="AX20" s="362">
        <v>10265.278115482612</v>
      </c>
      <c r="AY20" s="362">
        <v>10056.262241663779</v>
      </c>
      <c r="AZ20" s="362">
        <v>9057.4186201860157</v>
      </c>
      <c r="BA20" s="584">
        <v>9175.0022741296416</v>
      </c>
      <c r="BB20" s="1435">
        <v>0</v>
      </c>
      <c r="BC20" s="362">
        <v>0</v>
      </c>
      <c r="BD20" s="362">
        <v>0</v>
      </c>
      <c r="BE20" s="362">
        <v>0</v>
      </c>
      <c r="BF20" s="639"/>
      <c r="BG20" s="584"/>
      <c r="BH20" s="119"/>
      <c r="BI20" s="119"/>
      <c r="BJ20" s="119"/>
      <c r="BK20" s="119"/>
    </row>
    <row r="21" spans="16:63">
      <c r="P21" s="295"/>
      <c r="Q21" s="295"/>
      <c r="R21" s="295"/>
      <c r="S21" s="295"/>
      <c r="T21" s="636"/>
      <c r="V21" s="904"/>
      <c r="W21" s="922"/>
      <c r="X21" s="922"/>
      <c r="Y21" s="1071" t="s">
        <v>444</v>
      </c>
      <c r="Z21" s="143"/>
      <c r="AA21" s="139">
        <v>15382.540728153686</v>
      </c>
      <c r="AB21" s="139">
        <v>14712.196347080529</v>
      </c>
      <c r="AC21" s="139">
        <v>14672.15268761958</v>
      </c>
      <c r="AD21" s="139">
        <v>14357.289455918932</v>
      </c>
      <c r="AE21" s="139">
        <v>14397.820664068204</v>
      </c>
      <c r="AF21" s="139">
        <v>14429.040027013658</v>
      </c>
      <c r="AG21" s="139">
        <v>14019.115426483993</v>
      </c>
      <c r="AH21" s="139">
        <v>14347.663387322205</v>
      </c>
      <c r="AI21" s="139">
        <v>14537.433196947426</v>
      </c>
      <c r="AJ21" s="139">
        <v>13785.243350235887</v>
      </c>
      <c r="AK21" s="139">
        <v>12955.955258922437</v>
      </c>
      <c r="AL21" s="139">
        <v>12682.071288947907</v>
      </c>
      <c r="AM21" s="139">
        <v>12496.20906050964</v>
      </c>
      <c r="AN21" s="139">
        <v>12336.920366040926</v>
      </c>
      <c r="AO21" s="139">
        <v>11632.129315964197</v>
      </c>
      <c r="AP21" s="139">
        <v>9664.9342034013443</v>
      </c>
      <c r="AQ21" s="139">
        <v>8853.9938201619516</v>
      </c>
      <c r="AR21" s="139">
        <v>7917.8343119645615</v>
      </c>
      <c r="AS21" s="139">
        <v>6784.0312216124612</v>
      </c>
      <c r="AT21" s="139">
        <v>6426.1455465316494</v>
      </c>
      <c r="AU21" s="139">
        <v>6992.8439519136882</v>
      </c>
      <c r="AV21" s="139">
        <v>6438.8541885394989</v>
      </c>
      <c r="AW21" s="139">
        <v>5947.8116599370896</v>
      </c>
      <c r="AX21" s="139">
        <v>6800.5522561871685</v>
      </c>
      <c r="AY21" s="139">
        <v>6593.6155553380595</v>
      </c>
      <c r="AZ21" s="139">
        <v>6755.4833301814633</v>
      </c>
      <c r="BA21" s="433">
        <v>6075.2774647307197</v>
      </c>
      <c r="BB21" s="1436">
        <v>0</v>
      </c>
      <c r="BC21" s="139">
        <v>0</v>
      </c>
      <c r="BD21" s="139">
        <v>0</v>
      </c>
      <c r="BE21" s="139">
        <v>0</v>
      </c>
      <c r="BF21" s="640"/>
      <c r="BG21" s="433"/>
      <c r="BH21" s="119"/>
      <c r="BI21" s="119"/>
      <c r="BJ21" s="119"/>
      <c r="BK21" s="119"/>
    </row>
    <row r="22" spans="16:63">
      <c r="P22" s="295"/>
      <c r="Q22" s="295"/>
      <c r="R22" s="295"/>
      <c r="S22" s="295"/>
      <c r="T22" s="636"/>
      <c r="V22" s="904"/>
      <c r="W22" s="922"/>
      <c r="X22" s="922"/>
      <c r="Y22" s="1071" t="s">
        <v>331</v>
      </c>
      <c r="Z22" s="143"/>
      <c r="AA22" s="139">
        <v>26471.166697473018</v>
      </c>
      <c r="AB22" s="139">
        <v>26861.332202971331</v>
      </c>
      <c r="AC22" s="139">
        <v>26663.706793264166</v>
      </c>
      <c r="AD22" s="139">
        <v>27473.908821878347</v>
      </c>
      <c r="AE22" s="139">
        <v>28720.109231453695</v>
      </c>
      <c r="AF22" s="139">
        <v>30585.155521238994</v>
      </c>
      <c r="AG22" s="139">
        <v>30579.310477556755</v>
      </c>
      <c r="AH22" s="139">
        <v>30465.656698550094</v>
      </c>
      <c r="AI22" s="139">
        <v>29545.46643033476</v>
      </c>
      <c r="AJ22" s="139">
        <v>29997.20383614469</v>
      </c>
      <c r="AK22" s="139">
        <v>30738.848387081398</v>
      </c>
      <c r="AL22" s="139">
        <v>30202.029241768418</v>
      </c>
      <c r="AM22" s="139">
        <v>29805.993282832955</v>
      </c>
      <c r="AN22" s="139">
        <v>29400.909869661809</v>
      </c>
      <c r="AO22" s="139">
        <v>29378.928905803165</v>
      </c>
      <c r="AP22" s="139">
        <v>27898.882701129398</v>
      </c>
      <c r="AQ22" s="139">
        <v>25972.79775392191</v>
      </c>
      <c r="AR22" s="139">
        <v>24606.741451585811</v>
      </c>
      <c r="AS22" s="139">
        <v>22729.803307268889</v>
      </c>
      <c r="AT22" s="139">
        <v>21170.978555153932</v>
      </c>
      <c r="AU22" s="139">
        <v>20258.238856534314</v>
      </c>
      <c r="AV22" s="139">
        <v>20760.292044750808</v>
      </c>
      <c r="AW22" s="139">
        <v>21280.001637381181</v>
      </c>
      <c r="AX22" s="139">
        <v>21298.42149013016</v>
      </c>
      <c r="AY22" s="139">
        <v>20286.500124462687</v>
      </c>
      <c r="AZ22" s="139">
        <v>20769.625269320553</v>
      </c>
      <c r="BA22" s="433">
        <v>18310.632888374668</v>
      </c>
      <c r="BB22" s="1436">
        <v>0</v>
      </c>
      <c r="BC22" s="139">
        <v>0</v>
      </c>
      <c r="BD22" s="139">
        <v>0</v>
      </c>
      <c r="BE22" s="139">
        <v>0</v>
      </c>
      <c r="BF22" s="640"/>
      <c r="BG22" s="433"/>
      <c r="BH22" s="119"/>
      <c r="BI22" s="119"/>
      <c r="BJ22" s="119"/>
      <c r="BK22" s="119"/>
    </row>
    <row r="23" spans="16:63">
      <c r="P23" s="295"/>
      <c r="Q23" s="295"/>
      <c r="R23" s="295"/>
      <c r="S23" s="295"/>
      <c r="T23" s="636"/>
      <c r="V23" s="904"/>
      <c r="W23" s="922"/>
      <c r="X23" s="922"/>
      <c r="Y23" s="1071" t="s">
        <v>332</v>
      </c>
      <c r="Z23" s="143"/>
      <c r="AA23" s="139">
        <v>69765.826585798204</v>
      </c>
      <c r="AB23" s="139">
        <v>71190.878614810383</v>
      </c>
      <c r="AC23" s="139">
        <v>71703.285074380488</v>
      </c>
      <c r="AD23" s="139">
        <v>73194.756401869454</v>
      </c>
      <c r="AE23" s="139">
        <v>76129.609258129116</v>
      </c>
      <c r="AF23" s="139">
        <v>77901.000839198678</v>
      </c>
      <c r="AG23" s="139">
        <v>80808.093237670197</v>
      </c>
      <c r="AH23" s="139">
        <v>79629.936983792839</v>
      </c>
      <c r="AI23" s="139">
        <v>70559.482013691275</v>
      </c>
      <c r="AJ23" s="139">
        <v>71487.084878351423</v>
      </c>
      <c r="AK23" s="139">
        <v>75630.954897110845</v>
      </c>
      <c r="AL23" s="139">
        <v>73240.252081681712</v>
      </c>
      <c r="AM23" s="139">
        <v>73842.695066928281</v>
      </c>
      <c r="AN23" s="139">
        <v>74334.687519456929</v>
      </c>
      <c r="AO23" s="139">
        <v>76633.440034006315</v>
      </c>
      <c r="AP23" s="139">
        <v>75376.955232360895</v>
      </c>
      <c r="AQ23" s="139">
        <v>74689.503045931648</v>
      </c>
      <c r="AR23" s="139">
        <v>73915.502367847614</v>
      </c>
      <c r="AS23" s="139">
        <v>70223.313619156354</v>
      </c>
      <c r="AT23" s="139">
        <v>69379.321570632514</v>
      </c>
      <c r="AU23" s="139">
        <v>69231.990979669295</v>
      </c>
      <c r="AV23" s="139">
        <v>68279.705243026314</v>
      </c>
      <c r="AW23" s="139">
        <v>64917.069015986875</v>
      </c>
      <c r="AX23" s="139">
        <v>68530.932325820759</v>
      </c>
      <c r="AY23" s="139">
        <v>65416.29061887764</v>
      </c>
      <c r="AZ23" s="139">
        <v>63828.173799240132</v>
      </c>
      <c r="BA23" s="433">
        <v>59054.829321547055</v>
      </c>
      <c r="BB23" s="1436">
        <v>0</v>
      </c>
      <c r="BC23" s="139">
        <v>0</v>
      </c>
      <c r="BD23" s="139">
        <v>0</v>
      </c>
      <c r="BE23" s="139">
        <v>0</v>
      </c>
      <c r="BF23" s="640"/>
      <c r="BG23" s="433"/>
      <c r="BH23" s="119"/>
      <c r="BI23" s="119"/>
      <c r="BJ23" s="119"/>
      <c r="BK23" s="119"/>
    </row>
    <row r="24" spans="16:63">
      <c r="P24" s="295"/>
      <c r="Q24" s="295"/>
      <c r="R24" s="295"/>
      <c r="S24" s="295"/>
      <c r="T24" s="636"/>
      <c r="V24" s="904"/>
      <c r="W24" s="922"/>
      <c r="X24" s="922"/>
      <c r="Y24" s="1071" t="s">
        <v>196</v>
      </c>
      <c r="Z24" s="143"/>
      <c r="AA24" s="139">
        <v>43670.053737040565</v>
      </c>
      <c r="AB24" s="139">
        <v>44162.671336241801</v>
      </c>
      <c r="AC24" s="139">
        <v>44547.177151225762</v>
      </c>
      <c r="AD24" s="139">
        <v>44986.005449163436</v>
      </c>
      <c r="AE24" s="139">
        <v>45657.746389213666</v>
      </c>
      <c r="AF24" s="139">
        <v>45994.274145676405</v>
      </c>
      <c r="AG24" s="139">
        <v>45777.792348420968</v>
      </c>
      <c r="AH24" s="139">
        <v>44875.509327952364</v>
      </c>
      <c r="AI24" s="139">
        <v>40044.081525868518</v>
      </c>
      <c r="AJ24" s="139">
        <v>39597.076973410542</v>
      </c>
      <c r="AK24" s="139">
        <v>39272.049530355027</v>
      </c>
      <c r="AL24" s="139">
        <v>38017.0363624612</v>
      </c>
      <c r="AM24" s="139">
        <v>37535.035046675395</v>
      </c>
      <c r="AN24" s="139">
        <v>37429.666415030835</v>
      </c>
      <c r="AO24" s="139">
        <v>35449.146119019468</v>
      </c>
      <c r="AP24" s="139">
        <v>34386.592166290524</v>
      </c>
      <c r="AQ24" s="139">
        <v>34367.852781097405</v>
      </c>
      <c r="AR24" s="139">
        <v>33205.40508774139</v>
      </c>
      <c r="AS24" s="139">
        <v>31449.98527804378</v>
      </c>
      <c r="AT24" s="139">
        <v>27855.193019431092</v>
      </c>
      <c r="AU24" s="139">
        <v>27411.37995702765</v>
      </c>
      <c r="AV24" s="139">
        <v>27288.54946446525</v>
      </c>
      <c r="AW24" s="139">
        <v>27559.235729354903</v>
      </c>
      <c r="AX24" s="139">
        <v>28453.25307293138</v>
      </c>
      <c r="AY24" s="139">
        <v>27483.245046479595</v>
      </c>
      <c r="AZ24" s="139">
        <v>26613.315873990814</v>
      </c>
      <c r="BA24" s="433">
        <v>25688.930461109256</v>
      </c>
      <c r="BB24" s="1436">
        <v>0</v>
      </c>
      <c r="BC24" s="139">
        <v>0</v>
      </c>
      <c r="BD24" s="139">
        <v>0</v>
      </c>
      <c r="BE24" s="139">
        <v>0</v>
      </c>
      <c r="BF24" s="640"/>
      <c r="BG24" s="433"/>
      <c r="BH24" s="119"/>
      <c r="BI24" s="119"/>
      <c r="BJ24" s="119"/>
      <c r="BK24" s="119"/>
    </row>
    <row r="25" spans="16:63">
      <c r="P25" s="295"/>
      <c r="Q25" s="295"/>
      <c r="R25" s="295"/>
      <c r="S25" s="295"/>
      <c r="T25" s="636"/>
      <c r="V25" s="904"/>
      <c r="W25" s="922"/>
      <c r="X25" s="922"/>
      <c r="Y25" s="1071" t="s">
        <v>197</v>
      </c>
      <c r="Z25" s="143"/>
      <c r="AA25" s="139">
        <v>150675.90534717531</v>
      </c>
      <c r="AB25" s="139">
        <v>146208.16237095604</v>
      </c>
      <c r="AC25" s="139">
        <v>139432.9300148027</v>
      </c>
      <c r="AD25" s="139">
        <v>139298.87574366288</v>
      </c>
      <c r="AE25" s="139">
        <v>141536.31882724768</v>
      </c>
      <c r="AF25" s="139">
        <v>143072.41386689391</v>
      </c>
      <c r="AG25" s="139">
        <v>145598.20522687328</v>
      </c>
      <c r="AH25" s="139">
        <v>147947.90282138868</v>
      </c>
      <c r="AI25" s="139">
        <v>140080.92815223773</v>
      </c>
      <c r="AJ25" s="139">
        <v>144078.0105858501</v>
      </c>
      <c r="AK25" s="139">
        <v>151777.98506650428</v>
      </c>
      <c r="AL25" s="139">
        <v>149030.95189212804</v>
      </c>
      <c r="AM25" s="139">
        <v>154880.7105093546</v>
      </c>
      <c r="AN25" s="139">
        <v>156209.77097749183</v>
      </c>
      <c r="AO25" s="139">
        <v>156895.79146133136</v>
      </c>
      <c r="AP25" s="139">
        <v>153493.2199625416</v>
      </c>
      <c r="AQ25" s="139">
        <v>155601.34510682517</v>
      </c>
      <c r="AR25" s="139">
        <v>159799.78185563465</v>
      </c>
      <c r="AS25" s="139">
        <v>144355.76382154497</v>
      </c>
      <c r="AT25" s="139">
        <v>135144.90108639686</v>
      </c>
      <c r="AU25" s="139">
        <v>152565.85599421841</v>
      </c>
      <c r="AV25" s="139">
        <v>148343.94573877222</v>
      </c>
      <c r="AW25" s="139">
        <v>150703.12575849975</v>
      </c>
      <c r="AX25" s="139">
        <v>157148.29588635935</v>
      </c>
      <c r="AY25" s="139">
        <v>154583.02164481406</v>
      </c>
      <c r="AZ25" s="139">
        <v>148371.79835060981</v>
      </c>
      <c r="BA25" s="433">
        <v>142147.79741400867</v>
      </c>
      <c r="BB25" s="1436">
        <v>0</v>
      </c>
      <c r="BC25" s="139">
        <v>0</v>
      </c>
      <c r="BD25" s="139">
        <v>0</v>
      </c>
      <c r="BE25" s="139">
        <v>0</v>
      </c>
      <c r="BF25" s="640"/>
      <c r="BG25" s="433"/>
      <c r="BH25" s="119"/>
      <c r="BI25" s="119"/>
      <c r="BJ25" s="119"/>
      <c r="BK25" s="119"/>
    </row>
    <row r="26" spans="16:63">
      <c r="P26" s="295"/>
      <c r="Q26" s="295"/>
      <c r="R26" s="295"/>
      <c r="S26" s="295"/>
      <c r="T26" s="636"/>
      <c r="V26" s="904"/>
      <c r="W26" s="922"/>
      <c r="X26" s="922"/>
      <c r="Y26" s="1071" t="s">
        <v>445</v>
      </c>
      <c r="Z26" s="143"/>
      <c r="AA26" s="139">
        <v>8482.7848525540358</v>
      </c>
      <c r="AB26" s="139">
        <v>8319.8708781207206</v>
      </c>
      <c r="AC26" s="139">
        <v>8322.9540621826327</v>
      </c>
      <c r="AD26" s="139">
        <v>7940.1806751218692</v>
      </c>
      <c r="AE26" s="139">
        <v>7734.4073431252036</v>
      </c>
      <c r="AF26" s="139">
        <v>7345.4944778746194</v>
      </c>
      <c r="AG26" s="139">
        <v>6569.950332147132</v>
      </c>
      <c r="AH26" s="139">
        <v>6830.180277673433</v>
      </c>
      <c r="AI26" s="139">
        <v>6655.4795928054318</v>
      </c>
      <c r="AJ26" s="139">
        <v>6555.8421648816493</v>
      </c>
      <c r="AK26" s="139">
        <v>6276.3003836506359</v>
      </c>
      <c r="AL26" s="139">
        <v>6308.6596251400406</v>
      </c>
      <c r="AM26" s="139">
        <v>6233.5515542311841</v>
      </c>
      <c r="AN26" s="139">
        <v>6256.8961022123467</v>
      </c>
      <c r="AO26" s="139">
        <v>6154.8750258648197</v>
      </c>
      <c r="AP26" s="139">
        <v>5678.4430556515526</v>
      </c>
      <c r="AQ26" s="139">
        <v>5621.7290860707626</v>
      </c>
      <c r="AR26" s="139">
        <v>5020.4747830825254</v>
      </c>
      <c r="AS26" s="139">
        <v>4782.310422659506</v>
      </c>
      <c r="AT26" s="139">
        <v>4043.456487026745</v>
      </c>
      <c r="AU26" s="139">
        <v>3975.0544199037963</v>
      </c>
      <c r="AV26" s="139">
        <v>3848.5627947381731</v>
      </c>
      <c r="AW26" s="139">
        <v>4017.5121719335634</v>
      </c>
      <c r="AX26" s="139">
        <v>3837.7601982047745</v>
      </c>
      <c r="AY26" s="139">
        <v>3733.8637981489574</v>
      </c>
      <c r="AZ26" s="139">
        <v>3342.7809692985506</v>
      </c>
      <c r="BA26" s="433">
        <v>3615.3903180207649</v>
      </c>
      <c r="BB26" s="1436">
        <v>0</v>
      </c>
      <c r="BC26" s="139">
        <v>0</v>
      </c>
      <c r="BD26" s="139">
        <v>0</v>
      </c>
      <c r="BE26" s="139">
        <v>0</v>
      </c>
      <c r="BF26" s="640"/>
      <c r="BG26" s="433"/>
      <c r="BH26" s="119"/>
      <c r="BI26" s="119"/>
      <c r="BJ26" s="119"/>
      <c r="BK26" s="119"/>
    </row>
    <row r="27" spans="16:63">
      <c r="P27" s="295"/>
      <c r="Q27" s="295"/>
      <c r="R27" s="295"/>
      <c r="S27" s="295"/>
      <c r="T27" s="636"/>
      <c r="V27" s="904"/>
      <c r="W27" s="922"/>
      <c r="X27" s="922"/>
      <c r="Y27" s="1071" t="s">
        <v>198</v>
      </c>
      <c r="Z27" s="143"/>
      <c r="AA27" s="139">
        <v>20919.993631435387</v>
      </c>
      <c r="AB27" s="139">
        <v>20868.896329832933</v>
      </c>
      <c r="AC27" s="139">
        <v>20763.580234335292</v>
      </c>
      <c r="AD27" s="139">
        <v>20439.575485442871</v>
      </c>
      <c r="AE27" s="139">
        <v>21124.925510654568</v>
      </c>
      <c r="AF27" s="139">
        <v>22213.941473202187</v>
      </c>
      <c r="AG27" s="139">
        <v>22890.541138587818</v>
      </c>
      <c r="AH27" s="139">
        <v>18019.337961869845</v>
      </c>
      <c r="AI27" s="139">
        <v>16328.109313213374</v>
      </c>
      <c r="AJ27" s="139">
        <v>16929.369647254942</v>
      </c>
      <c r="AK27" s="139">
        <v>16669.924323907089</v>
      </c>
      <c r="AL27" s="139">
        <v>16527.659983132606</v>
      </c>
      <c r="AM27" s="139">
        <v>17032.399344127989</v>
      </c>
      <c r="AN27" s="139">
        <v>16351.325856899128</v>
      </c>
      <c r="AO27" s="139">
        <v>16206.95999092403</v>
      </c>
      <c r="AP27" s="139">
        <v>16430.570011340082</v>
      </c>
      <c r="AQ27" s="139">
        <v>16436.987231261359</v>
      </c>
      <c r="AR27" s="139">
        <v>15587.595650124875</v>
      </c>
      <c r="AS27" s="139">
        <v>13580.60197509134</v>
      </c>
      <c r="AT27" s="139">
        <v>12975.388802724054</v>
      </c>
      <c r="AU27" s="139">
        <v>12309.468124696212</v>
      </c>
      <c r="AV27" s="139">
        <v>13658.084378986952</v>
      </c>
      <c r="AW27" s="139">
        <v>13088.071068535766</v>
      </c>
      <c r="AX27" s="139">
        <v>11632.141893482842</v>
      </c>
      <c r="AY27" s="139">
        <v>10884.350717079811</v>
      </c>
      <c r="AZ27" s="139">
        <v>10207.527909713641</v>
      </c>
      <c r="BA27" s="433">
        <v>10031.443452905241</v>
      </c>
      <c r="BB27" s="1436">
        <v>0</v>
      </c>
      <c r="BC27" s="139">
        <v>0</v>
      </c>
      <c r="BD27" s="139">
        <v>0</v>
      </c>
      <c r="BE27" s="139">
        <v>0</v>
      </c>
      <c r="BF27" s="640"/>
      <c r="BG27" s="433"/>
      <c r="BH27" s="119"/>
      <c r="BI27" s="119"/>
      <c r="BJ27" s="119"/>
      <c r="BK27" s="119"/>
    </row>
    <row r="28" spans="16:63">
      <c r="P28" s="295"/>
      <c r="Q28" s="295"/>
      <c r="R28" s="295"/>
      <c r="S28" s="295"/>
      <c r="T28" s="636"/>
      <c r="V28" s="904"/>
      <c r="W28" s="922"/>
      <c r="X28" s="922"/>
      <c r="Y28" s="1073" t="s">
        <v>199</v>
      </c>
      <c r="Z28" s="143"/>
      <c r="AA28" s="139">
        <v>4867.680256163213</v>
      </c>
      <c r="AB28" s="139">
        <v>4886.7749319666391</v>
      </c>
      <c r="AC28" s="139">
        <v>4926.3734680111957</v>
      </c>
      <c r="AD28" s="139">
        <v>4901.8220041586019</v>
      </c>
      <c r="AE28" s="139">
        <v>4968.3493202376176</v>
      </c>
      <c r="AF28" s="139">
        <v>5149.1539400677684</v>
      </c>
      <c r="AG28" s="139">
        <v>5008.5936902163658</v>
      </c>
      <c r="AH28" s="139">
        <v>5322.4765911267687</v>
      </c>
      <c r="AI28" s="139">
        <v>5661.9966417990672</v>
      </c>
      <c r="AJ28" s="139">
        <v>5816.9096082278784</v>
      </c>
      <c r="AK28" s="139">
        <v>5670.6620543265963</v>
      </c>
      <c r="AL28" s="139">
        <v>5849.6097932451958</v>
      </c>
      <c r="AM28" s="139">
        <v>6049.7115751538286</v>
      </c>
      <c r="AN28" s="139">
        <v>5920.6878146687322</v>
      </c>
      <c r="AO28" s="139">
        <v>6022.6256263033574</v>
      </c>
      <c r="AP28" s="139">
        <v>5797.7805428227148</v>
      </c>
      <c r="AQ28" s="139">
        <v>5183.729568385651</v>
      </c>
      <c r="AR28" s="139">
        <v>4423.4269569931757</v>
      </c>
      <c r="AS28" s="139">
        <v>4370.6613530794139</v>
      </c>
      <c r="AT28" s="139">
        <v>4117.9275659991872</v>
      </c>
      <c r="AU28" s="139">
        <v>3798.3176020560231</v>
      </c>
      <c r="AV28" s="139">
        <v>4256.891126510227</v>
      </c>
      <c r="AW28" s="139">
        <v>3975.2588021004253</v>
      </c>
      <c r="AX28" s="139">
        <v>3939.1364934589674</v>
      </c>
      <c r="AY28" s="139">
        <v>4013.4514222743028</v>
      </c>
      <c r="AZ28" s="139">
        <v>3798.2697671823407</v>
      </c>
      <c r="BA28" s="433">
        <v>3620.60563595959</v>
      </c>
      <c r="BB28" s="1436">
        <v>0</v>
      </c>
      <c r="BC28" s="139">
        <v>0</v>
      </c>
      <c r="BD28" s="139">
        <v>0</v>
      </c>
      <c r="BE28" s="139">
        <v>0</v>
      </c>
      <c r="BF28" s="640"/>
      <c r="BG28" s="433"/>
      <c r="BH28" s="119"/>
      <c r="BI28" s="119"/>
      <c r="BJ28" s="119"/>
      <c r="BK28" s="119"/>
    </row>
    <row r="29" spans="16:63">
      <c r="P29" s="295"/>
      <c r="Q29" s="295"/>
      <c r="R29" s="295"/>
      <c r="S29" s="295"/>
      <c r="T29" s="636"/>
      <c r="V29" s="904"/>
      <c r="W29" s="931" t="s">
        <v>355</v>
      </c>
      <c r="X29" s="1016"/>
      <c r="Y29" s="1074"/>
      <c r="Z29" s="371"/>
      <c r="AA29" s="370">
        <f>SUM(AA30:AA34)</f>
        <v>79160.927136647646</v>
      </c>
      <c r="AB29" s="370">
        <f t="shared" ref="AB29:AZ29" si="10">SUM(AB30:AB34)</f>
        <v>78083.567635595944</v>
      </c>
      <c r="AC29" s="370">
        <f t="shared" si="10"/>
        <v>76996.222329949902</v>
      </c>
      <c r="AD29" s="370">
        <f t="shared" si="10"/>
        <v>79991.784243713715</v>
      </c>
      <c r="AE29" s="370">
        <f t="shared" si="10"/>
        <v>81624.143388875615</v>
      </c>
      <c r="AF29" s="370">
        <f t="shared" si="10"/>
        <v>85227.738159438901</v>
      </c>
      <c r="AG29" s="370">
        <f t="shared" si="10"/>
        <v>80409.948022663491</v>
      </c>
      <c r="AH29" s="370">
        <f t="shared" si="10"/>
        <v>85157.585823234782</v>
      </c>
      <c r="AI29" s="370">
        <f t="shared" si="10"/>
        <v>90127.753870407818</v>
      </c>
      <c r="AJ29" s="370">
        <f t="shared" si="10"/>
        <v>94378.228415526304</v>
      </c>
      <c r="AK29" s="370">
        <f t="shared" si="10"/>
        <v>93470.913600509753</v>
      </c>
      <c r="AL29" s="370">
        <f t="shared" si="10"/>
        <v>95223.051952984097</v>
      </c>
      <c r="AM29" s="370">
        <f t="shared" si="10"/>
        <v>96812.071028802413</v>
      </c>
      <c r="AN29" s="370">
        <f t="shared" si="10"/>
        <v>96591.001554824004</v>
      </c>
      <c r="AO29" s="370">
        <f t="shared" si="10"/>
        <v>101803.00446781999</v>
      </c>
      <c r="AP29" s="370">
        <f t="shared" si="10"/>
        <v>102546.84843276125</v>
      </c>
      <c r="AQ29" s="370">
        <f t="shared" si="10"/>
        <v>99977.773122586455</v>
      </c>
      <c r="AR29" s="370">
        <f t="shared" si="10"/>
        <v>90530.782040839287</v>
      </c>
      <c r="AS29" s="370">
        <f t="shared" si="10"/>
        <v>95605.921262405987</v>
      </c>
      <c r="AT29" s="370">
        <f t="shared" si="10"/>
        <v>92250.158090578218</v>
      </c>
      <c r="AU29" s="370">
        <f t="shared" si="10"/>
        <v>99375.915562545997</v>
      </c>
      <c r="AV29" s="370">
        <f t="shared" si="10"/>
        <v>102342.78378367258</v>
      </c>
      <c r="AW29" s="370">
        <f t="shared" si="10"/>
        <v>96746.809254010237</v>
      </c>
      <c r="AX29" s="370">
        <f t="shared" si="10"/>
        <v>102682.05715341547</v>
      </c>
      <c r="AY29" s="370">
        <f t="shared" si="10"/>
        <v>97450.524070361585</v>
      </c>
      <c r="AZ29" s="370">
        <f t="shared" si="10"/>
        <v>95263.469429935125</v>
      </c>
      <c r="BA29" s="446">
        <f>SUM(BA30:BA34)</f>
        <v>60046.220035739803</v>
      </c>
      <c r="BB29" s="1439">
        <f t="shared" ref="BB29:BE29" si="11">SUM(BB30:BB34)</f>
        <v>0</v>
      </c>
      <c r="BC29" s="370">
        <f t="shared" si="11"/>
        <v>0</v>
      </c>
      <c r="BD29" s="370">
        <f t="shared" si="11"/>
        <v>0</v>
      </c>
      <c r="BE29" s="370">
        <f t="shared" si="11"/>
        <v>0</v>
      </c>
      <c r="BF29" s="643"/>
      <c r="BG29" s="446"/>
      <c r="BH29" s="119"/>
      <c r="BI29" s="119"/>
      <c r="BJ29" s="119"/>
      <c r="BK29" s="119"/>
    </row>
    <row r="30" spans="16:63">
      <c r="P30" s="295"/>
      <c r="Q30" s="295"/>
      <c r="R30" s="295"/>
      <c r="S30" s="295"/>
      <c r="T30" s="636"/>
      <c r="V30" s="904"/>
      <c r="W30" s="935"/>
      <c r="X30" s="1475" t="s">
        <v>200</v>
      </c>
      <c r="Y30" s="1476"/>
      <c r="Z30" s="272"/>
      <c r="AA30" s="362">
        <v>9487.3810240114162</v>
      </c>
      <c r="AB30" s="362">
        <v>8920.8085542942281</v>
      </c>
      <c r="AC30" s="362">
        <v>8535.1846414681931</v>
      </c>
      <c r="AD30" s="362">
        <v>7379.4966742277338</v>
      </c>
      <c r="AE30" s="362">
        <v>7862.5470237895333</v>
      </c>
      <c r="AF30" s="362">
        <v>7373.9225893907314</v>
      </c>
      <c r="AG30" s="362">
        <v>7012.9953042891584</v>
      </c>
      <c r="AH30" s="362">
        <v>7903.9520543578601</v>
      </c>
      <c r="AI30" s="362">
        <v>8092.5787075266298</v>
      </c>
      <c r="AJ30" s="362">
        <v>7721.6118965675505</v>
      </c>
      <c r="AK30" s="362">
        <v>6968.5994294054508</v>
      </c>
      <c r="AL30" s="362">
        <v>7478.9108864221644</v>
      </c>
      <c r="AM30" s="362">
        <v>8041.0776767297384</v>
      </c>
      <c r="AN30" s="362">
        <v>8334.6859780792147</v>
      </c>
      <c r="AO30" s="362">
        <v>8449.7317580509807</v>
      </c>
      <c r="AP30" s="362">
        <v>7754.5900072238019</v>
      </c>
      <c r="AQ30" s="362">
        <v>7402.6115097717502</v>
      </c>
      <c r="AR30" s="362">
        <v>6243.4994274541541</v>
      </c>
      <c r="AS30" s="362">
        <v>18453.083418288235</v>
      </c>
      <c r="AT30" s="362">
        <v>27187.085329978767</v>
      </c>
      <c r="AU30" s="362">
        <v>35581.981579018779</v>
      </c>
      <c r="AV30" s="362">
        <v>40093.506225367186</v>
      </c>
      <c r="AW30" s="362">
        <v>42127.773721232661</v>
      </c>
      <c r="AX30" s="362">
        <v>41921.489663081258</v>
      </c>
      <c r="AY30" s="362">
        <v>40281.154533381115</v>
      </c>
      <c r="AZ30" s="362">
        <v>40830.377629300994</v>
      </c>
      <c r="BA30" s="584">
        <v>7450.410662481042</v>
      </c>
      <c r="BB30" s="1435">
        <v>0</v>
      </c>
      <c r="BC30" s="362">
        <v>0</v>
      </c>
      <c r="BD30" s="362">
        <v>0</v>
      </c>
      <c r="BE30" s="362">
        <v>0</v>
      </c>
      <c r="BF30" s="639"/>
      <c r="BG30" s="584"/>
      <c r="BH30" s="119"/>
      <c r="BI30" s="119"/>
      <c r="BJ30" s="119"/>
      <c r="BK30" s="119"/>
    </row>
    <row r="31" spans="16:63">
      <c r="P31" s="295"/>
      <c r="Q31" s="295"/>
      <c r="R31" s="295"/>
      <c r="S31" s="295"/>
      <c r="T31" s="636"/>
      <c r="V31" s="904"/>
      <c r="W31" s="935"/>
      <c r="X31" s="1477" t="s">
        <v>201</v>
      </c>
      <c r="Y31" s="1478"/>
      <c r="Z31" s="143"/>
      <c r="AA31" s="139">
        <v>5495.3911505927017</v>
      </c>
      <c r="AB31" s="139">
        <v>5506.6751434955895</v>
      </c>
      <c r="AC31" s="139">
        <v>5492.2385337826854</v>
      </c>
      <c r="AD31" s="139">
        <v>5609.2098195016642</v>
      </c>
      <c r="AE31" s="139">
        <v>5444.7555652232895</v>
      </c>
      <c r="AF31" s="139">
        <v>5782.2205622531819</v>
      </c>
      <c r="AG31" s="139">
        <v>5680.0208298800917</v>
      </c>
      <c r="AH31" s="139">
        <v>5740.0862166259703</v>
      </c>
      <c r="AI31" s="139">
        <v>5972.983912229427</v>
      </c>
      <c r="AJ31" s="139">
        <v>6224.8071444877405</v>
      </c>
      <c r="AK31" s="139">
        <v>6066.642131926259</v>
      </c>
      <c r="AL31" s="139">
        <v>6394.9639546598573</v>
      </c>
      <c r="AM31" s="139">
        <v>6709.8784547551068</v>
      </c>
      <c r="AN31" s="139">
        <v>6626.7026926783647</v>
      </c>
      <c r="AO31" s="139">
        <v>6750.9618600190261</v>
      </c>
      <c r="AP31" s="139">
        <v>6718.4692453990428</v>
      </c>
      <c r="AQ31" s="139">
        <v>7025.6257730147199</v>
      </c>
      <c r="AR31" s="139">
        <v>6681.2464440866952</v>
      </c>
      <c r="AS31" s="139">
        <v>5719.6201942677289</v>
      </c>
      <c r="AT31" s="139">
        <v>5842.8539558491757</v>
      </c>
      <c r="AU31" s="139">
        <v>6615.8986286920344</v>
      </c>
      <c r="AV31" s="139">
        <v>6608.0123189065052</v>
      </c>
      <c r="AW31" s="139">
        <v>6041.8963524733635</v>
      </c>
      <c r="AX31" s="139">
        <v>5947.1563120923765</v>
      </c>
      <c r="AY31" s="139">
        <v>6275.1034090266721</v>
      </c>
      <c r="AZ31" s="139">
        <v>5337.3247948370126</v>
      </c>
      <c r="BA31" s="433">
        <v>5664.9490716430091</v>
      </c>
      <c r="BB31" s="1436">
        <v>0</v>
      </c>
      <c r="BC31" s="139">
        <v>0</v>
      </c>
      <c r="BD31" s="139">
        <v>0</v>
      </c>
      <c r="BE31" s="139">
        <v>0</v>
      </c>
      <c r="BF31" s="640"/>
      <c r="BG31" s="433"/>
      <c r="BH31" s="119"/>
      <c r="BI31" s="119"/>
      <c r="BJ31" s="119"/>
      <c r="BK31" s="119"/>
    </row>
    <row r="32" spans="16:63">
      <c r="P32" s="295"/>
      <c r="Q32" s="295"/>
      <c r="R32" s="295"/>
      <c r="S32" s="295"/>
      <c r="T32" s="636"/>
      <c r="V32" s="904"/>
      <c r="W32" s="935"/>
      <c r="X32" s="1477" t="s">
        <v>202</v>
      </c>
      <c r="Y32" s="1478"/>
      <c r="Z32" s="143"/>
      <c r="AA32" s="139">
        <v>13658.537103788831</v>
      </c>
      <c r="AB32" s="139">
        <v>14315.014399825388</v>
      </c>
      <c r="AC32" s="139">
        <v>15475.959656040111</v>
      </c>
      <c r="AD32" s="139">
        <v>16861.328660571598</v>
      </c>
      <c r="AE32" s="139">
        <v>16803.789717422678</v>
      </c>
      <c r="AF32" s="139">
        <v>18884.299946240888</v>
      </c>
      <c r="AG32" s="139">
        <v>18788.482563271093</v>
      </c>
      <c r="AH32" s="139">
        <v>19735.50057507927</v>
      </c>
      <c r="AI32" s="139">
        <v>21340.623800734549</v>
      </c>
      <c r="AJ32" s="139">
        <v>22720.056189037554</v>
      </c>
      <c r="AK32" s="139">
        <v>22671.369573518918</v>
      </c>
      <c r="AL32" s="139">
        <v>23587.349392379027</v>
      </c>
      <c r="AM32" s="139">
        <v>24340.292483096462</v>
      </c>
      <c r="AN32" s="139">
        <v>23370.225994810367</v>
      </c>
      <c r="AO32" s="139">
        <v>23680.987498952505</v>
      </c>
      <c r="AP32" s="139">
        <v>23138.979887523343</v>
      </c>
      <c r="AQ32" s="139">
        <v>23355.126517663182</v>
      </c>
      <c r="AR32" s="139">
        <v>21029.03457472214</v>
      </c>
      <c r="AS32" s="139">
        <v>21048.091865847015</v>
      </c>
      <c r="AT32" s="139">
        <v>18331.024442915026</v>
      </c>
      <c r="AU32" s="139">
        <v>17840.631512706015</v>
      </c>
      <c r="AV32" s="139">
        <v>19188.927234433999</v>
      </c>
      <c r="AW32" s="139">
        <v>18828.807101224986</v>
      </c>
      <c r="AX32" s="139">
        <v>18005.430205569595</v>
      </c>
      <c r="AY32" s="139">
        <v>17637.310142916162</v>
      </c>
      <c r="AZ32" s="139">
        <v>17648.570987712759</v>
      </c>
      <c r="BA32" s="433">
        <v>15704.618570977575</v>
      </c>
      <c r="BB32" s="1436">
        <v>0</v>
      </c>
      <c r="BC32" s="139">
        <v>0</v>
      </c>
      <c r="BD32" s="139">
        <v>0</v>
      </c>
      <c r="BE32" s="139">
        <v>0</v>
      </c>
      <c r="BF32" s="640"/>
      <c r="BG32" s="433"/>
      <c r="BH32" s="119"/>
      <c r="BI32" s="247"/>
      <c r="BJ32" s="246"/>
      <c r="BK32" s="119"/>
    </row>
    <row r="33" spans="16:63">
      <c r="P33" s="295"/>
      <c r="Q33" s="295"/>
      <c r="R33" s="295"/>
      <c r="S33" s="295"/>
      <c r="T33" s="636"/>
      <c r="V33" s="904"/>
      <c r="W33" s="935"/>
      <c r="X33" s="1477" t="s">
        <v>203</v>
      </c>
      <c r="Y33" s="1478"/>
      <c r="Z33" s="143"/>
      <c r="AA33" s="139">
        <v>12698.107724808477</v>
      </c>
      <c r="AB33" s="139">
        <v>13341.42354914438</v>
      </c>
      <c r="AC33" s="139">
        <v>14006.250900123709</v>
      </c>
      <c r="AD33" s="139">
        <v>14861.901032241572</v>
      </c>
      <c r="AE33" s="139">
        <v>15068.826779871877</v>
      </c>
      <c r="AF33" s="139">
        <v>16472.331619896024</v>
      </c>
      <c r="AG33" s="139">
        <v>16818.179462867465</v>
      </c>
      <c r="AH33" s="139">
        <v>17776.220374978046</v>
      </c>
      <c r="AI33" s="139">
        <v>19434.915662300049</v>
      </c>
      <c r="AJ33" s="139">
        <v>20969.565535034144</v>
      </c>
      <c r="AK33" s="139">
        <v>21394.332650190881</v>
      </c>
      <c r="AL33" s="139">
        <v>21710.329894365001</v>
      </c>
      <c r="AM33" s="139">
        <v>22037.091278990356</v>
      </c>
      <c r="AN33" s="139">
        <v>21211.341383565625</v>
      </c>
      <c r="AO33" s="139">
        <v>21105.834445263874</v>
      </c>
      <c r="AP33" s="139">
        <v>20363.671545291229</v>
      </c>
      <c r="AQ33" s="139">
        <v>19253.301236249659</v>
      </c>
      <c r="AR33" s="139">
        <v>17778.943389558117</v>
      </c>
      <c r="AS33" s="139">
        <v>15751.166767284434</v>
      </c>
      <c r="AT33" s="139">
        <v>15265.764129381425</v>
      </c>
      <c r="AU33" s="139">
        <v>15538.569198111076</v>
      </c>
      <c r="AV33" s="139">
        <v>16908.128496726844</v>
      </c>
      <c r="AW33" s="139">
        <v>16075.021125384348</v>
      </c>
      <c r="AX33" s="139">
        <v>18542.676709430576</v>
      </c>
      <c r="AY33" s="139">
        <v>18039.238979046328</v>
      </c>
      <c r="AZ33" s="139">
        <v>19126.220688451809</v>
      </c>
      <c r="BA33" s="433">
        <v>19707.899113876487</v>
      </c>
      <c r="BB33" s="1436">
        <v>0</v>
      </c>
      <c r="BC33" s="139">
        <v>0</v>
      </c>
      <c r="BD33" s="139">
        <v>0</v>
      </c>
      <c r="BE33" s="139">
        <v>0</v>
      </c>
      <c r="BF33" s="640"/>
      <c r="BG33" s="433"/>
      <c r="BH33" s="119"/>
      <c r="BI33" s="119"/>
      <c r="BJ33" s="119"/>
      <c r="BK33" s="119"/>
    </row>
    <row r="34" spans="16:63">
      <c r="P34" s="295"/>
      <c r="Q34" s="295"/>
      <c r="R34" s="295"/>
      <c r="S34" s="295"/>
      <c r="T34" s="636"/>
      <c r="V34" s="904"/>
      <c r="W34" s="935"/>
      <c r="X34" s="1473" t="s">
        <v>204</v>
      </c>
      <c r="Y34" s="1474"/>
      <c r="Z34" s="143"/>
      <c r="AA34" s="139">
        <v>37821.510133446223</v>
      </c>
      <c r="AB34" s="139">
        <v>35999.645988836368</v>
      </c>
      <c r="AC34" s="139">
        <v>33486.5885985352</v>
      </c>
      <c r="AD34" s="139">
        <v>35279.848057171141</v>
      </c>
      <c r="AE34" s="139">
        <v>36444.224302568247</v>
      </c>
      <c r="AF34" s="139">
        <v>36714.963441658074</v>
      </c>
      <c r="AG34" s="139">
        <v>32110.269862355675</v>
      </c>
      <c r="AH34" s="139">
        <v>34001.826602193629</v>
      </c>
      <c r="AI34" s="139">
        <v>35286.651787617178</v>
      </c>
      <c r="AJ34" s="139">
        <v>36742.187650399304</v>
      </c>
      <c r="AK34" s="139">
        <v>36369.969815468241</v>
      </c>
      <c r="AL34" s="139">
        <v>36051.49782515804</v>
      </c>
      <c r="AM34" s="139">
        <v>35683.731135230744</v>
      </c>
      <c r="AN34" s="139">
        <v>37048.045505690439</v>
      </c>
      <c r="AO34" s="139">
        <v>41815.488905533603</v>
      </c>
      <c r="AP34" s="139">
        <v>44571.137747323839</v>
      </c>
      <c r="AQ34" s="139">
        <v>42941.108085887143</v>
      </c>
      <c r="AR34" s="139">
        <v>38798.058205018184</v>
      </c>
      <c r="AS34" s="139">
        <v>34633.959016718582</v>
      </c>
      <c r="AT34" s="139">
        <v>25623.430232453822</v>
      </c>
      <c r="AU34" s="139">
        <v>23798.834644018098</v>
      </c>
      <c r="AV34" s="139">
        <v>19544.209508238058</v>
      </c>
      <c r="AW34" s="139">
        <v>13673.310953694898</v>
      </c>
      <c r="AX34" s="139">
        <v>18265.304263241665</v>
      </c>
      <c r="AY34" s="139">
        <v>15217.71700599131</v>
      </c>
      <c r="AZ34" s="139">
        <v>12320.975329632545</v>
      </c>
      <c r="BA34" s="433">
        <v>11518.342616761693</v>
      </c>
      <c r="BB34" s="1436">
        <v>0</v>
      </c>
      <c r="BC34" s="139">
        <v>0</v>
      </c>
      <c r="BD34" s="139">
        <v>0</v>
      </c>
      <c r="BE34" s="139">
        <v>0</v>
      </c>
      <c r="BF34" s="640"/>
      <c r="BG34" s="433"/>
      <c r="BH34" s="119"/>
      <c r="BI34" s="119"/>
      <c r="BJ34" s="119"/>
      <c r="BK34" s="119"/>
    </row>
    <row r="35" spans="16:63">
      <c r="P35" s="295"/>
      <c r="Q35" s="295"/>
      <c r="R35" s="295"/>
      <c r="S35" s="295"/>
      <c r="T35" s="636"/>
      <c r="V35" s="904"/>
      <c r="W35" s="940" t="s">
        <v>205</v>
      </c>
      <c r="X35" s="1018"/>
      <c r="Y35" s="1075"/>
      <c r="Z35" s="316"/>
      <c r="AA35" s="317">
        <f>SUM(AA36,AA39)</f>
        <v>200792.55751233449</v>
      </c>
      <c r="AB35" s="317">
        <f t="shared" ref="AB35:BA35" si="12">SUM(AB36,AB39)</f>
        <v>212516.32502428646</v>
      </c>
      <c r="AC35" s="317">
        <f t="shared" si="12"/>
        <v>219171.52304417558</v>
      </c>
      <c r="AD35" s="317">
        <f t="shared" si="12"/>
        <v>223001.06359407213</v>
      </c>
      <c r="AE35" s="317">
        <f t="shared" si="12"/>
        <v>232321.01631314401</v>
      </c>
      <c r="AF35" s="317">
        <f t="shared" si="12"/>
        <v>241701.46023408964</v>
      </c>
      <c r="AG35" s="317">
        <f t="shared" si="12"/>
        <v>248438.49262884847</v>
      </c>
      <c r="AH35" s="317">
        <f t="shared" si="12"/>
        <v>250249.72378489398</v>
      </c>
      <c r="AI35" s="317">
        <f t="shared" si="12"/>
        <v>248457.11332383254</v>
      </c>
      <c r="AJ35" s="317">
        <f t="shared" si="12"/>
        <v>252547.3325788246</v>
      </c>
      <c r="AK35" s="317">
        <f t="shared" si="12"/>
        <v>252218.06460310085</v>
      </c>
      <c r="AL35" s="317">
        <f t="shared" si="12"/>
        <v>256408.73344486533</v>
      </c>
      <c r="AM35" s="317">
        <f t="shared" si="12"/>
        <v>252792.65000016248</v>
      </c>
      <c r="AN35" s="317">
        <f t="shared" si="12"/>
        <v>248795.46174547268</v>
      </c>
      <c r="AO35" s="317">
        <f t="shared" si="12"/>
        <v>242878.19985933922</v>
      </c>
      <c r="AP35" s="317">
        <f t="shared" si="12"/>
        <v>237399.76031937703</v>
      </c>
      <c r="AQ35" s="317">
        <f t="shared" si="12"/>
        <v>233426.11167944528</v>
      </c>
      <c r="AR35" s="317">
        <f t="shared" si="12"/>
        <v>232009.69657194434</v>
      </c>
      <c r="AS35" s="317">
        <f t="shared" si="12"/>
        <v>224452.59225020785</v>
      </c>
      <c r="AT35" s="317">
        <f t="shared" si="12"/>
        <v>221181.01087951937</v>
      </c>
      <c r="AU35" s="317">
        <f t="shared" si="12"/>
        <v>221627.59434829402</v>
      </c>
      <c r="AV35" s="317">
        <f t="shared" si="12"/>
        <v>216840.46403435519</v>
      </c>
      <c r="AW35" s="317">
        <f t="shared" si="12"/>
        <v>217734.44776692183</v>
      </c>
      <c r="AX35" s="317">
        <f t="shared" si="12"/>
        <v>214801.80955959414</v>
      </c>
      <c r="AY35" s="317">
        <f t="shared" si="12"/>
        <v>209852.02439860252</v>
      </c>
      <c r="AZ35" s="317">
        <f t="shared" si="12"/>
        <v>208647.64237106428</v>
      </c>
      <c r="BA35" s="435">
        <f t="shared" si="12"/>
        <v>206756.4838411955</v>
      </c>
      <c r="BB35" s="1440">
        <f t="shared" ref="BB35:BE35" si="13">SUM(BB36,BB39)</f>
        <v>0</v>
      </c>
      <c r="BC35" s="317">
        <f t="shared" si="13"/>
        <v>0</v>
      </c>
      <c r="BD35" s="317">
        <f t="shared" si="13"/>
        <v>0</v>
      </c>
      <c r="BE35" s="317">
        <f t="shared" si="13"/>
        <v>0</v>
      </c>
      <c r="BF35" s="644"/>
      <c r="BG35" s="435"/>
      <c r="BH35" s="119"/>
      <c r="BI35" s="119"/>
      <c r="BJ35" s="119"/>
      <c r="BK35" s="119"/>
    </row>
    <row r="36" spans="16:63">
      <c r="P36" s="295"/>
      <c r="Q36" s="295"/>
      <c r="R36" s="295"/>
      <c r="S36" s="295"/>
      <c r="T36" s="636"/>
      <c r="V36" s="904"/>
      <c r="W36" s="1020"/>
      <c r="X36" s="940" t="s">
        <v>206</v>
      </c>
      <c r="Y36" s="942"/>
      <c r="Z36" s="593"/>
      <c r="AA36" s="317">
        <v>99480.837613236945</v>
      </c>
      <c r="AB36" s="317">
        <v>107157.01223231899</v>
      </c>
      <c r="AC36" s="317">
        <v>113437.61393287985</v>
      </c>
      <c r="AD36" s="317">
        <v>117067.89421822745</v>
      </c>
      <c r="AE36" s="317">
        <v>122328.3951696275</v>
      </c>
      <c r="AF36" s="317">
        <v>129463.103857043</v>
      </c>
      <c r="AG36" s="317">
        <v>135282.26667947817</v>
      </c>
      <c r="AH36" s="317">
        <v>139816.18821125032</v>
      </c>
      <c r="AI36" s="317">
        <v>140520.09545479051</v>
      </c>
      <c r="AJ36" s="317">
        <v>145113.07764770224</v>
      </c>
      <c r="AK36" s="317">
        <v>145404.19489105709</v>
      </c>
      <c r="AL36" s="317">
        <v>149923.27204780944</v>
      </c>
      <c r="AM36" s="317">
        <v>149917.89717441367</v>
      </c>
      <c r="AN36" s="317">
        <v>147758.47978124852</v>
      </c>
      <c r="AO36" s="317">
        <v>142445.74478676502</v>
      </c>
      <c r="AP36" s="317">
        <v>137834.49699293787</v>
      </c>
      <c r="AQ36" s="317">
        <v>134327.52675049478</v>
      </c>
      <c r="AR36" s="317">
        <v>133546.26551701888</v>
      </c>
      <c r="AS36" s="317">
        <v>128945.89500821935</v>
      </c>
      <c r="AT36" s="317">
        <v>130263.28523767558</v>
      </c>
      <c r="AU36" s="317">
        <v>129515.13959595164</v>
      </c>
      <c r="AV36" s="317">
        <v>127970.4205161807</v>
      </c>
      <c r="AW36" s="317">
        <v>128931.17390090352</v>
      </c>
      <c r="AX36" s="317">
        <v>125794.18538579212</v>
      </c>
      <c r="AY36" s="317">
        <v>120873.41640294909</v>
      </c>
      <c r="AZ36" s="317">
        <v>120308.91947889549</v>
      </c>
      <c r="BA36" s="435">
        <v>119774.61176724777</v>
      </c>
      <c r="BB36" s="1440">
        <v>0</v>
      </c>
      <c r="BC36" s="317">
        <v>0</v>
      </c>
      <c r="BD36" s="317">
        <v>0</v>
      </c>
      <c r="BE36" s="317">
        <v>0</v>
      </c>
      <c r="BF36" s="644"/>
      <c r="BG36" s="435"/>
      <c r="BH36" s="119"/>
      <c r="BI36" s="119"/>
      <c r="BJ36" s="119"/>
      <c r="BK36" s="119"/>
    </row>
    <row r="37" spans="16:63">
      <c r="P37" s="295"/>
      <c r="Q37" s="295"/>
      <c r="R37" s="295"/>
      <c r="S37" s="295"/>
      <c r="T37" s="636"/>
      <c r="V37" s="904"/>
      <c r="W37" s="944"/>
      <c r="X37" s="944"/>
      <c r="Y37" s="1076" t="s">
        <v>207</v>
      </c>
      <c r="Z37" s="143"/>
      <c r="AA37" s="362">
        <v>88175.088140368433</v>
      </c>
      <c r="AB37" s="362">
        <v>94833.626797189077</v>
      </c>
      <c r="AC37" s="362">
        <v>100754.67014581998</v>
      </c>
      <c r="AD37" s="362">
        <v>103881.4891894952</v>
      </c>
      <c r="AE37" s="362">
        <v>108804.01538274171</v>
      </c>
      <c r="AF37" s="362">
        <v>114718.36073011081</v>
      </c>
      <c r="AG37" s="362">
        <v>120204.36548541617</v>
      </c>
      <c r="AH37" s="362">
        <v>122992.89169673882</v>
      </c>
      <c r="AI37" s="362">
        <v>125196.64737914708</v>
      </c>
      <c r="AJ37" s="362">
        <v>130157.66215666603</v>
      </c>
      <c r="AK37" s="362">
        <v>130354.40398741176</v>
      </c>
      <c r="AL37" s="362">
        <v>135315.77345817609</v>
      </c>
      <c r="AM37" s="362">
        <v>134550.12006997649</v>
      </c>
      <c r="AN37" s="362">
        <v>132359.55723777064</v>
      </c>
      <c r="AO37" s="362">
        <v>127981.98765920727</v>
      </c>
      <c r="AP37" s="362">
        <v>123251.32793850546</v>
      </c>
      <c r="AQ37" s="362">
        <v>119794.25790420373</v>
      </c>
      <c r="AR37" s="362">
        <v>119600.91347335043</v>
      </c>
      <c r="AS37" s="362">
        <v>115865.78468048396</v>
      </c>
      <c r="AT37" s="362">
        <v>117856.82043153343</v>
      </c>
      <c r="AU37" s="362">
        <v>117798.52403808362</v>
      </c>
      <c r="AV37" s="362">
        <v>116461.7604178223</v>
      </c>
      <c r="AW37" s="362">
        <v>116787.84537808331</v>
      </c>
      <c r="AX37" s="362">
        <v>113146.41259415557</v>
      </c>
      <c r="AY37" s="362">
        <v>108261.0132646072</v>
      </c>
      <c r="AZ37" s="362">
        <v>107816.8814264753</v>
      </c>
      <c r="BA37" s="584">
        <v>107241.27892520683</v>
      </c>
      <c r="BB37" s="1435">
        <v>0</v>
      </c>
      <c r="BC37" s="362">
        <v>0</v>
      </c>
      <c r="BD37" s="362">
        <v>0</v>
      </c>
      <c r="BE37" s="362">
        <v>0</v>
      </c>
      <c r="BF37" s="639"/>
      <c r="BG37" s="584"/>
      <c r="BH37" s="119"/>
      <c r="BI37" s="119"/>
      <c r="BJ37" s="119"/>
      <c r="BK37" s="119"/>
    </row>
    <row r="38" spans="16:63">
      <c r="P38" s="295"/>
      <c r="Q38" s="295"/>
      <c r="R38" s="295"/>
      <c r="S38" s="295"/>
      <c r="T38" s="636"/>
      <c r="V38" s="904"/>
      <c r="W38" s="946"/>
      <c r="X38" s="944"/>
      <c r="Y38" s="1077" t="s">
        <v>208</v>
      </c>
      <c r="Z38" s="143"/>
      <c r="AA38" s="139">
        <v>11305.749472868525</v>
      </c>
      <c r="AB38" s="139">
        <v>12323.385435129912</v>
      </c>
      <c r="AC38" s="139">
        <v>12682.943787059881</v>
      </c>
      <c r="AD38" s="139">
        <v>13186.405028732253</v>
      </c>
      <c r="AE38" s="139">
        <v>13524.379786885813</v>
      </c>
      <c r="AF38" s="139">
        <v>14744.743126932204</v>
      </c>
      <c r="AG38" s="139">
        <v>15077.90119406196</v>
      </c>
      <c r="AH38" s="139">
        <v>16823.296514511523</v>
      </c>
      <c r="AI38" s="139">
        <v>15323.448075643395</v>
      </c>
      <c r="AJ38" s="139">
        <v>14955.415491036223</v>
      </c>
      <c r="AK38" s="139">
        <v>15049.790903645342</v>
      </c>
      <c r="AL38" s="139">
        <v>14607.498589633393</v>
      </c>
      <c r="AM38" s="139">
        <v>15367.777104437184</v>
      </c>
      <c r="AN38" s="139">
        <v>15398.922543477856</v>
      </c>
      <c r="AO38" s="139">
        <v>14463.757127557776</v>
      </c>
      <c r="AP38" s="139">
        <v>14583.169054432394</v>
      </c>
      <c r="AQ38" s="139">
        <v>14533.268846291019</v>
      </c>
      <c r="AR38" s="139">
        <v>13945.352043668467</v>
      </c>
      <c r="AS38" s="139">
        <v>13080.110327735383</v>
      </c>
      <c r="AT38" s="139">
        <v>12406.464806142118</v>
      </c>
      <c r="AU38" s="139">
        <v>11716.615557868005</v>
      </c>
      <c r="AV38" s="139">
        <v>11508.66009835841</v>
      </c>
      <c r="AW38" s="139">
        <v>12143.328522820211</v>
      </c>
      <c r="AX38" s="139">
        <v>12647.772791636597</v>
      </c>
      <c r="AY38" s="139">
        <v>12612.403138341879</v>
      </c>
      <c r="AZ38" s="139">
        <v>12492.038052420161</v>
      </c>
      <c r="BA38" s="433">
        <v>12533.332842040887</v>
      </c>
      <c r="BB38" s="1436">
        <v>0</v>
      </c>
      <c r="BC38" s="139">
        <v>0</v>
      </c>
      <c r="BD38" s="139">
        <v>0</v>
      </c>
      <c r="BE38" s="139">
        <v>0</v>
      </c>
      <c r="BF38" s="640"/>
      <c r="BG38" s="433"/>
      <c r="BH38" s="119"/>
      <c r="BI38" s="119"/>
      <c r="BJ38" s="119"/>
      <c r="BK38" s="119"/>
    </row>
    <row r="39" spans="16:63">
      <c r="P39" s="295"/>
      <c r="Q39" s="295"/>
      <c r="R39" s="295"/>
      <c r="S39" s="295"/>
      <c r="T39" s="636"/>
      <c r="V39" s="904"/>
      <c r="W39" s="946"/>
      <c r="X39" s="940" t="s">
        <v>446</v>
      </c>
      <c r="Y39" s="942"/>
      <c r="Z39" s="143"/>
      <c r="AA39" s="317">
        <v>101311.71989909753</v>
      </c>
      <c r="AB39" s="317">
        <v>105359.31279196747</v>
      </c>
      <c r="AC39" s="317">
        <v>105733.90911129572</v>
      </c>
      <c r="AD39" s="317">
        <v>105933.16937584466</v>
      </c>
      <c r="AE39" s="317">
        <v>109992.62114351649</v>
      </c>
      <c r="AF39" s="317">
        <v>112238.35637704666</v>
      </c>
      <c r="AG39" s="317">
        <v>113156.22594937029</v>
      </c>
      <c r="AH39" s="317">
        <v>110433.53557364365</v>
      </c>
      <c r="AI39" s="317">
        <v>107937.01786904203</v>
      </c>
      <c r="AJ39" s="317">
        <v>107434.25493112237</v>
      </c>
      <c r="AK39" s="317">
        <v>106813.86971204376</v>
      </c>
      <c r="AL39" s="317">
        <v>106485.46139705587</v>
      </c>
      <c r="AM39" s="317">
        <v>102874.75282574883</v>
      </c>
      <c r="AN39" s="317">
        <v>101036.98196422418</v>
      </c>
      <c r="AO39" s="317">
        <v>100432.45507257422</v>
      </c>
      <c r="AP39" s="317">
        <v>99565.263326439162</v>
      </c>
      <c r="AQ39" s="317">
        <v>99098.584928950499</v>
      </c>
      <c r="AR39" s="317">
        <v>98463.431054925444</v>
      </c>
      <c r="AS39" s="317">
        <v>95506.697241988513</v>
      </c>
      <c r="AT39" s="317">
        <v>90917.72564184379</v>
      </c>
      <c r="AU39" s="317">
        <v>92112.454752342383</v>
      </c>
      <c r="AV39" s="317">
        <v>88870.043518174483</v>
      </c>
      <c r="AW39" s="317">
        <v>88803.273866018324</v>
      </c>
      <c r="AX39" s="317">
        <v>89007.624173802018</v>
      </c>
      <c r="AY39" s="317">
        <v>88978.607995653423</v>
      </c>
      <c r="AZ39" s="317">
        <v>88338.722892168778</v>
      </c>
      <c r="BA39" s="435">
        <v>86981.872073947728</v>
      </c>
      <c r="BB39" s="1440">
        <v>0</v>
      </c>
      <c r="BC39" s="317">
        <v>0</v>
      </c>
      <c r="BD39" s="317">
        <v>0</v>
      </c>
      <c r="BE39" s="317">
        <v>0</v>
      </c>
      <c r="BF39" s="644"/>
      <c r="BG39" s="435"/>
      <c r="BH39" s="119"/>
      <c r="BI39" s="119"/>
      <c r="BJ39" s="119"/>
      <c r="BK39" s="119"/>
    </row>
    <row r="40" spans="16:63">
      <c r="P40" s="295"/>
      <c r="Q40" s="295"/>
      <c r="R40" s="295"/>
      <c r="S40" s="295"/>
      <c r="T40" s="636"/>
      <c r="V40" s="904"/>
      <c r="W40" s="946"/>
      <c r="X40" s="944"/>
      <c r="Y40" s="1076" t="s">
        <v>210</v>
      </c>
      <c r="Z40" s="140"/>
      <c r="AA40" s="362">
        <v>91219.566625945459</v>
      </c>
      <c r="AB40" s="362">
        <v>95110.763958732263</v>
      </c>
      <c r="AC40" s="362">
        <v>95585.464374127099</v>
      </c>
      <c r="AD40" s="362">
        <v>96080.353243865611</v>
      </c>
      <c r="AE40" s="362">
        <v>99725.248043482978</v>
      </c>
      <c r="AF40" s="362">
        <v>101601.43679186331</v>
      </c>
      <c r="AG40" s="362">
        <v>102209.36824875652</v>
      </c>
      <c r="AH40" s="362">
        <v>99594.194701379602</v>
      </c>
      <c r="AI40" s="362">
        <v>97442.05161654533</v>
      </c>
      <c r="AJ40" s="362">
        <v>96870.008949227282</v>
      </c>
      <c r="AK40" s="362">
        <v>95966.754217646652</v>
      </c>
      <c r="AL40" s="362">
        <v>95634.175591113701</v>
      </c>
      <c r="AM40" s="362">
        <v>92433.840944358351</v>
      </c>
      <c r="AN40" s="362">
        <v>90953.919810715932</v>
      </c>
      <c r="AO40" s="362">
        <v>90994.657305635323</v>
      </c>
      <c r="AP40" s="362">
        <v>90128.88066577987</v>
      </c>
      <c r="AQ40" s="362">
        <v>89531.363766472219</v>
      </c>
      <c r="AR40" s="362">
        <v>89118.860736150658</v>
      </c>
      <c r="AS40" s="362">
        <v>86765.935369213243</v>
      </c>
      <c r="AT40" s="362">
        <v>82842.005327455467</v>
      </c>
      <c r="AU40" s="362">
        <v>83643.931635569534</v>
      </c>
      <c r="AV40" s="362">
        <v>80671.916502661203</v>
      </c>
      <c r="AW40" s="362">
        <v>80356.983251982587</v>
      </c>
      <c r="AX40" s="362">
        <v>80279.878719495056</v>
      </c>
      <c r="AY40" s="362">
        <v>80255.957967395094</v>
      </c>
      <c r="AZ40" s="362">
        <v>79814.008178414631</v>
      </c>
      <c r="BA40" s="584">
        <v>78456.641734579287</v>
      </c>
      <c r="BB40" s="1435">
        <v>0</v>
      </c>
      <c r="BC40" s="362">
        <v>0</v>
      </c>
      <c r="BD40" s="362">
        <v>0</v>
      </c>
      <c r="BE40" s="362">
        <v>0</v>
      </c>
      <c r="BF40" s="639"/>
      <c r="BG40" s="584"/>
      <c r="BH40" s="119"/>
      <c r="BI40" s="119"/>
      <c r="BJ40" s="119"/>
      <c r="BK40" s="119"/>
    </row>
    <row r="41" spans="16:63">
      <c r="P41" s="295"/>
      <c r="Q41" s="295"/>
      <c r="R41" s="295"/>
      <c r="S41" s="295"/>
      <c r="T41" s="636"/>
      <c r="V41" s="904"/>
      <c r="W41" s="946"/>
      <c r="X41" s="944"/>
      <c r="Y41" s="1077" t="s">
        <v>211</v>
      </c>
      <c r="Z41" s="143"/>
      <c r="AA41" s="139">
        <v>10092.153273152067</v>
      </c>
      <c r="AB41" s="139">
        <v>10248.548833235218</v>
      </c>
      <c r="AC41" s="139">
        <v>10148.444737168616</v>
      </c>
      <c r="AD41" s="139">
        <v>9852.8161319790652</v>
      </c>
      <c r="AE41" s="139">
        <v>10267.373100033508</v>
      </c>
      <c r="AF41" s="139">
        <v>10636.919585183359</v>
      </c>
      <c r="AG41" s="139">
        <v>10946.857700613769</v>
      </c>
      <c r="AH41" s="139">
        <v>10839.340872264036</v>
      </c>
      <c r="AI41" s="139">
        <v>10494.966252496692</v>
      </c>
      <c r="AJ41" s="139">
        <v>10564.245981895097</v>
      </c>
      <c r="AK41" s="139">
        <v>10847.115494397101</v>
      </c>
      <c r="AL41" s="139">
        <v>10851.285805942178</v>
      </c>
      <c r="AM41" s="139">
        <v>10440.911881390461</v>
      </c>
      <c r="AN41" s="139">
        <v>10083.062153508268</v>
      </c>
      <c r="AO41" s="139">
        <v>9437.7977669388947</v>
      </c>
      <c r="AP41" s="139">
        <v>9436.3826606592993</v>
      </c>
      <c r="AQ41" s="139">
        <v>9567.2211624782831</v>
      </c>
      <c r="AR41" s="139">
        <v>9344.5703187747768</v>
      </c>
      <c r="AS41" s="139">
        <v>8740.7618727752651</v>
      </c>
      <c r="AT41" s="139">
        <v>8075.7203143883162</v>
      </c>
      <c r="AU41" s="139">
        <v>8468.5231167728598</v>
      </c>
      <c r="AV41" s="139">
        <v>8198.1270155132734</v>
      </c>
      <c r="AW41" s="139">
        <v>8446.2906140357227</v>
      </c>
      <c r="AX41" s="139">
        <v>8727.7454543069562</v>
      </c>
      <c r="AY41" s="139">
        <v>8722.6500282583256</v>
      </c>
      <c r="AZ41" s="139">
        <v>8524.7147137541433</v>
      </c>
      <c r="BA41" s="433">
        <v>8525.2303393684397</v>
      </c>
      <c r="BB41" s="1436">
        <v>0</v>
      </c>
      <c r="BC41" s="139">
        <v>0</v>
      </c>
      <c r="BD41" s="139">
        <v>0</v>
      </c>
      <c r="BE41" s="139">
        <v>0</v>
      </c>
      <c r="BF41" s="640"/>
      <c r="BG41" s="433"/>
      <c r="BH41" s="119"/>
      <c r="BI41" s="119"/>
      <c r="BJ41" s="119"/>
      <c r="BK41" s="119"/>
    </row>
    <row r="42" spans="16:63" ht="15" thickBot="1">
      <c r="P42" s="295"/>
      <c r="Q42" s="295"/>
      <c r="R42" s="295"/>
      <c r="S42" s="295"/>
      <c r="T42" s="636"/>
      <c r="V42" s="904"/>
      <c r="W42" s="1022" t="s">
        <v>212</v>
      </c>
      <c r="X42" s="1023"/>
      <c r="Y42" s="1078"/>
      <c r="Z42" s="145"/>
      <c r="AA42" s="318">
        <v>58055.737255392742</v>
      </c>
      <c r="AB42" s="318">
        <v>59185.356681179008</v>
      </c>
      <c r="AC42" s="318">
        <v>62091.266594123328</v>
      </c>
      <c r="AD42" s="318">
        <v>65504.641718967185</v>
      </c>
      <c r="AE42" s="318">
        <v>63700.424108033389</v>
      </c>
      <c r="AF42" s="318">
        <v>67342.300099676708</v>
      </c>
      <c r="AG42" s="318">
        <v>69742.868621310685</v>
      </c>
      <c r="AH42" s="318">
        <v>66597.103911644197</v>
      </c>
      <c r="AI42" s="318">
        <v>66641.928123864927</v>
      </c>
      <c r="AJ42" s="318">
        <v>68445.498308249109</v>
      </c>
      <c r="AK42" s="318">
        <v>72080.28649384735</v>
      </c>
      <c r="AL42" s="318">
        <v>68403.651474665035</v>
      </c>
      <c r="AM42" s="318">
        <v>71178.201730099026</v>
      </c>
      <c r="AN42" s="318">
        <v>67750.649891691719</v>
      </c>
      <c r="AO42" s="318">
        <v>67838.794964114437</v>
      </c>
      <c r="AP42" s="318">
        <v>70221.530951592227</v>
      </c>
      <c r="AQ42" s="318">
        <v>66074.541982033974</v>
      </c>
      <c r="AR42" s="318">
        <v>65332.071850370849</v>
      </c>
      <c r="AS42" s="318">
        <v>61628.510521849872</v>
      </c>
      <c r="AT42" s="318">
        <v>61182.299429396793</v>
      </c>
      <c r="AU42" s="318">
        <v>64038.108297254192</v>
      </c>
      <c r="AV42" s="318">
        <v>62336.909613586417</v>
      </c>
      <c r="AW42" s="318">
        <v>62414.223665425103</v>
      </c>
      <c r="AX42" s="318">
        <v>60326.90798148224</v>
      </c>
      <c r="AY42" s="318">
        <v>58020.030381478326</v>
      </c>
      <c r="AZ42" s="318">
        <v>55397.38704050066</v>
      </c>
      <c r="BA42" s="595">
        <v>55720.225700029318</v>
      </c>
      <c r="BB42" s="1441">
        <v>0</v>
      </c>
      <c r="BC42" s="318">
        <v>0</v>
      </c>
      <c r="BD42" s="318">
        <v>0</v>
      </c>
      <c r="BE42" s="318">
        <v>0</v>
      </c>
      <c r="BF42" s="645"/>
      <c r="BG42" s="595"/>
      <c r="BH42" s="119"/>
      <c r="BI42" s="119"/>
      <c r="BJ42" s="119"/>
      <c r="BK42" s="119"/>
    </row>
    <row r="43" spans="16:63">
      <c r="P43" s="295"/>
      <c r="Q43" s="295"/>
      <c r="R43" s="295"/>
      <c r="S43" s="295"/>
      <c r="T43" s="636"/>
      <c r="V43" s="959" t="s">
        <v>213</v>
      </c>
      <c r="W43" s="960"/>
      <c r="X43" s="960"/>
      <c r="Y43" s="961"/>
      <c r="Z43" s="319"/>
      <c r="AA43" s="320">
        <f>SUM(AA44,AA49,AA52,AA53,AA54)</f>
        <v>65097.169343299676</v>
      </c>
      <c r="AB43" s="320">
        <f>SUM(AB44,AB49,AB52,AB53,AB54)</f>
        <v>66220.648611692028</v>
      </c>
      <c r="AC43" s="320">
        <f t="shared" ref="AC43:BE43" si="14">SUM(AC44,AC49,AC52,AC53,AC54)</f>
        <v>66149.234261584992</v>
      </c>
      <c r="AD43" s="320">
        <f t="shared" si="14"/>
        <v>64863.230343563591</v>
      </c>
      <c r="AE43" s="320">
        <f t="shared" si="14"/>
        <v>66439.565935636361</v>
      </c>
      <c r="AF43" s="320">
        <f t="shared" si="14"/>
        <v>66773.978459222126</v>
      </c>
      <c r="AG43" s="320">
        <f t="shared" si="14"/>
        <v>67297.580916636609</v>
      </c>
      <c r="AH43" s="320">
        <f t="shared" si="14"/>
        <v>64691.766735129</v>
      </c>
      <c r="AI43" s="320">
        <f t="shared" si="14"/>
        <v>58609.931088042475</v>
      </c>
      <c r="AJ43" s="320">
        <f t="shared" si="14"/>
        <v>58899.027141395483</v>
      </c>
      <c r="AK43" s="320">
        <f t="shared" si="14"/>
        <v>59357.38611995586</v>
      </c>
      <c r="AL43" s="320">
        <f t="shared" si="14"/>
        <v>58040.948242661914</v>
      </c>
      <c r="AM43" s="320">
        <f t="shared" si="14"/>
        <v>55350.789706260155</v>
      </c>
      <c r="AN43" s="320">
        <f t="shared" si="14"/>
        <v>54560.453458106036</v>
      </c>
      <c r="AO43" s="320">
        <f t="shared" si="14"/>
        <v>54542.589750656516</v>
      </c>
      <c r="AP43" s="320">
        <f t="shared" si="14"/>
        <v>55643.632452374593</v>
      </c>
      <c r="AQ43" s="320">
        <f t="shared" si="14"/>
        <v>55893.211800454774</v>
      </c>
      <c r="AR43" s="320">
        <f t="shared" si="14"/>
        <v>55092.174364530867</v>
      </c>
      <c r="AS43" s="320">
        <f t="shared" si="14"/>
        <v>50792.741610311394</v>
      </c>
      <c r="AT43" s="320">
        <f t="shared" si="14"/>
        <v>45234.0149088783</v>
      </c>
      <c r="AU43" s="320">
        <f t="shared" si="14"/>
        <v>46315.191800375316</v>
      </c>
      <c r="AV43" s="320">
        <f t="shared" si="14"/>
        <v>46225.276178709028</v>
      </c>
      <c r="AW43" s="320">
        <f t="shared" si="14"/>
        <v>46286.758107012545</v>
      </c>
      <c r="AX43" s="320">
        <f t="shared" si="14"/>
        <v>48048.80157357367</v>
      </c>
      <c r="AY43" s="320">
        <f t="shared" si="14"/>
        <v>47449.717694070081</v>
      </c>
      <c r="AZ43" s="320">
        <f t="shared" si="14"/>
        <v>46143.676996224152</v>
      </c>
      <c r="BA43" s="439">
        <f t="shared" si="14"/>
        <v>45729.044208005835</v>
      </c>
      <c r="BB43" s="1442">
        <f t="shared" si="14"/>
        <v>0</v>
      </c>
      <c r="BC43" s="320">
        <f t="shared" si="14"/>
        <v>0</v>
      </c>
      <c r="BD43" s="320">
        <f t="shared" si="14"/>
        <v>0</v>
      </c>
      <c r="BE43" s="320">
        <f t="shared" si="14"/>
        <v>0</v>
      </c>
      <c r="BF43" s="646"/>
      <c r="BG43" s="439"/>
      <c r="BH43" s="119"/>
      <c r="BI43" s="119"/>
      <c r="BJ43" s="119"/>
      <c r="BK43" s="119"/>
    </row>
    <row r="44" spans="16:63">
      <c r="P44" s="295"/>
      <c r="Q44" s="295"/>
      <c r="R44" s="295"/>
      <c r="S44" s="295"/>
      <c r="T44" s="636"/>
      <c r="V44" s="962"/>
      <c r="W44" s="905" t="s">
        <v>214</v>
      </c>
      <c r="X44" s="1027"/>
      <c r="Y44" s="1079"/>
      <c r="Z44" s="147"/>
      <c r="AA44" s="627">
        <f>SUM(AA45:AA48)</f>
        <v>49218.657110465414</v>
      </c>
      <c r="AB44" s="627">
        <f>SUM(AB45:AB48)</f>
        <v>50536.318695285423</v>
      </c>
      <c r="AC44" s="627">
        <f t="shared" ref="AC44:BE44" si="15">SUM(AC45:AC48)</f>
        <v>50953.307976125499</v>
      </c>
      <c r="AD44" s="627">
        <f t="shared" si="15"/>
        <v>50239.913380184604</v>
      </c>
      <c r="AE44" s="627">
        <f t="shared" si="15"/>
        <v>51250.192560402909</v>
      </c>
      <c r="AF44" s="627">
        <f t="shared" si="15"/>
        <v>51130.777367210147</v>
      </c>
      <c r="AG44" s="627">
        <f t="shared" si="15"/>
        <v>51473.757222270695</v>
      </c>
      <c r="AH44" s="627">
        <f t="shared" si="15"/>
        <v>48824.77999016676</v>
      </c>
      <c r="AI44" s="627">
        <f t="shared" si="15"/>
        <v>43847.700503772736</v>
      </c>
      <c r="AJ44" s="627">
        <f t="shared" si="15"/>
        <v>43563.766885549754</v>
      </c>
      <c r="AK44" s="627">
        <f t="shared" si="15"/>
        <v>43899.422551187461</v>
      </c>
      <c r="AL44" s="627">
        <f t="shared" si="15"/>
        <v>42955.998859285304</v>
      </c>
      <c r="AM44" s="627">
        <f t="shared" si="15"/>
        <v>40469.077845842869</v>
      </c>
      <c r="AN44" s="627">
        <f t="shared" si="15"/>
        <v>40133.7417478692</v>
      </c>
      <c r="AO44" s="627">
        <f t="shared" si="15"/>
        <v>39808.973338921569</v>
      </c>
      <c r="AP44" s="627">
        <f t="shared" si="15"/>
        <v>41219.73187264704</v>
      </c>
      <c r="AQ44" s="627">
        <f t="shared" si="15"/>
        <v>41192.25716722104</v>
      </c>
      <c r="AR44" s="627">
        <f t="shared" si="15"/>
        <v>40200.223106263526</v>
      </c>
      <c r="AS44" s="627">
        <f t="shared" si="15"/>
        <v>37432.491716224766</v>
      </c>
      <c r="AT44" s="627">
        <f t="shared" si="15"/>
        <v>32775.515152105858</v>
      </c>
      <c r="AU44" s="627">
        <f t="shared" si="15"/>
        <v>32747.858741581927</v>
      </c>
      <c r="AV44" s="627">
        <f t="shared" si="15"/>
        <v>33091.442253993395</v>
      </c>
      <c r="AW44" s="627">
        <f t="shared" si="15"/>
        <v>33660.75784585395</v>
      </c>
      <c r="AX44" s="627">
        <f t="shared" si="15"/>
        <v>35053.392663644103</v>
      </c>
      <c r="AY44" s="627">
        <f t="shared" si="15"/>
        <v>34794.793778810359</v>
      </c>
      <c r="AZ44" s="627">
        <f t="shared" si="15"/>
        <v>33735.330742566075</v>
      </c>
      <c r="BA44" s="664">
        <f>SUM(BA45:BA48)</f>
        <v>33626.529278341113</v>
      </c>
      <c r="BB44" s="1443">
        <f t="shared" si="15"/>
        <v>0</v>
      </c>
      <c r="BC44" s="627">
        <f t="shared" si="15"/>
        <v>0</v>
      </c>
      <c r="BD44" s="627">
        <f t="shared" si="15"/>
        <v>0</v>
      </c>
      <c r="BE44" s="627">
        <f t="shared" si="15"/>
        <v>0</v>
      </c>
      <c r="BF44" s="1428"/>
      <c r="BG44" s="440"/>
      <c r="BH44" s="119"/>
      <c r="BI44" s="119"/>
      <c r="BJ44" s="119"/>
      <c r="BK44" s="119"/>
    </row>
    <row r="45" spans="16:63">
      <c r="P45" s="295"/>
      <c r="Q45" s="295"/>
      <c r="R45" s="295"/>
      <c r="S45" s="295"/>
      <c r="T45" s="636"/>
      <c r="V45" s="962"/>
      <c r="W45" s="911"/>
      <c r="X45" s="1469" t="s">
        <v>406</v>
      </c>
      <c r="Y45" s="1470"/>
      <c r="Z45" s="149"/>
      <c r="AA45" s="149">
        <v>38701.103416042592</v>
      </c>
      <c r="AB45" s="149">
        <v>40346.744742035473</v>
      </c>
      <c r="AC45" s="149">
        <v>41665.79114506545</v>
      </c>
      <c r="AD45" s="149">
        <v>41224.494256585334</v>
      </c>
      <c r="AE45" s="149">
        <v>42297.116417365723</v>
      </c>
      <c r="AF45" s="149">
        <v>42142.02726535382</v>
      </c>
      <c r="AG45" s="149">
        <v>42559.539804125336</v>
      </c>
      <c r="AH45" s="149">
        <v>39926.083389390726</v>
      </c>
      <c r="AI45" s="149">
        <v>35362.599382577479</v>
      </c>
      <c r="AJ45" s="149">
        <v>35010.124942594921</v>
      </c>
      <c r="AK45" s="149">
        <v>35085.742906855594</v>
      </c>
      <c r="AL45" s="149">
        <v>34374.185269382258</v>
      </c>
      <c r="AM45" s="149">
        <v>32417.253435765444</v>
      </c>
      <c r="AN45" s="149">
        <v>31935.273453308597</v>
      </c>
      <c r="AO45" s="149">
        <v>31276.189983420805</v>
      </c>
      <c r="AP45" s="149">
        <v>32279.645554026018</v>
      </c>
      <c r="AQ45" s="149">
        <v>31990.873871774482</v>
      </c>
      <c r="AR45" s="149">
        <v>30658.349937916188</v>
      </c>
      <c r="AS45" s="149">
        <v>28552.561480293498</v>
      </c>
      <c r="AT45" s="149">
        <v>25308.481718967807</v>
      </c>
      <c r="AU45" s="149">
        <v>24321.270937421363</v>
      </c>
      <c r="AV45" s="149">
        <v>24982.895526650263</v>
      </c>
      <c r="AW45" s="149">
        <v>25624.79533860795</v>
      </c>
      <c r="AX45" s="149">
        <v>26805.206128279013</v>
      </c>
      <c r="AY45" s="149">
        <v>26557.37523672733</v>
      </c>
      <c r="AZ45" s="149">
        <v>25936.250183603999</v>
      </c>
      <c r="BA45" s="596">
        <v>25969.470794926132</v>
      </c>
      <c r="BB45" s="1444">
        <v>0</v>
      </c>
      <c r="BC45" s="149">
        <v>0</v>
      </c>
      <c r="BD45" s="149">
        <v>0</v>
      </c>
      <c r="BE45" s="149">
        <v>0</v>
      </c>
      <c r="BF45" s="648"/>
      <c r="BG45" s="596"/>
      <c r="BH45" s="119"/>
      <c r="BI45" s="119"/>
      <c r="BJ45" s="119"/>
      <c r="BK45" s="119"/>
    </row>
    <row r="46" spans="16:63">
      <c r="P46" s="295"/>
      <c r="Q46" s="295"/>
      <c r="R46" s="295"/>
      <c r="S46" s="295"/>
      <c r="T46" s="636"/>
      <c r="V46" s="962"/>
      <c r="W46" s="911"/>
      <c r="X46" s="1471" t="s">
        <v>216</v>
      </c>
      <c r="Y46" s="1472"/>
      <c r="Z46" s="150"/>
      <c r="AA46" s="150">
        <v>6674.4490046098017</v>
      </c>
      <c r="AB46" s="150">
        <v>6524.5328569297908</v>
      </c>
      <c r="AC46" s="150">
        <v>5945.8339540571315</v>
      </c>
      <c r="AD46" s="150">
        <v>5842.3534676861227</v>
      </c>
      <c r="AE46" s="150">
        <v>5740.0247792311475</v>
      </c>
      <c r="AF46" s="150">
        <v>5795.1316308500946</v>
      </c>
      <c r="AG46" s="150">
        <v>5789.0719316293616</v>
      </c>
      <c r="AH46" s="150">
        <v>5903.8352801359188</v>
      </c>
      <c r="AI46" s="150">
        <v>5638.1994106625216</v>
      </c>
      <c r="AJ46" s="150">
        <v>5703.2053582387407</v>
      </c>
      <c r="AK46" s="150">
        <v>5899.9845210859867</v>
      </c>
      <c r="AL46" s="150">
        <v>5594.9262706926866</v>
      </c>
      <c r="AM46" s="150">
        <v>5605.2257994031515</v>
      </c>
      <c r="AN46" s="150">
        <v>6010.9337107231668</v>
      </c>
      <c r="AO46" s="150">
        <v>6398.6869967575658</v>
      </c>
      <c r="AP46" s="150">
        <v>6645.7105523034497</v>
      </c>
      <c r="AQ46" s="150">
        <v>6788.1886315874181</v>
      </c>
      <c r="AR46" s="150">
        <v>7012.0890129308336</v>
      </c>
      <c r="AS46" s="150">
        <v>6591.818326146341</v>
      </c>
      <c r="AT46" s="150">
        <v>5364.6005099960857</v>
      </c>
      <c r="AU46" s="150">
        <v>6284.7190568659153</v>
      </c>
      <c r="AV46" s="150">
        <v>5895.7907835699853</v>
      </c>
      <c r="AW46" s="150">
        <v>5679.325140228646</v>
      </c>
      <c r="AX46" s="150">
        <v>5766.6750900500374</v>
      </c>
      <c r="AY46" s="150">
        <v>5811.9451381047556</v>
      </c>
      <c r="AZ46" s="150">
        <v>5477.0464397639898</v>
      </c>
      <c r="BA46" s="597">
        <v>5487.1424849600135</v>
      </c>
      <c r="BB46" s="1445">
        <v>0</v>
      </c>
      <c r="BC46" s="150">
        <v>0</v>
      </c>
      <c r="BD46" s="150">
        <v>0</v>
      </c>
      <c r="BE46" s="150">
        <v>0</v>
      </c>
      <c r="BF46" s="649"/>
      <c r="BG46" s="597"/>
      <c r="BH46" s="119"/>
      <c r="BI46" s="119"/>
      <c r="BJ46" s="119"/>
      <c r="BK46" s="119"/>
    </row>
    <row r="47" spans="16:63">
      <c r="P47" s="295"/>
      <c r="Q47" s="295"/>
      <c r="R47" s="295"/>
      <c r="S47" s="295"/>
      <c r="T47" s="636"/>
      <c r="V47" s="962"/>
      <c r="W47" s="911"/>
      <c r="X47" s="1471" t="s">
        <v>217</v>
      </c>
      <c r="Y47" s="1472"/>
      <c r="Z47" s="150"/>
      <c r="AA47" s="150">
        <v>301.08346768875816</v>
      </c>
      <c r="AB47" s="150">
        <v>295.75558173672357</v>
      </c>
      <c r="AC47" s="150">
        <v>284.33507695387169</v>
      </c>
      <c r="AD47" s="150">
        <v>278.10119582170148</v>
      </c>
      <c r="AE47" s="150">
        <v>274.49444793382429</v>
      </c>
      <c r="AF47" s="150">
        <v>268.4025813855352</v>
      </c>
      <c r="AG47" s="150">
        <v>267.0690159667289</v>
      </c>
      <c r="AH47" s="150">
        <v>255.03895087841644</v>
      </c>
      <c r="AI47" s="150">
        <v>215.46154632264185</v>
      </c>
      <c r="AJ47" s="150">
        <v>219.97242158810099</v>
      </c>
      <c r="AK47" s="150">
        <v>213.57860666749826</v>
      </c>
      <c r="AL47" s="150">
        <v>208.86000544832325</v>
      </c>
      <c r="AM47" s="150">
        <v>203.12900687224544</v>
      </c>
      <c r="AN47" s="150">
        <v>241.01415607975841</v>
      </c>
      <c r="AO47" s="150">
        <v>251.14902502859258</v>
      </c>
      <c r="AP47" s="150">
        <v>241.24001236422299</v>
      </c>
      <c r="AQ47" s="150">
        <v>232.12363462135133</v>
      </c>
      <c r="AR47" s="150">
        <v>209.23136824971556</v>
      </c>
      <c r="AS47" s="150">
        <v>169.1159856869304</v>
      </c>
      <c r="AT47" s="150">
        <v>136.02453642742165</v>
      </c>
      <c r="AU47" s="150">
        <v>159.71679520765082</v>
      </c>
      <c r="AV47" s="150">
        <v>162.86525484191858</v>
      </c>
      <c r="AW47" s="150">
        <v>175.71269028489786</v>
      </c>
      <c r="AX47" s="150">
        <v>190.37433720387713</v>
      </c>
      <c r="AY47" s="150">
        <v>190.90786899937362</v>
      </c>
      <c r="AZ47" s="150">
        <v>189.8221879456222</v>
      </c>
      <c r="BA47" s="597">
        <v>183.34241595897063</v>
      </c>
      <c r="BB47" s="1445">
        <v>0</v>
      </c>
      <c r="BC47" s="150">
        <v>0</v>
      </c>
      <c r="BD47" s="150">
        <v>0</v>
      </c>
      <c r="BE47" s="150">
        <v>0</v>
      </c>
      <c r="BF47" s="649"/>
      <c r="BG47" s="597"/>
      <c r="BH47" s="119"/>
      <c r="BI47" s="119"/>
      <c r="BJ47" s="119"/>
      <c r="BK47" s="119"/>
    </row>
    <row r="48" spans="16:63">
      <c r="P48" s="295"/>
      <c r="Q48" s="295"/>
      <c r="R48" s="295"/>
      <c r="S48" s="295"/>
      <c r="T48" s="636"/>
      <c r="V48" s="962"/>
      <c r="W48" s="913"/>
      <c r="X48" s="1473" t="s">
        <v>218</v>
      </c>
      <c r="Y48" s="1474"/>
      <c r="Z48" s="151"/>
      <c r="AA48" s="151">
        <v>3542.021222124265</v>
      </c>
      <c r="AB48" s="151">
        <v>3369.2855145834346</v>
      </c>
      <c r="AC48" s="151">
        <v>3057.3478000490459</v>
      </c>
      <c r="AD48" s="151">
        <v>2894.9644600914435</v>
      </c>
      <c r="AE48" s="151">
        <v>2938.556915872211</v>
      </c>
      <c r="AF48" s="151">
        <v>2925.2158896206997</v>
      </c>
      <c r="AG48" s="151">
        <v>2858.076470549267</v>
      </c>
      <c r="AH48" s="151">
        <v>2739.8223697616959</v>
      </c>
      <c r="AI48" s="151">
        <v>2631.4401642100925</v>
      </c>
      <c r="AJ48" s="151">
        <v>2630.4641631279924</v>
      </c>
      <c r="AK48" s="151">
        <v>2700.1165165783791</v>
      </c>
      <c r="AL48" s="151">
        <v>2778.0273137620284</v>
      </c>
      <c r="AM48" s="151">
        <v>2243.4696038020288</v>
      </c>
      <c r="AN48" s="151">
        <v>1946.5204277576754</v>
      </c>
      <c r="AO48" s="151">
        <v>1882.947333714603</v>
      </c>
      <c r="AP48" s="151">
        <v>2053.135753953346</v>
      </c>
      <c r="AQ48" s="151">
        <v>2181.0710292377894</v>
      </c>
      <c r="AR48" s="151">
        <v>2320.5527871667846</v>
      </c>
      <c r="AS48" s="151">
        <v>2118.995924098002</v>
      </c>
      <c r="AT48" s="151">
        <v>1966.4083867145414</v>
      </c>
      <c r="AU48" s="151">
        <v>1982.1519520869942</v>
      </c>
      <c r="AV48" s="151">
        <v>2049.8906889312284</v>
      </c>
      <c r="AW48" s="151">
        <v>2180.9246767324594</v>
      </c>
      <c r="AX48" s="151">
        <v>2291.1371081111761</v>
      </c>
      <c r="AY48" s="151">
        <v>2234.5655349789045</v>
      </c>
      <c r="AZ48" s="151">
        <v>2132.2119312524646</v>
      </c>
      <c r="BA48" s="598">
        <v>1986.5735824960007</v>
      </c>
      <c r="BB48" s="1446">
        <v>0</v>
      </c>
      <c r="BC48" s="151">
        <v>0</v>
      </c>
      <c r="BD48" s="151">
        <v>0</v>
      </c>
      <c r="BE48" s="151">
        <v>0</v>
      </c>
      <c r="BF48" s="650"/>
      <c r="BG48" s="598"/>
      <c r="BH48" s="497"/>
      <c r="BI48" s="246"/>
      <c r="BJ48" s="119"/>
      <c r="BK48" s="119"/>
    </row>
    <row r="49" spans="16:63">
      <c r="P49" s="295"/>
      <c r="Q49" s="295"/>
      <c r="R49" s="295"/>
      <c r="S49" s="295"/>
      <c r="T49" s="636"/>
      <c r="V49" s="962"/>
      <c r="W49" s="967" t="s">
        <v>219</v>
      </c>
      <c r="X49" s="1030"/>
      <c r="Y49" s="1080"/>
      <c r="Z49" s="152"/>
      <c r="AA49" s="628">
        <v>7038.7610323190675</v>
      </c>
      <c r="AB49" s="628">
        <v>7007.2403260012161</v>
      </c>
      <c r="AC49" s="628">
        <v>6823.6927861047798</v>
      </c>
      <c r="AD49" s="628">
        <v>6386.5937805887534</v>
      </c>
      <c r="AE49" s="628">
        <v>6805.2366459347159</v>
      </c>
      <c r="AF49" s="628">
        <v>7012.7149546619257</v>
      </c>
      <c r="AG49" s="628">
        <v>7066.9181245763548</v>
      </c>
      <c r="AH49" s="628">
        <v>7060.437693836142</v>
      </c>
      <c r="AI49" s="628">
        <v>6419.5017080992093</v>
      </c>
      <c r="AJ49" s="628">
        <v>6937.1029763209863</v>
      </c>
      <c r="AK49" s="628">
        <v>6809.7228599995196</v>
      </c>
      <c r="AL49" s="628">
        <v>6346.1920101268788</v>
      </c>
      <c r="AM49" s="628">
        <v>6246.9301437696595</v>
      </c>
      <c r="AN49" s="628">
        <v>6048.2364208949493</v>
      </c>
      <c r="AO49" s="628">
        <v>6130.1497308888156</v>
      </c>
      <c r="AP49" s="628">
        <v>5790.3337945822504</v>
      </c>
      <c r="AQ49" s="628">
        <v>5870.3897227358411</v>
      </c>
      <c r="AR49" s="628">
        <v>5961.7798541263264</v>
      </c>
      <c r="AS49" s="628">
        <v>5102.9145345358284</v>
      </c>
      <c r="AT49" s="628">
        <v>4867.9016999594878</v>
      </c>
      <c r="AU49" s="628">
        <v>5422.4923615520993</v>
      </c>
      <c r="AV49" s="628">
        <v>5097.9896559596127</v>
      </c>
      <c r="AW49" s="628">
        <v>4645.9514018099217</v>
      </c>
      <c r="AX49" s="628">
        <v>4788.4117319456072</v>
      </c>
      <c r="AY49" s="628">
        <v>4685.0624223025952</v>
      </c>
      <c r="AZ49" s="628">
        <v>4591.402354648546</v>
      </c>
      <c r="BA49" s="665">
        <v>4305.0530717633292</v>
      </c>
      <c r="BB49" s="1447">
        <v>0</v>
      </c>
      <c r="BC49" s="628">
        <v>0</v>
      </c>
      <c r="BD49" s="628">
        <v>0</v>
      </c>
      <c r="BE49" s="628">
        <v>0</v>
      </c>
      <c r="BF49" s="1429"/>
      <c r="BG49" s="599"/>
      <c r="BH49" s="497"/>
      <c r="BI49" s="246"/>
      <c r="BJ49" s="119"/>
      <c r="BK49" s="119"/>
    </row>
    <row r="50" spans="16:63">
      <c r="P50" s="295"/>
      <c r="Q50" s="295"/>
      <c r="R50" s="295"/>
      <c r="S50" s="295"/>
      <c r="T50" s="636"/>
      <c r="V50" s="962"/>
      <c r="W50" s="969"/>
      <c r="X50" s="1469" t="s">
        <v>220</v>
      </c>
      <c r="Y50" s="1470"/>
      <c r="Z50" s="149"/>
      <c r="AA50" s="149">
        <v>3415.6981646296558</v>
      </c>
      <c r="AB50" s="149">
        <v>3361.9956723437508</v>
      </c>
      <c r="AC50" s="149">
        <v>3389.3772582815163</v>
      </c>
      <c r="AD50" s="149">
        <v>3215.4772241184023</v>
      </c>
      <c r="AE50" s="149">
        <v>3421.5095528872566</v>
      </c>
      <c r="AF50" s="149">
        <v>3455.6216522619866</v>
      </c>
      <c r="AG50" s="149">
        <v>3480.9749561327235</v>
      </c>
      <c r="AH50" s="149">
        <v>3391.3827286068977</v>
      </c>
      <c r="AI50" s="149">
        <v>3007.3707736564252</v>
      </c>
      <c r="AJ50" s="149">
        <v>3305.0920005943422</v>
      </c>
      <c r="AK50" s="149">
        <v>3183.0291470861521</v>
      </c>
      <c r="AL50" s="149">
        <v>2967.6413096933288</v>
      </c>
      <c r="AM50" s="149">
        <v>2735.563616590809</v>
      </c>
      <c r="AN50" s="149">
        <v>2456.6757220794489</v>
      </c>
      <c r="AO50" s="149">
        <v>2465.8762554156033</v>
      </c>
      <c r="AP50" s="149">
        <v>2163.073326661653</v>
      </c>
      <c r="AQ50" s="149">
        <v>2195.9868240109204</v>
      </c>
      <c r="AR50" s="149">
        <v>2255.3976490485625</v>
      </c>
      <c r="AS50" s="149">
        <v>2003.0841515571542</v>
      </c>
      <c r="AT50" s="149">
        <v>1919.0686546881866</v>
      </c>
      <c r="AU50" s="149">
        <v>2118.4140547405896</v>
      </c>
      <c r="AV50" s="149">
        <v>2002.9316592681892</v>
      </c>
      <c r="AW50" s="149">
        <v>1849.295635222936</v>
      </c>
      <c r="AX50" s="149">
        <v>1933.5940500359927</v>
      </c>
      <c r="AY50" s="149">
        <v>1891.3677609931035</v>
      </c>
      <c r="AZ50" s="149">
        <v>1947.4426914028779</v>
      </c>
      <c r="BA50" s="596">
        <v>1658.1432519542834</v>
      </c>
      <c r="BB50" s="1444">
        <v>0</v>
      </c>
      <c r="BC50" s="149">
        <v>0</v>
      </c>
      <c r="BD50" s="149">
        <v>0</v>
      </c>
      <c r="BE50" s="149">
        <v>0</v>
      </c>
      <c r="BF50" s="648"/>
      <c r="BG50" s="596"/>
      <c r="BH50" s="119"/>
      <c r="BI50" s="119"/>
      <c r="BJ50" s="119"/>
      <c r="BK50" s="119"/>
    </row>
    <row r="51" spans="16:63">
      <c r="P51" s="295"/>
      <c r="Q51" s="295"/>
      <c r="R51" s="295"/>
      <c r="S51" s="295"/>
      <c r="T51" s="636"/>
      <c r="V51" s="962"/>
      <c r="W51" s="970"/>
      <c r="X51" s="1473" t="s">
        <v>447</v>
      </c>
      <c r="Y51" s="1474"/>
      <c r="Z51" s="151"/>
      <c r="AA51" s="151">
        <f>AA49-AA50</f>
        <v>3623.0628676894116</v>
      </c>
      <c r="AB51" s="151">
        <f>AB49-AB50</f>
        <v>3645.2446536574653</v>
      </c>
      <c r="AC51" s="151">
        <f t="shared" ref="AC51:BE51" si="16">AC49-AC50</f>
        <v>3434.3155278232634</v>
      </c>
      <c r="AD51" s="151">
        <f t="shared" si="16"/>
        <v>3171.116556470351</v>
      </c>
      <c r="AE51" s="151">
        <f t="shared" si="16"/>
        <v>3383.7270930474592</v>
      </c>
      <c r="AF51" s="151">
        <f t="shared" si="16"/>
        <v>3557.0933023999391</v>
      </c>
      <c r="AG51" s="151">
        <f t="shared" si="16"/>
        <v>3585.9431684436313</v>
      </c>
      <c r="AH51" s="151">
        <f t="shared" si="16"/>
        <v>3669.0549652292443</v>
      </c>
      <c r="AI51" s="151">
        <f t="shared" si="16"/>
        <v>3412.1309344427841</v>
      </c>
      <c r="AJ51" s="151">
        <f t="shared" si="16"/>
        <v>3632.0109757266441</v>
      </c>
      <c r="AK51" s="151">
        <f t="shared" si="16"/>
        <v>3626.6937129133676</v>
      </c>
      <c r="AL51" s="151">
        <f t="shared" si="16"/>
        <v>3378.55070043355</v>
      </c>
      <c r="AM51" s="151">
        <f t="shared" si="16"/>
        <v>3511.3665271788504</v>
      </c>
      <c r="AN51" s="151">
        <f t="shared" si="16"/>
        <v>3591.5606988155005</v>
      </c>
      <c r="AO51" s="151">
        <f t="shared" si="16"/>
        <v>3664.2734754732123</v>
      </c>
      <c r="AP51" s="151">
        <f t="shared" si="16"/>
        <v>3627.2604679205974</v>
      </c>
      <c r="AQ51" s="151">
        <f t="shared" si="16"/>
        <v>3674.4028987249208</v>
      </c>
      <c r="AR51" s="151">
        <f t="shared" si="16"/>
        <v>3706.382205077764</v>
      </c>
      <c r="AS51" s="151">
        <f t="shared" si="16"/>
        <v>3099.8303829786742</v>
      </c>
      <c r="AT51" s="151">
        <f t="shared" si="16"/>
        <v>2948.8330452713012</v>
      </c>
      <c r="AU51" s="151">
        <f t="shared" si="16"/>
        <v>3304.0783068115097</v>
      </c>
      <c r="AV51" s="151">
        <f t="shared" si="16"/>
        <v>3095.0579966914238</v>
      </c>
      <c r="AW51" s="151">
        <f t="shared" si="16"/>
        <v>2796.6557665869859</v>
      </c>
      <c r="AX51" s="151">
        <f t="shared" si="16"/>
        <v>2854.8176819096143</v>
      </c>
      <c r="AY51" s="151">
        <f t="shared" si="16"/>
        <v>2793.6946613094915</v>
      </c>
      <c r="AZ51" s="151">
        <f t="shared" si="16"/>
        <v>2643.9596632456678</v>
      </c>
      <c r="BA51" s="598">
        <f t="shared" si="16"/>
        <v>2646.909819809046</v>
      </c>
      <c r="BB51" s="1446">
        <f t="shared" si="16"/>
        <v>0</v>
      </c>
      <c r="BC51" s="151">
        <f t="shared" si="16"/>
        <v>0</v>
      </c>
      <c r="BD51" s="151">
        <f t="shared" si="16"/>
        <v>0</v>
      </c>
      <c r="BE51" s="151">
        <f t="shared" si="16"/>
        <v>0</v>
      </c>
      <c r="BF51" s="650"/>
      <c r="BG51" s="598"/>
      <c r="BH51" s="119"/>
      <c r="BI51" s="119"/>
      <c r="BJ51" s="119"/>
      <c r="BK51" s="119"/>
    </row>
    <row r="52" spans="16:63">
      <c r="P52" s="295"/>
      <c r="Q52" s="295"/>
      <c r="R52" s="295"/>
      <c r="S52" s="295"/>
      <c r="T52" s="636"/>
      <c r="V52" s="962"/>
      <c r="W52" s="971" t="s">
        <v>222</v>
      </c>
      <c r="X52" s="1033"/>
      <c r="Y52" s="972"/>
      <c r="Z52" s="274"/>
      <c r="AA52" s="629">
        <v>7244.2015437745058</v>
      </c>
      <c r="AB52" s="629">
        <v>7091.4333111520082</v>
      </c>
      <c r="AC52" s="629">
        <v>6796.0270409401091</v>
      </c>
      <c r="AD52" s="629">
        <v>6652.2283869302664</v>
      </c>
      <c r="AE52" s="629">
        <v>6656.1869920915788</v>
      </c>
      <c r="AF52" s="629">
        <v>6849.5948379410793</v>
      </c>
      <c r="AG52" s="629">
        <v>6870.5168410732231</v>
      </c>
      <c r="AH52" s="629">
        <v>6834.1265198527999</v>
      </c>
      <c r="AI52" s="629">
        <v>6545.5419320590336</v>
      </c>
      <c r="AJ52" s="629">
        <v>6463.1812625845996</v>
      </c>
      <c r="AK52" s="629">
        <v>6739.5274743262462</v>
      </c>
      <c r="AL52" s="629">
        <v>6762.5046737338816</v>
      </c>
      <c r="AM52" s="629">
        <v>6600.6951537762125</v>
      </c>
      <c r="AN52" s="629">
        <v>6366.4953109832304</v>
      </c>
      <c r="AO52" s="629">
        <v>6483.0399152253349</v>
      </c>
      <c r="AP52" s="629">
        <v>6496.6370293587779</v>
      </c>
      <c r="AQ52" s="629">
        <v>6567.9742878366787</v>
      </c>
      <c r="AR52" s="629">
        <v>6694.9345561970713</v>
      </c>
      <c r="AS52" s="629">
        <v>6236.5687163682669</v>
      </c>
      <c r="AT52" s="629">
        <v>5468.3465203851802</v>
      </c>
      <c r="AU52" s="629">
        <v>6100.6968938516457</v>
      </c>
      <c r="AV52" s="629">
        <v>5964.6228081290728</v>
      </c>
      <c r="AW52" s="629">
        <v>6060.7866012011864</v>
      </c>
      <c r="AX52" s="629">
        <v>6180.5789250668322</v>
      </c>
      <c r="AY52" s="629">
        <v>6106.8179823837672</v>
      </c>
      <c r="AZ52" s="629">
        <v>5915.9509651302933</v>
      </c>
      <c r="BA52" s="666">
        <v>5836.6047861078096</v>
      </c>
      <c r="BB52" s="1448">
        <v>0</v>
      </c>
      <c r="BC52" s="629">
        <v>0</v>
      </c>
      <c r="BD52" s="629">
        <v>0</v>
      </c>
      <c r="BE52" s="629">
        <v>0</v>
      </c>
      <c r="BF52" s="1430"/>
      <c r="BG52" s="442"/>
      <c r="BH52" s="119"/>
      <c r="BI52" s="119"/>
      <c r="BJ52" s="119"/>
      <c r="BK52" s="119"/>
    </row>
    <row r="53" spans="16:63">
      <c r="P53" s="295"/>
      <c r="Q53" s="295"/>
      <c r="R53" s="295"/>
      <c r="S53" s="295"/>
      <c r="T53" s="636"/>
      <c r="V53" s="962"/>
      <c r="W53" s="973" t="s">
        <v>410</v>
      </c>
      <c r="X53" s="1081"/>
      <c r="Y53" s="974"/>
      <c r="Z53" s="275"/>
      <c r="AA53" s="632">
        <v>1531.2802967406865</v>
      </c>
      <c r="AB53" s="632">
        <v>1518.8813192533894</v>
      </c>
      <c r="AC53" s="632">
        <v>1510.9365684146064</v>
      </c>
      <c r="AD53" s="632">
        <v>1524.9321658599704</v>
      </c>
      <c r="AE53" s="632">
        <v>1661.1529972071523</v>
      </c>
      <c r="AF53" s="632">
        <v>1709.3536294089783</v>
      </c>
      <c r="AG53" s="632">
        <v>1806.7147887163414</v>
      </c>
      <c r="AH53" s="632">
        <v>1886.3306912733019</v>
      </c>
      <c r="AI53" s="632">
        <v>1710.6919941114984</v>
      </c>
      <c r="AJ53" s="632">
        <v>1845.6503869401404</v>
      </c>
      <c r="AK53" s="632">
        <v>1822.2115344426247</v>
      </c>
      <c r="AL53" s="632">
        <v>1898.0363095158432</v>
      </c>
      <c r="AM53" s="632">
        <v>1954.2181328714137</v>
      </c>
      <c r="AN53" s="632">
        <v>1926.6512483586587</v>
      </c>
      <c r="AO53" s="632">
        <v>2034.1347656207925</v>
      </c>
      <c r="AP53" s="632">
        <v>2046.8786357865356</v>
      </c>
      <c r="AQ53" s="632">
        <v>2175.0709326612105</v>
      </c>
      <c r="AR53" s="632">
        <v>2149.07516794395</v>
      </c>
      <c r="AS53" s="632">
        <v>1949.2201531825328</v>
      </c>
      <c r="AT53" s="632">
        <v>2050.9583064277685</v>
      </c>
      <c r="AU53" s="632">
        <v>1968.2894633896483</v>
      </c>
      <c r="AV53" s="632">
        <v>1995.4123006269424</v>
      </c>
      <c r="AW53" s="632">
        <v>1842.8536081474867</v>
      </c>
      <c r="AX53" s="632">
        <v>1944.0894029171295</v>
      </c>
      <c r="AY53" s="632">
        <v>1782.608260573352</v>
      </c>
      <c r="AZ53" s="632">
        <v>1817.9480438792368</v>
      </c>
      <c r="BA53" s="667">
        <v>1881.4459317935839</v>
      </c>
      <c r="BB53" s="1449">
        <v>0</v>
      </c>
      <c r="BC53" s="632">
        <v>0</v>
      </c>
      <c r="BD53" s="632">
        <v>0</v>
      </c>
      <c r="BE53" s="632">
        <v>0</v>
      </c>
      <c r="BF53" s="1431"/>
      <c r="BG53" s="600"/>
      <c r="BH53" s="119"/>
      <c r="BI53" s="119"/>
      <c r="BJ53" s="119"/>
      <c r="BK53" s="119"/>
    </row>
    <row r="54" spans="16:63" ht="15" thickBot="1">
      <c r="P54" s="295"/>
      <c r="Q54" s="295"/>
      <c r="R54" s="295"/>
      <c r="S54" s="295"/>
      <c r="T54" s="636"/>
      <c r="V54" s="975"/>
      <c r="W54" s="976" t="s">
        <v>411</v>
      </c>
      <c r="X54" s="1040"/>
      <c r="Y54" s="977"/>
      <c r="Z54" s="273"/>
      <c r="AA54" s="631">
        <v>64.269360000000034</v>
      </c>
      <c r="AB54" s="631">
        <v>66.774960000000021</v>
      </c>
      <c r="AC54" s="631">
        <v>65.269890000000032</v>
      </c>
      <c r="AD54" s="631">
        <v>59.562630000000013</v>
      </c>
      <c r="AE54" s="631">
        <v>66.796740000000028</v>
      </c>
      <c r="AF54" s="631">
        <v>71.53767000000002</v>
      </c>
      <c r="AG54" s="631">
        <v>79.673940000000016</v>
      </c>
      <c r="AH54" s="631">
        <v>86.091840000000047</v>
      </c>
      <c r="AI54" s="631">
        <v>86.494950000000074</v>
      </c>
      <c r="AJ54" s="631">
        <v>89.325630000000018</v>
      </c>
      <c r="AK54" s="631">
        <v>86.501700000000056</v>
      </c>
      <c r="AL54" s="631">
        <v>78.216390000000018</v>
      </c>
      <c r="AM54" s="631">
        <v>79.868430000000075</v>
      </c>
      <c r="AN54" s="631">
        <v>85.328729999999979</v>
      </c>
      <c r="AO54" s="631">
        <v>86.292000000000002</v>
      </c>
      <c r="AP54" s="631">
        <v>90.051119999999997</v>
      </c>
      <c r="AQ54" s="631">
        <v>87.519690000000054</v>
      </c>
      <c r="AR54" s="631">
        <v>86.161680000000047</v>
      </c>
      <c r="AS54" s="631">
        <v>71.546490000000006</v>
      </c>
      <c r="AT54" s="631">
        <v>71.293230000000023</v>
      </c>
      <c r="AU54" s="631">
        <v>75.854340000000036</v>
      </c>
      <c r="AV54" s="631">
        <v>75.809160000000048</v>
      </c>
      <c r="AW54" s="631">
        <v>76.408650000000023</v>
      </c>
      <c r="AX54" s="631">
        <v>82.328850000000017</v>
      </c>
      <c r="AY54" s="631">
        <v>80.435250000000025</v>
      </c>
      <c r="AZ54" s="631">
        <v>83.044890000000009</v>
      </c>
      <c r="BA54" s="668">
        <v>79.411139999999989</v>
      </c>
      <c r="BB54" s="1450">
        <v>0</v>
      </c>
      <c r="BC54" s="631">
        <v>0</v>
      </c>
      <c r="BD54" s="631">
        <v>0</v>
      </c>
      <c r="BE54" s="631">
        <v>0</v>
      </c>
      <c r="BF54" s="1432"/>
      <c r="BG54" s="444"/>
      <c r="BH54" s="119"/>
      <c r="BI54" s="119"/>
      <c r="BJ54" s="119"/>
      <c r="BK54" s="119"/>
    </row>
    <row r="55" spans="16:63">
      <c r="P55" s="295"/>
      <c r="Q55" s="295"/>
      <c r="R55" s="295"/>
      <c r="S55" s="295"/>
      <c r="T55" s="636"/>
      <c r="V55" s="978" t="s">
        <v>223</v>
      </c>
      <c r="W55" s="979"/>
      <c r="X55" s="979"/>
      <c r="Y55" s="980"/>
      <c r="Z55" s="321"/>
      <c r="AA55" s="322">
        <f>SUM(AA56:AA58)</f>
        <v>24004.789495147605</v>
      </c>
      <c r="AB55" s="322">
        <f>SUM(AB56:AB58)</f>
        <v>24193.303079771096</v>
      </c>
      <c r="AC55" s="322">
        <f t="shared" ref="AC55:BE55" si="17">SUM(AC56:AC58)</f>
        <v>25997.784883166441</v>
      </c>
      <c r="AD55" s="322">
        <f t="shared" si="17"/>
        <v>25019.816501809953</v>
      </c>
      <c r="AE55" s="322">
        <f t="shared" si="17"/>
        <v>28598.436990483406</v>
      </c>
      <c r="AF55" s="322">
        <f t="shared" si="17"/>
        <v>29139.666356417249</v>
      </c>
      <c r="AG55" s="322">
        <f t="shared" si="17"/>
        <v>29649.88451555858</v>
      </c>
      <c r="AH55" s="322">
        <f t="shared" si="17"/>
        <v>31207.113724399005</v>
      </c>
      <c r="AI55" s="322">
        <f t="shared" si="17"/>
        <v>31447.885947133283</v>
      </c>
      <c r="AJ55" s="322">
        <f t="shared" si="17"/>
        <v>31365.707267695379</v>
      </c>
      <c r="AK55" s="322">
        <f t="shared" si="17"/>
        <v>32856.496577069207</v>
      </c>
      <c r="AL55" s="322">
        <f t="shared" si="17"/>
        <v>32522.541455449929</v>
      </c>
      <c r="AM55" s="322">
        <f t="shared" si="17"/>
        <v>32767.72216385082</v>
      </c>
      <c r="AN55" s="322">
        <f t="shared" si="17"/>
        <v>33515.749112426711</v>
      </c>
      <c r="AO55" s="322">
        <f t="shared" si="17"/>
        <v>32703.600998426424</v>
      </c>
      <c r="AP55" s="322">
        <f t="shared" si="17"/>
        <v>31654.769528503184</v>
      </c>
      <c r="AQ55" s="322">
        <f t="shared" si="17"/>
        <v>29908.577201925367</v>
      </c>
      <c r="AR55" s="322">
        <f t="shared" si="17"/>
        <v>30484.410938269022</v>
      </c>
      <c r="AS55" s="322">
        <f t="shared" si="17"/>
        <v>31857.011257747366</v>
      </c>
      <c r="AT55" s="322">
        <f t="shared" si="17"/>
        <v>28198.126009497402</v>
      </c>
      <c r="AU55" s="322">
        <f t="shared" si="17"/>
        <v>28715.829230608208</v>
      </c>
      <c r="AV55" s="322">
        <f t="shared" si="17"/>
        <v>28032.618369662039</v>
      </c>
      <c r="AW55" s="322">
        <f t="shared" si="17"/>
        <v>29838.484748341012</v>
      </c>
      <c r="AX55" s="322">
        <f t="shared" si="17"/>
        <v>29380.590594684025</v>
      </c>
      <c r="AY55" s="322">
        <f t="shared" si="17"/>
        <v>28519.19786786742</v>
      </c>
      <c r="AZ55" s="322">
        <f t="shared" si="17"/>
        <v>28812.255664553035</v>
      </c>
      <c r="BA55" s="445">
        <f t="shared" si="17"/>
        <v>29540.085538176445</v>
      </c>
      <c r="BB55" s="1451">
        <f t="shared" si="17"/>
        <v>0</v>
      </c>
      <c r="BC55" s="322">
        <f t="shared" si="17"/>
        <v>0</v>
      </c>
      <c r="BD55" s="322">
        <f t="shared" si="17"/>
        <v>0</v>
      </c>
      <c r="BE55" s="322">
        <f t="shared" si="17"/>
        <v>0</v>
      </c>
      <c r="BF55" s="654"/>
      <c r="BG55" s="445"/>
      <c r="BH55" s="119"/>
      <c r="BI55" s="119"/>
      <c r="BJ55" s="119"/>
      <c r="BK55" s="119"/>
    </row>
    <row r="56" spans="16:63">
      <c r="V56" s="981"/>
      <c r="W56" s="982" t="s">
        <v>224</v>
      </c>
      <c r="X56" s="1044"/>
      <c r="Y56" s="983"/>
      <c r="Z56" s="248"/>
      <c r="AA56" s="158">
        <v>12424.358243728177</v>
      </c>
      <c r="AB56" s="158">
        <v>12457.050510604888</v>
      </c>
      <c r="AC56" s="158">
        <v>13491.881913312984</v>
      </c>
      <c r="AD56" s="158">
        <v>13262.715116842475</v>
      </c>
      <c r="AE56" s="158">
        <v>15754.880913536417</v>
      </c>
      <c r="AF56" s="158">
        <v>16041.025518136634</v>
      </c>
      <c r="AG56" s="158">
        <v>16484.720502588578</v>
      </c>
      <c r="AH56" s="158">
        <v>17056.889437872578</v>
      </c>
      <c r="AI56" s="158">
        <v>17086.230257302534</v>
      </c>
      <c r="AJ56" s="158">
        <v>16840.903510565735</v>
      </c>
      <c r="AK56" s="158">
        <v>16986.229817081476</v>
      </c>
      <c r="AL56" s="158">
        <v>15759.485264112602</v>
      </c>
      <c r="AM56" s="158">
        <v>15193.066976590781</v>
      </c>
      <c r="AN56" s="158">
        <v>15190.869708625942</v>
      </c>
      <c r="AO56" s="158">
        <v>14647.526466154071</v>
      </c>
      <c r="AP56" s="158">
        <v>14093.270833259348</v>
      </c>
      <c r="AQ56" s="158">
        <v>13239.68881905168</v>
      </c>
      <c r="AR56" s="158">
        <v>13089.695013271183</v>
      </c>
      <c r="AS56" s="158">
        <v>14732.436917429015</v>
      </c>
      <c r="AT56" s="158">
        <v>12038.646555281672</v>
      </c>
      <c r="AU56" s="158">
        <v>12543.326068492202</v>
      </c>
      <c r="AV56" s="158">
        <v>11942.334814594577</v>
      </c>
      <c r="AW56" s="158">
        <v>12515.320843700951</v>
      </c>
      <c r="AX56" s="158">
        <v>12311.891799481687</v>
      </c>
      <c r="AY56" s="158">
        <v>11933.256071117574</v>
      </c>
      <c r="AZ56" s="158">
        <v>11983.17118599589</v>
      </c>
      <c r="BA56" s="601">
        <v>12349.36797336768</v>
      </c>
      <c r="BB56" s="1452">
        <v>0</v>
      </c>
      <c r="BC56" s="158">
        <v>0</v>
      </c>
      <c r="BD56" s="158">
        <v>0</v>
      </c>
      <c r="BE56" s="158">
        <v>0</v>
      </c>
      <c r="BF56" s="655"/>
      <c r="BG56" s="601"/>
      <c r="BH56" s="119"/>
      <c r="BI56" s="119"/>
      <c r="BJ56" s="119"/>
      <c r="BK56" s="119"/>
    </row>
    <row r="57" spans="16:63">
      <c r="V57" s="981"/>
      <c r="W57" s="984" t="s">
        <v>225</v>
      </c>
      <c r="X57" s="1046"/>
      <c r="Y57" s="965"/>
      <c r="Z57" s="249"/>
      <c r="AA57" s="159">
        <v>702.83026999291678</v>
      </c>
      <c r="AB57" s="159">
        <v>686.44620024230187</v>
      </c>
      <c r="AC57" s="159">
        <v>698.89764571316766</v>
      </c>
      <c r="AD57" s="159">
        <v>680.74547632983922</v>
      </c>
      <c r="AE57" s="159">
        <v>701.91349393186852</v>
      </c>
      <c r="AF57" s="159">
        <v>667.82873473264453</v>
      </c>
      <c r="AG57" s="159">
        <v>640.46784939712438</v>
      </c>
      <c r="AH57" s="159">
        <v>655.23057167867137</v>
      </c>
      <c r="AI57" s="159">
        <v>609.1187236752379</v>
      </c>
      <c r="AJ57" s="159">
        <v>652.57502705106276</v>
      </c>
      <c r="AK57" s="159">
        <v>655.91443265909516</v>
      </c>
      <c r="AL57" s="159">
        <v>630.52981102330273</v>
      </c>
      <c r="AM57" s="159">
        <v>577.04643230948568</v>
      </c>
      <c r="AN57" s="159">
        <v>516.5268173218675</v>
      </c>
      <c r="AO57" s="159">
        <v>506.69926841574829</v>
      </c>
      <c r="AP57" s="159">
        <v>506.81438218982044</v>
      </c>
      <c r="AQ57" s="159">
        <v>522.35987148863205</v>
      </c>
      <c r="AR57" s="159">
        <v>561.19836242802796</v>
      </c>
      <c r="AS57" s="159">
        <v>530.41167542322773</v>
      </c>
      <c r="AT57" s="159">
        <v>513.68788841490209</v>
      </c>
      <c r="AU57" s="159">
        <v>526.91409091663695</v>
      </c>
      <c r="AV57" s="159">
        <v>524.12535460171284</v>
      </c>
      <c r="AW57" s="159">
        <v>528.10321016884393</v>
      </c>
      <c r="AX57" s="159">
        <v>604.69033239592966</v>
      </c>
      <c r="AY57" s="159">
        <v>617.02824714749113</v>
      </c>
      <c r="AZ57" s="159">
        <v>624.93138440348548</v>
      </c>
      <c r="BA57" s="450">
        <v>618.83982246526989</v>
      </c>
      <c r="BB57" s="1453">
        <v>0</v>
      </c>
      <c r="BC57" s="159">
        <v>0</v>
      </c>
      <c r="BD57" s="159">
        <v>0</v>
      </c>
      <c r="BE57" s="159">
        <v>0</v>
      </c>
      <c r="BF57" s="656"/>
      <c r="BG57" s="450"/>
    </row>
    <row r="58" spans="16:63" ht="15" thickBot="1">
      <c r="V58" s="981"/>
      <c r="W58" s="1082" t="s">
        <v>226</v>
      </c>
      <c r="X58" s="1083"/>
      <c r="Y58" s="1084"/>
      <c r="Z58" s="461"/>
      <c r="AA58" s="462">
        <v>10877.600981426513</v>
      </c>
      <c r="AB58" s="462">
        <v>11049.806368923906</v>
      </c>
      <c r="AC58" s="462">
        <v>11807.005324140289</v>
      </c>
      <c r="AD58" s="462">
        <v>11076.355908637637</v>
      </c>
      <c r="AE58" s="462">
        <v>12141.64258301512</v>
      </c>
      <c r="AF58" s="462">
        <v>12430.812103547969</v>
      </c>
      <c r="AG58" s="462">
        <v>12524.696163572877</v>
      </c>
      <c r="AH58" s="462">
        <v>13494.993714847755</v>
      </c>
      <c r="AI58" s="462">
        <v>13752.536966155511</v>
      </c>
      <c r="AJ58" s="462">
        <v>13872.228730078583</v>
      </c>
      <c r="AK58" s="462">
        <v>15214.352327328641</v>
      </c>
      <c r="AL58" s="462">
        <v>16132.526380314026</v>
      </c>
      <c r="AM58" s="462">
        <v>16997.608754950554</v>
      </c>
      <c r="AN58" s="462">
        <v>17808.352586478897</v>
      </c>
      <c r="AO58" s="462">
        <v>17549.375263856604</v>
      </c>
      <c r="AP58" s="462">
        <v>17054.684313054015</v>
      </c>
      <c r="AQ58" s="462">
        <v>16146.528511385055</v>
      </c>
      <c r="AR58" s="462">
        <v>16833.51756256981</v>
      </c>
      <c r="AS58" s="462">
        <v>16594.162664895124</v>
      </c>
      <c r="AT58" s="462">
        <v>15645.791565800828</v>
      </c>
      <c r="AU58" s="462">
        <v>15645.589071199367</v>
      </c>
      <c r="AV58" s="462">
        <v>15566.15820046575</v>
      </c>
      <c r="AW58" s="462">
        <v>16795.06069447122</v>
      </c>
      <c r="AX58" s="462">
        <v>16464.008462806407</v>
      </c>
      <c r="AY58" s="462">
        <v>15968.913549602357</v>
      </c>
      <c r="AZ58" s="462">
        <v>16204.153094153658</v>
      </c>
      <c r="BA58" s="602">
        <v>16571.877742343495</v>
      </c>
      <c r="BB58" s="1454">
        <v>0</v>
      </c>
      <c r="BC58" s="462">
        <v>0</v>
      </c>
      <c r="BD58" s="462">
        <v>0</v>
      </c>
      <c r="BE58" s="462">
        <v>0</v>
      </c>
      <c r="BF58" s="657"/>
      <c r="BG58" s="602"/>
    </row>
    <row r="59" spans="16:63" ht="18.75">
      <c r="V59" s="988" t="s">
        <v>412</v>
      </c>
      <c r="W59" s="989"/>
      <c r="X59" s="989"/>
      <c r="Y59" s="1085"/>
      <c r="Z59" s="495"/>
      <c r="AA59" s="494">
        <f>SUM(AA60,AA63:AA64)</f>
        <v>6559.9783239262888</v>
      </c>
      <c r="AB59" s="494">
        <f>SUM(AB60,AB63:AB64)</f>
        <v>6355.2823296438064</v>
      </c>
      <c r="AC59" s="494">
        <f t="shared" ref="AC59:BE59" si="18">SUM(AC60,AC63:AC64)</f>
        <v>6098.6376085862685</v>
      </c>
      <c r="AD59" s="494">
        <f t="shared" si="18"/>
        <v>5886.6147376791105</v>
      </c>
      <c r="AE59" s="494">
        <f t="shared" si="18"/>
        <v>5672.9684881993799</v>
      </c>
      <c r="AF59" s="494">
        <f t="shared" si="18"/>
        <v>5868.437897035501</v>
      </c>
      <c r="AG59" s="494">
        <f t="shared" si="18"/>
        <v>5979.1874945660056</v>
      </c>
      <c r="AH59" s="494">
        <f t="shared" si="18"/>
        <v>5941.4548024490214</v>
      </c>
      <c r="AI59" s="494">
        <f t="shared" si="18"/>
        <v>5505.996743916995</v>
      </c>
      <c r="AJ59" s="494">
        <f t="shared" si="18"/>
        <v>5526.8279960800774</v>
      </c>
      <c r="AK59" s="494">
        <f t="shared" si="18"/>
        <v>5604.075637397249</v>
      </c>
      <c r="AL59" s="494">
        <f t="shared" si="18"/>
        <v>5132.5544644194588</v>
      </c>
      <c r="AM59" s="494">
        <f t="shared" si="18"/>
        <v>4874.1443291646583</v>
      </c>
      <c r="AN59" s="494">
        <f t="shared" si="18"/>
        <v>4694.1338909960032</v>
      </c>
      <c r="AO59" s="494">
        <f t="shared" si="18"/>
        <v>4532.1169749650253</v>
      </c>
      <c r="AP59" s="494">
        <f t="shared" si="18"/>
        <v>4475.2728059968213</v>
      </c>
      <c r="AQ59" s="494">
        <f t="shared" si="18"/>
        <v>4408.6349020409953</v>
      </c>
      <c r="AR59" s="494">
        <f t="shared" si="18"/>
        <v>4426.6045252614376</v>
      </c>
      <c r="AS59" s="494">
        <f t="shared" si="18"/>
        <v>4014.1628690335956</v>
      </c>
      <c r="AT59" s="494">
        <f t="shared" si="18"/>
        <v>3674.4086749177959</v>
      </c>
      <c r="AU59" s="494">
        <f t="shared" si="18"/>
        <v>3572.2204605476359</v>
      </c>
      <c r="AV59" s="494">
        <f t="shared" si="18"/>
        <v>3458.6448692419385</v>
      </c>
      <c r="AW59" s="494">
        <f t="shared" si="18"/>
        <v>3469.4090487057101</v>
      </c>
      <c r="AX59" s="494">
        <f t="shared" si="18"/>
        <v>3477.0389479385794</v>
      </c>
      <c r="AY59" s="494">
        <f t="shared" si="18"/>
        <v>3375.6255367491667</v>
      </c>
      <c r="AZ59" s="494">
        <f t="shared" si="18"/>
        <v>3317.1734106216386</v>
      </c>
      <c r="BA59" s="603">
        <f t="shared" si="18"/>
        <v>3288.4517394487443</v>
      </c>
      <c r="BB59" s="1455">
        <f t="shared" si="18"/>
        <v>0</v>
      </c>
      <c r="BC59" s="494">
        <f t="shared" si="18"/>
        <v>0</v>
      </c>
      <c r="BD59" s="494">
        <f t="shared" si="18"/>
        <v>0</v>
      </c>
      <c r="BE59" s="494">
        <f t="shared" si="18"/>
        <v>0</v>
      </c>
      <c r="BF59" s="658"/>
      <c r="BG59" s="603"/>
    </row>
    <row r="60" spans="16:63">
      <c r="V60" s="992"/>
      <c r="W60" s="993" t="s">
        <v>227</v>
      </c>
      <c r="X60" s="1051"/>
      <c r="Y60" s="1051"/>
      <c r="Z60" s="469"/>
      <c r="AA60" s="633">
        <f>SUM(AA61:AA62)</f>
        <v>608.8830323714285</v>
      </c>
      <c r="AB60" s="633">
        <f>SUM(AB61:AB62)</f>
        <v>547.87568817142858</v>
      </c>
      <c r="AC60" s="633">
        <f t="shared" ref="AC60:BE60" si="19">SUM(AC61:AC62)</f>
        <v>493.0069734857143</v>
      </c>
      <c r="AD60" s="633">
        <f t="shared" si="19"/>
        <v>523.52121873333328</v>
      </c>
      <c r="AE60" s="633">
        <f t="shared" si="19"/>
        <v>342.54281495238104</v>
      </c>
      <c r="AF60" s="633">
        <f t="shared" si="19"/>
        <v>359.12538566666672</v>
      </c>
      <c r="AG60" s="633">
        <f t="shared" si="19"/>
        <v>349.6185054476191</v>
      </c>
      <c r="AH60" s="633">
        <f t="shared" si="19"/>
        <v>371.50371699047616</v>
      </c>
      <c r="AI60" s="633">
        <f t="shared" si="19"/>
        <v>376.93193486666661</v>
      </c>
      <c r="AJ60" s="633">
        <f t="shared" si="19"/>
        <v>370.29462349523817</v>
      </c>
      <c r="AK60" s="633">
        <f t="shared" si="19"/>
        <v>442.53070567619039</v>
      </c>
      <c r="AL60" s="633">
        <f t="shared" si="19"/>
        <v>367.68445549523807</v>
      </c>
      <c r="AM60" s="633">
        <f t="shared" si="19"/>
        <v>408.14204954285714</v>
      </c>
      <c r="AN60" s="633">
        <f t="shared" si="19"/>
        <v>430.18884228571432</v>
      </c>
      <c r="AO60" s="633">
        <f t="shared" si="19"/>
        <v>402.22257040952377</v>
      </c>
      <c r="AP60" s="633">
        <f t="shared" si="19"/>
        <v>410.55994037142864</v>
      </c>
      <c r="AQ60" s="633">
        <f t="shared" si="19"/>
        <v>383.4825898095238</v>
      </c>
      <c r="AR60" s="633">
        <f t="shared" si="19"/>
        <v>500.07924591428571</v>
      </c>
      <c r="AS60" s="633">
        <f t="shared" si="19"/>
        <v>439.97515058095235</v>
      </c>
      <c r="AT60" s="633">
        <f t="shared" si="19"/>
        <v>390.10057879047622</v>
      </c>
      <c r="AU60" s="633">
        <f t="shared" si="19"/>
        <v>402.94034859047622</v>
      </c>
      <c r="AV60" s="633">
        <f t="shared" si="19"/>
        <v>414.65140985714288</v>
      </c>
      <c r="AW60" s="633">
        <f t="shared" si="19"/>
        <v>520.16101332380958</v>
      </c>
      <c r="AX60" s="633">
        <f t="shared" si="19"/>
        <v>577.76994178095231</v>
      </c>
      <c r="AY60" s="633">
        <f t="shared" si="19"/>
        <v>551.49743345714285</v>
      </c>
      <c r="AZ60" s="633">
        <f t="shared" si="19"/>
        <v>551.49743345714285</v>
      </c>
      <c r="BA60" s="669">
        <f t="shared" si="19"/>
        <v>551.49743345714285</v>
      </c>
      <c r="BB60" s="1456">
        <f t="shared" si="19"/>
        <v>0</v>
      </c>
      <c r="BC60" s="633">
        <f t="shared" si="19"/>
        <v>0</v>
      </c>
      <c r="BD60" s="633">
        <f t="shared" si="19"/>
        <v>0</v>
      </c>
      <c r="BE60" s="633">
        <f t="shared" si="19"/>
        <v>0</v>
      </c>
      <c r="BF60" s="1433"/>
      <c r="BG60" s="604"/>
    </row>
    <row r="61" spans="16:63">
      <c r="V61" s="992"/>
      <c r="W61" s="996"/>
      <c r="X61" s="1469" t="s">
        <v>228</v>
      </c>
      <c r="Y61" s="1470"/>
      <c r="Z61" s="276"/>
      <c r="AA61" s="276">
        <v>550.23920379999993</v>
      </c>
      <c r="AB61" s="276">
        <v>527.37032626666667</v>
      </c>
      <c r="AC61" s="276">
        <v>477.13732586666669</v>
      </c>
      <c r="AD61" s="276">
        <v>481.58261873333328</v>
      </c>
      <c r="AE61" s="276">
        <v>292.75650066666674</v>
      </c>
      <c r="AF61" s="276">
        <v>303.52845233333341</v>
      </c>
      <c r="AG61" s="276">
        <v>292.73561973333341</v>
      </c>
      <c r="AH61" s="276">
        <v>303.65330746666666</v>
      </c>
      <c r="AI61" s="276">
        <v>300.00380153333327</v>
      </c>
      <c r="AJ61" s="276">
        <v>293.56731873333337</v>
      </c>
      <c r="AK61" s="276">
        <v>332.90198186666657</v>
      </c>
      <c r="AL61" s="276">
        <v>247.34728406666662</v>
      </c>
      <c r="AM61" s="276">
        <v>269.91772573333333</v>
      </c>
      <c r="AN61" s="276">
        <v>246.39832800000002</v>
      </c>
      <c r="AO61" s="276">
        <v>236.30097993333328</v>
      </c>
      <c r="AP61" s="276">
        <v>231.29451180000001</v>
      </c>
      <c r="AQ61" s="276">
        <v>230.36059933333334</v>
      </c>
      <c r="AR61" s="276">
        <v>325.00062686666666</v>
      </c>
      <c r="AS61" s="276">
        <v>305.7365982</v>
      </c>
      <c r="AT61" s="276">
        <v>270.15270260000005</v>
      </c>
      <c r="AU61" s="276">
        <v>242.88427239999999</v>
      </c>
      <c r="AV61" s="276">
        <v>246.77580033333334</v>
      </c>
      <c r="AW61" s="276">
        <v>369.97487046666669</v>
      </c>
      <c r="AX61" s="276">
        <v>379.5766560666666</v>
      </c>
      <c r="AY61" s="276">
        <v>362.50329059999996</v>
      </c>
      <c r="AZ61" s="276">
        <v>362.50329059999996</v>
      </c>
      <c r="BA61" s="448">
        <v>362.50329059999996</v>
      </c>
      <c r="BB61" s="1457">
        <v>0</v>
      </c>
      <c r="BC61" s="276">
        <v>0</v>
      </c>
      <c r="BD61" s="276">
        <v>0</v>
      </c>
      <c r="BE61" s="276">
        <v>0</v>
      </c>
      <c r="BF61" s="660"/>
      <c r="BG61" s="448"/>
    </row>
    <row r="62" spans="16:63">
      <c r="V62" s="992"/>
      <c r="W62" s="998"/>
      <c r="X62" s="1485" t="s">
        <v>229</v>
      </c>
      <c r="Y62" s="1486"/>
      <c r="Z62" s="468"/>
      <c r="AA62" s="468">
        <v>58.643828571428571</v>
      </c>
      <c r="AB62" s="468">
        <v>20.505361904761902</v>
      </c>
      <c r="AC62" s="468">
        <v>15.869647619047624</v>
      </c>
      <c r="AD62" s="468">
        <v>41.938600000000008</v>
      </c>
      <c r="AE62" s="468">
        <v>49.786314285714298</v>
      </c>
      <c r="AF62" s="468">
        <v>55.59693333333334</v>
      </c>
      <c r="AG62" s="468">
        <v>56.88288571428572</v>
      </c>
      <c r="AH62" s="468">
        <v>67.850409523809532</v>
      </c>
      <c r="AI62" s="468">
        <v>76.928133333333349</v>
      </c>
      <c r="AJ62" s="468">
        <v>76.727304761904776</v>
      </c>
      <c r="AK62" s="468">
        <v>109.62872380952382</v>
      </c>
      <c r="AL62" s="468">
        <v>120.33717142857144</v>
      </c>
      <c r="AM62" s="468">
        <v>138.22432380952381</v>
      </c>
      <c r="AN62" s="468">
        <v>183.79051428571429</v>
      </c>
      <c r="AO62" s="468">
        <v>165.92159047619046</v>
      </c>
      <c r="AP62" s="468">
        <v>179.2654285714286</v>
      </c>
      <c r="AQ62" s="468">
        <v>153.12199047619049</v>
      </c>
      <c r="AR62" s="468">
        <v>175.07861904761904</v>
      </c>
      <c r="AS62" s="468">
        <v>134.23855238095237</v>
      </c>
      <c r="AT62" s="468">
        <v>119.94787619047619</v>
      </c>
      <c r="AU62" s="468">
        <v>160.05607619047623</v>
      </c>
      <c r="AV62" s="468">
        <v>167.87560952380954</v>
      </c>
      <c r="AW62" s="468">
        <v>150.18614285714287</v>
      </c>
      <c r="AX62" s="468">
        <v>198.19328571428571</v>
      </c>
      <c r="AY62" s="468">
        <v>188.99414285714286</v>
      </c>
      <c r="AZ62" s="468">
        <v>188.99414285714286</v>
      </c>
      <c r="BA62" s="605">
        <v>188.99414285714286</v>
      </c>
      <c r="BB62" s="1458">
        <v>0</v>
      </c>
      <c r="BC62" s="468">
        <v>0</v>
      </c>
      <c r="BD62" s="468">
        <v>0</v>
      </c>
      <c r="BE62" s="468">
        <v>0</v>
      </c>
      <c r="BF62" s="661"/>
      <c r="BG62" s="605"/>
    </row>
    <row r="63" spans="16:63">
      <c r="V63" s="992"/>
      <c r="W63" s="1000" t="s">
        <v>230</v>
      </c>
      <c r="X63" s="1052"/>
      <c r="Y63" s="964"/>
      <c r="Z63" s="250"/>
      <c r="AA63" s="160">
        <v>580.9365571248062</v>
      </c>
      <c r="AB63" s="160">
        <v>631.23952092324578</v>
      </c>
      <c r="AC63" s="160">
        <v>661.82365437679505</v>
      </c>
      <c r="AD63" s="160">
        <v>650.55939365539734</v>
      </c>
      <c r="AE63" s="160">
        <v>653.5832177937333</v>
      </c>
      <c r="AF63" s="160">
        <v>924.44909848849352</v>
      </c>
      <c r="AG63" s="160">
        <v>1026.6000650839744</v>
      </c>
      <c r="AH63" s="160">
        <v>1126.7623204237623</v>
      </c>
      <c r="AI63" s="160">
        <v>1064.115089920746</v>
      </c>
      <c r="AJ63" s="160">
        <v>1104.0159179855241</v>
      </c>
      <c r="AK63" s="160">
        <v>1029.8061630373229</v>
      </c>
      <c r="AL63" s="160">
        <v>1074.2164097368179</v>
      </c>
      <c r="AM63" s="160">
        <v>1022.3384205504215</v>
      </c>
      <c r="AN63" s="160">
        <v>966.84872660408905</v>
      </c>
      <c r="AO63" s="160">
        <v>925.01333515752594</v>
      </c>
      <c r="AP63" s="160">
        <v>961.83153175001735</v>
      </c>
      <c r="AQ63" s="160">
        <v>990.05205136502946</v>
      </c>
      <c r="AR63" s="160">
        <v>1032.8356769315515</v>
      </c>
      <c r="AS63" s="160">
        <v>947.66155622232623</v>
      </c>
      <c r="AT63" s="160">
        <v>864.15181782157379</v>
      </c>
      <c r="AU63" s="160">
        <v>813.54833040206904</v>
      </c>
      <c r="AV63" s="160">
        <v>772.67787512432869</v>
      </c>
      <c r="AW63" s="160">
        <v>757.72940648439112</v>
      </c>
      <c r="AX63" s="160">
        <v>704.98377701829259</v>
      </c>
      <c r="AY63" s="160">
        <v>701.02442715880966</v>
      </c>
      <c r="AZ63" s="160">
        <v>662.88090896904316</v>
      </c>
      <c r="BA63" s="449">
        <v>634.6303225309864</v>
      </c>
      <c r="BB63" s="1459">
        <v>0</v>
      </c>
      <c r="BC63" s="160">
        <v>0</v>
      </c>
      <c r="BD63" s="160">
        <v>0</v>
      </c>
      <c r="BE63" s="160">
        <v>0</v>
      </c>
      <c r="BF63" s="662"/>
      <c r="BG63" s="449"/>
    </row>
    <row r="64" spans="16:63" ht="15" thickBot="1">
      <c r="V64" s="992"/>
      <c r="W64" s="1487" t="s">
        <v>414</v>
      </c>
      <c r="X64" s="1488"/>
      <c r="Y64" s="1489"/>
      <c r="Z64" s="249"/>
      <c r="AA64" s="159">
        <v>5370.1587344300542</v>
      </c>
      <c r="AB64" s="159">
        <v>5176.1671205491321</v>
      </c>
      <c r="AC64" s="159">
        <v>4943.8069807237589</v>
      </c>
      <c r="AD64" s="159">
        <v>4712.53412529038</v>
      </c>
      <c r="AE64" s="159">
        <v>4676.8424554532658</v>
      </c>
      <c r="AF64" s="159">
        <v>4584.8634128803405</v>
      </c>
      <c r="AG64" s="159">
        <v>4602.9689240344123</v>
      </c>
      <c r="AH64" s="159">
        <v>4443.1887650347826</v>
      </c>
      <c r="AI64" s="159">
        <v>4064.9497191295823</v>
      </c>
      <c r="AJ64" s="159">
        <v>4052.5174545993154</v>
      </c>
      <c r="AK64" s="159">
        <v>4131.7387686837355</v>
      </c>
      <c r="AL64" s="159">
        <v>3690.6535991874025</v>
      </c>
      <c r="AM64" s="159">
        <v>3443.6638590713796</v>
      </c>
      <c r="AN64" s="159">
        <v>3297.0963221062002</v>
      </c>
      <c r="AO64" s="159">
        <v>3204.8810693979758</v>
      </c>
      <c r="AP64" s="159">
        <v>3102.8813338753748</v>
      </c>
      <c r="AQ64" s="159">
        <v>3035.1002608664421</v>
      </c>
      <c r="AR64" s="159">
        <v>2893.6896024156003</v>
      </c>
      <c r="AS64" s="159">
        <v>2626.5261622303169</v>
      </c>
      <c r="AT64" s="159">
        <v>2420.1562783057461</v>
      </c>
      <c r="AU64" s="159">
        <v>2355.7317815550905</v>
      </c>
      <c r="AV64" s="159">
        <v>2271.3155842604669</v>
      </c>
      <c r="AW64" s="159">
        <v>2191.5186288975092</v>
      </c>
      <c r="AX64" s="159">
        <v>2194.2852291393347</v>
      </c>
      <c r="AY64" s="159">
        <v>2123.1036761332143</v>
      </c>
      <c r="AZ64" s="159">
        <v>2102.7950681954526</v>
      </c>
      <c r="BA64" s="450">
        <v>2102.3239834606152</v>
      </c>
      <c r="BB64" s="1453">
        <v>0</v>
      </c>
      <c r="BC64" s="159">
        <v>0</v>
      </c>
      <c r="BD64" s="159">
        <v>0</v>
      </c>
      <c r="BE64" s="159">
        <v>0</v>
      </c>
      <c r="BF64" s="656"/>
      <c r="BG64" s="450"/>
    </row>
    <row r="65" spans="1:63" ht="15.75" thickTop="1" thickBot="1">
      <c r="V65" s="1086" t="s">
        <v>231</v>
      </c>
      <c r="W65" s="1087"/>
      <c r="X65" s="1054"/>
      <c r="Y65" s="1088"/>
      <c r="Z65" s="465"/>
      <c r="AA65" s="466">
        <f t="shared" ref="AA65:BA65" si="20">SUM(AA5,AA43,AA55,AA59)</f>
        <v>1160633.5734324944</v>
      </c>
      <c r="AB65" s="466">
        <f t="shared" si="20"/>
        <v>1172216.6840457262</v>
      </c>
      <c r="AC65" s="466">
        <f t="shared" si="20"/>
        <v>1181886.377366619</v>
      </c>
      <c r="AD65" s="466">
        <f t="shared" si="20"/>
        <v>1174909.267489173</v>
      </c>
      <c r="AE65" s="466">
        <f t="shared" si="20"/>
        <v>1229850.2629688447</v>
      </c>
      <c r="AF65" s="466">
        <f t="shared" si="20"/>
        <v>1242437.687058432</v>
      </c>
      <c r="AG65" s="466">
        <f t="shared" si="20"/>
        <v>1254478.6567536618</v>
      </c>
      <c r="AH65" s="466">
        <f t="shared" si="20"/>
        <v>1247810.3209706426</v>
      </c>
      <c r="AI65" s="466">
        <f t="shared" si="20"/>
        <v>1207775.4832059264</v>
      </c>
      <c r="AJ65" s="466">
        <f t="shared" si="20"/>
        <v>1243892.6378084174</v>
      </c>
      <c r="AK65" s="466">
        <f t="shared" si="20"/>
        <v>1266866.2007197861</v>
      </c>
      <c r="AL65" s="466">
        <f t="shared" si="20"/>
        <v>1251778.0776277864</v>
      </c>
      <c r="AM65" s="466">
        <f t="shared" si="20"/>
        <v>1280680.2098774731</v>
      </c>
      <c r="AN65" s="466">
        <f t="shared" si="20"/>
        <v>1288682.5082443675</v>
      </c>
      <c r="AO65" s="466">
        <f t="shared" si="20"/>
        <v>1283241.0034557313</v>
      </c>
      <c r="AP65" s="466">
        <f t="shared" si="20"/>
        <v>1289959.1957982974</v>
      </c>
      <c r="AQ65" s="466">
        <f t="shared" si="20"/>
        <v>1265674.5520054542</v>
      </c>
      <c r="AR65" s="466">
        <f t="shared" si="20"/>
        <v>1302945.6625800703</v>
      </c>
      <c r="AS65" s="466">
        <f t="shared" si="20"/>
        <v>1231871.9765371962</v>
      </c>
      <c r="AT65" s="466">
        <f t="shared" si="20"/>
        <v>1162623.7896887718</v>
      </c>
      <c r="AU65" s="466">
        <f t="shared" si="20"/>
        <v>1213928.5993155201</v>
      </c>
      <c r="AV65" s="466">
        <f t="shared" si="20"/>
        <v>1263669.9055129057</v>
      </c>
      <c r="AW65" s="466">
        <f t="shared" si="20"/>
        <v>1304274.4454490184</v>
      </c>
      <c r="AX65" s="466">
        <f t="shared" si="20"/>
        <v>1316263.8572446269</v>
      </c>
      <c r="AY65" s="466">
        <f t="shared" si="20"/>
        <v>1266296.3559198058</v>
      </c>
      <c r="AZ65" s="466">
        <f t="shared" si="20"/>
        <v>1225769.2703937495</v>
      </c>
      <c r="BA65" s="606">
        <f t="shared" si="20"/>
        <v>1206420.9472823371</v>
      </c>
      <c r="BB65" s="1460">
        <f>SUM(BB6,BB43,BB60,BB55,BB59)</f>
        <v>0</v>
      </c>
      <c r="BC65" s="466">
        <f>SUM(BC6,BC43,BC60,BC55,BC59)</f>
        <v>0</v>
      </c>
      <c r="BD65" s="466">
        <f>SUM(BD6,BD43,BD60,BD55,BD59)</f>
        <v>0</v>
      </c>
      <c r="BE65" s="466">
        <f>SUM(BE6,BE43,BE60,BE55,BE59)</f>
        <v>0</v>
      </c>
      <c r="BF65" s="663"/>
      <c r="BG65" s="606"/>
    </row>
    <row r="66" spans="1:63">
      <c r="V66" s="295"/>
      <c r="W66" s="295"/>
      <c r="X66" s="295"/>
      <c r="Y66" s="295"/>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row>
    <row r="67" spans="1:63">
      <c r="V67" s="295"/>
      <c r="W67" s="295"/>
      <c r="X67" s="295"/>
      <c r="Y67" s="295"/>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row>
    <row r="68" spans="1:63">
      <c r="V68" s="295"/>
      <c r="W68" s="295"/>
      <c r="X68" s="295"/>
      <c r="Y68" s="295"/>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row>
    <row r="69" spans="1:63" ht="18.75">
      <c r="Y69" s="1" t="s">
        <v>448</v>
      </c>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row>
    <row r="70" spans="1:63">
      <c r="Y70" s="1056" t="s">
        <v>181</v>
      </c>
      <c r="Z70" s="228"/>
      <c r="AA70" s="10">
        <v>1990</v>
      </c>
      <c r="AB70" s="10">
        <f t="shared" ref="AB70:BE70" si="21">AA70+1</f>
        <v>1991</v>
      </c>
      <c r="AC70" s="10">
        <f t="shared" si="21"/>
        <v>1992</v>
      </c>
      <c r="AD70" s="10">
        <f t="shared" si="21"/>
        <v>1993</v>
      </c>
      <c r="AE70" s="10">
        <f t="shared" si="21"/>
        <v>1994</v>
      </c>
      <c r="AF70" s="10">
        <f t="shared" si="21"/>
        <v>1995</v>
      </c>
      <c r="AG70" s="10">
        <f t="shared" si="21"/>
        <v>1996</v>
      </c>
      <c r="AH70" s="10">
        <f t="shared" si="21"/>
        <v>1997</v>
      </c>
      <c r="AI70" s="10">
        <f t="shared" si="21"/>
        <v>1998</v>
      </c>
      <c r="AJ70" s="10">
        <f t="shared" si="21"/>
        <v>1999</v>
      </c>
      <c r="AK70" s="10">
        <f t="shared" si="21"/>
        <v>2000</v>
      </c>
      <c r="AL70" s="10">
        <f t="shared" si="21"/>
        <v>2001</v>
      </c>
      <c r="AM70" s="10">
        <f t="shared" si="21"/>
        <v>2002</v>
      </c>
      <c r="AN70" s="10">
        <f t="shared" si="21"/>
        <v>2003</v>
      </c>
      <c r="AO70" s="10">
        <f t="shared" si="21"/>
        <v>2004</v>
      </c>
      <c r="AP70" s="10">
        <f t="shared" si="21"/>
        <v>2005</v>
      </c>
      <c r="AQ70" s="10">
        <f t="shared" si="21"/>
        <v>2006</v>
      </c>
      <c r="AR70" s="10">
        <f t="shared" si="21"/>
        <v>2007</v>
      </c>
      <c r="AS70" s="10">
        <f t="shared" si="21"/>
        <v>2008</v>
      </c>
      <c r="AT70" s="10">
        <f t="shared" si="21"/>
        <v>2009</v>
      </c>
      <c r="AU70" s="10">
        <f t="shared" si="21"/>
        <v>2010</v>
      </c>
      <c r="AV70" s="10">
        <f t="shared" si="21"/>
        <v>2011</v>
      </c>
      <c r="AW70" s="10">
        <f t="shared" si="21"/>
        <v>2012</v>
      </c>
      <c r="AX70" s="10">
        <f t="shared" si="21"/>
        <v>2013</v>
      </c>
      <c r="AY70" s="10">
        <f t="shared" si="21"/>
        <v>2014</v>
      </c>
      <c r="AZ70" s="10">
        <f t="shared" si="21"/>
        <v>2015</v>
      </c>
      <c r="BA70" s="10">
        <f t="shared" si="21"/>
        <v>2016</v>
      </c>
      <c r="BB70" s="10">
        <f t="shared" si="21"/>
        <v>2017</v>
      </c>
      <c r="BC70" s="10">
        <f t="shared" si="21"/>
        <v>2018</v>
      </c>
      <c r="BD70" s="10">
        <f t="shared" si="21"/>
        <v>2019</v>
      </c>
      <c r="BE70" s="10">
        <f t="shared" si="21"/>
        <v>2020</v>
      </c>
      <c r="BF70" s="10" t="s">
        <v>34</v>
      </c>
      <c r="BG70" s="10" t="s">
        <v>3</v>
      </c>
    </row>
    <row r="71" spans="1:63">
      <c r="Y71" s="863" t="s">
        <v>232</v>
      </c>
      <c r="Z71" s="11"/>
      <c r="AA71" s="11">
        <f>AA7/10^3</f>
        <v>348.18682507440394</v>
      </c>
      <c r="AB71" s="11">
        <f t="shared" ref="AB71:BA71" si="22">AB7/10^3</f>
        <v>349.49911315940653</v>
      </c>
      <c r="AC71" s="11">
        <f t="shared" si="22"/>
        <v>354.88378746810315</v>
      </c>
      <c r="AD71" s="11">
        <f t="shared" si="22"/>
        <v>338.49420112836577</v>
      </c>
      <c r="AE71" s="11">
        <f t="shared" si="22"/>
        <v>372.46904083184342</v>
      </c>
      <c r="AF71" s="11">
        <f t="shared" si="22"/>
        <v>360.40724472896585</v>
      </c>
      <c r="AG71" s="11">
        <f t="shared" si="22"/>
        <v>362.27004121861239</v>
      </c>
      <c r="AH71" s="11">
        <f t="shared" si="22"/>
        <v>357.47658021691115</v>
      </c>
      <c r="AI71" s="11">
        <f t="shared" si="22"/>
        <v>344.3218371469876</v>
      </c>
      <c r="AJ71" s="11">
        <f t="shared" si="22"/>
        <v>365.46943278855315</v>
      </c>
      <c r="AK71" s="11">
        <f t="shared" si="22"/>
        <v>373.99600931239814</v>
      </c>
      <c r="AL71" s="11">
        <f t="shared" si="22"/>
        <v>364.93318649799409</v>
      </c>
      <c r="AM71" s="11">
        <f t="shared" si="22"/>
        <v>390.53306780384651</v>
      </c>
      <c r="AN71" s="11">
        <f t="shared" si="22"/>
        <v>406.83453350731111</v>
      </c>
      <c r="AO71" s="11">
        <f t="shared" si="22"/>
        <v>402.24884573122552</v>
      </c>
      <c r="AP71" s="11">
        <f t="shared" si="22"/>
        <v>422.17079118585411</v>
      </c>
      <c r="AQ71" s="11">
        <f t="shared" si="22"/>
        <v>413.73460237552047</v>
      </c>
      <c r="AR71" s="11">
        <f t="shared" si="22"/>
        <v>466.45732974409486</v>
      </c>
      <c r="AS71" s="11">
        <f t="shared" si="22"/>
        <v>435.50149548418904</v>
      </c>
      <c r="AT71" s="11">
        <f t="shared" si="22"/>
        <v>396.88046919282937</v>
      </c>
      <c r="AU71" s="11">
        <f t="shared" si="22"/>
        <v>421.81929568653294</v>
      </c>
      <c r="AV71" s="11">
        <f t="shared" si="22"/>
        <v>478.41545362765652</v>
      </c>
      <c r="AW71" s="11">
        <f t="shared" si="22"/>
        <v>523.58267121678273</v>
      </c>
      <c r="AX71" s="11">
        <f t="shared" si="22"/>
        <v>525.63868464555298</v>
      </c>
      <c r="AY71" s="11">
        <f t="shared" si="22"/>
        <v>499.17653686858688</v>
      </c>
      <c r="AZ71" s="11">
        <f t="shared" si="22"/>
        <v>474.19407818086222</v>
      </c>
      <c r="BA71" s="11">
        <f t="shared" si="22"/>
        <v>506.68047800275178</v>
      </c>
      <c r="BB71" s="11">
        <f t="shared" ref="BB71:BE71" si="23">BB7/10^3</f>
        <v>0</v>
      </c>
      <c r="BC71" s="11">
        <f t="shared" si="23"/>
        <v>0</v>
      </c>
      <c r="BD71" s="11">
        <f t="shared" si="23"/>
        <v>0</v>
      </c>
      <c r="BE71" s="11">
        <f t="shared" si="23"/>
        <v>0</v>
      </c>
      <c r="BF71" s="11"/>
      <c r="BG71" s="11"/>
    </row>
    <row r="72" spans="1:63">
      <c r="Y72" s="863" t="s">
        <v>233</v>
      </c>
      <c r="Z72" s="11"/>
      <c r="AA72" s="11">
        <f>AA14/10^3</f>
        <v>378.7755892913421</v>
      </c>
      <c r="AB72" s="11">
        <f t="shared" ref="AB72:BA72" si="24">AB14/10^3</f>
        <v>376.16308752415136</v>
      </c>
      <c r="AC72" s="11">
        <f t="shared" si="24"/>
        <v>370.49792117692931</v>
      </c>
      <c r="AD72" s="11">
        <f t="shared" si="24"/>
        <v>372.14791522100165</v>
      </c>
      <c r="AE72" s="11">
        <f t="shared" si="24"/>
        <v>379.02466691262913</v>
      </c>
      <c r="AF72" s="11">
        <f t="shared" si="24"/>
        <v>385.9768611235861</v>
      </c>
      <c r="AG72" s="11">
        <f t="shared" si="24"/>
        <v>390.69065333546541</v>
      </c>
      <c r="AH72" s="11">
        <f t="shared" si="24"/>
        <v>386.48899197198148</v>
      </c>
      <c r="AI72" s="11">
        <f t="shared" si="24"/>
        <v>362.66303696174077</v>
      </c>
      <c r="AJ72" s="11">
        <f t="shared" si="24"/>
        <v>367.26058331209356</v>
      </c>
      <c r="AK72" s="11">
        <f t="shared" si="24"/>
        <v>377.28296837550749</v>
      </c>
      <c r="AL72" s="11">
        <f t="shared" si="24"/>
        <v>371.11341009474665</v>
      </c>
      <c r="AM72" s="11">
        <f t="shared" si="24"/>
        <v>376.3715631152869</v>
      </c>
      <c r="AN72" s="11">
        <f t="shared" si="24"/>
        <v>375.94052508353923</v>
      </c>
      <c r="AO72" s="11">
        <f t="shared" si="24"/>
        <v>376.69385070918418</v>
      </c>
      <c r="AP72" s="11">
        <f t="shared" si="24"/>
        <v>365.84659012183823</v>
      </c>
      <c r="AQ72" s="11">
        <f t="shared" si="24"/>
        <v>362.25109894144668</v>
      </c>
      <c r="AR72" s="11">
        <f t="shared" si="24"/>
        <v>358.61259254475982</v>
      </c>
      <c r="AS72" s="11">
        <f t="shared" si="24"/>
        <v>328.01954128145087</v>
      </c>
      <c r="AT72" s="11">
        <f t="shared" si="24"/>
        <v>314.02330250315447</v>
      </c>
      <c r="AU72" s="11">
        <f t="shared" si="24"/>
        <v>328.46444392936201</v>
      </c>
      <c r="AV72" s="11">
        <f t="shared" si="24"/>
        <v>326.01775503602209</v>
      </c>
      <c r="AW72" s="11">
        <f t="shared" si="24"/>
        <v>324.20164164181944</v>
      </c>
      <c r="AX72" s="11">
        <f t="shared" si="24"/>
        <v>331.90796678838592</v>
      </c>
      <c r="AY72" s="11">
        <f t="shared" si="24"/>
        <v>322.45269910208975</v>
      </c>
      <c r="AZ72" s="11">
        <f t="shared" si="24"/>
        <v>313.99358729998823</v>
      </c>
      <c r="BA72" s="11">
        <f t="shared" si="24"/>
        <v>298.65995821698971</v>
      </c>
      <c r="BB72" s="11">
        <f t="shared" ref="BB72:BE72" si="25">BB14/10^3</f>
        <v>0</v>
      </c>
      <c r="BC72" s="11">
        <f t="shared" si="25"/>
        <v>0</v>
      </c>
      <c r="BD72" s="11">
        <f t="shared" si="25"/>
        <v>0</v>
      </c>
      <c r="BE72" s="11">
        <f t="shared" si="25"/>
        <v>0</v>
      </c>
      <c r="BF72" s="25"/>
      <c r="BG72" s="25"/>
      <c r="BH72" s="119"/>
      <c r="BI72" s="119"/>
      <c r="BJ72" s="119"/>
      <c r="BK72" s="119"/>
    </row>
    <row r="73" spans="1:63">
      <c r="Y73" s="863" t="s">
        <v>234</v>
      </c>
      <c r="Z73" s="11"/>
      <c r="AA73" s="11">
        <f t="shared" ref="AA73:AZ73" si="26">AA35/10^3</f>
        <v>200.7925575123345</v>
      </c>
      <c r="AB73" s="11">
        <f t="shared" si="26"/>
        <v>212.51632502428646</v>
      </c>
      <c r="AC73" s="11">
        <f t="shared" si="26"/>
        <v>219.17152304417559</v>
      </c>
      <c r="AD73" s="11">
        <f t="shared" si="26"/>
        <v>223.00106359407212</v>
      </c>
      <c r="AE73" s="11">
        <f t="shared" si="26"/>
        <v>232.32101631314401</v>
      </c>
      <c r="AF73" s="11">
        <f t="shared" si="26"/>
        <v>241.70146023408964</v>
      </c>
      <c r="AG73" s="11">
        <f t="shared" si="26"/>
        <v>248.43849262884848</v>
      </c>
      <c r="AH73" s="11">
        <f t="shared" si="26"/>
        <v>250.24972378489397</v>
      </c>
      <c r="AI73" s="11">
        <f t="shared" si="26"/>
        <v>248.45711332383254</v>
      </c>
      <c r="AJ73" s="11">
        <f t="shared" si="26"/>
        <v>252.54733257882461</v>
      </c>
      <c r="AK73" s="11">
        <f t="shared" si="26"/>
        <v>252.21806460310086</v>
      </c>
      <c r="AL73" s="11">
        <f t="shared" si="26"/>
        <v>256.40873344486533</v>
      </c>
      <c r="AM73" s="11">
        <f t="shared" si="26"/>
        <v>252.79265000016247</v>
      </c>
      <c r="AN73" s="11">
        <f t="shared" si="26"/>
        <v>248.79546174547269</v>
      </c>
      <c r="AO73" s="11">
        <f t="shared" si="26"/>
        <v>242.87819985933922</v>
      </c>
      <c r="AP73" s="11">
        <f t="shared" si="26"/>
        <v>237.39976031937704</v>
      </c>
      <c r="AQ73" s="11">
        <f t="shared" si="26"/>
        <v>233.42611167944528</v>
      </c>
      <c r="AR73" s="11">
        <f t="shared" si="26"/>
        <v>232.00969657194435</v>
      </c>
      <c r="AS73" s="11">
        <f t="shared" si="26"/>
        <v>224.45259225020786</v>
      </c>
      <c r="AT73" s="11">
        <f t="shared" si="26"/>
        <v>221.18101087951936</v>
      </c>
      <c r="AU73" s="11">
        <f t="shared" si="26"/>
        <v>221.62759434829402</v>
      </c>
      <c r="AV73" s="11">
        <f t="shared" si="26"/>
        <v>216.84046403435519</v>
      </c>
      <c r="AW73" s="11">
        <f t="shared" si="26"/>
        <v>217.73444776692185</v>
      </c>
      <c r="AX73" s="11">
        <f t="shared" si="26"/>
        <v>214.80180955959415</v>
      </c>
      <c r="AY73" s="11">
        <f t="shared" si="26"/>
        <v>209.85202439860251</v>
      </c>
      <c r="AZ73" s="11">
        <f t="shared" si="26"/>
        <v>208.64764237106428</v>
      </c>
      <c r="BA73" s="11">
        <f t="shared" ref="BA73:BC73" si="27">BA35/10^3</f>
        <v>206.75648384119549</v>
      </c>
      <c r="BB73" s="11">
        <f t="shared" si="27"/>
        <v>0</v>
      </c>
      <c r="BC73" s="11">
        <f t="shared" si="27"/>
        <v>0</v>
      </c>
      <c r="BD73" s="11">
        <f t="shared" ref="BD73:BE73" si="28">BD35/10^3</f>
        <v>0</v>
      </c>
      <c r="BE73" s="11">
        <f t="shared" si="28"/>
        <v>0</v>
      </c>
      <c r="BF73" s="25"/>
      <c r="BG73" s="25"/>
    </row>
    <row r="74" spans="1:63">
      <c r="Y74" s="863" t="s">
        <v>235</v>
      </c>
      <c r="Z74" s="11"/>
      <c r="AA74" s="11">
        <f t="shared" ref="AA74:BA74" si="29">(AA29)/10^3</f>
        <v>79.160927136647643</v>
      </c>
      <c r="AB74" s="11">
        <f t="shared" si="29"/>
        <v>78.083567635595941</v>
      </c>
      <c r="AC74" s="11">
        <f t="shared" si="29"/>
        <v>76.996222329949902</v>
      </c>
      <c r="AD74" s="11">
        <f t="shared" si="29"/>
        <v>79.99178424371371</v>
      </c>
      <c r="AE74" s="11">
        <f t="shared" si="29"/>
        <v>81.624143388875609</v>
      </c>
      <c r="AF74" s="11">
        <f t="shared" si="29"/>
        <v>85.2277381594389</v>
      </c>
      <c r="AG74" s="11">
        <f t="shared" si="29"/>
        <v>80.409948022663485</v>
      </c>
      <c r="AH74" s="11">
        <f t="shared" si="29"/>
        <v>85.157585823234783</v>
      </c>
      <c r="AI74" s="11">
        <f t="shared" si="29"/>
        <v>90.127753870407815</v>
      </c>
      <c r="AJ74" s="11">
        <f t="shared" si="29"/>
        <v>94.378228415526308</v>
      </c>
      <c r="AK74" s="11">
        <f t="shared" si="29"/>
        <v>93.47091360050976</v>
      </c>
      <c r="AL74" s="11">
        <f t="shared" si="29"/>
        <v>95.223051952984093</v>
      </c>
      <c r="AM74" s="11">
        <f t="shared" si="29"/>
        <v>96.812071028802407</v>
      </c>
      <c r="AN74" s="11">
        <f t="shared" si="29"/>
        <v>96.591001554824004</v>
      </c>
      <c r="AO74" s="11">
        <f t="shared" si="29"/>
        <v>101.80300446781999</v>
      </c>
      <c r="AP74" s="11">
        <f t="shared" si="29"/>
        <v>102.54684843276125</v>
      </c>
      <c r="AQ74" s="11">
        <f t="shared" si="29"/>
        <v>99.977773122586456</v>
      </c>
      <c r="AR74" s="11">
        <f t="shared" si="29"/>
        <v>90.530782040839284</v>
      </c>
      <c r="AS74" s="11">
        <f t="shared" si="29"/>
        <v>95.605921262405985</v>
      </c>
      <c r="AT74" s="11">
        <f t="shared" si="29"/>
        <v>92.250158090578211</v>
      </c>
      <c r="AU74" s="11">
        <f t="shared" si="29"/>
        <v>99.375915562545998</v>
      </c>
      <c r="AV74" s="11">
        <f t="shared" si="29"/>
        <v>102.34278378367259</v>
      </c>
      <c r="AW74" s="11">
        <f t="shared" si="29"/>
        <v>96.74680925401023</v>
      </c>
      <c r="AX74" s="11">
        <f t="shared" si="29"/>
        <v>102.68205715341547</v>
      </c>
      <c r="AY74" s="11">
        <f t="shared" si="29"/>
        <v>97.450524070361581</v>
      </c>
      <c r="AZ74" s="11">
        <f t="shared" si="29"/>
        <v>95.263469429935128</v>
      </c>
      <c r="BA74" s="11">
        <f t="shared" si="29"/>
        <v>60.0462200357398</v>
      </c>
      <c r="BB74" s="11">
        <f t="shared" ref="BB74:BE74" si="30">(BB29)/10^3</f>
        <v>0</v>
      </c>
      <c r="BC74" s="11">
        <f t="shared" si="30"/>
        <v>0</v>
      </c>
      <c r="BD74" s="11">
        <f t="shared" si="30"/>
        <v>0</v>
      </c>
      <c r="BE74" s="11">
        <f t="shared" si="30"/>
        <v>0</v>
      </c>
      <c r="BF74" s="25"/>
      <c r="BG74" s="25"/>
    </row>
    <row r="75" spans="1:63">
      <c r="Y75" s="863" t="s">
        <v>236</v>
      </c>
      <c r="Z75" s="11"/>
      <c r="AA75" s="11">
        <f t="shared" ref="AA75:AZ75" si="31">AA42/10^3</f>
        <v>58.055737255392742</v>
      </c>
      <c r="AB75" s="11">
        <f t="shared" si="31"/>
        <v>59.185356681179009</v>
      </c>
      <c r="AC75" s="11">
        <f t="shared" si="31"/>
        <v>62.091266594123326</v>
      </c>
      <c r="AD75" s="11">
        <f t="shared" si="31"/>
        <v>65.504641718967179</v>
      </c>
      <c r="AE75" s="11">
        <f t="shared" si="31"/>
        <v>63.700424108033388</v>
      </c>
      <c r="AF75" s="11">
        <f t="shared" si="31"/>
        <v>67.342300099676706</v>
      </c>
      <c r="AG75" s="11">
        <f t="shared" si="31"/>
        <v>69.742868621310691</v>
      </c>
      <c r="AH75" s="11">
        <f t="shared" si="31"/>
        <v>66.597103911644197</v>
      </c>
      <c r="AI75" s="11">
        <f t="shared" si="31"/>
        <v>66.641928123864929</v>
      </c>
      <c r="AJ75" s="11">
        <f t="shared" si="31"/>
        <v>68.445498308249114</v>
      </c>
      <c r="AK75" s="11">
        <f t="shared" si="31"/>
        <v>72.080286493847353</v>
      </c>
      <c r="AL75" s="11">
        <f t="shared" si="31"/>
        <v>68.40365147466504</v>
      </c>
      <c r="AM75" s="11">
        <f t="shared" si="31"/>
        <v>71.178201730099033</v>
      </c>
      <c r="AN75" s="11">
        <f t="shared" si="31"/>
        <v>67.750649891691722</v>
      </c>
      <c r="AO75" s="11">
        <f t="shared" si="31"/>
        <v>67.838794964114442</v>
      </c>
      <c r="AP75" s="11">
        <f t="shared" si="31"/>
        <v>70.221530951592229</v>
      </c>
      <c r="AQ75" s="11">
        <f t="shared" si="31"/>
        <v>66.074541982033978</v>
      </c>
      <c r="AR75" s="11">
        <f t="shared" si="31"/>
        <v>65.332071850370852</v>
      </c>
      <c r="AS75" s="11">
        <f t="shared" si="31"/>
        <v>61.628510521849869</v>
      </c>
      <c r="AT75" s="11">
        <f t="shared" si="31"/>
        <v>61.182299429396792</v>
      </c>
      <c r="AU75" s="11">
        <f t="shared" si="31"/>
        <v>64.038108297254198</v>
      </c>
      <c r="AV75" s="11">
        <f t="shared" si="31"/>
        <v>62.336909613586414</v>
      </c>
      <c r="AW75" s="11">
        <f t="shared" si="31"/>
        <v>62.414223665425105</v>
      </c>
      <c r="AX75" s="11">
        <f t="shared" si="31"/>
        <v>60.326907981482243</v>
      </c>
      <c r="AY75" s="11">
        <f t="shared" si="31"/>
        <v>58.020030381478328</v>
      </c>
      <c r="AZ75" s="11">
        <f t="shared" si="31"/>
        <v>55.397387040500661</v>
      </c>
      <c r="BA75" s="11">
        <f t="shared" ref="BA75:BC75" si="32">BA42/10^3</f>
        <v>55.720225700029317</v>
      </c>
      <c r="BB75" s="11">
        <f t="shared" si="32"/>
        <v>0</v>
      </c>
      <c r="BC75" s="11">
        <f t="shared" si="32"/>
        <v>0</v>
      </c>
      <c r="BD75" s="11">
        <f t="shared" ref="BD75:BE75" si="33">BD42/10^3</f>
        <v>0</v>
      </c>
      <c r="BE75" s="11">
        <f t="shared" si="33"/>
        <v>0</v>
      </c>
      <c r="BF75" s="25"/>
      <c r="BG75" s="25"/>
    </row>
    <row r="76" spans="1:63">
      <c r="Y76" s="863" t="s">
        <v>237</v>
      </c>
      <c r="Z76" s="11"/>
      <c r="AA76" s="11">
        <f t="shared" ref="AA76:AZ76" si="34">AA43/10^3</f>
        <v>65.097169343299683</v>
      </c>
      <c r="AB76" s="11">
        <f t="shared" si="34"/>
        <v>66.220648611692027</v>
      </c>
      <c r="AC76" s="11">
        <f t="shared" si="34"/>
        <v>66.149234261584994</v>
      </c>
      <c r="AD76" s="11">
        <f t="shared" si="34"/>
        <v>64.863230343563586</v>
      </c>
      <c r="AE76" s="11">
        <f t="shared" si="34"/>
        <v>66.439565935636367</v>
      </c>
      <c r="AF76" s="11">
        <f t="shared" si="34"/>
        <v>66.773978459222121</v>
      </c>
      <c r="AG76" s="11">
        <f t="shared" si="34"/>
        <v>67.297580916636605</v>
      </c>
      <c r="AH76" s="11">
        <f t="shared" si="34"/>
        <v>64.691766735128994</v>
      </c>
      <c r="AI76" s="11">
        <f t="shared" si="34"/>
        <v>58.609931088042472</v>
      </c>
      <c r="AJ76" s="11">
        <f t="shared" si="34"/>
        <v>58.899027141395486</v>
      </c>
      <c r="AK76" s="11">
        <f t="shared" si="34"/>
        <v>59.357386119955862</v>
      </c>
      <c r="AL76" s="11">
        <f t="shared" si="34"/>
        <v>58.040948242661912</v>
      </c>
      <c r="AM76" s="11">
        <f t="shared" si="34"/>
        <v>55.350789706260159</v>
      </c>
      <c r="AN76" s="11">
        <f t="shared" si="34"/>
        <v>54.560453458106039</v>
      </c>
      <c r="AO76" s="11">
        <f t="shared" si="34"/>
        <v>54.542589750656518</v>
      </c>
      <c r="AP76" s="11">
        <f t="shared" si="34"/>
        <v>55.643632452374597</v>
      </c>
      <c r="AQ76" s="11">
        <f t="shared" si="34"/>
        <v>55.893211800454772</v>
      </c>
      <c r="AR76" s="11">
        <f t="shared" si="34"/>
        <v>55.092174364530869</v>
      </c>
      <c r="AS76" s="11">
        <f t="shared" si="34"/>
        <v>50.792741610311396</v>
      </c>
      <c r="AT76" s="11">
        <f t="shared" si="34"/>
        <v>45.234014908878301</v>
      </c>
      <c r="AU76" s="11">
        <f t="shared" si="34"/>
        <v>46.315191800375317</v>
      </c>
      <c r="AV76" s="11">
        <f t="shared" si="34"/>
        <v>46.225276178709031</v>
      </c>
      <c r="AW76" s="11">
        <f t="shared" si="34"/>
        <v>46.286758107012545</v>
      </c>
      <c r="AX76" s="11">
        <f t="shared" si="34"/>
        <v>48.04880157357367</v>
      </c>
      <c r="AY76" s="11">
        <f t="shared" si="34"/>
        <v>47.449717694070081</v>
      </c>
      <c r="AZ76" s="11">
        <f t="shared" si="34"/>
        <v>46.143676996224151</v>
      </c>
      <c r="BA76" s="11">
        <f t="shared" ref="BA76:BC76" si="35">BA43/10^3</f>
        <v>45.729044208005831</v>
      </c>
      <c r="BB76" s="11">
        <f t="shared" si="35"/>
        <v>0</v>
      </c>
      <c r="BC76" s="11">
        <f t="shared" si="35"/>
        <v>0</v>
      </c>
      <c r="BD76" s="11">
        <f t="shared" ref="BD76:BE76" si="36">BD43/10^3</f>
        <v>0</v>
      </c>
      <c r="BE76" s="11">
        <f t="shared" si="36"/>
        <v>0</v>
      </c>
      <c r="BF76" s="25"/>
      <c r="BG76" s="25"/>
    </row>
    <row r="77" spans="1:63">
      <c r="Y77" s="863" t="s">
        <v>238</v>
      </c>
      <c r="Z77" s="11"/>
      <c r="AA77" s="11">
        <f>AA55/10^3</f>
        <v>24.004789495147605</v>
      </c>
      <c r="AB77" s="11">
        <f t="shared" ref="AB77:AZ77" si="37">AB55/10^3</f>
        <v>24.193303079771095</v>
      </c>
      <c r="AC77" s="11">
        <f t="shared" si="37"/>
        <v>25.997784883166442</v>
      </c>
      <c r="AD77" s="11">
        <f t="shared" si="37"/>
        <v>25.019816501809952</v>
      </c>
      <c r="AE77" s="11">
        <f t="shared" si="37"/>
        <v>28.598436990483407</v>
      </c>
      <c r="AF77" s="11">
        <f t="shared" si="37"/>
        <v>29.139666356417248</v>
      </c>
      <c r="AG77" s="11">
        <f t="shared" si="37"/>
        <v>29.649884515558579</v>
      </c>
      <c r="AH77" s="11">
        <f t="shared" si="37"/>
        <v>31.207113724399004</v>
      </c>
      <c r="AI77" s="11">
        <f t="shared" si="37"/>
        <v>31.447885947133283</v>
      </c>
      <c r="AJ77" s="11">
        <f t="shared" si="37"/>
        <v>31.365707267695381</v>
      </c>
      <c r="AK77" s="11">
        <f t="shared" si="37"/>
        <v>32.856496577069208</v>
      </c>
      <c r="AL77" s="11">
        <f t="shared" si="37"/>
        <v>32.522541455449932</v>
      </c>
      <c r="AM77" s="11">
        <f t="shared" si="37"/>
        <v>32.76772216385082</v>
      </c>
      <c r="AN77" s="11">
        <f t="shared" si="37"/>
        <v>33.515749112426711</v>
      </c>
      <c r="AO77" s="11">
        <f t="shared" si="37"/>
        <v>32.703600998426424</v>
      </c>
      <c r="AP77" s="11">
        <f t="shared" si="37"/>
        <v>31.654769528503184</v>
      </c>
      <c r="AQ77" s="11">
        <f t="shared" si="37"/>
        <v>29.908577201925368</v>
      </c>
      <c r="AR77" s="11">
        <f t="shared" si="37"/>
        <v>30.484410938269022</v>
      </c>
      <c r="AS77" s="11">
        <f t="shared" si="37"/>
        <v>31.857011257747367</v>
      </c>
      <c r="AT77" s="11">
        <f t="shared" si="37"/>
        <v>28.198126009497404</v>
      </c>
      <c r="AU77" s="11">
        <f t="shared" si="37"/>
        <v>28.715829230608207</v>
      </c>
      <c r="AV77" s="11">
        <f t="shared" si="37"/>
        <v>28.032618369662039</v>
      </c>
      <c r="AW77" s="11">
        <f t="shared" si="37"/>
        <v>29.838484748341013</v>
      </c>
      <c r="AX77" s="11">
        <f t="shared" si="37"/>
        <v>29.380590594684026</v>
      </c>
      <c r="AY77" s="11">
        <f t="shared" si="37"/>
        <v>28.519197867867419</v>
      </c>
      <c r="AZ77" s="11">
        <f t="shared" si="37"/>
        <v>28.812255664553035</v>
      </c>
      <c r="BA77" s="11">
        <f t="shared" ref="BA77:BC77" si="38">BA55/10^3</f>
        <v>29.540085538176445</v>
      </c>
      <c r="BB77" s="11">
        <f t="shared" si="38"/>
        <v>0</v>
      </c>
      <c r="BC77" s="11">
        <f t="shared" si="38"/>
        <v>0</v>
      </c>
      <c r="BD77" s="11">
        <f t="shared" ref="BD77:BE77" si="39">BD55/10^3</f>
        <v>0</v>
      </c>
      <c r="BE77" s="11">
        <f t="shared" si="39"/>
        <v>0</v>
      </c>
      <c r="BF77" s="25"/>
      <c r="BG77" s="25"/>
    </row>
    <row r="78" spans="1:63" s="467" customFormat="1" ht="19.5" thickBot="1">
      <c r="V78" s="232"/>
      <c r="W78" s="232"/>
      <c r="X78" s="232"/>
      <c r="Y78" s="1058" t="s">
        <v>308</v>
      </c>
      <c r="Z78" s="780"/>
      <c r="AA78" s="781">
        <f>AA59/10^3</f>
        <v>6.5599783239262885</v>
      </c>
      <c r="AB78" s="781">
        <f t="shared" ref="AB78:AZ78" si="40">AB59/10^3</f>
        <v>6.3552823296438063</v>
      </c>
      <c r="AC78" s="781">
        <f t="shared" si="40"/>
        <v>6.0986376085862686</v>
      </c>
      <c r="AD78" s="781">
        <f t="shared" si="40"/>
        <v>5.8866147376791105</v>
      </c>
      <c r="AE78" s="781">
        <f t="shared" si="40"/>
        <v>5.6729684881993796</v>
      </c>
      <c r="AF78" s="781">
        <f t="shared" si="40"/>
        <v>5.8684378970355011</v>
      </c>
      <c r="AG78" s="781">
        <f t="shared" si="40"/>
        <v>5.9791874945660055</v>
      </c>
      <c r="AH78" s="781">
        <f t="shared" si="40"/>
        <v>5.9414548024490212</v>
      </c>
      <c r="AI78" s="781">
        <f t="shared" si="40"/>
        <v>5.5059967439169952</v>
      </c>
      <c r="AJ78" s="781">
        <f t="shared" si="40"/>
        <v>5.526827996080077</v>
      </c>
      <c r="AK78" s="781">
        <f t="shared" si="40"/>
        <v>5.6040756373972487</v>
      </c>
      <c r="AL78" s="781">
        <f t="shared" si="40"/>
        <v>5.1325544644194592</v>
      </c>
      <c r="AM78" s="781">
        <f t="shared" si="40"/>
        <v>4.8741443291646585</v>
      </c>
      <c r="AN78" s="781">
        <f t="shared" si="40"/>
        <v>4.6941338909960031</v>
      </c>
      <c r="AO78" s="781">
        <f t="shared" si="40"/>
        <v>4.5321169749650254</v>
      </c>
      <c r="AP78" s="781">
        <f t="shared" si="40"/>
        <v>4.4752728059968216</v>
      </c>
      <c r="AQ78" s="781">
        <f t="shared" si="40"/>
        <v>4.408634902040995</v>
      </c>
      <c r="AR78" s="781">
        <f t="shared" si="40"/>
        <v>4.4266045252614372</v>
      </c>
      <c r="AS78" s="781">
        <f t="shared" si="40"/>
        <v>4.014162869033596</v>
      </c>
      <c r="AT78" s="781">
        <f t="shared" si="40"/>
        <v>3.674408674917796</v>
      </c>
      <c r="AU78" s="781">
        <f t="shared" si="40"/>
        <v>3.5722204605476358</v>
      </c>
      <c r="AV78" s="781">
        <f t="shared" si="40"/>
        <v>3.4586448692419385</v>
      </c>
      <c r="AW78" s="781">
        <f t="shared" si="40"/>
        <v>3.4694090487057103</v>
      </c>
      <c r="AX78" s="781">
        <f t="shared" si="40"/>
        <v>3.4770389479385795</v>
      </c>
      <c r="AY78" s="781">
        <f t="shared" si="40"/>
        <v>3.3756255367491668</v>
      </c>
      <c r="AZ78" s="781">
        <f t="shared" si="40"/>
        <v>3.3171734106216384</v>
      </c>
      <c r="BA78" s="781">
        <f t="shared" ref="BA78:BC78" si="41">BA59/10^3</f>
        <v>3.2884517394487442</v>
      </c>
      <c r="BB78" s="781">
        <f t="shared" si="41"/>
        <v>0</v>
      </c>
      <c r="BC78" s="781">
        <f t="shared" si="41"/>
        <v>0</v>
      </c>
      <c r="BD78" s="781">
        <f t="shared" ref="BD78:BE78" si="42">BD59/10^3</f>
        <v>0</v>
      </c>
      <c r="BE78" s="781">
        <f t="shared" si="42"/>
        <v>0</v>
      </c>
      <c r="BF78" s="781"/>
      <c r="BG78" s="781"/>
    </row>
    <row r="79" spans="1:63" s="460" customFormat="1" ht="15" thickTop="1">
      <c r="A79" s="467"/>
      <c r="V79" s="1"/>
      <c r="W79" s="1"/>
      <c r="X79" s="1"/>
      <c r="Y79" s="865" t="s">
        <v>99</v>
      </c>
      <c r="Z79" s="13"/>
      <c r="AA79" s="13">
        <f t="shared" ref="AA79:AX79" si="43">SUM(AA71:AA78)</f>
        <v>1160.6335734324946</v>
      </c>
      <c r="AB79" s="13">
        <f t="shared" si="43"/>
        <v>1172.2166840457262</v>
      </c>
      <c r="AC79" s="13">
        <f t="shared" si="43"/>
        <v>1181.8863773666187</v>
      </c>
      <c r="AD79" s="13">
        <f t="shared" si="43"/>
        <v>1174.9092674891731</v>
      </c>
      <c r="AE79" s="13">
        <f t="shared" si="43"/>
        <v>1229.8502629688446</v>
      </c>
      <c r="AF79" s="13">
        <f t="shared" si="43"/>
        <v>1242.4376870584319</v>
      </c>
      <c r="AG79" s="13">
        <f t="shared" si="43"/>
        <v>1254.4786567536619</v>
      </c>
      <c r="AH79" s="13">
        <f t="shared" si="43"/>
        <v>1247.8103209706426</v>
      </c>
      <c r="AI79" s="13">
        <f t="shared" si="43"/>
        <v>1207.7754832059265</v>
      </c>
      <c r="AJ79" s="13">
        <f t="shared" si="43"/>
        <v>1243.8926378084177</v>
      </c>
      <c r="AK79" s="13">
        <f t="shared" si="43"/>
        <v>1266.8662007197859</v>
      </c>
      <c r="AL79" s="13">
        <f t="shared" si="43"/>
        <v>1251.7780776277866</v>
      </c>
      <c r="AM79" s="13">
        <f t="shared" si="43"/>
        <v>1280.6802098774731</v>
      </c>
      <c r="AN79" s="13">
        <f t="shared" si="43"/>
        <v>1288.6825082443672</v>
      </c>
      <c r="AO79" s="13">
        <f t="shared" si="43"/>
        <v>1283.2410034557315</v>
      </c>
      <c r="AP79" s="13">
        <f t="shared" si="43"/>
        <v>1289.9591957982975</v>
      </c>
      <c r="AQ79" s="13">
        <f t="shared" si="43"/>
        <v>1265.674552005454</v>
      </c>
      <c r="AR79" s="13">
        <f t="shared" si="43"/>
        <v>1302.9456625800706</v>
      </c>
      <c r="AS79" s="13">
        <f t="shared" si="43"/>
        <v>1231.8719765371959</v>
      </c>
      <c r="AT79" s="13">
        <f t="shared" si="43"/>
        <v>1162.6237896887717</v>
      </c>
      <c r="AU79" s="13">
        <f t="shared" si="43"/>
        <v>1213.9285993155204</v>
      </c>
      <c r="AV79" s="13">
        <f t="shared" si="43"/>
        <v>1263.6699055129056</v>
      </c>
      <c r="AW79" s="13">
        <f t="shared" si="43"/>
        <v>1304.2744454490187</v>
      </c>
      <c r="AX79" s="13">
        <f t="shared" si="43"/>
        <v>1316.2638572446269</v>
      </c>
      <c r="AY79" s="13">
        <f>SUM(AY71:AY78)</f>
        <v>1266.2963559198058</v>
      </c>
      <c r="AZ79" s="13">
        <f>SUM(AZ71:AZ78)</f>
        <v>1225.7692703937494</v>
      </c>
      <c r="BA79" s="13">
        <f t="shared" ref="BA79:BC79" si="44">SUM(BA71:BA78)</f>
        <v>1206.4209472823372</v>
      </c>
      <c r="BB79" s="13">
        <f t="shared" si="44"/>
        <v>0</v>
      </c>
      <c r="BC79" s="13">
        <f t="shared" si="44"/>
        <v>0</v>
      </c>
      <c r="BD79" s="13">
        <f t="shared" ref="BD79:BE79" si="45">SUM(BD71:BD78)</f>
        <v>0</v>
      </c>
      <c r="BE79" s="13">
        <f t="shared" si="45"/>
        <v>0</v>
      </c>
      <c r="BF79" s="28"/>
      <c r="BG79" s="28"/>
    </row>
    <row r="80" spans="1:63" s="460" customFormat="1" ht="29.25" customHeight="1">
      <c r="A80" s="467"/>
      <c r="V80" s="1"/>
      <c r="W80" s="1"/>
      <c r="X80" s="1"/>
      <c r="Y80" s="1"/>
      <c r="Z80" s="37"/>
      <c r="AA80" s="37"/>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460" customFormat="1" ht="29.25" customHeight="1">
      <c r="A81" s="467"/>
      <c r="V81" s="1"/>
      <c r="W81" s="1"/>
      <c r="X81" s="1"/>
      <c r="Y81" s="1089" t="s">
        <v>438</v>
      </c>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c r="U82" s="95"/>
      <c r="Y82" s="1056" t="s">
        <v>181</v>
      </c>
      <c r="Z82" s="228"/>
      <c r="AA82" s="10">
        <v>1990</v>
      </c>
      <c r="AB82" s="10">
        <f t="shared" ref="AB82:BE82" si="46">AA82+1</f>
        <v>1991</v>
      </c>
      <c r="AC82" s="10">
        <f t="shared" si="46"/>
        <v>1992</v>
      </c>
      <c r="AD82" s="10">
        <f t="shared" si="46"/>
        <v>1993</v>
      </c>
      <c r="AE82" s="10">
        <f t="shared" si="46"/>
        <v>1994</v>
      </c>
      <c r="AF82" s="10">
        <f t="shared" si="46"/>
        <v>1995</v>
      </c>
      <c r="AG82" s="10">
        <f t="shared" si="46"/>
        <v>1996</v>
      </c>
      <c r="AH82" s="10">
        <f t="shared" si="46"/>
        <v>1997</v>
      </c>
      <c r="AI82" s="10">
        <f t="shared" si="46"/>
        <v>1998</v>
      </c>
      <c r="AJ82" s="10">
        <f t="shared" si="46"/>
        <v>1999</v>
      </c>
      <c r="AK82" s="10">
        <f t="shared" si="46"/>
        <v>2000</v>
      </c>
      <c r="AL82" s="10">
        <f t="shared" si="46"/>
        <v>2001</v>
      </c>
      <c r="AM82" s="10">
        <f t="shared" si="46"/>
        <v>2002</v>
      </c>
      <c r="AN82" s="10">
        <f t="shared" si="46"/>
        <v>2003</v>
      </c>
      <c r="AO82" s="10">
        <f t="shared" si="46"/>
        <v>2004</v>
      </c>
      <c r="AP82" s="10">
        <f t="shared" si="46"/>
        <v>2005</v>
      </c>
      <c r="AQ82" s="10">
        <f t="shared" si="46"/>
        <v>2006</v>
      </c>
      <c r="AR82" s="10">
        <f t="shared" si="46"/>
        <v>2007</v>
      </c>
      <c r="AS82" s="10">
        <f t="shared" si="46"/>
        <v>2008</v>
      </c>
      <c r="AT82" s="10">
        <f t="shared" si="46"/>
        <v>2009</v>
      </c>
      <c r="AU82" s="10">
        <f t="shared" si="46"/>
        <v>2010</v>
      </c>
      <c r="AV82" s="10">
        <f t="shared" si="46"/>
        <v>2011</v>
      </c>
      <c r="AW82" s="10">
        <f t="shared" si="46"/>
        <v>2012</v>
      </c>
      <c r="AX82" s="10">
        <f t="shared" si="46"/>
        <v>2013</v>
      </c>
      <c r="AY82" s="10">
        <f t="shared" si="46"/>
        <v>2014</v>
      </c>
      <c r="AZ82" s="10">
        <f t="shared" si="46"/>
        <v>2015</v>
      </c>
      <c r="BA82" s="10">
        <f t="shared" si="46"/>
        <v>2016</v>
      </c>
      <c r="BB82" s="10">
        <f t="shared" si="46"/>
        <v>2017</v>
      </c>
      <c r="BC82" s="10">
        <f t="shared" si="46"/>
        <v>2018</v>
      </c>
      <c r="BD82" s="10">
        <f t="shared" si="46"/>
        <v>2019</v>
      </c>
      <c r="BE82" s="10">
        <f t="shared" si="46"/>
        <v>2020</v>
      </c>
      <c r="BF82" s="10" t="s">
        <v>34</v>
      </c>
      <c r="BG82" s="10" t="s">
        <v>3</v>
      </c>
    </row>
    <row r="83" spans="1:59">
      <c r="Y83" s="863" t="s">
        <v>232</v>
      </c>
      <c r="Z83" s="29"/>
      <c r="AA83" s="15">
        <f t="shared" ref="AA83:AX83" si="47">AA71/$AA71-1</f>
        <v>0</v>
      </c>
      <c r="AB83" s="15">
        <f t="shared" si="47"/>
        <v>3.7689194148060601E-3</v>
      </c>
      <c r="AC83" s="15">
        <f t="shared" si="47"/>
        <v>1.9233819063280588E-2</v>
      </c>
      <c r="AD83" s="15">
        <f t="shared" si="47"/>
        <v>-2.7837423038528097E-2</v>
      </c>
      <c r="AE83" s="15">
        <f t="shared" si="47"/>
        <v>6.9739042401304463E-2</v>
      </c>
      <c r="AF83" s="15">
        <f t="shared" si="47"/>
        <v>3.5097306315224674E-2</v>
      </c>
      <c r="AG83" s="15">
        <f t="shared" si="47"/>
        <v>4.0447297628791734E-2</v>
      </c>
      <c r="AH83" s="15">
        <f t="shared" si="47"/>
        <v>2.6680375228218534E-2</v>
      </c>
      <c r="AI83" s="15">
        <f t="shared" si="47"/>
        <v>-1.1100327896066853E-2</v>
      </c>
      <c r="AJ83" s="15">
        <f t="shared" si="47"/>
        <v>4.9636018566917572E-2</v>
      </c>
      <c r="AK83" s="15">
        <f t="shared" si="47"/>
        <v>7.4124528498397568E-2</v>
      </c>
      <c r="AL83" s="15">
        <f t="shared" si="47"/>
        <v>4.8095907764492907E-2</v>
      </c>
      <c r="AM83" s="15">
        <f t="shared" si="47"/>
        <v>0.12161931377039781</v>
      </c>
      <c r="AN83" s="15">
        <f t="shared" si="47"/>
        <v>0.16843747152229205</v>
      </c>
      <c r="AO83" s="15">
        <f t="shared" si="47"/>
        <v>0.15526727826438891</v>
      </c>
      <c r="AP83" s="15">
        <f t="shared" si="47"/>
        <v>0.21248353120667485</v>
      </c>
      <c r="AQ83" s="15">
        <f t="shared" si="47"/>
        <v>0.18825461671937083</v>
      </c>
      <c r="AR83" s="15">
        <f t="shared" si="47"/>
        <v>0.33967541604831752</v>
      </c>
      <c r="AS83" s="15">
        <f t="shared" si="47"/>
        <v>0.25076959873805338</v>
      </c>
      <c r="AT83" s="15">
        <f t="shared" si="47"/>
        <v>0.13984918616038988</v>
      </c>
      <c r="AU83" s="15">
        <f t="shared" si="47"/>
        <v>0.21147402862355436</v>
      </c>
      <c r="AV83" s="15">
        <f t="shared" si="47"/>
        <v>0.37401940330575134</v>
      </c>
      <c r="AW83" s="15">
        <f t="shared" si="47"/>
        <v>0.50374061713822305</v>
      </c>
      <c r="AX83" s="15">
        <f t="shared" si="47"/>
        <v>0.50964553162868653</v>
      </c>
      <c r="AY83" s="15">
        <f t="shared" ref="AY83:BA91" si="48">AY71/$AA71-1</f>
        <v>0.43364567789696817</v>
      </c>
      <c r="AZ83" s="15">
        <f t="shared" si="48"/>
        <v>0.36189552284045168</v>
      </c>
      <c r="BA83" s="15">
        <f t="shared" si="48"/>
        <v>0.45519715714251796</v>
      </c>
      <c r="BB83" s="15">
        <f t="shared" ref="BB83:BE83" si="49">BB71/$AA71-1</f>
        <v>-1</v>
      </c>
      <c r="BC83" s="15">
        <f t="shared" si="49"/>
        <v>-1</v>
      </c>
      <c r="BD83" s="15">
        <f t="shared" si="49"/>
        <v>-1</v>
      </c>
      <c r="BE83" s="15">
        <f t="shared" si="49"/>
        <v>-1</v>
      </c>
      <c r="BF83" s="25"/>
      <c r="BG83" s="25"/>
    </row>
    <row r="84" spans="1:59" s="26" customFormat="1">
      <c r="A84" s="232"/>
      <c r="B84" s="1"/>
      <c r="C84" s="1"/>
      <c r="D84" s="1"/>
      <c r="E84" s="1"/>
      <c r="F84" s="1"/>
      <c r="G84" s="1"/>
      <c r="H84" s="1"/>
      <c r="I84" s="1"/>
      <c r="J84" s="1"/>
      <c r="K84" s="1"/>
      <c r="L84" s="1"/>
      <c r="M84" s="1"/>
      <c r="N84" s="1"/>
      <c r="O84" s="1"/>
      <c r="P84" s="1"/>
      <c r="Q84" s="1"/>
      <c r="R84" s="1"/>
      <c r="S84" s="1"/>
      <c r="T84" s="1"/>
      <c r="U84" s="1"/>
      <c r="V84" s="1"/>
      <c r="W84" s="1"/>
      <c r="X84" s="1"/>
      <c r="Y84" s="863" t="s">
        <v>233</v>
      </c>
      <c r="Z84" s="29"/>
      <c r="AA84" s="6">
        <f t="shared" ref="AA84:AB91" si="50">AA72/$AA72-1</f>
        <v>0</v>
      </c>
      <c r="AB84" s="15">
        <f t="shared" si="50"/>
        <v>-6.8972284409312135E-3</v>
      </c>
      <c r="AC84" s="15">
        <f t="shared" ref="AC84:AX84" si="51">AC72/$AA72-1</f>
        <v>-2.1853752851126562E-2</v>
      </c>
      <c r="AD84" s="15">
        <f t="shared" si="51"/>
        <v>-1.7497627243456382E-2</v>
      </c>
      <c r="AE84" s="15">
        <f t="shared" si="51"/>
        <v>6.5758625510436985E-4</v>
      </c>
      <c r="AF84" s="15">
        <f t="shared" si="51"/>
        <v>1.9011974466773385E-2</v>
      </c>
      <c r="AG84" s="15">
        <f t="shared" si="51"/>
        <v>3.1456789669089824E-2</v>
      </c>
      <c r="AH84" s="15">
        <f t="shared" si="51"/>
        <v>2.0364043773439811E-2</v>
      </c>
      <c r="AI84" s="15">
        <f t="shared" si="51"/>
        <v>-4.2538518281356463E-2</v>
      </c>
      <c r="AJ84" s="15">
        <f t="shared" si="51"/>
        <v>-3.0400602110585262E-2</v>
      </c>
      <c r="AK84" s="15">
        <f t="shared" si="51"/>
        <v>-3.9406470692242568E-3</v>
      </c>
      <c r="AL84" s="15">
        <f t="shared" si="51"/>
        <v>-2.0228809387982882E-2</v>
      </c>
      <c r="AM84" s="15">
        <f t="shared" si="51"/>
        <v>-6.3468350232203097E-3</v>
      </c>
      <c r="AN84" s="15">
        <f t="shared" si="51"/>
        <v>-7.4848123478786777E-3</v>
      </c>
      <c r="AO84" s="15">
        <f t="shared" si="51"/>
        <v>-5.4959681695768703E-3</v>
      </c>
      <c r="AP84" s="15">
        <f t="shared" si="51"/>
        <v>-3.4133665249370893E-2</v>
      </c>
      <c r="AQ84" s="15">
        <f t="shared" si="51"/>
        <v>-4.3626069939753487E-2</v>
      </c>
      <c r="AR84" s="15">
        <f t="shared" si="51"/>
        <v>-5.3232038485652056E-2</v>
      </c>
      <c r="AS84" s="15">
        <f t="shared" si="51"/>
        <v>-0.13400031428860448</v>
      </c>
      <c r="AT84" s="15">
        <f t="shared" si="51"/>
        <v>-0.17095158352029449</v>
      </c>
      <c r="AU84" s="15">
        <f t="shared" si="51"/>
        <v>-0.13282573318969182</v>
      </c>
      <c r="AV84" s="15">
        <f t="shared" si="51"/>
        <v>-0.13928520144084666</v>
      </c>
      <c r="AW84" s="15">
        <f t="shared" si="51"/>
        <v>-0.14407989636192242</v>
      </c>
      <c r="AX84" s="15">
        <f t="shared" si="51"/>
        <v>-0.12373453788466582</v>
      </c>
      <c r="AY84" s="15">
        <f t="shared" si="48"/>
        <v>-0.14869725447362603</v>
      </c>
      <c r="AZ84" s="15">
        <f t="shared" si="48"/>
        <v>-0.17103003420192853</v>
      </c>
      <c r="BA84" s="15">
        <f t="shared" si="48"/>
        <v>-0.21151212839307343</v>
      </c>
      <c r="BB84" s="15">
        <f t="shared" ref="BB84:BE84" si="52">BB72/$AA72-1</f>
        <v>-1</v>
      </c>
      <c r="BC84" s="15">
        <f t="shared" si="52"/>
        <v>-1</v>
      </c>
      <c r="BD84" s="15">
        <f t="shared" si="52"/>
        <v>-1</v>
      </c>
      <c r="BE84" s="15">
        <f t="shared" si="52"/>
        <v>-1</v>
      </c>
      <c r="BF84" s="25"/>
      <c r="BG84" s="25"/>
    </row>
    <row r="85" spans="1:59" s="26" customFormat="1">
      <c r="A85" s="232"/>
      <c r="B85" s="1"/>
      <c r="C85" s="1"/>
      <c r="D85" s="1"/>
      <c r="E85" s="1"/>
      <c r="F85" s="1"/>
      <c r="G85" s="1"/>
      <c r="H85" s="1"/>
      <c r="I85" s="1"/>
      <c r="J85" s="1"/>
      <c r="K85" s="1"/>
      <c r="L85" s="1"/>
      <c r="M85" s="1"/>
      <c r="N85" s="1"/>
      <c r="O85" s="1"/>
      <c r="P85" s="1"/>
      <c r="Q85" s="1"/>
      <c r="R85" s="1"/>
      <c r="S85" s="1"/>
      <c r="T85" s="1"/>
      <c r="U85" s="1"/>
      <c r="V85" s="1"/>
      <c r="W85" s="1"/>
      <c r="X85" s="1"/>
      <c r="Y85" s="863" t="s">
        <v>234</v>
      </c>
      <c r="Z85" s="29"/>
      <c r="AA85" s="6">
        <f t="shared" si="50"/>
        <v>0</v>
      </c>
      <c r="AB85" s="15">
        <f t="shared" si="50"/>
        <v>5.838746045770038E-2</v>
      </c>
      <c r="AC85" s="15">
        <f t="shared" ref="AC85:AX85" si="53">AC73/$AA73-1</f>
        <v>9.1532105370549344E-2</v>
      </c>
      <c r="AD85" s="15">
        <f t="shared" si="53"/>
        <v>0.11060422934437386</v>
      </c>
      <c r="AE85" s="15">
        <f t="shared" si="53"/>
        <v>0.1570200568757274</v>
      </c>
      <c r="AF85" s="15">
        <f t="shared" si="53"/>
        <v>0.20373714657846387</v>
      </c>
      <c r="AG85" s="15">
        <f t="shared" si="53"/>
        <v>0.23728934830459103</v>
      </c>
      <c r="AH85" s="15">
        <f t="shared" si="53"/>
        <v>0.24630975811701283</v>
      </c>
      <c r="AI85" s="15">
        <f t="shared" si="53"/>
        <v>0.23738208428651575</v>
      </c>
      <c r="AJ85" s="15">
        <f t="shared" si="53"/>
        <v>0.25775245710145844</v>
      </c>
      <c r="AK85" s="15">
        <f t="shared" si="53"/>
        <v>0.25611261556647746</v>
      </c>
      <c r="AL85" s="15">
        <f t="shared" si="53"/>
        <v>0.27698325386942879</v>
      </c>
      <c r="AM85" s="15">
        <f t="shared" si="53"/>
        <v>0.25897420268992621</v>
      </c>
      <c r="AN85" s="15">
        <f t="shared" si="53"/>
        <v>0.23906714884185587</v>
      </c>
      <c r="AO85" s="15">
        <f t="shared" si="53"/>
        <v>0.20959762089000455</v>
      </c>
      <c r="AP85" s="15">
        <f t="shared" si="53"/>
        <v>0.18231354418997214</v>
      </c>
      <c r="AQ85" s="15">
        <f t="shared" si="53"/>
        <v>0.16252372384422742</v>
      </c>
      <c r="AR85" s="15">
        <f t="shared" si="53"/>
        <v>0.1554696022918689</v>
      </c>
      <c r="AS85" s="15">
        <f t="shared" si="53"/>
        <v>0.11783322564841558</v>
      </c>
      <c r="AT85" s="15">
        <f t="shared" si="53"/>
        <v>0.10153988583930662</v>
      </c>
      <c r="AU85" s="15">
        <f t="shared" si="53"/>
        <v>0.10376398953272781</v>
      </c>
      <c r="AV85" s="15">
        <f t="shared" si="53"/>
        <v>7.9922815471060948E-2</v>
      </c>
      <c r="AW85" s="15">
        <f t="shared" si="53"/>
        <v>8.4375090712944578E-2</v>
      </c>
      <c r="AX85" s="15">
        <f t="shared" si="53"/>
        <v>6.9769777430117585E-2</v>
      </c>
      <c r="AY85" s="15">
        <f t="shared" si="48"/>
        <v>4.5118539245218248E-2</v>
      </c>
      <c r="AZ85" s="15">
        <f t="shared" si="48"/>
        <v>3.9120398465203321E-2</v>
      </c>
      <c r="BA85" s="15">
        <f t="shared" si="48"/>
        <v>2.970192920867909E-2</v>
      </c>
      <c r="BB85" s="15">
        <f t="shared" ref="BB85:BE85" si="54">BB73/$AA73-1</f>
        <v>-1</v>
      </c>
      <c r="BC85" s="15">
        <f t="shared" si="54"/>
        <v>-1</v>
      </c>
      <c r="BD85" s="15">
        <f t="shared" si="54"/>
        <v>-1</v>
      </c>
      <c r="BE85" s="15">
        <f t="shared" si="54"/>
        <v>-1</v>
      </c>
      <c r="BF85" s="25"/>
      <c r="BG85" s="25"/>
    </row>
    <row r="86" spans="1:59" s="26" customFormat="1">
      <c r="A86" s="232"/>
      <c r="B86" s="1"/>
      <c r="C86" s="1"/>
      <c r="D86" s="1"/>
      <c r="E86" s="1"/>
      <c r="F86" s="1"/>
      <c r="G86" s="1"/>
      <c r="H86" s="1"/>
      <c r="I86" s="1"/>
      <c r="J86" s="1"/>
      <c r="K86" s="1"/>
      <c r="L86" s="1"/>
      <c r="M86" s="1"/>
      <c r="N86" s="1"/>
      <c r="O86" s="1"/>
      <c r="P86" s="1"/>
      <c r="Q86" s="1"/>
      <c r="R86" s="1"/>
      <c r="S86" s="1"/>
      <c r="T86" s="1"/>
      <c r="U86" s="1"/>
      <c r="V86" s="1"/>
      <c r="W86" s="1"/>
      <c r="X86" s="1"/>
      <c r="Y86" s="863" t="s">
        <v>235</v>
      </c>
      <c r="Z86" s="29"/>
      <c r="AA86" s="6">
        <f t="shared" si="50"/>
        <v>0</v>
      </c>
      <c r="AB86" s="15">
        <f t="shared" si="50"/>
        <v>-1.3609738289092621E-2</v>
      </c>
      <c r="AC86" s="15">
        <f t="shared" ref="AC86:AX86" si="55">AC74/$AA74-1</f>
        <v>-2.7345622202744391E-2</v>
      </c>
      <c r="AD86" s="15">
        <f t="shared" si="55"/>
        <v>1.0495798080179641E-2</v>
      </c>
      <c r="AE86" s="15">
        <f t="shared" si="55"/>
        <v>3.1116566484573394E-2</v>
      </c>
      <c r="AF86" s="15">
        <f t="shared" si="55"/>
        <v>7.6638958666043866E-2</v>
      </c>
      <c r="AG86" s="15">
        <f t="shared" si="55"/>
        <v>1.5778249841108982E-2</v>
      </c>
      <c r="AH86" s="15">
        <f t="shared" si="55"/>
        <v>7.5752759644106993E-2</v>
      </c>
      <c r="AI86" s="15">
        <f t="shared" si="55"/>
        <v>0.13853838162897247</v>
      </c>
      <c r="AJ86" s="15">
        <f t="shared" si="55"/>
        <v>0.19223247919533026</v>
      </c>
      <c r="AK86" s="15">
        <f t="shared" si="55"/>
        <v>0.18077082951744883</v>
      </c>
      <c r="AL86" s="15">
        <f t="shared" si="55"/>
        <v>0.20290470813473416</v>
      </c>
      <c r="AM86" s="15">
        <f t="shared" si="55"/>
        <v>0.22297798333874175</v>
      </c>
      <c r="AN86" s="15">
        <f t="shared" si="55"/>
        <v>0.22018532435943494</v>
      </c>
      <c r="AO86" s="15">
        <f t="shared" si="55"/>
        <v>0.28602592402799387</v>
      </c>
      <c r="AP86" s="15">
        <f t="shared" si="55"/>
        <v>0.29542252904320865</v>
      </c>
      <c r="AQ86" s="15">
        <f t="shared" si="55"/>
        <v>0.26296869856014649</v>
      </c>
      <c r="AR86" s="15">
        <f t="shared" si="55"/>
        <v>0.14362963289407915</v>
      </c>
      <c r="AS86" s="15">
        <f t="shared" si="55"/>
        <v>0.20774130269306945</v>
      </c>
      <c r="AT86" s="15">
        <f t="shared" si="55"/>
        <v>0.16534964189259593</v>
      </c>
      <c r="AU86" s="15">
        <f t="shared" si="55"/>
        <v>0.25536573606576418</v>
      </c>
      <c r="AV86" s="15">
        <f t="shared" si="55"/>
        <v>0.29284468342580694</v>
      </c>
      <c r="AW86" s="15">
        <f t="shared" si="55"/>
        <v>0.22215356430838451</v>
      </c>
      <c r="AX86" s="15">
        <f t="shared" si="55"/>
        <v>0.29713055250307563</v>
      </c>
      <c r="AY86" s="15">
        <f t="shared" si="48"/>
        <v>0.23104323806291993</v>
      </c>
      <c r="AZ86" s="15">
        <f t="shared" si="48"/>
        <v>0.20341528170193435</v>
      </c>
      <c r="BA86" s="15">
        <f t="shared" si="48"/>
        <v>-0.24146643795507883</v>
      </c>
      <c r="BB86" s="15">
        <f t="shared" ref="BB86:BE86" si="56">BB74/$AA74-1</f>
        <v>-1</v>
      </c>
      <c r="BC86" s="15">
        <f t="shared" si="56"/>
        <v>-1</v>
      </c>
      <c r="BD86" s="15">
        <f t="shared" si="56"/>
        <v>-1</v>
      </c>
      <c r="BE86" s="15">
        <f t="shared" si="56"/>
        <v>-1</v>
      </c>
      <c r="BF86" s="25"/>
      <c r="BG86" s="25"/>
    </row>
    <row r="87" spans="1:59" s="26" customFormat="1">
      <c r="A87" s="232"/>
      <c r="B87" s="1"/>
      <c r="C87" s="1"/>
      <c r="D87" s="1"/>
      <c r="E87" s="1"/>
      <c r="F87" s="1"/>
      <c r="G87" s="1"/>
      <c r="H87" s="1"/>
      <c r="I87" s="1"/>
      <c r="J87" s="1"/>
      <c r="K87" s="1"/>
      <c r="L87" s="1"/>
      <c r="M87" s="1"/>
      <c r="N87" s="1"/>
      <c r="O87" s="1"/>
      <c r="P87" s="1"/>
      <c r="Q87" s="1"/>
      <c r="R87" s="1"/>
      <c r="S87" s="1"/>
      <c r="T87" s="1"/>
      <c r="U87" s="1"/>
      <c r="V87" s="1"/>
      <c r="W87" s="1"/>
      <c r="X87" s="1"/>
      <c r="Y87" s="863" t="s">
        <v>236</v>
      </c>
      <c r="Z87" s="29"/>
      <c r="AA87" s="6">
        <f t="shared" si="50"/>
        <v>0</v>
      </c>
      <c r="AB87" s="15">
        <f t="shared" si="50"/>
        <v>1.9457498589966482E-2</v>
      </c>
      <c r="AC87" s="15">
        <f t="shared" ref="AC87:AX87" si="57">AC75/$AA75-1</f>
        <v>6.9511292587292495E-2</v>
      </c>
      <c r="AD87" s="15">
        <f t="shared" si="57"/>
        <v>0.12830608680079281</v>
      </c>
      <c r="AE87" s="15">
        <f t="shared" si="57"/>
        <v>9.7228751532499436E-2</v>
      </c>
      <c r="AF87" s="15">
        <f t="shared" si="57"/>
        <v>0.15995943352560471</v>
      </c>
      <c r="AG87" s="15">
        <f t="shared" si="57"/>
        <v>0.20130880974786591</v>
      </c>
      <c r="AH87" s="15">
        <f t="shared" si="57"/>
        <v>0.14712355849822667</v>
      </c>
      <c r="AI87" s="15">
        <f t="shared" si="57"/>
        <v>0.14789564777552844</v>
      </c>
      <c r="AJ87" s="15">
        <f t="shared" si="57"/>
        <v>0.17896183123385057</v>
      </c>
      <c r="AK87" s="15">
        <f t="shared" si="57"/>
        <v>0.24157042699775344</v>
      </c>
      <c r="AL87" s="15">
        <f t="shared" si="57"/>
        <v>0.17824102678691056</v>
      </c>
      <c r="AM87" s="15">
        <f t="shared" si="57"/>
        <v>0.2260321734780375</v>
      </c>
      <c r="AN87" s="15">
        <f t="shared" si="57"/>
        <v>0.16699318783344586</v>
      </c>
      <c r="AO87" s="15">
        <f t="shared" si="57"/>
        <v>0.16851147141039813</v>
      </c>
      <c r="AP87" s="15">
        <f t="shared" si="57"/>
        <v>0.20955368532624075</v>
      </c>
      <c r="AQ87" s="15">
        <f t="shared" si="57"/>
        <v>0.13812251993917068</v>
      </c>
      <c r="AR87" s="15">
        <f t="shared" si="57"/>
        <v>0.12533360075971167</v>
      </c>
      <c r="AS87" s="15">
        <f t="shared" si="57"/>
        <v>6.1540399542945323E-2</v>
      </c>
      <c r="AT87" s="15">
        <f t="shared" si="57"/>
        <v>5.3854490905007379E-2</v>
      </c>
      <c r="AU87" s="15">
        <f t="shared" si="57"/>
        <v>0.10304530309458371</v>
      </c>
      <c r="AV87" s="15">
        <f t="shared" si="57"/>
        <v>7.3742450971906237E-2</v>
      </c>
      <c r="AW87" s="15">
        <f t="shared" si="57"/>
        <v>7.5074172098770653E-2</v>
      </c>
      <c r="AX87" s="15">
        <f t="shared" si="57"/>
        <v>3.9120521647988182E-2</v>
      </c>
      <c r="AY87" s="15">
        <f t="shared" si="48"/>
        <v>-6.1504470707751668E-4</v>
      </c>
      <c r="AZ87" s="15">
        <f t="shared" si="48"/>
        <v>-4.5789621156609339E-2</v>
      </c>
      <c r="BA87" s="15">
        <f t="shared" si="48"/>
        <v>-4.0228781267375613E-2</v>
      </c>
      <c r="BB87" s="15">
        <f t="shared" ref="BB87:BE87" si="58">BB75/$AA75-1</f>
        <v>-1</v>
      </c>
      <c r="BC87" s="15">
        <f t="shared" si="58"/>
        <v>-1</v>
      </c>
      <c r="BD87" s="15">
        <f t="shared" si="58"/>
        <v>-1</v>
      </c>
      <c r="BE87" s="15">
        <f t="shared" si="58"/>
        <v>-1</v>
      </c>
      <c r="BF87" s="25"/>
      <c r="BG87" s="25"/>
    </row>
    <row r="88" spans="1:59" s="26" customFormat="1">
      <c r="A88" s="232"/>
      <c r="B88" s="1"/>
      <c r="C88" s="1"/>
      <c r="D88" s="1"/>
      <c r="E88" s="1"/>
      <c r="F88" s="1"/>
      <c r="G88" s="1"/>
      <c r="H88" s="1"/>
      <c r="I88" s="1"/>
      <c r="J88" s="1"/>
      <c r="K88" s="1"/>
      <c r="L88" s="1"/>
      <c r="M88" s="1"/>
      <c r="N88" s="1"/>
      <c r="O88" s="1"/>
      <c r="P88" s="1"/>
      <c r="Q88" s="1"/>
      <c r="R88" s="1"/>
      <c r="S88" s="1"/>
      <c r="T88" s="1"/>
      <c r="U88" s="1"/>
      <c r="V88" s="1"/>
      <c r="W88" s="1"/>
      <c r="X88" s="1"/>
      <c r="Y88" s="863" t="s">
        <v>237</v>
      </c>
      <c r="Z88" s="29"/>
      <c r="AA88" s="6">
        <f t="shared" si="50"/>
        <v>0</v>
      </c>
      <c r="AB88" s="15">
        <f t="shared" si="50"/>
        <v>1.7258496486498576E-2</v>
      </c>
      <c r="AC88" s="15">
        <f t="shared" ref="AC88:AX88" si="59">AC76/$AA76-1</f>
        <v>1.6161454159966393E-2</v>
      </c>
      <c r="AD88" s="15">
        <f t="shared" si="59"/>
        <v>-3.5936892816703647E-3</v>
      </c>
      <c r="AE88" s="15">
        <f t="shared" si="59"/>
        <v>2.0621428026422306E-2</v>
      </c>
      <c r="AF88" s="15">
        <f t="shared" si="59"/>
        <v>2.5758556521552123E-2</v>
      </c>
      <c r="AG88" s="15">
        <f t="shared" si="59"/>
        <v>3.3801954762928688E-2</v>
      </c>
      <c r="AH88" s="15">
        <f t="shared" si="59"/>
        <v>-6.2276534027576602E-3</v>
      </c>
      <c r="AI88" s="15">
        <f t="shared" si="59"/>
        <v>-9.9654690375948429E-2</v>
      </c>
      <c r="AJ88" s="15">
        <f t="shared" si="59"/>
        <v>-9.5213697683494747E-2</v>
      </c>
      <c r="AK88" s="15">
        <f t="shared" si="59"/>
        <v>-8.8172546997768997E-2</v>
      </c>
      <c r="AL88" s="15">
        <f t="shared" si="59"/>
        <v>-0.10839520630191657</v>
      </c>
      <c r="AM88" s="15">
        <f t="shared" si="59"/>
        <v>-0.14972048301579033</v>
      </c>
      <c r="AN88" s="15">
        <f t="shared" si="59"/>
        <v>-0.16186135267459467</v>
      </c>
      <c r="AO88" s="15">
        <f t="shared" si="59"/>
        <v>-0.16213576871494995</v>
      </c>
      <c r="AP88" s="15">
        <f t="shared" si="59"/>
        <v>-0.14522193493653224</v>
      </c>
      <c r="AQ88" s="15">
        <f t="shared" si="59"/>
        <v>-0.14138798408125031</v>
      </c>
      <c r="AR88" s="15">
        <f t="shared" si="59"/>
        <v>-0.15369324165242837</v>
      </c>
      <c r="AS88" s="15">
        <f t="shared" si="59"/>
        <v>-0.21973962734925911</v>
      </c>
      <c r="AT88" s="15">
        <f t="shared" si="59"/>
        <v>-0.30513084723653738</v>
      </c>
      <c r="AU88" s="15">
        <f t="shared" si="59"/>
        <v>-0.28852218510262395</v>
      </c>
      <c r="AV88" s="15">
        <f t="shared" si="59"/>
        <v>-0.28990343750688907</v>
      </c>
      <c r="AW88" s="15">
        <f t="shared" si="59"/>
        <v>-0.28895897357821532</v>
      </c>
      <c r="AX88" s="15">
        <f t="shared" si="59"/>
        <v>-0.26189107670440925</v>
      </c>
      <c r="AY88" s="15">
        <f t="shared" si="48"/>
        <v>-0.27109399421291458</v>
      </c>
      <c r="AZ88" s="15">
        <f t="shared" si="48"/>
        <v>-0.29115693567444456</v>
      </c>
      <c r="BA88" s="15">
        <f t="shared" si="48"/>
        <v>-0.29752637988225172</v>
      </c>
      <c r="BB88" s="15">
        <f t="shared" ref="BB88:BE88" si="60">BB76/$AA76-1</f>
        <v>-1</v>
      </c>
      <c r="BC88" s="15">
        <f t="shared" si="60"/>
        <v>-1</v>
      </c>
      <c r="BD88" s="15">
        <f t="shared" si="60"/>
        <v>-1</v>
      </c>
      <c r="BE88" s="15">
        <f t="shared" si="60"/>
        <v>-1</v>
      </c>
      <c r="BF88" s="25"/>
      <c r="BG88" s="25"/>
    </row>
    <row r="89" spans="1:59" s="26" customFormat="1">
      <c r="A89" s="232"/>
      <c r="B89" s="1"/>
      <c r="C89" s="1"/>
      <c r="D89" s="1"/>
      <c r="E89" s="1"/>
      <c r="F89" s="1"/>
      <c r="G89" s="1"/>
      <c r="H89" s="1"/>
      <c r="I89" s="1"/>
      <c r="J89" s="1"/>
      <c r="K89" s="1"/>
      <c r="L89" s="1"/>
      <c r="M89" s="1"/>
      <c r="N89" s="1"/>
      <c r="O89" s="1"/>
      <c r="P89" s="1"/>
      <c r="Q89" s="1"/>
      <c r="R89" s="1"/>
      <c r="S89" s="1"/>
      <c r="T89" s="1"/>
      <c r="U89" s="1"/>
      <c r="V89" s="1"/>
      <c r="W89" s="1"/>
      <c r="X89" s="1"/>
      <c r="Y89" s="863" t="s">
        <v>238</v>
      </c>
      <c r="Z89" s="29"/>
      <c r="AA89" s="6">
        <f t="shared" si="50"/>
        <v>0</v>
      </c>
      <c r="AB89" s="15">
        <f t="shared" si="50"/>
        <v>7.8531654968936326E-3</v>
      </c>
      <c r="AC89" s="15">
        <f t="shared" ref="AC89:AX89" si="61">AC77/$AA77-1</f>
        <v>8.3024905859795384E-2</v>
      </c>
      <c r="AD89" s="15">
        <f t="shared" si="61"/>
        <v>4.2284353581502065E-2</v>
      </c>
      <c r="AE89" s="15">
        <f t="shared" si="61"/>
        <v>0.19136378997467873</v>
      </c>
      <c r="AF89" s="15">
        <f t="shared" si="61"/>
        <v>0.21391051407918504</v>
      </c>
      <c r="AG89" s="15">
        <f t="shared" si="61"/>
        <v>0.23516536237704111</v>
      </c>
      <c r="AH89" s="15">
        <f t="shared" si="61"/>
        <v>0.30003696681894665</v>
      </c>
      <c r="AI89" s="15">
        <f t="shared" si="61"/>
        <v>0.31006714112157674</v>
      </c>
      <c r="AJ89" s="15">
        <f t="shared" si="61"/>
        <v>0.3066437126655801</v>
      </c>
      <c r="AK89" s="15">
        <f t="shared" si="61"/>
        <v>0.36874754030694223</v>
      </c>
      <c r="AL89" s="15">
        <f t="shared" si="61"/>
        <v>0.3548355198875679</v>
      </c>
      <c r="AM89" s="15">
        <f t="shared" si="61"/>
        <v>0.36504934444330694</v>
      </c>
      <c r="AN89" s="15">
        <f t="shared" si="61"/>
        <v>0.39621091529262009</v>
      </c>
      <c r="AO89" s="15">
        <f t="shared" si="61"/>
        <v>0.3623781622845399</v>
      </c>
      <c r="AP89" s="15">
        <f t="shared" si="61"/>
        <v>0.31868557043176593</v>
      </c>
      <c r="AQ89" s="15">
        <f t="shared" si="61"/>
        <v>0.24594207368371923</v>
      </c>
      <c r="AR89" s="15">
        <f t="shared" si="61"/>
        <v>0.26993035887405825</v>
      </c>
      <c r="AS89" s="15">
        <f t="shared" si="61"/>
        <v>0.32711062782646061</v>
      </c>
      <c r="AT89" s="15">
        <f t="shared" si="61"/>
        <v>0.17468749372692693</v>
      </c>
      <c r="AU89" s="15">
        <f t="shared" si="61"/>
        <v>0.19625415738025542</v>
      </c>
      <c r="AV89" s="15">
        <f t="shared" si="61"/>
        <v>0.16779271800440609</v>
      </c>
      <c r="AW89" s="15">
        <f t="shared" si="61"/>
        <v>0.24302213749354684</v>
      </c>
      <c r="AX89" s="15">
        <f t="shared" si="61"/>
        <v>0.22394702109856457</v>
      </c>
      <c r="AY89" s="15">
        <f t="shared" si="48"/>
        <v>0.18806281861510876</v>
      </c>
      <c r="AZ89" s="15">
        <f t="shared" si="48"/>
        <v>0.2002711238262358</v>
      </c>
      <c r="BA89" s="15">
        <f t="shared" si="48"/>
        <v>0.23059131779296638</v>
      </c>
      <c r="BB89" s="15">
        <f t="shared" ref="BB89:BE89" si="62">BB77/$AA77-1</f>
        <v>-1</v>
      </c>
      <c r="BC89" s="15">
        <f t="shared" si="62"/>
        <v>-1</v>
      </c>
      <c r="BD89" s="15">
        <f t="shared" si="62"/>
        <v>-1</v>
      </c>
      <c r="BE89" s="15">
        <f t="shared" si="62"/>
        <v>-1</v>
      </c>
      <c r="BF89" s="25"/>
      <c r="BG89" s="25"/>
    </row>
    <row r="90" spans="1:59" s="26" customFormat="1" ht="19.5" thickBot="1">
      <c r="A90" s="232"/>
      <c r="B90" s="1"/>
      <c r="C90" s="1"/>
      <c r="D90" s="1"/>
      <c r="E90" s="1"/>
      <c r="F90" s="1"/>
      <c r="G90" s="1"/>
      <c r="H90" s="1"/>
      <c r="I90" s="1"/>
      <c r="J90" s="1"/>
      <c r="K90" s="1"/>
      <c r="L90" s="1"/>
      <c r="M90" s="1"/>
      <c r="N90" s="1"/>
      <c r="O90" s="1"/>
      <c r="P90" s="1"/>
      <c r="Q90" s="1"/>
      <c r="R90" s="1"/>
      <c r="S90" s="1"/>
      <c r="T90" s="1"/>
      <c r="U90" s="1"/>
      <c r="V90" s="1"/>
      <c r="W90" s="1"/>
      <c r="X90" s="1"/>
      <c r="Y90" s="864" t="s">
        <v>308</v>
      </c>
      <c r="Z90" s="30"/>
      <c r="AA90" s="7">
        <f>AA78/$AA78-1</f>
        <v>0</v>
      </c>
      <c r="AB90" s="16">
        <f>AB78/$AA78-1</f>
        <v>-3.1203760770960431E-2</v>
      </c>
      <c r="AC90" s="16">
        <f>AC78/$AA78-1</f>
        <v>-7.0326560936545546E-2</v>
      </c>
      <c r="AD90" s="16">
        <f>AD78/$AA78-1</f>
        <v>-0.1026472273225677</v>
      </c>
      <c r="AE90" s="16">
        <f t="shared" ref="AE90:AX90" si="63">AE78/$AA78-1</f>
        <v>-0.13521536077210916</v>
      </c>
      <c r="AF90" s="16">
        <f t="shared" si="63"/>
        <v>-0.1054180963325021</v>
      </c>
      <c r="AG90" s="16">
        <f t="shared" si="63"/>
        <v>-8.8535479948456119E-2</v>
      </c>
      <c r="AH90" s="16">
        <f t="shared" si="63"/>
        <v>-9.4287433728449832E-2</v>
      </c>
      <c r="AI90" s="16">
        <f t="shared" si="63"/>
        <v>-0.16066845467539026</v>
      </c>
      <c r="AJ90" s="16">
        <f t="shared" si="63"/>
        <v>-0.15749294842606265</v>
      </c>
      <c r="AK90" s="16">
        <f t="shared" si="63"/>
        <v>-0.14571735443737133</v>
      </c>
      <c r="AL90" s="16">
        <f t="shared" si="63"/>
        <v>-0.21759581953198981</v>
      </c>
      <c r="AM90" s="16">
        <f t="shared" si="63"/>
        <v>-0.25698773860469437</v>
      </c>
      <c r="AN90" s="16">
        <f t="shared" si="63"/>
        <v>-0.28442844485094843</v>
      </c>
      <c r="AO90" s="16">
        <f t="shared" si="63"/>
        <v>-0.30912622707380299</v>
      </c>
      <c r="AP90" s="16">
        <f t="shared" si="63"/>
        <v>-0.31779152536615785</v>
      </c>
      <c r="AQ90" s="16">
        <f t="shared" si="63"/>
        <v>-0.32794977599829445</v>
      </c>
      <c r="AR90" s="16">
        <f t="shared" si="63"/>
        <v>-0.32521049511456024</v>
      </c>
      <c r="AS90" s="16">
        <f t="shared" si="63"/>
        <v>-0.38808290655585076</v>
      </c>
      <c r="AT90" s="16">
        <f t="shared" si="63"/>
        <v>-0.43987487557449989</v>
      </c>
      <c r="AU90" s="16">
        <f t="shared" si="63"/>
        <v>-0.45545239874975918</v>
      </c>
      <c r="AV90" s="16">
        <f t="shared" si="63"/>
        <v>-0.47276580829128945</v>
      </c>
      <c r="AW90" s="16">
        <f t="shared" si="63"/>
        <v>-0.47112492185352306</v>
      </c>
      <c r="AX90" s="16">
        <f t="shared" si="63"/>
        <v>-0.469961823615067</v>
      </c>
      <c r="AY90" s="16">
        <f t="shared" si="48"/>
        <v>-0.48542123615908805</v>
      </c>
      <c r="AZ90" s="16">
        <f t="shared" si="48"/>
        <v>-0.49433165068200435</v>
      </c>
      <c r="BA90" s="16">
        <f t="shared" si="48"/>
        <v>-0.49870996868164419</v>
      </c>
      <c r="BB90" s="16">
        <f t="shared" ref="BB90:BE90" si="64">BB78/$AA78-1</f>
        <v>-1</v>
      </c>
      <c r="BC90" s="16">
        <f t="shared" si="64"/>
        <v>-1</v>
      </c>
      <c r="BD90" s="16">
        <f t="shared" si="64"/>
        <v>-1</v>
      </c>
      <c r="BE90" s="16">
        <f t="shared" si="64"/>
        <v>-1</v>
      </c>
      <c r="BF90" s="27"/>
      <c r="BG90" s="27"/>
    </row>
    <row r="91" spans="1:59" s="26" customFormat="1" ht="15" thickTop="1">
      <c r="A91" s="232"/>
      <c r="B91" s="1"/>
      <c r="C91" s="1"/>
      <c r="D91" s="1"/>
      <c r="E91" s="1"/>
      <c r="F91" s="1"/>
      <c r="G91" s="1"/>
      <c r="H91" s="1"/>
      <c r="I91" s="1"/>
      <c r="J91" s="1"/>
      <c r="K91" s="1"/>
      <c r="L91" s="1"/>
      <c r="M91" s="1"/>
      <c r="N91" s="1"/>
      <c r="O91" s="1"/>
      <c r="P91" s="1"/>
      <c r="Q91" s="1"/>
      <c r="R91" s="1"/>
      <c r="S91" s="1"/>
      <c r="T91" s="1"/>
      <c r="U91" s="1"/>
      <c r="V91" s="1"/>
      <c r="W91" s="1"/>
      <c r="X91" s="1"/>
      <c r="Y91" s="865" t="s">
        <v>99</v>
      </c>
      <c r="Z91" s="31"/>
      <c r="AA91" s="391">
        <f t="shared" si="50"/>
        <v>0</v>
      </c>
      <c r="AB91" s="17">
        <f t="shared" si="50"/>
        <v>9.979989273423584E-3</v>
      </c>
      <c r="AC91" s="17">
        <f t="shared" ref="AC91:AX91" si="65">AC79/$AA79-1</f>
        <v>1.8311381318455666E-2</v>
      </c>
      <c r="AD91" s="17">
        <f t="shared" si="65"/>
        <v>1.2299914790900868E-2</v>
      </c>
      <c r="AE91" s="17">
        <f t="shared" si="65"/>
        <v>5.9636987177310807E-2</v>
      </c>
      <c r="AF91" s="17">
        <f t="shared" si="65"/>
        <v>7.048229130922623E-2</v>
      </c>
      <c r="AG91" s="17">
        <f t="shared" si="65"/>
        <v>8.0856771223347224E-2</v>
      </c>
      <c r="AH91" s="17">
        <f t="shared" si="65"/>
        <v>7.511134395356911E-2</v>
      </c>
      <c r="AI91" s="17">
        <f t="shared" si="65"/>
        <v>4.0617392821071796E-2</v>
      </c>
      <c r="AJ91" s="17">
        <f t="shared" si="65"/>
        <v>7.1735874510066244E-2</v>
      </c>
      <c r="AK91" s="17">
        <f t="shared" si="65"/>
        <v>9.1529858965836652E-2</v>
      </c>
      <c r="AL91" s="17">
        <f t="shared" si="65"/>
        <v>7.8529956638888621E-2</v>
      </c>
      <c r="AM91" s="17">
        <f t="shared" si="65"/>
        <v>0.10343198679833865</v>
      </c>
      <c r="AN91" s="17">
        <f t="shared" si="65"/>
        <v>0.1103267540617292</v>
      </c>
      <c r="AO91" s="17">
        <f t="shared" si="65"/>
        <v>0.10563836238222346</v>
      </c>
      <c r="AP91" s="17">
        <f t="shared" si="65"/>
        <v>0.11142674598265434</v>
      </c>
      <c r="AQ91" s="17">
        <f t="shared" si="65"/>
        <v>9.0503136370859716E-2</v>
      </c>
      <c r="AR91" s="17">
        <f t="shared" si="65"/>
        <v>0.12261586464942398</v>
      </c>
      <c r="AS91" s="17">
        <f t="shared" si="65"/>
        <v>6.1378892301054755E-2</v>
      </c>
      <c r="AT91" s="17">
        <f t="shared" si="65"/>
        <v>1.71476709086682E-3</v>
      </c>
      <c r="AU91" s="17">
        <f t="shared" si="65"/>
        <v>4.5918907657831465E-2</v>
      </c>
      <c r="AV91" s="17">
        <f t="shared" si="65"/>
        <v>8.8775936211881401E-2</v>
      </c>
      <c r="AW91" s="17">
        <f t="shared" si="65"/>
        <v>0.12376074180907581</v>
      </c>
      <c r="AX91" s="17">
        <f t="shared" si="65"/>
        <v>0.13409079952070169</v>
      </c>
      <c r="AY91" s="17">
        <f t="shared" si="48"/>
        <v>9.1038881612583999E-2</v>
      </c>
      <c r="AZ91" s="17">
        <f t="shared" si="48"/>
        <v>5.6120810609174843E-2</v>
      </c>
      <c r="BA91" s="17">
        <f t="shared" si="48"/>
        <v>3.945032687140837E-2</v>
      </c>
      <c r="BB91" s="17">
        <f t="shared" ref="BB91:BE91" si="66">BB79/$AA79-1</f>
        <v>-1</v>
      </c>
      <c r="BC91" s="17">
        <f t="shared" si="66"/>
        <v>-1</v>
      </c>
      <c r="BD91" s="17">
        <f t="shared" si="66"/>
        <v>-1</v>
      </c>
      <c r="BE91" s="17">
        <f t="shared" si="66"/>
        <v>-1</v>
      </c>
      <c r="BF91" s="28"/>
      <c r="BG91" s="28"/>
    </row>
    <row r="92" spans="1:59" s="26" customFormat="1">
      <c r="A92" s="232"/>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c r="Y93" s="1089" t="s">
        <v>439</v>
      </c>
    </row>
    <row r="94" spans="1:59">
      <c r="Y94" s="1056" t="s">
        <v>181</v>
      </c>
      <c r="Z94" s="228"/>
      <c r="AA94" s="10">
        <v>1990</v>
      </c>
      <c r="AB94" s="10">
        <f t="shared" ref="AB94:BE94" si="67">AA94+1</f>
        <v>1991</v>
      </c>
      <c r="AC94" s="10">
        <f t="shared" si="67"/>
        <v>1992</v>
      </c>
      <c r="AD94" s="10">
        <f t="shared" si="67"/>
        <v>1993</v>
      </c>
      <c r="AE94" s="10">
        <f t="shared" si="67"/>
        <v>1994</v>
      </c>
      <c r="AF94" s="10">
        <f t="shared" si="67"/>
        <v>1995</v>
      </c>
      <c r="AG94" s="10">
        <f t="shared" si="67"/>
        <v>1996</v>
      </c>
      <c r="AH94" s="10">
        <f t="shared" si="67"/>
        <v>1997</v>
      </c>
      <c r="AI94" s="10">
        <f t="shared" si="67"/>
        <v>1998</v>
      </c>
      <c r="AJ94" s="10">
        <f t="shared" si="67"/>
        <v>1999</v>
      </c>
      <c r="AK94" s="10">
        <f t="shared" si="67"/>
        <v>2000</v>
      </c>
      <c r="AL94" s="10">
        <f t="shared" si="67"/>
        <v>2001</v>
      </c>
      <c r="AM94" s="10">
        <f t="shared" si="67"/>
        <v>2002</v>
      </c>
      <c r="AN94" s="10">
        <f t="shared" si="67"/>
        <v>2003</v>
      </c>
      <c r="AO94" s="10">
        <f t="shared" si="67"/>
        <v>2004</v>
      </c>
      <c r="AP94" s="10">
        <f t="shared" si="67"/>
        <v>2005</v>
      </c>
      <c r="AQ94" s="10">
        <f t="shared" si="67"/>
        <v>2006</v>
      </c>
      <c r="AR94" s="10">
        <f t="shared" si="67"/>
        <v>2007</v>
      </c>
      <c r="AS94" s="10">
        <f t="shared" si="67"/>
        <v>2008</v>
      </c>
      <c r="AT94" s="10">
        <f t="shared" si="67"/>
        <v>2009</v>
      </c>
      <c r="AU94" s="10">
        <f t="shared" si="67"/>
        <v>2010</v>
      </c>
      <c r="AV94" s="10">
        <f t="shared" si="67"/>
        <v>2011</v>
      </c>
      <c r="AW94" s="10">
        <f t="shared" si="67"/>
        <v>2012</v>
      </c>
      <c r="AX94" s="10">
        <f t="shared" si="67"/>
        <v>2013</v>
      </c>
      <c r="AY94" s="10">
        <f t="shared" si="67"/>
        <v>2014</v>
      </c>
      <c r="AZ94" s="10">
        <f t="shared" si="67"/>
        <v>2015</v>
      </c>
      <c r="BA94" s="10">
        <f t="shared" si="67"/>
        <v>2016</v>
      </c>
      <c r="BB94" s="10">
        <f t="shared" si="67"/>
        <v>2017</v>
      </c>
      <c r="BC94" s="10">
        <f t="shared" si="67"/>
        <v>2018</v>
      </c>
      <c r="BD94" s="10">
        <f t="shared" si="67"/>
        <v>2019</v>
      </c>
      <c r="BE94" s="10">
        <f t="shared" si="67"/>
        <v>2020</v>
      </c>
      <c r="BF94" s="10" t="s">
        <v>34</v>
      </c>
      <c r="BG94" s="10" t="s">
        <v>3</v>
      </c>
    </row>
    <row r="95" spans="1:59">
      <c r="Y95" s="863" t="s">
        <v>232</v>
      </c>
      <c r="Z95" s="29"/>
      <c r="AA95" s="392"/>
      <c r="AB95" s="393"/>
      <c r="AC95" s="393"/>
      <c r="AD95" s="393"/>
      <c r="AE95" s="393"/>
      <c r="AF95" s="393"/>
      <c r="AG95" s="393"/>
      <c r="AH95" s="393"/>
      <c r="AI95" s="393"/>
      <c r="AJ95" s="393"/>
      <c r="AK95" s="393"/>
      <c r="AL95" s="393"/>
      <c r="AM95" s="393"/>
      <c r="AN95" s="393"/>
      <c r="AO95" s="393"/>
      <c r="AP95" s="15">
        <f>AP71/$AP71-1</f>
        <v>0</v>
      </c>
      <c r="AQ95" s="15">
        <f t="shared" ref="AQ95:BE95" si="68">AQ71/$AP71-1</f>
        <v>-1.9982881304120736E-2</v>
      </c>
      <c r="AR95" s="15">
        <f t="shared" si="68"/>
        <v>0.10490194841249512</v>
      </c>
      <c r="AS95" s="15">
        <f t="shared" si="68"/>
        <v>3.1576567059245608E-2</v>
      </c>
      <c r="AT95" s="15">
        <f t="shared" si="68"/>
        <v>-5.9905428137237204E-2</v>
      </c>
      <c r="AU95" s="15">
        <f t="shared" si="68"/>
        <v>-8.3259075866870536E-4</v>
      </c>
      <c r="AV95" s="15">
        <f t="shared" si="68"/>
        <v>0.13322727108574783</v>
      </c>
      <c r="AW95" s="15">
        <f t="shared" si="68"/>
        <v>0.24021529236086736</v>
      </c>
      <c r="AX95" s="15">
        <f>AX71/$AP71-1</f>
        <v>0.24508539107848581</v>
      </c>
      <c r="AY95" s="15">
        <f>AY71/$AP71-1</f>
        <v>0.18240424797373578</v>
      </c>
      <c r="AZ95" s="15">
        <f>AZ71/$AP71-1</f>
        <v>0.12322805859893249</v>
      </c>
      <c r="BA95" s="15">
        <f t="shared" si="68"/>
        <v>0.20017890527081406</v>
      </c>
      <c r="BB95" s="15">
        <f t="shared" si="68"/>
        <v>-1</v>
      </c>
      <c r="BC95" s="15">
        <f t="shared" si="68"/>
        <v>-1</v>
      </c>
      <c r="BD95" s="15">
        <f t="shared" si="68"/>
        <v>-1</v>
      </c>
      <c r="BE95" s="15">
        <f t="shared" si="68"/>
        <v>-1</v>
      </c>
      <c r="BF95" s="25"/>
      <c r="BG95" s="25"/>
    </row>
    <row r="96" spans="1:59" s="26" customFormat="1">
      <c r="A96" s="232"/>
      <c r="B96" s="1"/>
      <c r="C96" s="1"/>
      <c r="D96" s="1"/>
      <c r="E96" s="1"/>
      <c r="F96" s="1"/>
      <c r="G96" s="1"/>
      <c r="H96" s="1"/>
      <c r="I96" s="1"/>
      <c r="J96" s="1"/>
      <c r="K96" s="1"/>
      <c r="L96" s="1"/>
      <c r="M96" s="1"/>
      <c r="N96" s="1"/>
      <c r="O96" s="1"/>
      <c r="P96" s="1"/>
      <c r="Q96" s="1"/>
      <c r="R96" s="1"/>
      <c r="S96" s="1"/>
      <c r="T96" s="1"/>
      <c r="U96" s="1"/>
      <c r="V96" s="1"/>
      <c r="W96" s="1"/>
      <c r="X96" s="1"/>
      <c r="Y96" s="863" t="s">
        <v>233</v>
      </c>
      <c r="Z96" s="29"/>
      <c r="AA96" s="392"/>
      <c r="AB96" s="393"/>
      <c r="AC96" s="393"/>
      <c r="AD96" s="393"/>
      <c r="AE96" s="393"/>
      <c r="AF96" s="393"/>
      <c r="AG96" s="393"/>
      <c r="AH96" s="393"/>
      <c r="AI96" s="393"/>
      <c r="AJ96" s="393"/>
      <c r="AK96" s="393"/>
      <c r="AL96" s="393"/>
      <c r="AM96" s="393"/>
      <c r="AN96" s="393"/>
      <c r="AO96" s="393"/>
      <c r="AP96" s="15">
        <f t="shared" ref="AP96:BE103" si="69">AP72/$AP72-1</f>
        <v>0</v>
      </c>
      <c r="AQ96" s="15">
        <f t="shared" si="69"/>
        <v>-9.8278657707159267E-3</v>
      </c>
      <c r="AR96" s="15">
        <f t="shared" si="69"/>
        <v>-1.9773308737602968E-2</v>
      </c>
      <c r="AS96" s="15">
        <f t="shared" si="69"/>
        <v>-0.1033959311409457</v>
      </c>
      <c r="AT96" s="15">
        <f t="shared" si="69"/>
        <v>-0.14165305627537761</v>
      </c>
      <c r="AU96" s="15">
        <f t="shared" si="69"/>
        <v>-0.10217984040804318</v>
      </c>
      <c r="AV96" s="15">
        <f t="shared" si="69"/>
        <v>-0.10886758592598034</v>
      </c>
      <c r="AW96" s="15">
        <f t="shared" si="69"/>
        <v>-0.11383172511229289</v>
      </c>
      <c r="AX96" s="15">
        <f t="shared" si="69"/>
        <v>-9.2767362741168924E-2</v>
      </c>
      <c r="AY96" s="15">
        <f t="shared" ref="AY96:AZ103" si="70">AY72/$AP72-1</f>
        <v>-0.11861226041575779</v>
      </c>
      <c r="AZ96" s="15">
        <f t="shared" si="70"/>
        <v>-0.14173427939995653</v>
      </c>
      <c r="BA96" s="15">
        <f t="shared" si="69"/>
        <v>-0.18364700866139905</v>
      </c>
      <c r="BB96" s="15">
        <f t="shared" si="69"/>
        <v>-1</v>
      </c>
      <c r="BC96" s="15">
        <f t="shared" si="69"/>
        <v>-1</v>
      </c>
      <c r="BD96" s="15">
        <f t="shared" si="69"/>
        <v>-1</v>
      </c>
      <c r="BE96" s="15">
        <f t="shared" si="69"/>
        <v>-1</v>
      </c>
      <c r="BF96" s="25"/>
      <c r="BG96" s="25"/>
    </row>
    <row r="97" spans="1:59" s="26" customFormat="1">
      <c r="A97" s="232"/>
      <c r="B97" s="1"/>
      <c r="C97" s="1"/>
      <c r="D97" s="1"/>
      <c r="E97" s="1"/>
      <c r="F97" s="1"/>
      <c r="G97" s="1"/>
      <c r="H97" s="1"/>
      <c r="I97" s="1"/>
      <c r="J97" s="1"/>
      <c r="K97" s="1"/>
      <c r="L97" s="1"/>
      <c r="M97" s="1"/>
      <c r="N97" s="1"/>
      <c r="O97" s="1"/>
      <c r="P97" s="1"/>
      <c r="Q97" s="1"/>
      <c r="R97" s="1"/>
      <c r="S97" s="1"/>
      <c r="T97" s="1"/>
      <c r="U97" s="1"/>
      <c r="V97" s="1"/>
      <c r="W97" s="1"/>
      <c r="X97" s="1"/>
      <c r="Y97" s="863" t="s">
        <v>234</v>
      </c>
      <c r="Z97" s="29"/>
      <c r="AA97" s="392"/>
      <c r="AB97" s="393"/>
      <c r="AC97" s="393"/>
      <c r="AD97" s="393"/>
      <c r="AE97" s="393"/>
      <c r="AF97" s="393"/>
      <c r="AG97" s="393"/>
      <c r="AH97" s="393"/>
      <c r="AI97" s="393"/>
      <c r="AJ97" s="393"/>
      <c r="AK97" s="393"/>
      <c r="AL97" s="393"/>
      <c r="AM97" s="393"/>
      <c r="AN97" s="393"/>
      <c r="AO97" s="393"/>
      <c r="AP97" s="15">
        <f t="shared" si="69"/>
        <v>0</v>
      </c>
      <c r="AQ97" s="15">
        <f t="shared" si="69"/>
        <v>-1.6738216730235789E-2</v>
      </c>
      <c r="AR97" s="15">
        <f t="shared" si="69"/>
        <v>-2.2704587991922875E-2</v>
      </c>
      <c r="AS97" s="15">
        <f t="shared" si="69"/>
        <v>-5.4537410028347E-2</v>
      </c>
      <c r="AT97" s="15">
        <f t="shared" si="69"/>
        <v>-6.8318305873764862E-2</v>
      </c>
      <c r="AU97" s="15">
        <f t="shared" si="69"/>
        <v>-6.6437160466651268E-2</v>
      </c>
      <c r="AV97" s="15">
        <f t="shared" si="69"/>
        <v>-8.6602009443325301E-2</v>
      </c>
      <c r="AW97" s="15">
        <f t="shared" si="69"/>
        <v>-8.2836278040041789E-2</v>
      </c>
      <c r="AX97" s="15">
        <f t="shared" si="69"/>
        <v>-9.5189442185542039E-2</v>
      </c>
      <c r="AY97" s="15">
        <f t="shared" si="70"/>
        <v>-0.11603944285248724</v>
      </c>
      <c r="AZ97" s="15">
        <f t="shared" si="70"/>
        <v>-0.12111266628758244</v>
      </c>
      <c r="BA97" s="15">
        <f t="shared" si="69"/>
        <v>-0.12907880124628912</v>
      </c>
      <c r="BB97" s="15">
        <f t="shared" si="69"/>
        <v>-1</v>
      </c>
      <c r="BC97" s="15">
        <f t="shared" si="69"/>
        <v>-1</v>
      </c>
      <c r="BD97" s="15">
        <f t="shared" si="69"/>
        <v>-1</v>
      </c>
      <c r="BE97" s="15">
        <f t="shared" si="69"/>
        <v>-1</v>
      </c>
      <c r="BF97" s="25"/>
      <c r="BG97" s="25"/>
    </row>
    <row r="98" spans="1:59" s="26" customFormat="1">
      <c r="A98" s="232"/>
      <c r="B98" s="1"/>
      <c r="C98" s="1"/>
      <c r="D98" s="1"/>
      <c r="E98" s="1"/>
      <c r="F98" s="1"/>
      <c r="G98" s="1"/>
      <c r="H98" s="1"/>
      <c r="I98" s="1"/>
      <c r="J98" s="1"/>
      <c r="K98" s="1"/>
      <c r="L98" s="1"/>
      <c r="M98" s="1"/>
      <c r="N98" s="1"/>
      <c r="O98" s="1"/>
      <c r="P98" s="1"/>
      <c r="Q98" s="1"/>
      <c r="R98" s="1"/>
      <c r="S98" s="1"/>
      <c r="T98" s="1"/>
      <c r="U98" s="1"/>
      <c r="V98" s="1"/>
      <c r="W98" s="1"/>
      <c r="X98" s="1"/>
      <c r="Y98" s="863" t="s">
        <v>235</v>
      </c>
      <c r="Z98" s="29"/>
      <c r="AA98" s="392"/>
      <c r="AB98" s="393"/>
      <c r="AC98" s="393"/>
      <c r="AD98" s="393"/>
      <c r="AE98" s="393"/>
      <c r="AF98" s="393"/>
      <c r="AG98" s="393"/>
      <c r="AH98" s="393"/>
      <c r="AI98" s="393"/>
      <c r="AJ98" s="393"/>
      <c r="AK98" s="393"/>
      <c r="AL98" s="393"/>
      <c r="AM98" s="393"/>
      <c r="AN98" s="393"/>
      <c r="AO98" s="393"/>
      <c r="AP98" s="15">
        <f t="shared" si="69"/>
        <v>0</v>
      </c>
      <c r="AQ98" s="15">
        <f t="shared" si="69"/>
        <v>-2.5052698834126641E-2</v>
      </c>
      <c r="AR98" s="15">
        <f t="shared" si="69"/>
        <v>-0.1171763596401576</v>
      </c>
      <c r="AS98" s="15">
        <f t="shared" si="69"/>
        <v>-6.7685426480038058E-2</v>
      </c>
      <c r="AT98" s="15">
        <f t="shared" si="69"/>
        <v>-0.10040962252423058</v>
      </c>
      <c r="AU98" s="15">
        <f t="shared" si="69"/>
        <v>-3.092179738994516E-2</v>
      </c>
      <c r="AV98" s="15">
        <f t="shared" si="69"/>
        <v>-1.9899650960260029E-3</v>
      </c>
      <c r="AW98" s="15">
        <f t="shared" si="69"/>
        <v>-5.6559896938754184E-2</v>
      </c>
      <c r="AX98" s="15">
        <f t="shared" si="69"/>
        <v>1.3185068358572138E-3</v>
      </c>
      <c r="AY98" s="15">
        <f t="shared" si="70"/>
        <v>-4.9697523037397606E-2</v>
      </c>
      <c r="AZ98" s="15">
        <f t="shared" si="70"/>
        <v>-7.1024893637777198E-2</v>
      </c>
      <c r="BA98" s="15">
        <f t="shared" si="69"/>
        <v>-0.41445084901744789</v>
      </c>
      <c r="BB98" s="15">
        <f t="shared" si="69"/>
        <v>-1</v>
      </c>
      <c r="BC98" s="15">
        <f t="shared" si="69"/>
        <v>-1</v>
      </c>
      <c r="BD98" s="15">
        <f t="shared" si="69"/>
        <v>-1</v>
      </c>
      <c r="BE98" s="15">
        <f t="shared" si="69"/>
        <v>-1</v>
      </c>
      <c r="BF98" s="25"/>
      <c r="BG98" s="25"/>
    </row>
    <row r="99" spans="1:59" s="26" customFormat="1">
      <c r="A99" s="232"/>
      <c r="B99" s="1"/>
      <c r="C99" s="1"/>
      <c r="D99" s="1"/>
      <c r="E99" s="1"/>
      <c r="F99" s="1"/>
      <c r="G99" s="1"/>
      <c r="H99" s="1"/>
      <c r="I99" s="1"/>
      <c r="J99" s="1"/>
      <c r="K99" s="1"/>
      <c r="L99" s="1"/>
      <c r="M99" s="1"/>
      <c r="N99" s="1"/>
      <c r="O99" s="1"/>
      <c r="P99" s="1"/>
      <c r="Q99" s="1"/>
      <c r="R99" s="1"/>
      <c r="S99" s="1"/>
      <c r="T99" s="1"/>
      <c r="U99" s="1"/>
      <c r="V99" s="1"/>
      <c r="W99" s="1"/>
      <c r="X99" s="1"/>
      <c r="Y99" s="863" t="s">
        <v>236</v>
      </c>
      <c r="Z99" s="29"/>
      <c r="AA99" s="392"/>
      <c r="AB99" s="393"/>
      <c r="AC99" s="393"/>
      <c r="AD99" s="393"/>
      <c r="AE99" s="393"/>
      <c r="AF99" s="393"/>
      <c r="AG99" s="393"/>
      <c r="AH99" s="393"/>
      <c r="AI99" s="393"/>
      <c r="AJ99" s="393"/>
      <c r="AK99" s="393"/>
      <c r="AL99" s="393"/>
      <c r="AM99" s="393"/>
      <c r="AN99" s="393"/>
      <c r="AO99" s="393"/>
      <c r="AP99" s="15">
        <f t="shared" si="69"/>
        <v>0</v>
      </c>
      <c r="AQ99" s="15">
        <f t="shared" si="69"/>
        <v>-5.9055804015680224E-2</v>
      </c>
      <c r="AR99" s="15">
        <f t="shared" si="69"/>
        <v>-6.9629058708389091E-2</v>
      </c>
      <c r="AS99" s="15">
        <f t="shared" si="69"/>
        <v>-0.12237016643322729</v>
      </c>
      <c r="AT99" s="15">
        <f t="shared" si="69"/>
        <v>-0.12872450087177256</v>
      </c>
      <c r="AU99" s="15">
        <f t="shared" si="69"/>
        <v>-8.8055936271179025E-2</v>
      </c>
      <c r="AV99" s="15">
        <f t="shared" si="69"/>
        <v>-0.11228210537649974</v>
      </c>
      <c r="AW99" s="15">
        <f t="shared" si="69"/>
        <v>-0.11118110329364872</v>
      </c>
      <c r="AX99" s="15">
        <f t="shared" si="69"/>
        <v>-0.1409058281131883</v>
      </c>
      <c r="AY99" s="15">
        <f t="shared" si="70"/>
        <v>-0.17375725656743513</v>
      </c>
      <c r="AZ99" s="15">
        <f t="shared" si="70"/>
        <v>-0.21110539332032952</v>
      </c>
      <c r="BA99" s="15">
        <f t="shared" si="69"/>
        <v>-0.20650796208871469</v>
      </c>
      <c r="BB99" s="15">
        <f t="shared" si="69"/>
        <v>-1</v>
      </c>
      <c r="BC99" s="15">
        <f t="shared" si="69"/>
        <v>-1</v>
      </c>
      <c r="BD99" s="15">
        <f t="shared" si="69"/>
        <v>-1</v>
      </c>
      <c r="BE99" s="15">
        <f t="shared" si="69"/>
        <v>-1</v>
      </c>
      <c r="BF99" s="25"/>
      <c r="BG99" s="25"/>
    </row>
    <row r="100" spans="1:59" s="26" customFormat="1">
      <c r="A100" s="232"/>
      <c r="B100" s="1"/>
      <c r="C100" s="1"/>
      <c r="D100" s="1"/>
      <c r="E100" s="1"/>
      <c r="F100" s="1"/>
      <c r="G100" s="1"/>
      <c r="H100" s="1"/>
      <c r="I100" s="1"/>
      <c r="J100" s="1"/>
      <c r="K100" s="1"/>
      <c r="L100" s="1"/>
      <c r="M100" s="1"/>
      <c r="N100" s="1"/>
      <c r="O100" s="1"/>
      <c r="P100" s="1"/>
      <c r="Q100" s="1"/>
      <c r="R100" s="1"/>
      <c r="S100" s="1"/>
      <c r="T100" s="1"/>
      <c r="U100" s="1"/>
      <c r="V100" s="1"/>
      <c r="W100" s="1"/>
      <c r="X100" s="1"/>
      <c r="Y100" s="863" t="s">
        <v>237</v>
      </c>
      <c r="Z100" s="29"/>
      <c r="AA100" s="392"/>
      <c r="AB100" s="393"/>
      <c r="AC100" s="393"/>
      <c r="AD100" s="393"/>
      <c r="AE100" s="393"/>
      <c r="AF100" s="393"/>
      <c r="AG100" s="393"/>
      <c r="AH100" s="393"/>
      <c r="AI100" s="393"/>
      <c r="AJ100" s="393"/>
      <c r="AK100" s="393"/>
      <c r="AL100" s="393"/>
      <c r="AM100" s="393"/>
      <c r="AN100" s="393"/>
      <c r="AO100" s="393"/>
      <c r="AP100" s="15">
        <f t="shared" si="69"/>
        <v>0</v>
      </c>
      <c r="AQ100" s="15">
        <f t="shared" si="69"/>
        <v>4.4853173144976388E-3</v>
      </c>
      <c r="AR100" s="15">
        <f t="shared" si="69"/>
        <v>-9.9105335784057669E-3</v>
      </c>
      <c r="AS100" s="15">
        <f t="shared" si="69"/>
        <v>-8.7177824816075389E-2</v>
      </c>
      <c r="AT100" s="15">
        <f t="shared" si="69"/>
        <v>-0.18707652762256111</v>
      </c>
      <c r="AU100" s="15">
        <f t="shared" si="69"/>
        <v>-0.16764614819105306</v>
      </c>
      <c r="AV100" s="15">
        <f t="shared" si="69"/>
        <v>-0.1692620675281532</v>
      </c>
      <c r="AW100" s="15">
        <f t="shared" si="69"/>
        <v>-0.16815714454606467</v>
      </c>
      <c r="AX100" s="15">
        <f t="shared" si="69"/>
        <v>-0.13649056583970043</v>
      </c>
      <c r="AY100" s="15">
        <f t="shared" si="70"/>
        <v>-0.14725700672610997</v>
      </c>
      <c r="AZ100" s="15">
        <f t="shared" si="70"/>
        <v>-0.17072852790984594</v>
      </c>
      <c r="BA100" s="15">
        <f t="shared" si="69"/>
        <v>-0.17818010448643273</v>
      </c>
      <c r="BB100" s="15">
        <f t="shared" si="69"/>
        <v>-1</v>
      </c>
      <c r="BC100" s="15">
        <f t="shared" si="69"/>
        <v>-1</v>
      </c>
      <c r="BD100" s="15">
        <f t="shared" si="69"/>
        <v>-1</v>
      </c>
      <c r="BE100" s="15">
        <f t="shared" si="69"/>
        <v>-1</v>
      </c>
      <c r="BF100" s="25"/>
      <c r="BG100" s="25"/>
    </row>
    <row r="101" spans="1:59" s="26" customFormat="1">
      <c r="A101" s="232"/>
      <c r="B101" s="1"/>
      <c r="C101" s="1"/>
      <c r="D101" s="1"/>
      <c r="E101" s="1"/>
      <c r="F101" s="1"/>
      <c r="G101" s="1"/>
      <c r="H101" s="1"/>
      <c r="I101" s="1"/>
      <c r="J101" s="1"/>
      <c r="K101" s="1"/>
      <c r="L101" s="1"/>
      <c r="M101" s="1"/>
      <c r="N101" s="1"/>
      <c r="O101" s="1"/>
      <c r="P101" s="1"/>
      <c r="Q101" s="1"/>
      <c r="R101" s="1"/>
      <c r="S101" s="1"/>
      <c r="T101" s="1"/>
      <c r="U101" s="1"/>
      <c r="V101" s="1"/>
      <c r="W101" s="1"/>
      <c r="X101" s="1"/>
      <c r="Y101" s="863" t="s">
        <v>238</v>
      </c>
      <c r="Z101" s="29"/>
      <c r="AA101" s="392"/>
      <c r="AB101" s="393"/>
      <c r="AC101" s="393"/>
      <c r="AD101" s="393"/>
      <c r="AE101" s="393"/>
      <c r="AF101" s="393"/>
      <c r="AG101" s="393"/>
      <c r="AH101" s="393"/>
      <c r="AI101" s="393"/>
      <c r="AJ101" s="393"/>
      <c r="AK101" s="393"/>
      <c r="AL101" s="393"/>
      <c r="AM101" s="393"/>
      <c r="AN101" s="393"/>
      <c r="AO101" s="393"/>
      <c r="AP101" s="15">
        <f t="shared" si="69"/>
        <v>0</v>
      </c>
      <c r="AQ101" s="15">
        <f t="shared" si="69"/>
        <v>-5.5163640506226908E-2</v>
      </c>
      <c r="AR101" s="15">
        <f t="shared" si="69"/>
        <v>-3.6972582889296501E-2</v>
      </c>
      <c r="AS101" s="15">
        <f t="shared" si="69"/>
        <v>6.3889812580084637E-3</v>
      </c>
      <c r="AT101" s="15">
        <f t="shared" si="69"/>
        <v>-0.10919818941955284</v>
      </c>
      <c r="AU101" s="15">
        <f t="shared" si="69"/>
        <v>-9.2843522213884366E-2</v>
      </c>
      <c r="AV101" s="15">
        <f t="shared" si="69"/>
        <v>-0.11442671081776856</v>
      </c>
      <c r="AW101" s="15">
        <f t="shared" si="69"/>
        <v>-5.7377918311068976E-2</v>
      </c>
      <c r="AX101" s="15">
        <f t="shared" si="69"/>
        <v>-7.1843168271100488E-2</v>
      </c>
      <c r="AY101" s="15">
        <f t="shared" si="70"/>
        <v>-9.9055267415937842E-2</v>
      </c>
      <c r="AZ101" s="15">
        <f t="shared" si="70"/>
        <v>-8.9797332480675229E-2</v>
      </c>
      <c r="BA101" s="15">
        <f t="shared" si="69"/>
        <v>-6.6804592856776202E-2</v>
      </c>
      <c r="BB101" s="15">
        <f t="shared" si="69"/>
        <v>-1</v>
      </c>
      <c r="BC101" s="15">
        <f t="shared" si="69"/>
        <v>-1</v>
      </c>
      <c r="BD101" s="15">
        <f t="shared" si="69"/>
        <v>-1</v>
      </c>
      <c r="BE101" s="15">
        <f t="shared" si="69"/>
        <v>-1</v>
      </c>
      <c r="BF101" s="25"/>
      <c r="BG101" s="25"/>
    </row>
    <row r="102" spans="1:59" s="26" customFormat="1" ht="19.5" thickBot="1">
      <c r="A102" s="232"/>
      <c r="B102" s="1"/>
      <c r="C102" s="1"/>
      <c r="D102" s="1"/>
      <c r="E102" s="1"/>
      <c r="F102" s="1"/>
      <c r="G102" s="1"/>
      <c r="H102" s="1"/>
      <c r="I102" s="1"/>
      <c r="J102" s="1"/>
      <c r="K102" s="1"/>
      <c r="L102" s="1"/>
      <c r="M102" s="1"/>
      <c r="N102" s="1"/>
      <c r="O102" s="1"/>
      <c r="P102" s="1"/>
      <c r="Q102" s="1"/>
      <c r="R102" s="1"/>
      <c r="S102" s="1"/>
      <c r="T102" s="1"/>
      <c r="U102" s="1"/>
      <c r="V102" s="1"/>
      <c r="W102" s="1"/>
      <c r="X102" s="1"/>
      <c r="Y102" s="864" t="s">
        <v>308</v>
      </c>
      <c r="Z102" s="30"/>
      <c r="AA102" s="394"/>
      <c r="AB102" s="395"/>
      <c r="AC102" s="395"/>
      <c r="AD102" s="395"/>
      <c r="AE102" s="395"/>
      <c r="AF102" s="395"/>
      <c r="AG102" s="395"/>
      <c r="AH102" s="395"/>
      <c r="AI102" s="395"/>
      <c r="AJ102" s="395"/>
      <c r="AK102" s="395"/>
      <c r="AL102" s="395"/>
      <c r="AM102" s="395"/>
      <c r="AN102" s="395"/>
      <c r="AO102" s="395"/>
      <c r="AP102" s="16">
        <f t="shared" si="69"/>
        <v>0</v>
      </c>
      <c r="AQ102" s="16">
        <f t="shared" si="69"/>
        <v>-1.4890243979435724E-2</v>
      </c>
      <c r="AR102" s="16">
        <f t="shared" si="69"/>
        <v>-1.0874930500364033E-2</v>
      </c>
      <c r="AS102" s="16">
        <f t="shared" si="69"/>
        <v>-0.10303504544914954</v>
      </c>
      <c r="AT102" s="16">
        <f t="shared" si="69"/>
        <v>-0.17895314225445103</v>
      </c>
      <c r="AU102" s="16">
        <f t="shared" si="69"/>
        <v>-0.20178710541156386</v>
      </c>
      <c r="AV102" s="16">
        <f t="shared" si="69"/>
        <v>-0.22716557868664711</v>
      </c>
      <c r="AW102" s="16">
        <f t="shared" si="69"/>
        <v>-0.22476032208433505</v>
      </c>
      <c r="AX102" s="16">
        <f t="shared" si="69"/>
        <v>-0.22305542060377159</v>
      </c>
      <c r="AY102" s="16">
        <f t="shared" si="70"/>
        <v>-0.245716253939679</v>
      </c>
      <c r="AZ102" s="16">
        <f t="shared" si="70"/>
        <v>-0.25877738533019512</v>
      </c>
      <c r="BA102" s="16">
        <f t="shared" si="69"/>
        <v>-0.26519524462458444</v>
      </c>
      <c r="BB102" s="16">
        <f t="shared" si="69"/>
        <v>-1</v>
      </c>
      <c r="BC102" s="16">
        <f t="shared" si="69"/>
        <v>-1</v>
      </c>
      <c r="BD102" s="16">
        <f t="shared" si="69"/>
        <v>-1</v>
      </c>
      <c r="BE102" s="16">
        <f t="shared" si="69"/>
        <v>-1</v>
      </c>
      <c r="BF102" s="27"/>
      <c r="BG102" s="27"/>
    </row>
    <row r="103" spans="1:59" s="26" customFormat="1" ht="15" thickTop="1">
      <c r="A103" s="232"/>
      <c r="B103" s="1"/>
      <c r="C103" s="1"/>
      <c r="D103" s="1"/>
      <c r="E103" s="1"/>
      <c r="F103" s="1"/>
      <c r="G103" s="1"/>
      <c r="H103" s="1"/>
      <c r="I103" s="1"/>
      <c r="J103" s="1"/>
      <c r="K103" s="1"/>
      <c r="L103" s="1"/>
      <c r="M103" s="1"/>
      <c r="N103" s="1"/>
      <c r="O103" s="1"/>
      <c r="P103" s="1"/>
      <c r="Q103" s="1"/>
      <c r="R103" s="1"/>
      <c r="S103" s="1"/>
      <c r="T103" s="1"/>
      <c r="U103" s="1"/>
      <c r="V103" s="1"/>
      <c r="W103" s="1"/>
      <c r="X103" s="1"/>
      <c r="Y103" s="865" t="s">
        <v>99</v>
      </c>
      <c r="Z103" s="31"/>
      <c r="AA103" s="396"/>
      <c r="AB103" s="397"/>
      <c r="AC103" s="397"/>
      <c r="AD103" s="397"/>
      <c r="AE103" s="397"/>
      <c r="AF103" s="397"/>
      <c r="AG103" s="397"/>
      <c r="AH103" s="397"/>
      <c r="AI103" s="397"/>
      <c r="AJ103" s="397"/>
      <c r="AK103" s="397"/>
      <c r="AL103" s="397"/>
      <c r="AM103" s="397"/>
      <c r="AN103" s="397"/>
      <c r="AO103" s="397"/>
      <c r="AP103" s="17">
        <f t="shared" si="69"/>
        <v>0</v>
      </c>
      <c r="AQ103" s="17">
        <f t="shared" si="69"/>
        <v>-1.8825900750926383E-2</v>
      </c>
      <c r="AR103" s="17">
        <f t="shared" si="69"/>
        <v>1.0067346954905965E-2</v>
      </c>
      <c r="AS103" s="17">
        <f t="shared" si="69"/>
        <v>-4.5030276500454769E-2</v>
      </c>
      <c r="AT103" s="17">
        <f t="shared" si="69"/>
        <v>-9.8712739538031391E-2</v>
      </c>
      <c r="AU103" s="17">
        <f t="shared" si="69"/>
        <v>-5.8940311236531207E-2</v>
      </c>
      <c r="AV103" s="17">
        <f t="shared" si="69"/>
        <v>-2.0379939436086292E-2</v>
      </c>
      <c r="AW103" s="17">
        <f t="shared" si="69"/>
        <v>1.1097443777562388E-2</v>
      </c>
      <c r="AX103" s="17">
        <f t="shared" si="69"/>
        <v>2.039185544163713E-2</v>
      </c>
      <c r="AY103" s="17">
        <f t="shared" si="70"/>
        <v>-1.8343866965379374E-2</v>
      </c>
      <c r="AZ103" s="17">
        <f>AZ79/$AP79-1</f>
        <v>-4.9761206101425426E-2</v>
      </c>
      <c r="BA103" s="17">
        <f t="shared" si="69"/>
        <v>-6.4760380629142467E-2</v>
      </c>
      <c r="BB103" s="17">
        <f t="shared" si="69"/>
        <v>-1</v>
      </c>
      <c r="BC103" s="17">
        <f t="shared" si="69"/>
        <v>-1</v>
      </c>
      <c r="BD103" s="17">
        <f t="shared" si="69"/>
        <v>-1</v>
      </c>
      <c r="BE103" s="17">
        <f t="shared" si="69"/>
        <v>-1</v>
      </c>
      <c r="BF103" s="28"/>
      <c r="BG103" s="28"/>
    </row>
    <row r="104" spans="1:59" s="26" customFormat="1">
      <c r="A104" s="232"/>
      <c r="B104" s="1"/>
      <c r="C104" s="1"/>
      <c r="D104" s="1"/>
      <c r="E104" s="1"/>
      <c r="F104" s="1"/>
      <c r="G104" s="1"/>
      <c r="H104" s="1"/>
      <c r="I104" s="1"/>
      <c r="J104" s="1"/>
      <c r="K104" s="1"/>
      <c r="L104" s="1"/>
      <c r="M104" s="1"/>
      <c r="N104" s="1"/>
      <c r="O104" s="1"/>
      <c r="P104" s="1"/>
      <c r="Q104" s="1"/>
      <c r="R104" s="1"/>
      <c r="S104" s="1"/>
      <c r="T104" s="1"/>
      <c r="U104" s="1"/>
      <c r="V104" s="1"/>
      <c r="W104" s="1"/>
      <c r="X104" s="1"/>
      <c r="Y104" s="95"/>
      <c r="Z104" s="498"/>
      <c r="AA104" s="1529"/>
      <c r="AB104" s="1530"/>
      <c r="AC104" s="1530"/>
      <c r="AD104" s="1530"/>
      <c r="AE104" s="1530"/>
      <c r="AF104" s="1530"/>
      <c r="AG104" s="1530"/>
      <c r="AH104" s="1530"/>
      <c r="AI104" s="1530"/>
      <c r="AJ104" s="1530"/>
      <c r="AK104" s="1530"/>
      <c r="AL104" s="1530"/>
      <c r="AM104" s="1530"/>
      <c r="AN104" s="1530"/>
      <c r="AO104" s="1530"/>
      <c r="AP104" s="103"/>
      <c r="AQ104" s="103"/>
      <c r="AR104" s="103"/>
      <c r="AS104" s="103"/>
      <c r="AT104" s="103"/>
      <c r="AU104" s="103"/>
      <c r="AV104" s="103"/>
      <c r="AW104" s="103"/>
      <c r="AX104" s="103"/>
      <c r="AY104" s="103"/>
      <c r="AZ104" s="103"/>
      <c r="BA104" s="103"/>
      <c r="BB104" s="103"/>
      <c r="BC104" s="103"/>
      <c r="BD104" s="103"/>
      <c r="BE104" s="103"/>
      <c r="BF104" s="98"/>
      <c r="BG104" s="98"/>
    </row>
    <row r="105" spans="1:59">
      <c r="Y105" s="1089" t="s">
        <v>440</v>
      </c>
    </row>
    <row r="106" spans="1:59">
      <c r="Y106" s="1056" t="s">
        <v>181</v>
      </c>
      <c r="Z106" s="228"/>
      <c r="AA106" s="10">
        <v>1990</v>
      </c>
      <c r="AB106" s="10">
        <f t="shared" ref="AB106:BE106" si="71">AA106+1</f>
        <v>1991</v>
      </c>
      <c r="AC106" s="10">
        <f t="shared" si="71"/>
        <v>1992</v>
      </c>
      <c r="AD106" s="10">
        <f t="shared" si="71"/>
        <v>1993</v>
      </c>
      <c r="AE106" s="10">
        <f t="shared" si="71"/>
        <v>1994</v>
      </c>
      <c r="AF106" s="10">
        <f t="shared" si="71"/>
        <v>1995</v>
      </c>
      <c r="AG106" s="10">
        <f t="shared" si="71"/>
        <v>1996</v>
      </c>
      <c r="AH106" s="10">
        <f t="shared" si="71"/>
        <v>1997</v>
      </c>
      <c r="AI106" s="10">
        <f t="shared" si="71"/>
        <v>1998</v>
      </c>
      <c r="AJ106" s="10">
        <f t="shared" si="71"/>
        <v>1999</v>
      </c>
      <c r="AK106" s="10">
        <f t="shared" si="71"/>
        <v>2000</v>
      </c>
      <c r="AL106" s="10">
        <f t="shared" si="71"/>
        <v>2001</v>
      </c>
      <c r="AM106" s="10">
        <f t="shared" si="71"/>
        <v>2002</v>
      </c>
      <c r="AN106" s="10">
        <f t="shared" si="71"/>
        <v>2003</v>
      </c>
      <c r="AO106" s="10">
        <f t="shared" si="71"/>
        <v>2004</v>
      </c>
      <c r="AP106" s="10">
        <f t="shared" si="71"/>
        <v>2005</v>
      </c>
      <c r="AQ106" s="10">
        <f t="shared" si="71"/>
        <v>2006</v>
      </c>
      <c r="AR106" s="10">
        <f t="shared" si="71"/>
        <v>2007</v>
      </c>
      <c r="AS106" s="10">
        <f t="shared" si="71"/>
        <v>2008</v>
      </c>
      <c r="AT106" s="10">
        <f t="shared" si="71"/>
        <v>2009</v>
      </c>
      <c r="AU106" s="10">
        <f t="shared" si="71"/>
        <v>2010</v>
      </c>
      <c r="AV106" s="10">
        <f t="shared" si="71"/>
        <v>2011</v>
      </c>
      <c r="AW106" s="10">
        <f t="shared" si="71"/>
        <v>2012</v>
      </c>
      <c r="AX106" s="10">
        <f t="shared" si="71"/>
        <v>2013</v>
      </c>
      <c r="AY106" s="10">
        <f t="shared" si="71"/>
        <v>2014</v>
      </c>
      <c r="AZ106" s="10">
        <f t="shared" si="71"/>
        <v>2015</v>
      </c>
      <c r="BA106" s="10">
        <f t="shared" si="71"/>
        <v>2016</v>
      </c>
      <c r="BB106" s="10">
        <f t="shared" si="71"/>
        <v>2017</v>
      </c>
      <c r="BC106" s="10">
        <f t="shared" si="71"/>
        <v>2018</v>
      </c>
      <c r="BD106" s="10">
        <f t="shared" si="71"/>
        <v>2019</v>
      </c>
      <c r="BE106" s="10">
        <f t="shared" si="71"/>
        <v>2020</v>
      </c>
      <c r="BF106" s="10" t="s">
        <v>34</v>
      </c>
      <c r="BG106" s="10" t="s">
        <v>3</v>
      </c>
    </row>
    <row r="107" spans="1:59">
      <c r="Y107" s="863" t="s">
        <v>232</v>
      </c>
      <c r="Z107" s="29"/>
      <c r="AA107" s="392"/>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15">
        <f>AX71/$AX71-1</f>
        <v>0</v>
      </c>
      <c r="AY107" s="15">
        <f>AY71/$AX71-1</f>
        <v>-5.034284680704193E-2</v>
      </c>
      <c r="AZ107" s="15">
        <f>AZ71/$AX71-1</f>
        <v>-9.787066280972212E-2</v>
      </c>
      <c r="BA107" s="15">
        <f>BA71/$AX71-1</f>
        <v>-3.6066992777719631E-2</v>
      </c>
      <c r="BB107" s="15">
        <f t="shared" ref="BB107:BE107" si="72">BB71/$AX71-1</f>
        <v>-1</v>
      </c>
      <c r="BC107" s="15">
        <f t="shared" si="72"/>
        <v>-1</v>
      </c>
      <c r="BD107" s="15">
        <f t="shared" si="72"/>
        <v>-1</v>
      </c>
      <c r="BE107" s="15">
        <f t="shared" si="72"/>
        <v>-1</v>
      </c>
      <c r="BF107" s="25"/>
      <c r="BG107" s="25"/>
    </row>
    <row r="108" spans="1:59" s="26" customFormat="1">
      <c r="A108" s="232"/>
      <c r="B108" s="1"/>
      <c r="C108" s="1"/>
      <c r="D108" s="1"/>
      <c r="E108" s="1"/>
      <c r="F108" s="1"/>
      <c r="G108" s="1"/>
      <c r="H108" s="1"/>
      <c r="I108" s="1"/>
      <c r="J108" s="1"/>
      <c r="K108" s="1"/>
      <c r="L108" s="1"/>
      <c r="M108" s="1"/>
      <c r="N108" s="1"/>
      <c r="O108" s="1"/>
      <c r="P108" s="1"/>
      <c r="Q108" s="1"/>
      <c r="R108" s="1"/>
      <c r="S108" s="1"/>
      <c r="T108" s="1"/>
      <c r="U108" s="1"/>
      <c r="V108" s="1"/>
      <c r="W108" s="1"/>
      <c r="X108" s="1"/>
      <c r="Y108" s="863" t="s">
        <v>233</v>
      </c>
      <c r="Z108" s="29"/>
      <c r="AA108" s="392"/>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15">
        <f t="shared" ref="AX108:AZ114" si="73">AX72/$AX72-1</f>
        <v>0</v>
      </c>
      <c r="AY108" s="15">
        <f t="shared" si="73"/>
        <v>-2.8487618955903349E-2</v>
      </c>
      <c r="AZ108" s="15">
        <f t="shared" si="73"/>
        <v>-5.3973936394902333E-2</v>
      </c>
      <c r="BA108" s="15">
        <f t="shared" ref="BA108:BC108" si="74">BA72/$AX72-1</f>
        <v>-0.10017237276077229</v>
      </c>
      <c r="BB108" s="15">
        <f t="shared" si="74"/>
        <v>-1</v>
      </c>
      <c r="BC108" s="15">
        <f t="shared" si="74"/>
        <v>-1</v>
      </c>
      <c r="BD108" s="15">
        <f t="shared" ref="BD108:BE108" si="75">BD72/$AX72-1</f>
        <v>-1</v>
      </c>
      <c r="BE108" s="15">
        <f t="shared" si="75"/>
        <v>-1</v>
      </c>
      <c r="BF108" s="25"/>
      <c r="BG108" s="25"/>
    </row>
    <row r="109" spans="1:59" s="26" customFormat="1">
      <c r="A109" s="232"/>
      <c r="B109" s="1"/>
      <c r="C109" s="1"/>
      <c r="D109" s="1"/>
      <c r="E109" s="1"/>
      <c r="F109" s="1"/>
      <c r="G109" s="1"/>
      <c r="H109" s="1"/>
      <c r="I109" s="1"/>
      <c r="J109" s="1"/>
      <c r="K109" s="1"/>
      <c r="L109" s="1"/>
      <c r="M109" s="1"/>
      <c r="N109" s="1"/>
      <c r="O109" s="1"/>
      <c r="P109" s="1"/>
      <c r="Q109" s="1"/>
      <c r="R109" s="1"/>
      <c r="S109" s="1"/>
      <c r="T109" s="1"/>
      <c r="U109" s="1"/>
      <c r="V109" s="1"/>
      <c r="W109" s="1"/>
      <c r="X109" s="1"/>
      <c r="Y109" s="863" t="s">
        <v>234</v>
      </c>
      <c r="Z109" s="29"/>
      <c r="AA109" s="392"/>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15">
        <f t="shared" si="73"/>
        <v>0</v>
      </c>
      <c r="AY109" s="15">
        <f t="shared" si="73"/>
        <v>-2.3043498428342524E-2</v>
      </c>
      <c r="AZ109" s="15">
        <f t="shared" si="73"/>
        <v>-2.8650443872645592E-2</v>
      </c>
      <c r="BA109" s="15">
        <f t="shared" ref="BA109:BC109" si="76">BA73/$AX73-1</f>
        <v>-3.7454645912405993E-2</v>
      </c>
      <c r="BB109" s="15">
        <f t="shared" si="76"/>
        <v>-1</v>
      </c>
      <c r="BC109" s="15">
        <f t="shared" si="76"/>
        <v>-1</v>
      </c>
      <c r="BD109" s="15">
        <f t="shared" ref="BD109:BE109" si="77">BD73/$AX73-1</f>
        <v>-1</v>
      </c>
      <c r="BE109" s="15">
        <f t="shared" si="77"/>
        <v>-1</v>
      </c>
      <c r="BF109" s="25"/>
      <c r="BG109" s="25"/>
    </row>
    <row r="110" spans="1:59" s="26" customFormat="1">
      <c r="A110" s="232"/>
      <c r="B110" s="1"/>
      <c r="C110" s="1"/>
      <c r="D110" s="1"/>
      <c r="E110" s="1"/>
      <c r="F110" s="1"/>
      <c r="G110" s="1"/>
      <c r="H110" s="1"/>
      <c r="I110" s="1"/>
      <c r="J110" s="1"/>
      <c r="K110" s="1"/>
      <c r="L110" s="1"/>
      <c r="M110" s="1"/>
      <c r="N110" s="1"/>
      <c r="O110" s="1"/>
      <c r="P110" s="1"/>
      <c r="Q110" s="1"/>
      <c r="R110" s="1"/>
      <c r="S110" s="1"/>
      <c r="T110" s="1"/>
      <c r="U110" s="1"/>
      <c r="V110" s="1"/>
      <c r="W110" s="1"/>
      <c r="X110" s="1"/>
      <c r="Y110" s="863" t="s">
        <v>235</v>
      </c>
      <c r="Z110" s="29"/>
      <c r="AA110" s="392"/>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15">
        <f t="shared" si="73"/>
        <v>0</v>
      </c>
      <c r="AY110" s="15">
        <f t="shared" si="73"/>
        <v>-5.0948853461686539E-2</v>
      </c>
      <c r="AZ110" s="15">
        <f t="shared" si="73"/>
        <v>-7.2248140806103645E-2</v>
      </c>
      <c r="BA110" s="15">
        <f t="shared" ref="BA110:BC110" si="78">BA74/$AX74-1</f>
        <v>-0.41522188296222207</v>
      </c>
      <c r="BB110" s="15">
        <f t="shared" si="78"/>
        <v>-1</v>
      </c>
      <c r="BC110" s="15">
        <f t="shared" si="78"/>
        <v>-1</v>
      </c>
      <c r="BD110" s="15">
        <f t="shared" ref="BD110:BE110" si="79">BD74/$AX74-1</f>
        <v>-1</v>
      </c>
      <c r="BE110" s="15">
        <f t="shared" si="79"/>
        <v>-1</v>
      </c>
      <c r="BF110" s="25"/>
      <c r="BG110" s="25"/>
    </row>
    <row r="111" spans="1:59" s="26" customFormat="1">
      <c r="A111" s="232"/>
      <c r="B111" s="1"/>
      <c r="C111" s="1"/>
      <c r="D111" s="1"/>
      <c r="E111" s="1"/>
      <c r="F111" s="1"/>
      <c r="G111" s="1"/>
      <c r="H111" s="1"/>
      <c r="I111" s="1"/>
      <c r="J111" s="1"/>
      <c r="K111" s="1"/>
      <c r="L111" s="1"/>
      <c r="M111" s="1"/>
      <c r="N111" s="1"/>
      <c r="O111" s="1"/>
      <c r="P111" s="1"/>
      <c r="Q111" s="1"/>
      <c r="R111" s="1"/>
      <c r="S111" s="1"/>
      <c r="T111" s="1"/>
      <c r="U111" s="1"/>
      <c r="V111" s="1"/>
      <c r="W111" s="1"/>
      <c r="X111" s="1"/>
      <c r="Y111" s="863" t="s">
        <v>236</v>
      </c>
      <c r="Z111" s="29"/>
      <c r="AA111" s="392"/>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15">
        <f t="shared" si="73"/>
        <v>0</v>
      </c>
      <c r="AY111" s="15">
        <f t="shared" si="73"/>
        <v>-3.8239612756417518E-2</v>
      </c>
      <c r="AZ111" s="15">
        <f t="shared" si="73"/>
        <v>-8.1713469261423644E-2</v>
      </c>
      <c r="BA111" s="15">
        <f t="shared" ref="BA111:BC111" si="80">BA75/$AX75-1</f>
        <v>-7.6361982332444067E-2</v>
      </c>
      <c r="BB111" s="15">
        <f t="shared" si="80"/>
        <v>-1</v>
      </c>
      <c r="BC111" s="15">
        <f t="shared" si="80"/>
        <v>-1</v>
      </c>
      <c r="BD111" s="15">
        <f t="shared" ref="BD111:BE111" si="81">BD75/$AX75-1</f>
        <v>-1</v>
      </c>
      <c r="BE111" s="15">
        <f t="shared" si="81"/>
        <v>-1</v>
      </c>
      <c r="BF111" s="25"/>
      <c r="BG111" s="25"/>
    </row>
    <row r="112" spans="1:59" s="26" customFormat="1">
      <c r="A112" s="232"/>
      <c r="B112" s="1"/>
      <c r="C112" s="1"/>
      <c r="D112" s="1"/>
      <c r="E112" s="1"/>
      <c r="F112" s="1"/>
      <c r="G112" s="1"/>
      <c r="H112" s="1"/>
      <c r="I112" s="1"/>
      <c r="J112" s="1"/>
      <c r="K112" s="1"/>
      <c r="L112" s="1"/>
      <c r="M112" s="1"/>
      <c r="N112" s="1"/>
      <c r="O112" s="1"/>
      <c r="P112" s="1"/>
      <c r="Q112" s="1"/>
      <c r="R112" s="1"/>
      <c r="S112" s="1"/>
      <c r="T112" s="1"/>
      <c r="U112" s="1"/>
      <c r="V112" s="1"/>
      <c r="W112" s="1"/>
      <c r="X112" s="1"/>
      <c r="Y112" s="863" t="s">
        <v>237</v>
      </c>
      <c r="Z112" s="29"/>
      <c r="AA112" s="392"/>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15">
        <f t="shared" si="73"/>
        <v>0</v>
      </c>
      <c r="AY112" s="15">
        <f t="shared" si="73"/>
        <v>-1.2468237705913543E-2</v>
      </c>
      <c r="AZ112" s="15">
        <f t="shared" si="73"/>
        <v>-3.9649783448445386E-2</v>
      </c>
      <c r="BA112" s="15">
        <f t="shared" ref="BA112:BC112" si="82">BA76/$AX76-1</f>
        <v>-4.8279193020366207E-2</v>
      </c>
      <c r="BB112" s="15">
        <f t="shared" si="82"/>
        <v>-1</v>
      </c>
      <c r="BC112" s="15">
        <f t="shared" si="82"/>
        <v>-1</v>
      </c>
      <c r="BD112" s="15">
        <f t="shared" ref="BD112:BE112" si="83">BD76/$AX76-1</f>
        <v>-1</v>
      </c>
      <c r="BE112" s="15">
        <f t="shared" si="83"/>
        <v>-1</v>
      </c>
      <c r="BF112" s="25"/>
      <c r="BG112" s="25"/>
    </row>
    <row r="113" spans="1:59" s="26" customFormat="1">
      <c r="A113" s="232"/>
      <c r="B113" s="1"/>
      <c r="C113" s="1"/>
      <c r="D113" s="1"/>
      <c r="E113" s="1"/>
      <c r="F113" s="1"/>
      <c r="G113" s="1"/>
      <c r="H113" s="1"/>
      <c r="I113" s="1"/>
      <c r="J113" s="1"/>
      <c r="K113" s="1"/>
      <c r="L113" s="1"/>
      <c r="M113" s="1"/>
      <c r="N113" s="1"/>
      <c r="O113" s="1"/>
      <c r="P113" s="1"/>
      <c r="Q113" s="1"/>
      <c r="R113" s="1"/>
      <c r="S113" s="1"/>
      <c r="T113" s="1"/>
      <c r="U113" s="1"/>
      <c r="V113" s="1"/>
      <c r="W113" s="1"/>
      <c r="X113" s="1"/>
      <c r="Y113" s="863" t="s">
        <v>238</v>
      </c>
      <c r="Z113" s="29"/>
      <c r="AA113" s="392"/>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15">
        <f t="shared" si="73"/>
        <v>0</v>
      </c>
      <c r="AY113" s="15">
        <f t="shared" si="73"/>
        <v>-2.93184278934292E-2</v>
      </c>
      <c r="AZ113" s="15">
        <f t="shared" si="73"/>
        <v>-1.9343890596733693E-2</v>
      </c>
      <c r="BA113" s="15">
        <f t="shared" ref="BA113:BC113" si="84">BA77/$AX77-1</f>
        <v>5.4285819401218571E-3</v>
      </c>
      <c r="BB113" s="15">
        <f t="shared" si="84"/>
        <v>-1</v>
      </c>
      <c r="BC113" s="15">
        <f t="shared" si="84"/>
        <v>-1</v>
      </c>
      <c r="BD113" s="15">
        <f t="shared" ref="BD113:BE113" si="85">BD77/$AX77-1</f>
        <v>-1</v>
      </c>
      <c r="BE113" s="15">
        <f t="shared" si="85"/>
        <v>-1</v>
      </c>
      <c r="BF113" s="25"/>
      <c r="BG113" s="25"/>
    </row>
    <row r="114" spans="1:59" s="26" customFormat="1" ht="19.5" thickBot="1">
      <c r="A114" s="232"/>
      <c r="B114" s="1"/>
      <c r="C114" s="1"/>
      <c r="D114" s="1"/>
      <c r="E114" s="1"/>
      <c r="F114" s="1"/>
      <c r="G114" s="1"/>
      <c r="H114" s="1"/>
      <c r="I114" s="1"/>
      <c r="J114" s="1"/>
      <c r="K114" s="1"/>
      <c r="L114" s="1"/>
      <c r="M114" s="1"/>
      <c r="N114" s="1"/>
      <c r="O114" s="1"/>
      <c r="P114" s="1"/>
      <c r="Q114" s="1"/>
      <c r="R114" s="1"/>
      <c r="S114" s="1"/>
      <c r="T114" s="1"/>
      <c r="U114" s="1"/>
      <c r="V114" s="1"/>
      <c r="W114" s="1"/>
      <c r="X114" s="1"/>
      <c r="Y114" s="864" t="s">
        <v>308</v>
      </c>
      <c r="Z114" s="30"/>
      <c r="AA114" s="394"/>
      <c r="AB114" s="395"/>
      <c r="AC114" s="395"/>
      <c r="AD114" s="395"/>
      <c r="AE114" s="395"/>
      <c r="AF114" s="395"/>
      <c r="AG114" s="395"/>
      <c r="AH114" s="395"/>
      <c r="AI114" s="395"/>
      <c r="AJ114" s="395"/>
      <c r="AK114" s="395"/>
      <c r="AL114" s="395"/>
      <c r="AM114" s="395"/>
      <c r="AN114" s="395"/>
      <c r="AO114" s="395"/>
      <c r="AP114" s="395"/>
      <c r="AQ114" s="395"/>
      <c r="AR114" s="395"/>
      <c r="AS114" s="395"/>
      <c r="AT114" s="395"/>
      <c r="AU114" s="395"/>
      <c r="AV114" s="395"/>
      <c r="AW114" s="395"/>
      <c r="AX114" s="16">
        <f t="shared" si="73"/>
        <v>0</v>
      </c>
      <c r="AY114" s="16">
        <f t="shared" si="73"/>
        <v>-2.916660201621768E-2</v>
      </c>
      <c r="AZ114" s="16">
        <f t="shared" si="73"/>
        <v>-4.597749398571449E-2</v>
      </c>
      <c r="BA114" s="16">
        <f t="shared" ref="BA114:BC114" si="86">BA78/$AX78-1</f>
        <v>-5.4237876340626601E-2</v>
      </c>
      <c r="BB114" s="16">
        <f t="shared" si="86"/>
        <v>-1</v>
      </c>
      <c r="BC114" s="16">
        <f t="shared" si="86"/>
        <v>-1</v>
      </c>
      <c r="BD114" s="16">
        <f t="shared" ref="BD114:BE114" si="87">BD78/$AX78-1</f>
        <v>-1</v>
      </c>
      <c r="BE114" s="16">
        <f t="shared" si="87"/>
        <v>-1</v>
      </c>
      <c r="BF114" s="27"/>
      <c r="BG114" s="27"/>
    </row>
    <row r="115" spans="1:59" s="26" customFormat="1" ht="15" thickTop="1">
      <c r="A115" s="232"/>
      <c r="B115" s="1"/>
      <c r="C115" s="1"/>
      <c r="D115" s="1"/>
      <c r="E115" s="1"/>
      <c r="F115" s="1"/>
      <c r="G115" s="1"/>
      <c r="H115" s="1"/>
      <c r="I115" s="1"/>
      <c r="J115" s="1"/>
      <c r="K115" s="1"/>
      <c r="L115" s="1"/>
      <c r="M115" s="1"/>
      <c r="N115" s="1"/>
      <c r="O115" s="1"/>
      <c r="P115" s="1"/>
      <c r="Q115" s="1"/>
      <c r="R115" s="1"/>
      <c r="S115" s="1"/>
      <c r="T115" s="1"/>
      <c r="U115" s="1"/>
      <c r="V115" s="1"/>
      <c r="W115" s="1"/>
      <c r="X115" s="1"/>
      <c r="Y115" s="865" t="s">
        <v>99</v>
      </c>
      <c r="Z115" s="31"/>
      <c r="AA115" s="396"/>
      <c r="AB115" s="397"/>
      <c r="AC115" s="397"/>
      <c r="AD115" s="397"/>
      <c r="AE115" s="397"/>
      <c r="AF115" s="397"/>
      <c r="AG115" s="397"/>
      <c r="AH115" s="397"/>
      <c r="AI115" s="397"/>
      <c r="AJ115" s="397"/>
      <c r="AK115" s="397"/>
      <c r="AL115" s="397"/>
      <c r="AM115" s="397"/>
      <c r="AN115" s="397"/>
      <c r="AO115" s="397"/>
      <c r="AP115" s="397"/>
      <c r="AQ115" s="397"/>
      <c r="AR115" s="397"/>
      <c r="AS115" s="397"/>
      <c r="AT115" s="397"/>
      <c r="AU115" s="397"/>
      <c r="AV115" s="397"/>
      <c r="AW115" s="397"/>
      <c r="AX115" s="17">
        <f>AX79/$AX79-1</f>
        <v>0</v>
      </c>
      <c r="AY115" s="17">
        <f>AY79/$AX79-1</f>
        <v>-3.7961614648767683E-2</v>
      </c>
      <c r="AZ115" s="17">
        <f>AZ79/$AX79-1</f>
        <v>-6.8751099069386035E-2</v>
      </c>
      <c r="BA115" s="17">
        <f>BA79/$AX79-1</f>
        <v>-8.3450525027882305E-2</v>
      </c>
      <c r="BB115" s="17">
        <f t="shared" ref="BB115:BE115" si="88">BB79/$AX79-1</f>
        <v>-1</v>
      </c>
      <c r="BC115" s="17">
        <f t="shared" si="88"/>
        <v>-1</v>
      </c>
      <c r="BD115" s="17">
        <f t="shared" si="88"/>
        <v>-1</v>
      </c>
      <c r="BE115" s="17">
        <f t="shared" si="88"/>
        <v>-1</v>
      </c>
      <c r="BF115" s="28"/>
      <c r="BG115" s="28"/>
    </row>
    <row r="116" spans="1:59" s="26" customFormat="1">
      <c r="A116" s="23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6" customFormat="1">
      <c r="A117" s="232"/>
      <c r="B117" s="1"/>
      <c r="C117" s="1"/>
      <c r="D117" s="1"/>
      <c r="E117" s="1"/>
      <c r="F117" s="1"/>
      <c r="G117" s="1"/>
      <c r="H117" s="1"/>
      <c r="I117" s="1"/>
      <c r="J117" s="1"/>
      <c r="K117" s="1"/>
      <c r="L117" s="1"/>
      <c r="M117" s="1"/>
      <c r="N117" s="1"/>
      <c r="O117" s="1"/>
      <c r="P117" s="1"/>
      <c r="Q117" s="1"/>
      <c r="R117" s="1"/>
      <c r="S117" s="1"/>
      <c r="T117" s="1"/>
      <c r="U117" s="1"/>
      <c r="V117" s="1"/>
      <c r="W117" s="1"/>
      <c r="X117" s="1"/>
      <c r="Y117" s="1089" t="s">
        <v>180</v>
      </c>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c r="Y118" s="1056" t="s">
        <v>181</v>
      </c>
      <c r="Z118" s="228"/>
      <c r="AA118" s="10">
        <v>1990</v>
      </c>
      <c r="AB118" s="10">
        <f t="shared" ref="AB118:BE118" si="89">AA118+1</f>
        <v>1991</v>
      </c>
      <c r="AC118" s="10">
        <f t="shared" si="89"/>
        <v>1992</v>
      </c>
      <c r="AD118" s="10">
        <f t="shared" si="89"/>
        <v>1993</v>
      </c>
      <c r="AE118" s="10">
        <f t="shared" si="89"/>
        <v>1994</v>
      </c>
      <c r="AF118" s="10">
        <f t="shared" si="89"/>
        <v>1995</v>
      </c>
      <c r="AG118" s="10">
        <f t="shared" si="89"/>
        <v>1996</v>
      </c>
      <c r="AH118" s="10">
        <f t="shared" si="89"/>
        <v>1997</v>
      </c>
      <c r="AI118" s="10">
        <f t="shared" si="89"/>
        <v>1998</v>
      </c>
      <c r="AJ118" s="10">
        <f t="shared" si="89"/>
        <v>1999</v>
      </c>
      <c r="AK118" s="10">
        <f t="shared" si="89"/>
        <v>2000</v>
      </c>
      <c r="AL118" s="10">
        <f t="shared" si="89"/>
        <v>2001</v>
      </c>
      <c r="AM118" s="10">
        <f t="shared" si="89"/>
        <v>2002</v>
      </c>
      <c r="AN118" s="10">
        <f t="shared" si="89"/>
        <v>2003</v>
      </c>
      <c r="AO118" s="10">
        <f t="shared" si="89"/>
        <v>2004</v>
      </c>
      <c r="AP118" s="10">
        <f t="shared" si="89"/>
        <v>2005</v>
      </c>
      <c r="AQ118" s="10">
        <f t="shared" si="89"/>
        <v>2006</v>
      </c>
      <c r="AR118" s="10">
        <f t="shared" si="89"/>
        <v>2007</v>
      </c>
      <c r="AS118" s="10">
        <f t="shared" si="89"/>
        <v>2008</v>
      </c>
      <c r="AT118" s="10">
        <f t="shared" si="89"/>
        <v>2009</v>
      </c>
      <c r="AU118" s="10">
        <f t="shared" si="89"/>
        <v>2010</v>
      </c>
      <c r="AV118" s="10">
        <f t="shared" si="89"/>
        <v>2011</v>
      </c>
      <c r="AW118" s="10">
        <f t="shared" si="89"/>
        <v>2012</v>
      </c>
      <c r="AX118" s="10">
        <f t="shared" si="89"/>
        <v>2013</v>
      </c>
      <c r="AY118" s="10">
        <f t="shared" si="89"/>
        <v>2014</v>
      </c>
      <c r="AZ118" s="10">
        <f t="shared" si="89"/>
        <v>2015</v>
      </c>
      <c r="BA118" s="10">
        <f t="shared" si="89"/>
        <v>2016</v>
      </c>
      <c r="BB118" s="10">
        <f t="shared" si="89"/>
        <v>2017</v>
      </c>
      <c r="BC118" s="10">
        <f t="shared" si="89"/>
        <v>2018</v>
      </c>
      <c r="BD118" s="10">
        <f t="shared" si="89"/>
        <v>2019</v>
      </c>
      <c r="BE118" s="10">
        <f t="shared" si="89"/>
        <v>2020</v>
      </c>
      <c r="BF118" s="10" t="s">
        <v>34</v>
      </c>
      <c r="BG118" s="10" t="s">
        <v>3</v>
      </c>
    </row>
    <row r="119" spans="1:59">
      <c r="Y119" s="863" t="s">
        <v>232</v>
      </c>
      <c r="Z119" s="29"/>
      <c r="AA119" s="29"/>
      <c r="AB119" s="15">
        <f>AB71/AA71-1</f>
        <v>3.7689194148060601E-3</v>
      </c>
      <c r="AC119" s="15">
        <f t="shared" ref="AC119:BA119" si="90">AC71/AB71-1</f>
        <v>1.5406832538200632E-2</v>
      </c>
      <c r="AD119" s="15">
        <f t="shared" si="90"/>
        <v>-4.6182967265616437E-2</v>
      </c>
      <c r="AE119" s="15">
        <f t="shared" si="90"/>
        <v>0.10037052212481923</v>
      </c>
      <c r="AF119" s="15">
        <f t="shared" si="90"/>
        <v>-3.2383352119520259E-2</v>
      </c>
      <c r="AG119" s="15">
        <f t="shared" si="90"/>
        <v>5.1685878041862754E-3</v>
      </c>
      <c r="AH119" s="15">
        <f t="shared" si="90"/>
        <v>-1.3231734497218928E-2</v>
      </c>
      <c r="AI119" s="15">
        <f t="shared" si="90"/>
        <v>-3.6798894802958726E-2</v>
      </c>
      <c r="AJ119" s="15">
        <f t="shared" si="90"/>
        <v>6.1418107596056482E-2</v>
      </c>
      <c r="AK119" s="15">
        <f t="shared" si="90"/>
        <v>2.3330477897389956E-2</v>
      </c>
      <c r="AL119" s="15">
        <f t="shared" si="90"/>
        <v>-2.423240512931224E-2</v>
      </c>
      <c r="AM119" s="15">
        <f t="shared" si="90"/>
        <v>7.0149502026703558E-2</v>
      </c>
      <c r="AN119" s="15">
        <f t="shared" si="90"/>
        <v>4.1741575931419916E-2</v>
      </c>
      <c r="AO119" s="15">
        <f t="shared" si="90"/>
        <v>-1.1271628631307373E-2</v>
      </c>
      <c r="AP119" s="15">
        <f t="shared" si="90"/>
        <v>4.9526420438605889E-2</v>
      </c>
      <c r="AQ119" s="15">
        <f t="shared" si="90"/>
        <v>-1.9982881304120736E-2</v>
      </c>
      <c r="AR119" s="15">
        <f t="shared" si="90"/>
        <v>0.12743127373407681</v>
      </c>
      <c r="AS119" s="15">
        <f t="shared" si="90"/>
        <v>-6.6363699927040831E-2</v>
      </c>
      <c r="AT119" s="15">
        <f t="shared" si="90"/>
        <v>-8.8681730583774376E-2</v>
      </c>
      <c r="AU119" s="15">
        <f t="shared" si="90"/>
        <v>6.2837122079662633E-2</v>
      </c>
      <c r="AV119" s="15">
        <f t="shared" si="90"/>
        <v>0.13417157185521922</v>
      </c>
      <c r="AW119" s="15">
        <f t="shared" si="90"/>
        <v>9.441003054278263E-2</v>
      </c>
      <c r="AX119" s="15">
        <f t="shared" si="90"/>
        <v>3.9268171805459939E-3</v>
      </c>
      <c r="AY119" s="15">
        <f t="shared" si="90"/>
        <v>-5.034284680704193E-2</v>
      </c>
      <c r="AZ119" s="15">
        <f t="shared" si="90"/>
        <v>-5.0047341656808575E-2</v>
      </c>
      <c r="BA119" s="15">
        <f t="shared" si="90"/>
        <v>6.85086577768248E-2</v>
      </c>
      <c r="BB119" s="15">
        <f t="shared" ref="BB119:BB127" si="91">BB71/BA71-1</f>
        <v>-1</v>
      </c>
      <c r="BC119" s="15" t="e">
        <f t="shared" ref="BC119:BC127" si="92">BC71/BB71-1</f>
        <v>#DIV/0!</v>
      </c>
      <c r="BD119" s="15" t="e">
        <f t="shared" ref="BD119:BD127" si="93">BD71/BC71-1</f>
        <v>#DIV/0!</v>
      </c>
      <c r="BE119" s="15" t="e">
        <f t="shared" ref="BE119:BE127" si="94">BE71/BD71-1</f>
        <v>#DIV/0!</v>
      </c>
      <c r="BF119" s="25"/>
      <c r="BG119" s="25"/>
    </row>
    <row r="120" spans="1:59" s="26" customFormat="1">
      <c r="A120" s="232"/>
      <c r="B120" s="1"/>
      <c r="C120" s="1"/>
      <c r="D120" s="1"/>
      <c r="E120" s="1"/>
      <c r="F120" s="1"/>
      <c r="G120" s="1"/>
      <c r="H120" s="1"/>
      <c r="I120" s="1"/>
      <c r="J120" s="1"/>
      <c r="K120" s="1"/>
      <c r="L120" s="1"/>
      <c r="M120" s="1"/>
      <c r="N120" s="1"/>
      <c r="O120" s="1"/>
      <c r="P120" s="1"/>
      <c r="Q120" s="1"/>
      <c r="R120" s="1"/>
      <c r="S120" s="1"/>
      <c r="T120" s="1"/>
      <c r="U120" s="1"/>
      <c r="V120" s="1"/>
      <c r="W120" s="1"/>
      <c r="X120" s="1"/>
      <c r="Y120" s="863" t="s">
        <v>233</v>
      </c>
      <c r="Z120" s="29"/>
      <c r="AA120" s="29"/>
      <c r="AB120" s="15">
        <f t="shared" ref="AB120:BA120" si="95">AB72/AA72-1</f>
        <v>-6.8972284409312135E-3</v>
      </c>
      <c r="AC120" s="15">
        <f t="shared" si="95"/>
        <v>-1.5060399425444237E-2</v>
      </c>
      <c r="AD120" s="15">
        <f t="shared" si="95"/>
        <v>4.4534502078472649E-3</v>
      </c>
      <c r="AE120" s="15">
        <f t="shared" si="95"/>
        <v>1.8478544176564027E-2</v>
      </c>
      <c r="AF120" s="15">
        <f t="shared" si="95"/>
        <v>1.8342326549843246E-2</v>
      </c>
      <c r="AG120" s="15">
        <f t="shared" si="95"/>
        <v>1.2212629011379983E-2</v>
      </c>
      <c r="AH120" s="15">
        <f t="shared" si="95"/>
        <v>-1.0754445563549764E-2</v>
      </c>
      <c r="AI120" s="15">
        <f t="shared" si="95"/>
        <v>-6.1647176258950109E-2</v>
      </c>
      <c r="AJ120" s="15">
        <f t="shared" si="95"/>
        <v>1.2677184829392507E-2</v>
      </c>
      <c r="AK120" s="15">
        <f t="shared" si="95"/>
        <v>2.7289574538678529E-2</v>
      </c>
      <c r="AL120" s="15">
        <f t="shared" si="95"/>
        <v>-1.6352602152505114E-2</v>
      </c>
      <c r="AM120" s="15">
        <f t="shared" si="95"/>
        <v>1.4168588031345575E-2</v>
      </c>
      <c r="AN120" s="15">
        <f t="shared" si="95"/>
        <v>-1.1452460121585961E-3</v>
      </c>
      <c r="AO120" s="15">
        <f t="shared" si="95"/>
        <v>2.0038425638670976E-3</v>
      </c>
      <c r="AP120" s="15">
        <f t="shared" si="95"/>
        <v>-2.8795958752510287E-2</v>
      </c>
      <c r="AQ120" s="15">
        <f t="shared" si="95"/>
        <v>-9.8278657707159267E-3</v>
      </c>
      <c r="AR120" s="15">
        <f t="shared" si="95"/>
        <v>-1.0044155579704617E-2</v>
      </c>
      <c r="AS120" s="15">
        <f t="shared" si="95"/>
        <v>-8.5309472950229726E-2</v>
      </c>
      <c r="AT120" s="15">
        <f t="shared" si="95"/>
        <v>-4.2668917600513279E-2</v>
      </c>
      <c r="AU120" s="15">
        <f t="shared" si="95"/>
        <v>4.598748344818282E-2</v>
      </c>
      <c r="AV120" s="15">
        <f t="shared" si="95"/>
        <v>-7.4488698504794337E-3</v>
      </c>
      <c r="AW120" s="15">
        <f t="shared" si="95"/>
        <v>-5.5705965891397202E-3</v>
      </c>
      <c r="AX120" s="15">
        <f t="shared" si="95"/>
        <v>2.3770160778767702E-2</v>
      </c>
      <c r="AY120" s="15">
        <f t="shared" si="95"/>
        <v>-2.8487618955903349E-2</v>
      </c>
      <c r="AZ120" s="15">
        <f t="shared" si="95"/>
        <v>-2.6233651712815553E-2</v>
      </c>
      <c r="BA120" s="15">
        <f t="shared" si="95"/>
        <v>-4.8834210962241165E-2</v>
      </c>
      <c r="BB120" s="15">
        <f t="shared" si="91"/>
        <v>-1</v>
      </c>
      <c r="BC120" s="15" t="e">
        <f t="shared" si="92"/>
        <v>#DIV/0!</v>
      </c>
      <c r="BD120" s="15" t="e">
        <f t="shared" si="93"/>
        <v>#DIV/0!</v>
      </c>
      <c r="BE120" s="15" t="e">
        <f t="shared" si="94"/>
        <v>#DIV/0!</v>
      </c>
      <c r="BF120" s="25"/>
      <c r="BG120" s="25"/>
    </row>
    <row r="121" spans="1:59" s="26" customFormat="1">
      <c r="A121" s="232"/>
      <c r="B121" s="1"/>
      <c r="C121" s="1"/>
      <c r="D121" s="1"/>
      <c r="E121" s="1"/>
      <c r="F121" s="1"/>
      <c r="G121" s="1"/>
      <c r="H121" s="1"/>
      <c r="I121" s="1"/>
      <c r="J121" s="1"/>
      <c r="K121" s="1"/>
      <c r="L121" s="1"/>
      <c r="M121" s="1"/>
      <c r="N121" s="1"/>
      <c r="O121" s="1"/>
      <c r="P121" s="1"/>
      <c r="Q121" s="1"/>
      <c r="R121" s="1"/>
      <c r="S121" s="1"/>
      <c r="T121" s="1"/>
      <c r="U121" s="1"/>
      <c r="V121" s="1"/>
      <c r="W121" s="1"/>
      <c r="X121" s="1"/>
      <c r="Y121" s="863" t="s">
        <v>234</v>
      </c>
      <c r="Z121" s="29"/>
      <c r="AA121" s="29"/>
      <c r="AB121" s="15">
        <f t="shared" ref="AB121:BA121" si="96">AB73/AA73-1</f>
        <v>5.838746045770038E-2</v>
      </c>
      <c r="AC121" s="15">
        <f t="shared" si="96"/>
        <v>3.131617309460144E-2</v>
      </c>
      <c r="AD121" s="15">
        <f t="shared" si="96"/>
        <v>1.747280165190368E-2</v>
      </c>
      <c r="AE121" s="15">
        <f t="shared" si="96"/>
        <v>4.1793310618629897E-2</v>
      </c>
      <c r="AF121" s="15">
        <f t="shared" si="96"/>
        <v>4.0377078534736599E-2</v>
      </c>
      <c r="AG121" s="15">
        <f t="shared" si="96"/>
        <v>2.7873362404323032E-2</v>
      </c>
      <c r="AH121" s="15">
        <f t="shared" si="96"/>
        <v>7.2904610589124008E-3</v>
      </c>
      <c r="AI121" s="15">
        <f t="shared" si="96"/>
        <v>-7.1632864722052103E-3</v>
      </c>
      <c r="AJ121" s="15">
        <f t="shared" si="96"/>
        <v>1.646247595922512E-2</v>
      </c>
      <c r="AK121" s="15">
        <f t="shared" si="96"/>
        <v>-1.3037871846102167E-3</v>
      </c>
      <c r="AL121" s="15">
        <f t="shared" si="96"/>
        <v>1.6615260482468086E-2</v>
      </c>
      <c r="AM121" s="15">
        <f t="shared" si="96"/>
        <v>-1.4102809198893507E-2</v>
      </c>
      <c r="AN121" s="15">
        <f t="shared" si="96"/>
        <v>-1.5812122127313422E-2</v>
      </c>
      <c r="AO121" s="15">
        <f t="shared" si="96"/>
        <v>-2.3783640765067782E-2</v>
      </c>
      <c r="AP121" s="15">
        <f t="shared" si="96"/>
        <v>-2.2556324705696018E-2</v>
      </c>
      <c r="AQ121" s="15">
        <f t="shared" si="96"/>
        <v>-1.6738216730235789E-2</v>
      </c>
      <c r="AR121" s="15">
        <f t="shared" si="96"/>
        <v>-6.0679377183219252E-3</v>
      </c>
      <c r="AS121" s="15">
        <f t="shared" si="96"/>
        <v>-3.2572364144242139E-2</v>
      </c>
      <c r="AT121" s="15">
        <f t="shared" si="96"/>
        <v>-1.4575823508607644E-2</v>
      </c>
      <c r="AU121" s="15">
        <f t="shared" si="96"/>
        <v>2.0190859377975379E-3</v>
      </c>
      <c r="AV121" s="15">
        <f t="shared" si="96"/>
        <v>-2.1599883931491481E-2</v>
      </c>
      <c r="AW121" s="15">
        <f t="shared" si="96"/>
        <v>4.1227717185894353E-3</v>
      </c>
      <c r="AX121" s="15">
        <f t="shared" si="96"/>
        <v>-1.3468875675873737E-2</v>
      </c>
      <c r="AY121" s="15">
        <f t="shared" si="96"/>
        <v>-2.3043498428342524E-2</v>
      </c>
      <c r="AZ121" s="15">
        <f t="shared" si="96"/>
        <v>-5.7391966124213933E-3</v>
      </c>
      <c r="BA121" s="15">
        <f t="shared" si="96"/>
        <v>-9.0638864085773596E-3</v>
      </c>
      <c r="BB121" s="15">
        <f t="shared" si="91"/>
        <v>-1</v>
      </c>
      <c r="BC121" s="15" t="e">
        <f t="shared" si="92"/>
        <v>#DIV/0!</v>
      </c>
      <c r="BD121" s="15" t="e">
        <f t="shared" si="93"/>
        <v>#DIV/0!</v>
      </c>
      <c r="BE121" s="15" t="e">
        <f t="shared" si="94"/>
        <v>#DIV/0!</v>
      </c>
      <c r="BF121" s="25"/>
      <c r="BG121" s="25"/>
    </row>
    <row r="122" spans="1:59" s="26" customFormat="1">
      <c r="A122" s="232"/>
      <c r="B122" s="1"/>
      <c r="C122" s="1"/>
      <c r="D122" s="1"/>
      <c r="E122" s="1"/>
      <c r="F122" s="1"/>
      <c r="G122" s="1"/>
      <c r="H122" s="1"/>
      <c r="I122" s="1"/>
      <c r="J122" s="1"/>
      <c r="K122" s="1"/>
      <c r="L122" s="1"/>
      <c r="M122" s="1"/>
      <c r="N122" s="1"/>
      <c r="O122" s="1"/>
      <c r="P122" s="1"/>
      <c r="Q122" s="1"/>
      <c r="R122" s="1"/>
      <c r="S122" s="1"/>
      <c r="T122" s="1"/>
      <c r="U122" s="1"/>
      <c r="V122" s="1"/>
      <c r="W122" s="1"/>
      <c r="X122" s="1"/>
      <c r="Y122" s="863" t="s">
        <v>235</v>
      </c>
      <c r="Z122" s="29"/>
      <c r="AA122" s="29"/>
      <c r="AB122" s="15">
        <f t="shared" ref="AB122:BA122" si="97">AB74/AA74-1</f>
        <v>-1.3609738289092621E-2</v>
      </c>
      <c r="AC122" s="15">
        <f t="shared" si="97"/>
        <v>-1.392540503170292E-2</v>
      </c>
      <c r="AD122" s="15">
        <f t="shared" si="97"/>
        <v>3.8905310197258736E-2</v>
      </c>
      <c r="AE122" s="15">
        <f t="shared" si="97"/>
        <v>2.0406585008637013E-2</v>
      </c>
      <c r="AF122" s="15">
        <f t="shared" si="97"/>
        <v>4.4148638147355035E-2</v>
      </c>
      <c r="AG122" s="15">
        <f t="shared" si="97"/>
        <v>-5.6528428899081939E-2</v>
      </c>
      <c r="AH122" s="15">
        <f t="shared" si="97"/>
        <v>5.9042915924198525E-2</v>
      </c>
      <c r="AI122" s="15">
        <f t="shared" si="97"/>
        <v>5.8364360604231003E-2</v>
      </c>
      <c r="AJ122" s="15">
        <f t="shared" si="97"/>
        <v>4.7160551135337681E-2</v>
      </c>
      <c r="AK122" s="15">
        <f t="shared" si="97"/>
        <v>-9.6136029489962693E-3</v>
      </c>
      <c r="AL122" s="15">
        <f t="shared" si="97"/>
        <v>1.8745278985534464E-2</v>
      </c>
      <c r="AM122" s="15">
        <f t="shared" si="97"/>
        <v>1.6687336135822184E-2</v>
      </c>
      <c r="AN122" s="15">
        <f t="shared" si="97"/>
        <v>-2.2834908047018043E-3</v>
      </c>
      <c r="AO122" s="15">
        <f t="shared" si="97"/>
        <v>5.3959507915835259E-2</v>
      </c>
      <c r="AP122" s="15">
        <f t="shared" si="97"/>
        <v>7.3066995304287286E-3</v>
      </c>
      <c r="AQ122" s="15">
        <f t="shared" si="97"/>
        <v>-2.5052698834126641E-2</v>
      </c>
      <c r="AR122" s="15">
        <f t="shared" si="97"/>
        <v>-9.4490913196914939E-2</v>
      </c>
      <c r="AS122" s="15">
        <f t="shared" si="97"/>
        <v>5.6059818629173641E-2</v>
      </c>
      <c r="AT122" s="15">
        <f t="shared" si="97"/>
        <v>-3.5099951211362113E-2</v>
      </c>
      <c r="AU122" s="15">
        <f t="shared" si="97"/>
        <v>7.7243851061709501E-2</v>
      </c>
      <c r="AV122" s="15">
        <f t="shared" si="97"/>
        <v>2.9855002636521855E-2</v>
      </c>
      <c r="AW122" s="15">
        <f t="shared" si="97"/>
        <v>-5.4678740628072653E-2</v>
      </c>
      <c r="AX122" s="15">
        <f t="shared" si="97"/>
        <v>6.1348254740082986E-2</v>
      </c>
      <c r="AY122" s="15">
        <f t="shared" si="97"/>
        <v>-5.0948853461686539E-2</v>
      </c>
      <c r="AZ122" s="15">
        <f t="shared" si="97"/>
        <v>-2.2442718100185388E-2</v>
      </c>
      <c r="BA122" s="15">
        <f t="shared" si="97"/>
        <v>-0.36968262446180478</v>
      </c>
      <c r="BB122" s="15">
        <f t="shared" si="91"/>
        <v>-1</v>
      </c>
      <c r="BC122" s="15" t="e">
        <f t="shared" si="92"/>
        <v>#DIV/0!</v>
      </c>
      <c r="BD122" s="15" t="e">
        <f t="shared" si="93"/>
        <v>#DIV/0!</v>
      </c>
      <c r="BE122" s="15" t="e">
        <f t="shared" si="94"/>
        <v>#DIV/0!</v>
      </c>
      <c r="BF122" s="25"/>
      <c r="BG122" s="25"/>
    </row>
    <row r="123" spans="1:59" s="26" customFormat="1">
      <c r="A123" s="232"/>
      <c r="B123" s="1"/>
      <c r="C123" s="1"/>
      <c r="D123" s="1"/>
      <c r="E123" s="1"/>
      <c r="F123" s="1"/>
      <c r="G123" s="1"/>
      <c r="H123" s="1"/>
      <c r="I123" s="1"/>
      <c r="J123" s="1"/>
      <c r="K123" s="1"/>
      <c r="L123" s="1"/>
      <c r="M123" s="1"/>
      <c r="N123" s="1"/>
      <c r="O123" s="1"/>
      <c r="P123" s="1"/>
      <c r="Q123" s="1"/>
      <c r="R123" s="1"/>
      <c r="S123" s="1"/>
      <c r="T123" s="1"/>
      <c r="U123" s="1"/>
      <c r="V123" s="1"/>
      <c r="W123" s="1"/>
      <c r="X123" s="1"/>
      <c r="Y123" s="863" t="s">
        <v>236</v>
      </c>
      <c r="Z123" s="29"/>
      <c r="AA123" s="29"/>
      <c r="AB123" s="15">
        <f t="shared" ref="AB123:BA123" si="98">AB75/AA75-1</f>
        <v>1.9457498589966482E-2</v>
      </c>
      <c r="AC123" s="15">
        <f t="shared" si="98"/>
        <v>4.9098460766198171E-2</v>
      </c>
      <c r="AD123" s="15">
        <f t="shared" si="98"/>
        <v>5.4973514184471606E-2</v>
      </c>
      <c r="AE123" s="15">
        <f t="shared" si="98"/>
        <v>-2.7543355151446791E-2</v>
      </c>
      <c r="AF123" s="15">
        <f t="shared" si="98"/>
        <v>5.7171926916323779E-2</v>
      </c>
      <c r="AG123" s="15">
        <f t="shared" si="98"/>
        <v>3.564726060857426E-2</v>
      </c>
      <c r="AH123" s="15">
        <f t="shared" si="98"/>
        <v>-4.5105180957602187E-2</v>
      </c>
      <c r="AI123" s="15">
        <f t="shared" si="98"/>
        <v>6.7306548765544427E-4</v>
      </c>
      <c r="AJ123" s="15">
        <f t="shared" si="98"/>
        <v>2.7063595474488E-2</v>
      </c>
      <c r="AK123" s="15">
        <f t="shared" si="98"/>
        <v>5.3104853868237045E-2</v>
      </c>
      <c r="AL123" s="15">
        <f t="shared" si="98"/>
        <v>-5.1007497306439609E-2</v>
      </c>
      <c r="AM123" s="15">
        <f t="shared" si="98"/>
        <v>4.0561434888627401E-2</v>
      </c>
      <c r="AN123" s="15">
        <f t="shared" si="98"/>
        <v>-4.8154515780045481E-2</v>
      </c>
      <c r="AO123" s="15">
        <f t="shared" si="98"/>
        <v>1.3010217992539541E-3</v>
      </c>
      <c r="AP123" s="15">
        <f t="shared" si="98"/>
        <v>3.5123501069531216E-2</v>
      </c>
      <c r="AQ123" s="15">
        <f t="shared" si="98"/>
        <v>-5.9055804015680224E-2</v>
      </c>
      <c r="AR123" s="15">
        <f t="shared" si="98"/>
        <v>-1.1236856274614904E-2</v>
      </c>
      <c r="AS123" s="15">
        <f t="shared" si="98"/>
        <v>-5.6688257751923099E-2</v>
      </c>
      <c r="AT123" s="15">
        <f t="shared" si="98"/>
        <v>-7.2403354985332014E-3</v>
      </c>
      <c r="AU123" s="15">
        <f t="shared" si="98"/>
        <v>4.6677043760882997E-2</v>
      </c>
      <c r="AV123" s="15">
        <f t="shared" si="98"/>
        <v>-2.6565411266852301E-2</v>
      </c>
      <c r="AW123" s="15">
        <f t="shared" si="98"/>
        <v>1.240261224336292E-3</v>
      </c>
      <c r="AX123" s="15">
        <f t="shared" si="98"/>
        <v>-3.3442948760078028E-2</v>
      </c>
      <c r="AY123" s="15">
        <f t="shared" si="98"/>
        <v>-3.8239612756417518E-2</v>
      </c>
      <c r="AZ123" s="15">
        <f t="shared" si="98"/>
        <v>-4.5202377932826665E-2</v>
      </c>
      <c r="BA123" s="15">
        <f t="shared" si="98"/>
        <v>5.8276874916975974E-3</v>
      </c>
      <c r="BB123" s="15">
        <f t="shared" si="91"/>
        <v>-1</v>
      </c>
      <c r="BC123" s="15" t="e">
        <f t="shared" si="92"/>
        <v>#DIV/0!</v>
      </c>
      <c r="BD123" s="15" t="e">
        <f t="shared" si="93"/>
        <v>#DIV/0!</v>
      </c>
      <c r="BE123" s="15" t="e">
        <f t="shared" si="94"/>
        <v>#DIV/0!</v>
      </c>
      <c r="BF123" s="25"/>
      <c r="BG123" s="25"/>
    </row>
    <row r="124" spans="1:59" s="26" customFormat="1">
      <c r="A124" s="232"/>
      <c r="B124" s="1"/>
      <c r="C124" s="1"/>
      <c r="D124" s="1"/>
      <c r="E124" s="1"/>
      <c r="F124" s="1"/>
      <c r="G124" s="1"/>
      <c r="H124" s="1"/>
      <c r="I124" s="1"/>
      <c r="J124" s="1"/>
      <c r="K124" s="1"/>
      <c r="L124" s="1"/>
      <c r="M124" s="1"/>
      <c r="N124" s="1"/>
      <c r="O124" s="1"/>
      <c r="P124" s="1"/>
      <c r="Q124" s="1"/>
      <c r="R124" s="1"/>
      <c r="S124" s="1"/>
      <c r="T124" s="1"/>
      <c r="U124" s="1"/>
      <c r="V124" s="1"/>
      <c r="W124" s="1"/>
      <c r="X124" s="1"/>
      <c r="Y124" s="863" t="s">
        <v>237</v>
      </c>
      <c r="Z124" s="29"/>
      <c r="AA124" s="29"/>
      <c r="AB124" s="15">
        <f t="shared" ref="AB124:BA124" si="99">AB76/AA76-1</f>
        <v>1.7258496486498576E-2</v>
      </c>
      <c r="AC124" s="15">
        <f t="shared" si="99"/>
        <v>-1.0784302419898362E-3</v>
      </c>
      <c r="AD124" s="15">
        <f t="shared" si="99"/>
        <v>-1.9440949428619958E-2</v>
      </c>
      <c r="AE124" s="15">
        <f t="shared" si="99"/>
        <v>2.4302452772138272E-2</v>
      </c>
      <c r="AF124" s="15">
        <f t="shared" si="99"/>
        <v>5.0333339611177141E-3</v>
      </c>
      <c r="AG124" s="15">
        <f t="shared" si="99"/>
        <v>7.8414147171752546E-3</v>
      </c>
      <c r="AH124" s="15">
        <f t="shared" si="99"/>
        <v>-3.8720770435054841E-2</v>
      </c>
      <c r="AI124" s="15">
        <f t="shared" si="99"/>
        <v>-9.4012514327946994E-2</v>
      </c>
      <c r="AJ124" s="15">
        <f t="shared" si="99"/>
        <v>4.9325438195575444E-3</v>
      </c>
      <c r="AK124" s="15">
        <f t="shared" si="99"/>
        <v>7.7821145918084422E-3</v>
      </c>
      <c r="AL124" s="15">
        <f t="shared" si="99"/>
        <v>-2.2178164561248548E-2</v>
      </c>
      <c r="AM124" s="15">
        <f t="shared" si="99"/>
        <v>-4.6349320916580061E-2</v>
      </c>
      <c r="AN124" s="15">
        <f t="shared" si="99"/>
        <v>-1.4278680617717199E-2</v>
      </c>
      <c r="AO124" s="15">
        <f t="shared" si="99"/>
        <v>-3.2741127166835415E-4</v>
      </c>
      <c r="AP124" s="15">
        <f t="shared" si="99"/>
        <v>2.0186843102821816E-2</v>
      </c>
      <c r="AQ124" s="15">
        <f t="shared" si="99"/>
        <v>4.4853173144976388E-3</v>
      </c>
      <c r="AR124" s="15">
        <f t="shared" si="99"/>
        <v>-1.4331569257170274E-2</v>
      </c>
      <c r="AS124" s="15">
        <f t="shared" si="99"/>
        <v>-7.8040716377814845E-2</v>
      </c>
      <c r="AT124" s="15">
        <f t="shared" si="99"/>
        <v>-0.10943939084998366</v>
      </c>
      <c r="AU124" s="15">
        <f t="shared" si="99"/>
        <v>2.3901855576494713E-2</v>
      </c>
      <c r="AV124" s="15">
        <f t="shared" si="99"/>
        <v>-1.9413850654842468E-3</v>
      </c>
      <c r="AW124" s="15">
        <f t="shared" si="99"/>
        <v>1.3300499939865595E-3</v>
      </c>
      <c r="AX124" s="15">
        <f t="shared" si="99"/>
        <v>3.8067981829433162E-2</v>
      </c>
      <c r="AY124" s="15">
        <f t="shared" si="99"/>
        <v>-1.2468237705913543E-2</v>
      </c>
      <c r="AZ124" s="15">
        <f t="shared" si="99"/>
        <v>-2.7524730626777738E-2</v>
      </c>
      <c r="BA124" s="15">
        <f t="shared" si="99"/>
        <v>-8.9856902442396747E-3</v>
      </c>
      <c r="BB124" s="15">
        <f t="shared" si="91"/>
        <v>-1</v>
      </c>
      <c r="BC124" s="15" t="e">
        <f t="shared" si="92"/>
        <v>#DIV/0!</v>
      </c>
      <c r="BD124" s="15" t="e">
        <f t="shared" si="93"/>
        <v>#DIV/0!</v>
      </c>
      <c r="BE124" s="15" t="e">
        <f t="shared" si="94"/>
        <v>#DIV/0!</v>
      </c>
      <c r="BF124" s="25"/>
      <c r="BG124" s="25"/>
    </row>
    <row r="125" spans="1:59" s="26" customFormat="1">
      <c r="A125" s="232"/>
      <c r="B125" s="1"/>
      <c r="C125" s="1"/>
      <c r="D125" s="1"/>
      <c r="E125" s="1"/>
      <c r="F125" s="1"/>
      <c r="G125" s="1"/>
      <c r="H125" s="1"/>
      <c r="I125" s="1"/>
      <c r="J125" s="1"/>
      <c r="K125" s="1"/>
      <c r="L125" s="1"/>
      <c r="M125" s="1"/>
      <c r="N125" s="1"/>
      <c r="O125" s="1"/>
      <c r="P125" s="1"/>
      <c r="Q125" s="1"/>
      <c r="R125" s="1"/>
      <c r="S125" s="1"/>
      <c r="T125" s="1"/>
      <c r="U125" s="1"/>
      <c r="V125" s="1"/>
      <c r="W125" s="1"/>
      <c r="X125" s="1"/>
      <c r="Y125" s="863" t="s">
        <v>238</v>
      </c>
      <c r="Z125" s="29"/>
      <c r="AA125" s="29"/>
      <c r="AB125" s="15">
        <f>AB77/AA77-1</f>
        <v>7.8531654968936326E-3</v>
      </c>
      <c r="AC125" s="15">
        <f t="shared" ref="AC125:BA125" si="100">AC77/AB77-1</f>
        <v>7.4586004128726957E-2</v>
      </c>
      <c r="AD125" s="15">
        <f t="shared" si="100"/>
        <v>-3.7617373393597275E-2</v>
      </c>
      <c r="AE125" s="15">
        <f t="shared" si="100"/>
        <v>0.14303144423199798</v>
      </c>
      <c r="AF125" s="15">
        <f t="shared" si="100"/>
        <v>1.8925137975685402E-2</v>
      </c>
      <c r="AG125" s="15">
        <f t="shared" si="100"/>
        <v>1.7509402918368222E-2</v>
      </c>
      <c r="AH125" s="15">
        <f t="shared" si="100"/>
        <v>5.2520582602042731E-2</v>
      </c>
      <c r="AI125" s="15">
        <f t="shared" si="100"/>
        <v>7.7152993019675709E-3</v>
      </c>
      <c r="AJ125" s="15">
        <f t="shared" si="100"/>
        <v>-2.6131702326843698E-3</v>
      </c>
      <c r="AK125" s="15">
        <f t="shared" si="100"/>
        <v>4.7529274460494708E-2</v>
      </c>
      <c r="AL125" s="15">
        <f t="shared" si="100"/>
        <v>-1.016405144827115E-2</v>
      </c>
      <c r="AM125" s="15">
        <f t="shared" si="100"/>
        <v>7.538793016429679E-3</v>
      </c>
      <c r="AN125" s="15">
        <f t="shared" si="100"/>
        <v>2.2828164400182427E-2</v>
      </c>
      <c r="AO125" s="15">
        <f t="shared" si="100"/>
        <v>-2.4231835346301911E-2</v>
      </c>
      <c r="AP125" s="15">
        <f t="shared" si="100"/>
        <v>-3.2070825166124806E-2</v>
      </c>
      <c r="AQ125" s="15">
        <f t="shared" si="100"/>
        <v>-5.5163640506226908E-2</v>
      </c>
      <c r="AR125" s="15">
        <f t="shared" si="100"/>
        <v>1.9253130379822458E-2</v>
      </c>
      <c r="AS125" s="15">
        <f t="shared" si="100"/>
        <v>4.5026302862071432E-2</v>
      </c>
      <c r="AT125" s="15">
        <f t="shared" si="100"/>
        <v>-0.11485337461969702</v>
      </c>
      <c r="AU125" s="15">
        <f t="shared" si="100"/>
        <v>1.8359490305718706E-2</v>
      </c>
      <c r="AV125" s="15">
        <f t="shared" si="100"/>
        <v>-2.3792134138265975E-2</v>
      </c>
      <c r="AW125" s="15">
        <f t="shared" si="100"/>
        <v>6.4420182048828822E-2</v>
      </c>
      <c r="AX125" s="15">
        <f t="shared" si="100"/>
        <v>-1.5345757585175201E-2</v>
      </c>
      <c r="AY125" s="15">
        <f t="shared" si="100"/>
        <v>-2.93184278934292E-2</v>
      </c>
      <c r="AZ125" s="15">
        <f t="shared" si="100"/>
        <v>1.0275807827533789E-2</v>
      </c>
      <c r="BA125" s="15">
        <f t="shared" si="100"/>
        <v>2.5261120895815115E-2</v>
      </c>
      <c r="BB125" s="15">
        <f t="shared" si="91"/>
        <v>-1</v>
      </c>
      <c r="BC125" s="15" t="e">
        <f t="shared" si="92"/>
        <v>#DIV/0!</v>
      </c>
      <c r="BD125" s="15" t="e">
        <f t="shared" si="93"/>
        <v>#DIV/0!</v>
      </c>
      <c r="BE125" s="15" t="e">
        <f t="shared" si="94"/>
        <v>#DIV/0!</v>
      </c>
      <c r="BF125" s="25"/>
      <c r="BG125" s="25"/>
    </row>
    <row r="126" spans="1:59" s="26" customFormat="1" ht="19.5" thickBot="1">
      <c r="A126" s="232"/>
      <c r="B126" s="1"/>
      <c r="C126" s="1"/>
      <c r="D126" s="1"/>
      <c r="E126" s="1"/>
      <c r="F126" s="1"/>
      <c r="G126" s="1"/>
      <c r="H126" s="1"/>
      <c r="I126" s="1"/>
      <c r="J126" s="1"/>
      <c r="K126" s="1"/>
      <c r="L126" s="1"/>
      <c r="M126" s="1"/>
      <c r="N126" s="1"/>
      <c r="O126" s="1"/>
      <c r="P126" s="1"/>
      <c r="Q126" s="1"/>
      <c r="R126" s="1"/>
      <c r="S126" s="1"/>
      <c r="T126" s="1"/>
      <c r="U126" s="1"/>
      <c r="V126" s="1"/>
      <c r="W126" s="1"/>
      <c r="X126" s="1"/>
      <c r="Y126" s="864" t="s">
        <v>308</v>
      </c>
      <c r="Z126" s="30"/>
      <c r="AA126" s="30"/>
      <c r="AB126" s="16">
        <f>AB78/AA78-1</f>
        <v>-3.1203760770960431E-2</v>
      </c>
      <c r="AC126" s="16">
        <f t="shared" ref="AC126:BA126" si="101">AC78/AB78-1</f>
        <v>-4.0382898468638406E-2</v>
      </c>
      <c r="AD126" s="16">
        <f t="shared" si="101"/>
        <v>-3.4765612340803997E-2</v>
      </c>
      <c r="AE126" s="16">
        <f t="shared" si="101"/>
        <v>-3.62935675256989E-2</v>
      </c>
      <c r="AF126" s="16">
        <f t="shared" si="101"/>
        <v>3.4456283203886384E-2</v>
      </c>
      <c r="AG126" s="16">
        <f t="shared" si="101"/>
        <v>1.887207455777129E-2</v>
      </c>
      <c r="AH126" s="16">
        <f t="shared" si="101"/>
        <v>-6.3106721693000356E-3</v>
      </c>
      <c r="AI126" s="16">
        <f t="shared" si="101"/>
        <v>-7.3291487188042459E-2</v>
      </c>
      <c r="AJ126" s="16">
        <f t="shared" si="101"/>
        <v>3.7833753145779525E-3</v>
      </c>
      <c r="AK126" s="16">
        <f t="shared" si="101"/>
        <v>1.3976849174962558E-2</v>
      </c>
      <c r="AL126" s="16">
        <f t="shared" si="101"/>
        <v>-8.413897375531898E-2</v>
      </c>
      <c r="AM126" s="16">
        <f t="shared" si="101"/>
        <v>-5.0347275814837222E-2</v>
      </c>
      <c r="AN126" s="16">
        <f t="shared" si="101"/>
        <v>-3.6931700420021363E-2</v>
      </c>
      <c r="AO126" s="16">
        <f t="shared" si="101"/>
        <v>-3.4514762423319079E-2</v>
      </c>
      <c r="AP126" s="16">
        <f t="shared" si="101"/>
        <v>-1.2542520257576184E-2</v>
      </c>
      <c r="AQ126" s="16">
        <f t="shared" si="101"/>
        <v>-1.4890243979435724E-2</v>
      </c>
      <c r="AR126" s="16">
        <f t="shared" si="101"/>
        <v>4.0760062059399527E-3</v>
      </c>
      <c r="AS126" s="16">
        <f t="shared" si="101"/>
        <v>-9.3173368859618688E-2</v>
      </c>
      <c r="AT126" s="16">
        <f t="shared" si="101"/>
        <v>-8.4638866234541976E-2</v>
      </c>
      <c r="AU126" s="16">
        <f t="shared" si="101"/>
        <v>-2.7810791724860673E-2</v>
      </c>
      <c r="AV126" s="16">
        <f t="shared" si="101"/>
        <v>-3.1794115889556718E-2</v>
      </c>
      <c r="AW126" s="16">
        <f t="shared" si="101"/>
        <v>3.1122534607408436E-3</v>
      </c>
      <c r="AX126" s="16">
        <f t="shared" si="101"/>
        <v>2.1991927517788223E-3</v>
      </c>
      <c r="AY126" s="16">
        <f t="shared" si="101"/>
        <v>-2.916660201621768E-2</v>
      </c>
      <c r="AZ126" s="16">
        <f t="shared" si="101"/>
        <v>-1.731593907297535E-2</v>
      </c>
      <c r="BA126" s="16">
        <f t="shared" si="101"/>
        <v>-8.6584774497850958E-3</v>
      </c>
      <c r="BB126" s="16">
        <f t="shared" si="91"/>
        <v>-1</v>
      </c>
      <c r="BC126" s="16" t="e">
        <f t="shared" si="92"/>
        <v>#DIV/0!</v>
      </c>
      <c r="BD126" s="16" t="e">
        <f t="shared" si="93"/>
        <v>#DIV/0!</v>
      </c>
      <c r="BE126" s="16" t="e">
        <f t="shared" si="94"/>
        <v>#DIV/0!</v>
      </c>
      <c r="BF126" s="27"/>
      <c r="BG126" s="27"/>
    </row>
    <row r="127" spans="1:59" s="26" customFormat="1" ht="15" thickTop="1">
      <c r="A127" s="232"/>
      <c r="B127" s="1"/>
      <c r="C127" s="1"/>
      <c r="D127" s="1"/>
      <c r="E127" s="1"/>
      <c r="F127" s="1"/>
      <c r="G127" s="1"/>
      <c r="H127" s="1"/>
      <c r="I127" s="1"/>
      <c r="J127" s="1"/>
      <c r="K127" s="1"/>
      <c r="L127" s="1"/>
      <c r="M127" s="1"/>
      <c r="N127" s="1"/>
      <c r="O127" s="1"/>
      <c r="P127" s="1"/>
      <c r="Q127" s="1"/>
      <c r="R127" s="1"/>
      <c r="S127" s="1"/>
      <c r="T127" s="1"/>
      <c r="U127" s="1"/>
      <c r="V127" s="1"/>
      <c r="W127" s="1"/>
      <c r="X127" s="1"/>
      <c r="Y127" s="865" t="s">
        <v>99</v>
      </c>
      <c r="Z127" s="31"/>
      <c r="AA127" s="31"/>
      <c r="AB127" s="17">
        <f>AB79/AA79-1</f>
        <v>9.979989273423584E-3</v>
      </c>
      <c r="AC127" s="17">
        <f t="shared" ref="AC127:BA127" si="102">AC79/AB79-1</f>
        <v>8.2490664503418465E-3</v>
      </c>
      <c r="AD127" s="17">
        <f t="shared" si="102"/>
        <v>-5.9033677103474957E-3</v>
      </c>
      <c r="AE127" s="17">
        <f t="shared" si="102"/>
        <v>4.6761904940185284E-2</v>
      </c>
      <c r="AF127" s="17">
        <f t="shared" si="102"/>
        <v>1.0234924094906894E-2</v>
      </c>
      <c r="AG127" s="17">
        <f t="shared" si="102"/>
        <v>9.6914073201834761E-3</v>
      </c>
      <c r="AH127" s="17">
        <f t="shared" si="102"/>
        <v>-5.3156231452160529E-3</v>
      </c>
      <c r="AI127" s="17">
        <f t="shared" si="102"/>
        <v>-3.208407326970486E-2</v>
      </c>
      <c r="AJ127" s="17">
        <f t="shared" si="102"/>
        <v>2.9903864670792535E-2</v>
      </c>
      <c r="AK127" s="17">
        <f t="shared" si="102"/>
        <v>1.8469088258167288E-2</v>
      </c>
      <c r="AL127" s="17">
        <f t="shared" si="102"/>
        <v>-1.1909800011577154E-2</v>
      </c>
      <c r="AM127" s="17">
        <f t="shared" si="102"/>
        <v>2.3088862767478791E-2</v>
      </c>
      <c r="AN127" s="17">
        <f t="shared" si="102"/>
        <v>6.2484750722116011E-3</v>
      </c>
      <c r="AO127" s="17">
        <f t="shared" si="102"/>
        <v>-4.2225332879305411E-3</v>
      </c>
      <c r="AP127" s="17">
        <f t="shared" si="102"/>
        <v>5.2353317299509428E-3</v>
      </c>
      <c r="AQ127" s="17">
        <f t="shared" si="102"/>
        <v>-1.8825900750926383E-2</v>
      </c>
      <c r="AR127" s="17">
        <f t="shared" si="102"/>
        <v>2.944762578623461E-2</v>
      </c>
      <c r="AS127" s="17">
        <f t="shared" si="102"/>
        <v>-5.4548465131029178E-2</v>
      </c>
      <c r="AT127" s="17">
        <f t="shared" si="102"/>
        <v>-5.62137853343182E-2</v>
      </c>
      <c r="AU127" s="17">
        <f t="shared" si="102"/>
        <v>4.4128470517950324E-2</v>
      </c>
      <c r="AV127" s="17">
        <f t="shared" si="102"/>
        <v>4.0975479303669182E-2</v>
      </c>
      <c r="AW127" s="17">
        <f t="shared" si="102"/>
        <v>3.2132236242210954E-2</v>
      </c>
      <c r="AX127" s="17">
        <f t="shared" si="102"/>
        <v>9.1923995271414594E-3</v>
      </c>
      <c r="AY127" s="17">
        <f t="shared" si="102"/>
        <v>-3.7961614648767683E-2</v>
      </c>
      <c r="AZ127" s="17">
        <f t="shared" si="102"/>
        <v>-3.2004424032807566E-2</v>
      </c>
      <c r="BA127" s="17">
        <f t="shared" si="102"/>
        <v>-1.5784637108088861E-2</v>
      </c>
      <c r="BB127" s="17">
        <f t="shared" si="91"/>
        <v>-1</v>
      </c>
      <c r="BC127" s="17" t="e">
        <f t="shared" si="92"/>
        <v>#DIV/0!</v>
      </c>
      <c r="BD127" s="17" t="e">
        <f t="shared" si="93"/>
        <v>#DIV/0!</v>
      </c>
      <c r="BE127" s="17" t="e">
        <f t="shared" si="94"/>
        <v>#DIV/0!</v>
      </c>
      <c r="BF127" s="28"/>
      <c r="BG127" s="28"/>
    </row>
    <row r="128" spans="1:59" s="26" customFormat="1">
      <c r="A128" s="232"/>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32" spans="1:59" s="26" customFormat="1">
      <c r="A132" s="232"/>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6" customFormat="1">
      <c r="A133" s="232"/>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6" customFormat="1">
      <c r="A134" s="232"/>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6" customFormat="1">
      <c r="A135" s="23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6" customFormat="1">
      <c r="A136" s="23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6" customFormat="1">
      <c r="A137" s="23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6" customFormat="1">
      <c r="A138" s="23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row>
    <row r="139" spans="1:59" s="26" customFormat="1">
      <c r="A139" s="23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row>
    <row r="140" spans="1:59" s="26" customFormat="1">
      <c r="A140" s="232"/>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row>
  </sheetData>
  <mergeCells count="20">
    <mergeCell ref="X50:Y50"/>
    <mergeCell ref="X51:Y51"/>
    <mergeCell ref="X61:Y61"/>
    <mergeCell ref="X62:Y62"/>
    <mergeCell ref="W64:Y64"/>
    <mergeCell ref="X13:Y13"/>
    <mergeCell ref="X15:Y15"/>
    <mergeCell ref="X19:Y19"/>
    <mergeCell ref="R13:S13"/>
    <mergeCell ref="R15:S15"/>
    <mergeCell ref="R19:S19"/>
    <mergeCell ref="X45:Y45"/>
    <mergeCell ref="X46:Y46"/>
    <mergeCell ref="X47:Y47"/>
    <mergeCell ref="X48:Y48"/>
    <mergeCell ref="X30:Y30"/>
    <mergeCell ref="X34:Y34"/>
    <mergeCell ref="X33:Y33"/>
    <mergeCell ref="X32:Y32"/>
    <mergeCell ref="X31:Y31"/>
  </mergeCells>
  <phoneticPr fontId="9"/>
  <pageMargins left="2.0866141732283467" right="0.70866141732283472" top="1.1417322834645669" bottom="0.35433070866141736" header="0.31496062992125984" footer="0.31496062992125984"/>
  <pageSetup paperSize="9" scale="39" fitToWidth="0"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Q143"/>
  <sheetViews>
    <sheetView zoomScale="85" zoomScaleNormal="85" workbookViewId="0">
      <pane xSplit="25" ySplit="4" topLeftCell="AV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2" customWidth="1"/>
    <col min="2" max="17" width="1.625" style="1" hidden="1" customWidth="1"/>
    <col min="18" max="20" width="1.5" style="1" hidden="1" customWidth="1"/>
    <col min="21" max="24" width="1.625" style="1" customWidth="1"/>
    <col min="25" max="25" width="39.125" style="1" customWidth="1"/>
    <col min="26" max="26" width="10.625" style="1" hidden="1" customWidth="1"/>
    <col min="27" max="53" width="10.5" style="1" customWidth="1"/>
    <col min="54" max="59" width="10.625" style="1" hidden="1" customWidth="1"/>
    <col min="60" max="60" width="7.875" style="1" customWidth="1"/>
    <col min="61" max="16384" width="9" style="1"/>
  </cols>
  <sheetData>
    <row r="1" spans="1:63" ht="27.75" customHeight="1">
      <c r="A1" s="872" t="s">
        <v>415</v>
      </c>
      <c r="Z1" s="890"/>
      <c r="AE1" s="95"/>
    </row>
    <row r="2" spans="1:63" ht="15" customHeight="1"/>
    <row r="3" spans="1:63" ht="19.5" thickBot="1">
      <c r="V3" s="1" t="s">
        <v>416</v>
      </c>
    </row>
    <row r="4" spans="1:63" ht="15" thickBot="1">
      <c r="V4" s="892" t="s">
        <v>181</v>
      </c>
      <c r="W4" s="893"/>
      <c r="X4" s="893"/>
      <c r="Y4" s="21"/>
      <c r="Z4" s="239"/>
      <c r="AA4" s="22">
        <v>1990</v>
      </c>
      <c r="AB4" s="22">
        <f t="shared" ref="AB4:BA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AO4+1</f>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23">
        <f t="shared" si="0"/>
        <v>2016</v>
      </c>
      <c r="BB4" s="21">
        <f t="shared" ref="BB4" si="1">BA4+1</f>
        <v>2017</v>
      </c>
      <c r="BC4" s="22">
        <f t="shared" ref="BC4" si="2">BB4+1</f>
        <v>2018</v>
      </c>
      <c r="BD4" s="22">
        <f t="shared" ref="BD4" si="3">BC4+1</f>
        <v>2019</v>
      </c>
      <c r="BE4" s="22">
        <f t="shared" ref="BE4" si="4">BD4+1</f>
        <v>2020</v>
      </c>
      <c r="BF4" s="22" t="s">
        <v>34</v>
      </c>
      <c r="BG4" s="23" t="s">
        <v>3</v>
      </c>
    </row>
    <row r="5" spans="1:63">
      <c r="P5" s="1004"/>
      <c r="Q5" s="1005"/>
      <c r="R5" s="1006"/>
      <c r="S5" s="672"/>
      <c r="T5" s="671"/>
      <c r="V5" s="899" t="s">
        <v>182</v>
      </c>
      <c r="W5" s="900"/>
      <c r="X5" s="900"/>
      <c r="Y5" s="1007"/>
      <c r="Z5" s="136"/>
      <c r="AA5" s="315">
        <f t="shared" ref="AA5:BE5" si="5">SUM(AA6,AA14,AA35,AA29,AA42)</f>
        <v>1064971.636270121</v>
      </c>
      <c r="AB5" s="315">
        <f>SUM(AB6,AB14,AB35,AB29,AB42)</f>
        <v>1075447.4500246192</v>
      </c>
      <c r="AC5" s="315">
        <f t="shared" si="5"/>
        <v>1083640.7206132812</v>
      </c>
      <c r="AD5" s="315">
        <f t="shared" si="5"/>
        <v>1079139.6059061203</v>
      </c>
      <c r="AE5" s="315">
        <f t="shared" si="5"/>
        <v>1129139.2915545257</v>
      </c>
      <c r="AF5" s="315">
        <f t="shared" si="5"/>
        <v>1140655.604345757</v>
      </c>
      <c r="AG5" s="315">
        <f t="shared" si="5"/>
        <v>1151552.0038269004</v>
      </c>
      <c r="AH5" s="315">
        <f t="shared" si="5"/>
        <v>1145969.9857086656</v>
      </c>
      <c r="AI5" s="315">
        <f t="shared" si="5"/>
        <v>1112211.6694268335</v>
      </c>
      <c r="AJ5" s="315">
        <f t="shared" si="5"/>
        <v>1148101.0754032468</v>
      </c>
      <c r="AK5" s="315">
        <f t="shared" si="5"/>
        <v>1169048.2423853634</v>
      </c>
      <c r="AL5" s="315">
        <f t="shared" si="5"/>
        <v>1156082.0334652551</v>
      </c>
      <c r="AM5" s="315">
        <f t="shared" si="5"/>
        <v>1187687.5536781973</v>
      </c>
      <c r="AN5" s="315">
        <f t="shared" si="5"/>
        <v>1195912.1717828386</v>
      </c>
      <c r="AO5" s="315">
        <f t="shared" si="5"/>
        <v>1191462.6957316832</v>
      </c>
      <c r="AP5" s="315">
        <f t="shared" si="5"/>
        <v>1198185.5210114229</v>
      </c>
      <c r="AQ5" s="315">
        <f t="shared" si="5"/>
        <v>1175464.1281010329</v>
      </c>
      <c r="AR5" s="315">
        <f t="shared" si="5"/>
        <v>1212942.4727520093</v>
      </c>
      <c r="AS5" s="315">
        <f t="shared" si="5"/>
        <v>1145208.0608001037</v>
      </c>
      <c r="AT5" s="315">
        <f t="shared" si="5"/>
        <v>1085517.240095478</v>
      </c>
      <c r="AU5" s="315">
        <f t="shared" si="5"/>
        <v>1135325.3578239894</v>
      </c>
      <c r="AV5" s="315">
        <f t="shared" si="5"/>
        <v>1185953.3660952928</v>
      </c>
      <c r="AW5" s="315">
        <f t="shared" si="5"/>
        <v>1224679.7935449595</v>
      </c>
      <c r="AX5" s="315">
        <f t="shared" si="5"/>
        <v>1235357.4261284308</v>
      </c>
      <c r="AY5" s="315">
        <f t="shared" si="5"/>
        <v>1186951.8148211192</v>
      </c>
      <c r="AZ5" s="315">
        <f t="shared" si="5"/>
        <v>1147496.1643223504</v>
      </c>
      <c r="BA5" s="607">
        <f t="shared" si="5"/>
        <v>1127863.3657967062</v>
      </c>
      <c r="BB5" s="673">
        <f t="shared" si="5"/>
        <v>0</v>
      </c>
      <c r="BC5" s="315">
        <f t="shared" si="5"/>
        <v>0</v>
      </c>
      <c r="BD5" s="315">
        <f t="shared" si="5"/>
        <v>0</v>
      </c>
      <c r="BE5" s="315">
        <f t="shared" si="5"/>
        <v>0</v>
      </c>
      <c r="BF5" s="315"/>
      <c r="BG5" s="315"/>
      <c r="BH5" s="117"/>
    </row>
    <row r="6" spans="1:63">
      <c r="P6" s="672"/>
      <c r="Q6" s="1008"/>
      <c r="R6" s="672"/>
      <c r="S6" s="672"/>
      <c r="T6" s="671"/>
      <c r="V6" s="904"/>
      <c r="W6" s="905" t="s">
        <v>183</v>
      </c>
      <c r="X6" s="1009"/>
      <c r="Y6" s="1010"/>
      <c r="Z6" s="137"/>
      <c r="AA6" s="314">
        <f>SUM(AA7,AA13)</f>
        <v>96592.467513683208</v>
      </c>
      <c r="AB6" s="314">
        <f t="shared" ref="AB6:BA6" si="6">SUM(AB7,AB13)</f>
        <v>95256.487253764572</v>
      </c>
      <c r="AC6" s="314">
        <f t="shared" si="6"/>
        <v>93850.552578363</v>
      </c>
      <c r="AD6" s="314">
        <f t="shared" si="6"/>
        <v>93981.519602889952</v>
      </c>
      <c r="AE6" s="314">
        <f t="shared" si="6"/>
        <v>93563.053380906102</v>
      </c>
      <c r="AF6" s="314">
        <f t="shared" si="6"/>
        <v>91906.663128757835</v>
      </c>
      <c r="AG6" s="314">
        <f t="shared" si="6"/>
        <v>91999.323636931062</v>
      </c>
      <c r="AH6" s="314">
        <f t="shared" si="6"/>
        <v>94159.889074681036</v>
      </c>
      <c r="AI6" s="314">
        <f t="shared" si="6"/>
        <v>86998.184123097482</v>
      </c>
      <c r="AJ6" s="314">
        <f t="shared" si="6"/>
        <v>90074.548530644897</v>
      </c>
      <c r="AK6" s="314">
        <f t="shared" si="6"/>
        <v>89866.912236142118</v>
      </c>
      <c r="AL6" s="314">
        <f t="shared" si="6"/>
        <v>87321.476574380722</v>
      </c>
      <c r="AM6" s="314">
        <f t="shared" si="6"/>
        <v>93207.088747060872</v>
      </c>
      <c r="AN6" s="314">
        <f t="shared" si="6"/>
        <v>95010.834055081446</v>
      </c>
      <c r="AO6" s="314">
        <f t="shared" si="6"/>
        <v>94408.406098478692</v>
      </c>
      <c r="AP6" s="314">
        <f t="shared" si="6"/>
        <v>97099.028667872146</v>
      </c>
      <c r="AQ6" s="314">
        <f t="shared" si="6"/>
        <v>96664.359277919837</v>
      </c>
      <c r="AR6" s="314">
        <f t="shared" si="6"/>
        <v>103058.99250642487</v>
      </c>
      <c r="AS6" s="314">
        <f t="shared" si="6"/>
        <v>98818.930564968265</v>
      </c>
      <c r="AT6" s="314">
        <f t="shared" si="6"/>
        <v>98103.637833624249</v>
      </c>
      <c r="AU6" s="314">
        <f t="shared" si="6"/>
        <v>97925.701446553925</v>
      </c>
      <c r="AV6" s="314">
        <f t="shared" si="6"/>
        <v>99633.161499550333</v>
      </c>
      <c r="AW6" s="314">
        <f t="shared" si="6"/>
        <v>101814.04366256943</v>
      </c>
      <c r="AX6" s="314">
        <f t="shared" si="6"/>
        <v>100171.59244497301</v>
      </c>
      <c r="AY6" s="314">
        <f t="shared" si="6"/>
        <v>95369.408277307273</v>
      </c>
      <c r="AZ6" s="314">
        <f t="shared" si="6"/>
        <v>92601.046315579835</v>
      </c>
      <c r="BA6" s="594">
        <f t="shared" si="6"/>
        <v>92566.017429609448</v>
      </c>
      <c r="BB6" s="638">
        <f t="shared" ref="BB6:BE6" si="7">SUM(BB7,BB13)</f>
        <v>0</v>
      </c>
      <c r="BC6" s="314">
        <f t="shared" si="7"/>
        <v>0</v>
      </c>
      <c r="BD6" s="314">
        <f t="shared" si="7"/>
        <v>0</v>
      </c>
      <c r="BE6" s="314">
        <f t="shared" si="7"/>
        <v>0</v>
      </c>
      <c r="BF6" s="314"/>
      <c r="BG6" s="314"/>
    </row>
    <row r="7" spans="1:63">
      <c r="P7" s="1008"/>
      <c r="Q7" s="672"/>
      <c r="R7" s="670"/>
      <c r="S7" s="672"/>
      <c r="T7" s="671"/>
      <c r="V7" s="904"/>
      <c r="W7" s="908"/>
      <c r="X7" s="905" t="s">
        <v>184</v>
      </c>
      <c r="Y7" s="1010"/>
      <c r="Z7" s="137"/>
      <c r="AA7" s="314">
        <f>SUM(AA8:AA12)</f>
        <v>96454.808535361633</v>
      </c>
      <c r="AB7" s="314">
        <f t="shared" ref="AB7:BA7" si="8">SUM(AB8:AB12)</f>
        <v>95681.35070655703</v>
      </c>
      <c r="AC7" s="314">
        <f t="shared" si="8"/>
        <v>94649.257576268865</v>
      </c>
      <c r="AD7" s="314">
        <f t="shared" si="8"/>
        <v>94833.437198582003</v>
      </c>
      <c r="AE7" s="314">
        <f t="shared" si="8"/>
        <v>95037.367947968669</v>
      </c>
      <c r="AF7" s="314">
        <f t="shared" si="8"/>
        <v>93735.737529710284</v>
      </c>
      <c r="AG7" s="314">
        <f t="shared" si="8"/>
        <v>94023.919615941079</v>
      </c>
      <c r="AH7" s="314">
        <f t="shared" si="8"/>
        <v>96443.401528120754</v>
      </c>
      <c r="AI7" s="314">
        <f t="shared" si="8"/>
        <v>92157.497743472006</v>
      </c>
      <c r="AJ7" s="314">
        <f t="shared" si="8"/>
        <v>95325.01430587552</v>
      </c>
      <c r="AK7" s="314">
        <f t="shared" si="8"/>
        <v>96250.285298980249</v>
      </c>
      <c r="AL7" s="314">
        <f t="shared" si="8"/>
        <v>93984.35898289895</v>
      </c>
      <c r="AM7" s="314">
        <f t="shared" si="8"/>
        <v>96468.80836158157</v>
      </c>
      <c r="AN7" s="314">
        <f t="shared" si="8"/>
        <v>98068.351303181174</v>
      </c>
      <c r="AO7" s="314">
        <f t="shared" si="8"/>
        <v>97535.497809533888</v>
      </c>
      <c r="AP7" s="314">
        <f t="shared" si="8"/>
        <v>102685.42954876192</v>
      </c>
      <c r="AQ7" s="314">
        <f t="shared" si="8"/>
        <v>101401.89628963098</v>
      </c>
      <c r="AR7" s="314">
        <f t="shared" si="8"/>
        <v>106954.72805742432</v>
      </c>
      <c r="AS7" s="314">
        <f t="shared" si="8"/>
        <v>104654.64408805313</v>
      </c>
      <c r="AT7" s="314">
        <f t="shared" si="8"/>
        <v>102218.70090213537</v>
      </c>
      <c r="AU7" s="314">
        <f t="shared" si="8"/>
        <v>104738.30775939066</v>
      </c>
      <c r="AV7" s="314">
        <f t="shared" si="8"/>
        <v>105585.87835665363</v>
      </c>
      <c r="AW7" s="314">
        <f t="shared" si="8"/>
        <v>106475.45942963735</v>
      </c>
      <c r="AX7" s="314">
        <f t="shared" si="8"/>
        <v>104941.39550778437</v>
      </c>
      <c r="AY7" s="314">
        <f t="shared" si="8"/>
        <v>98721.986871745146</v>
      </c>
      <c r="AZ7" s="314">
        <f t="shared" si="8"/>
        <v>96485.137645725306</v>
      </c>
      <c r="BA7" s="594">
        <f t="shared" si="8"/>
        <v>97652.765658323449</v>
      </c>
      <c r="BB7" s="638">
        <f t="shared" ref="BB7:BE7" si="9">SUM(BB8:BB12)</f>
        <v>0</v>
      </c>
      <c r="BC7" s="314">
        <f t="shared" si="9"/>
        <v>0</v>
      </c>
      <c r="BD7" s="314">
        <f t="shared" si="9"/>
        <v>0</v>
      </c>
      <c r="BE7" s="314">
        <f t="shared" si="9"/>
        <v>0</v>
      </c>
      <c r="BF7" s="314"/>
      <c r="BG7" s="314"/>
    </row>
    <row r="8" spans="1:63">
      <c r="P8" s="672"/>
      <c r="Q8" s="672"/>
      <c r="R8" s="672"/>
      <c r="S8" s="672"/>
      <c r="T8" s="670"/>
      <c r="V8" s="904"/>
      <c r="W8" s="910"/>
      <c r="X8" s="910"/>
      <c r="Y8" s="1011" t="s">
        <v>185</v>
      </c>
      <c r="Z8" s="362"/>
      <c r="AA8" s="362">
        <v>27749.376179813626</v>
      </c>
      <c r="AB8" s="362">
        <v>25797.263396361253</v>
      </c>
      <c r="AC8" s="362">
        <v>23035.6255022849</v>
      </c>
      <c r="AD8" s="362">
        <v>22948.015029687049</v>
      </c>
      <c r="AE8" s="362">
        <v>19614.370824993879</v>
      </c>
      <c r="AF8" s="362">
        <v>18821.315679764059</v>
      </c>
      <c r="AG8" s="362">
        <v>18311.816599180529</v>
      </c>
      <c r="AH8" s="362">
        <v>17168.938495197213</v>
      </c>
      <c r="AI8" s="362">
        <v>15307.292818950369</v>
      </c>
      <c r="AJ8" s="362">
        <v>16354.123748935544</v>
      </c>
      <c r="AK8" s="362">
        <v>17169.504343145512</v>
      </c>
      <c r="AL8" s="362">
        <v>16494.336658611646</v>
      </c>
      <c r="AM8" s="362">
        <v>16305.429824010349</v>
      </c>
      <c r="AN8" s="362">
        <v>15870.422198116499</v>
      </c>
      <c r="AO8" s="362">
        <v>16166.735421511816</v>
      </c>
      <c r="AP8" s="362">
        <v>18780.241450461028</v>
      </c>
      <c r="AQ8" s="362">
        <v>19366.507282981504</v>
      </c>
      <c r="AR8" s="362">
        <v>19341.900467175961</v>
      </c>
      <c r="AS8" s="362">
        <v>19042.75952910788</v>
      </c>
      <c r="AT8" s="362">
        <v>18787.562060397406</v>
      </c>
      <c r="AU8" s="362">
        <v>19473.809150134297</v>
      </c>
      <c r="AV8" s="362">
        <v>18233.819566533664</v>
      </c>
      <c r="AW8" s="362">
        <v>17673.786115557559</v>
      </c>
      <c r="AX8" s="362">
        <v>15837.159337560726</v>
      </c>
      <c r="AY8" s="362">
        <v>15596.659433759934</v>
      </c>
      <c r="AZ8" s="362">
        <v>15120.591972482871</v>
      </c>
      <c r="BA8" s="584">
        <v>15245.997932876013</v>
      </c>
      <c r="BB8" s="639">
        <v>0</v>
      </c>
      <c r="BC8" s="362">
        <v>0</v>
      </c>
      <c r="BD8" s="362">
        <v>0</v>
      </c>
      <c r="BE8" s="362">
        <v>0</v>
      </c>
      <c r="BF8" s="362"/>
      <c r="BG8" s="362"/>
      <c r="BH8" s="119"/>
      <c r="BI8" s="119"/>
      <c r="BJ8" s="119"/>
      <c r="BK8" s="119"/>
    </row>
    <row r="9" spans="1:63">
      <c r="P9" s="672"/>
      <c r="Q9" s="672"/>
      <c r="R9" s="672"/>
      <c r="S9" s="672"/>
      <c r="T9" s="670"/>
      <c r="V9" s="904"/>
      <c r="W9" s="910"/>
      <c r="X9" s="910"/>
      <c r="Y9" s="47" t="s">
        <v>186</v>
      </c>
      <c r="Z9" s="139"/>
      <c r="AA9" s="139">
        <v>36555.537488612295</v>
      </c>
      <c r="AB9" s="139">
        <v>37152.67638609343</v>
      </c>
      <c r="AC9" s="139">
        <v>37881.475811223514</v>
      </c>
      <c r="AD9" s="139">
        <v>40135.09126978393</v>
      </c>
      <c r="AE9" s="139">
        <v>40129.423166384593</v>
      </c>
      <c r="AF9" s="139">
        <v>40507.021692271504</v>
      </c>
      <c r="AG9" s="139">
        <v>41934.924743580967</v>
      </c>
      <c r="AH9" s="139">
        <v>44865.418217040147</v>
      </c>
      <c r="AI9" s="139">
        <v>44666.073656578134</v>
      </c>
      <c r="AJ9" s="139">
        <v>45082.935380736963</v>
      </c>
      <c r="AK9" s="139">
        <v>45269.187377756782</v>
      </c>
      <c r="AL9" s="139">
        <v>44390.844051350781</v>
      </c>
      <c r="AM9" s="139">
        <v>43386.547198836633</v>
      </c>
      <c r="AN9" s="139">
        <v>43661.090233903655</v>
      </c>
      <c r="AO9" s="139">
        <v>44333.067097177787</v>
      </c>
      <c r="AP9" s="139">
        <v>45882.903148121564</v>
      </c>
      <c r="AQ9" s="139">
        <v>45145.312017052711</v>
      </c>
      <c r="AR9" s="139">
        <v>45102.583261042106</v>
      </c>
      <c r="AS9" s="139">
        <v>42868.53032564091</v>
      </c>
      <c r="AT9" s="139">
        <v>42743.950001880177</v>
      </c>
      <c r="AU9" s="139">
        <v>44107.539191976481</v>
      </c>
      <c r="AV9" s="139">
        <v>41048.455437328288</v>
      </c>
      <c r="AW9" s="139">
        <v>40409.661482502124</v>
      </c>
      <c r="AX9" s="139">
        <v>38696.534794021543</v>
      </c>
      <c r="AY9" s="139">
        <v>37178.842853537921</v>
      </c>
      <c r="AZ9" s="139">
        <v>37962.865409566024</v>
      </c>
      <c r="BA9" s="433">
        <v>34872.426231583449</v>
      </c>
      <c r="BB9" s="640">
        <v>0</v>
      </c>
      <c r="BC9" s="139">
        <v>0</v>
      </c>
      <c r="BD9" s="139">
        <v>0</v>
      </c>
      <c r="BE9" s="139">
        <v>0</v>
      </c>
      <c r="BF9" s="139"/>
      <c r="BG9" s="139"/>
      <c r="BH9" s="119"/>
      <c r="BI9" s="119"/>
      <c r="BJ9" s="119"/>
      <c r="BK9" s="119"/>
    </row>
    <row r="10" spans="1:63">
      <c r="P10" s="672"/>
      <c r="Q10" s="672"/>
      <c r="R10" s="672"/>
      <c r="S10" s="672"/>
      <c r="T10" s="670"/>
      <c r="V10" s="904"/>
      <c r="W10" s="910"/>
      <c r="X10" s="910"/>
      <c r="Y10" s="1012" t="s">
        <v>187</v>
      </c>
      <c r="Z10" s="139"/>
      <c r="AA10" s="139">
        <v>1538.2426978772644</v>
      </c>
      <c r="AB10" s="139">
        <v>1519.0611901694642</v>
      </c>
      <c r="AC10" s="139">
        <v>1696.9698819006746</v>
      </c>
      <c r="AD10" s="139">
        <v>1616.9440932834796</v>
      </c>
      <c r="AE10" s="139">
        <v>1357.5714255542673</v>
      </c>
      <c r="AF10" s="139">
        <v>1398.7151251924249</v>
      </c>
      <c r="AG10" s="139">
        <v>1196.679951017644</v>
      </c>
      <c r="AH10" s="139">
        <v>1298.4987914320113</v>
      </c>
      <c r="AI10" s="139">
        <v>1268.2950312400415</v>
      </c>
      <c r="AJ10" s="139">
        <v>1319.3268229263902</v>
      </c>
      <c r="AK10" s="139">
        <v>1049.1466436549206</v>
      </c>
      <c r="AL10" s="139">
        <v>1046.5243470266912</v>
      </c>
      <c r="AM10" s="139">
        <v>1223.2103207386021</v>
      </c>
      <c r="AN10" s="139">
        <v>952.18204918401557</v>
      </c>
      <c r="AO10" s="139">
        <v>967.848387896904</v>
      </c>
      <c r="AP10" s="139">
        <v>826.99963532249831</v>
      </c>
      <c r="AQ10" s="139">
        <v>1222.8360864582487</v>
      </c>
      <c r="AR10" s="139">
        <v>2461.5006144650592</v>
      </c>
      <c r="AS10" s="139">
        <v>2561.6237410088179</v>
      </c>
      <c r="AT10" s="139">
        <v>2622.7077296731077</v>
      </c>
      <c r="AU10" s="139">
        <v>2930.2049045615786</v>
      </c>
      <c r="AV10" s="139">
        <v>3087.6163494265907</v>
      </c>
      <c r="AW10" s="139">
        <v>4073.1611090768806</v>
      </c>
      <c r="AX10" s="139">
        <v>2836.220669836162</v>
      </c>
      <c r="AY10" s="139">
        <v>2857.6836688270569</v>
      </c>
      <c r="AZ10" s="139">
        <v>2768.8740258820794</v>
      </c>
      <c r="BA10" s="433">
        <v>3251.0568309509363</v>
      </c>
      <c r="BB10" s="640">
        <v>0</v>
      </c>
      <c r="BC10" s="139">
        <v>0</v>
      </c>
      <c r="BD10" s="139">
        <v>0</v>
      </c>
      <c r="BE10" s="139">
        <v>0</v>
      </c>
      <c r="BF10" s="139"/>
      <c r="BG10" s="139"/>
      <c r="BH10" s="119"/>
      <c r="BI10" s="119"/>
      <c r="BJ10" s="119"/>
      <c r="BK10" s="119"/>
    </row>
    <row r="11" spans="1:63">
      <c r="P11" s="672"/>
      <c r="Q11" s="672"/>
      <c r="R11" s="672"/>
      <c r="S11" s="672"/>
      <c r="T11" s="670"/>
      <c r="V11" s="904"/>
      <c r="W11" s="910"/>
      <c r="X11" s="910"/>
      <c r="Y11" s="1012" t="s">
        <v>188</v>
      </c>
      <c r="Z11" s="139"/>
      <c r="AA11" s="139">
        <v>30604.58836755767</v>
      </c>
      <c r="AB11" s="139">
        <v>31205.174500089299</v>
      </c>
      <c r="AC11" s="139">
        <v>32027.474293645719</v>
      </c>
      <c r="AD11" s="139">
        <v>30125.126983397764</v>
      </c>
      <c r="AE11" s="139">
        <v>33925.966972787937</v>
      </c>
      <c r="AF11" s="139">
        <v>32998.508070721247</v>
      </c>
      <c r="AG11" s="139">
        <v>32569.851996249046</v>
      </c>
      <c r="AH11" s="139">
        <v>33097.304774857839</v>
      </c>
      <c r="AI11" s="139">
        <v>30902.187573575007</v>
      </c>
      <c r="AJ11" s="139">
        <v>32553.674712578439</v>
      </c>
      <c r="AK11" s="139">
        <v>32747.526439169051</v>
      </c>
      <c r="AL11" s="139">
        <v>32037.748081069542</v>
      </c>
      <c r="AM11" s="139">
        <v>35541.372423765912</v>
      </c>
      <c r="AN11" s="139">
        <v>37572.9007294892</v>
      </c>
      <c r="AO11" s="139">
        <v>36053.815299789589</v>
      </c>
      <c r="AP11" s="139">
        <v>37174.213100380635</v>
      </c>
      <c r="AQ11" s="139">
        <v>35646.726178079123</v>
      </c>
      <c r="AR11" s="139">
        <v>40027.585919387522</v>
      </c>
      <c r="AS11" s="139">
        <v>40162.975813199613</v>
      </c>
      <c r="AT11" s="139">
        <v>38042.181864594691</v>
      </c>
      <c r="AU11" s="139">
        <v>38199.136405701443</v>
      </c>
      <c r="AV11" s="139">
        <v>43194.006781327495</v>
      </c>
      <c r="AW11" s="139">
        <v>44296.423680432868</v>
      </c>
      <c r="AX11" s="139">
        <v>47550.960524545051</v>
      </c>
      <c r="AY11" s="139">
        <v>43067.95220254601</v>
      </c>
      <c r="AZ11" s="139">
        <v>40607.678068876718</v>
      </c>
      <c r="BA11" s="433">
        <v>44256.51381504898</v>
      </c>
      <c r="BB11" s="640">
        <v>0</v>
      </c>
      <c r="BC11" s="139">
        <v>0</v>
      </c>
      <c r="BD11" s="139">
        <v>0</v>
      </c>
      <c r="BE11" s="139">
        <v>0</v>
      </c>
      <c r="BF11" s="139"/>
      <c r="BG11" s="139"/>
      <c r="BH11" s="119"/>
      <c r="BI11" s="119"/>
      <c r="BJ11" s="119"/>
      <c r="BK11" s="119"/>
    </row>
    <row r="12" spans="1:63">
      <c r="P12" s="672"/>
      <c r="Q12" s="672"/>
      <c r="R12" s="672"/>
      <c r="S12" s="672"/>
      <c r="T12" s="670"/>
      <c r="V12" s="904"/>
      <c r="W12" s="910"/>
      <c r="X12" s="910"/>
      <c r="Y12" s="1011" t="s">
        <v>189</v>
      </c>
      <c r="Z12" s="915"/>
      <c r="AA12" s="139">
        <v>7.0638015007693769</v>
      </c>
      <c r="AB12" s="139">
        <v>7.1752338435691403</v>
      </c>
      <c r="AC12" s="139">
        <v>7.7120872140494292</v>
      </c>
      <c r="AD12" s="139">
        <v>8.2598224297783336</v>
      </c>
      <c r="AE12" s="139">
        <v>10.035558247977633</v>
      </c>
      <c r="AF12" s="139">
        <v>10.176961761049219</v>
      </c>
      <c r="AG12" s="139">
        <v>10.646325912900604</v>
      </c>
      <c r="AH12" s="139">
        <v>13.241249593536894</v>
      </c>
      <c r="AI12" s="139">
        <v>13.648663128449019</v>
      </c>
      <c r="AJ12" s="139">
        <v>14.953640698196295</v>
      </c>
      <c r="AK12" s="139">
        <v>14.92049525398361</v>
      </c>
      <c r="AL12" s="139">
        <v>14.905844840293369</v>
      </c>
      <c r="AM12" s="139">
        <v>12.248594230063636</v>
      </c>
      <c r="AN12" s="139">
        <v>11.756092487808747</v>
      </c>
      <c r="AO12" s="139">
        <v>14.031603157790169</v>
      </c>
      <c r="AP12" s="139">
        <v>21.072214476193547</v>
      </c>
      <c r="AQ12" s="139">
        <v>20.51472505939579</v>
      </c>
      <c r="AR12" s="139">
        <v>21.157795353669435</v>
      </c>
      <c r="AS12" s="139">
        <v>18.754679095917876</v>
      </c>
      <c r="AT12" s="139">
        <v>22.299245589998069</v>
      </c>
      <c r="AU12" s="139">
        <v>27.618107016874912</v>
      </c>
      <c r="AV12" s="139">
        <v>21.980222037580745</v>
      </c>
      <c r="AW12" s="139">
        <v>22.427042067922866</v>
      </c>
      <c r="AX12" s="139">
        <v>20.520181820887945</v>
      </c>
      <c r="AY12" s="139">
        <v>20.8487130742222</v>
      </c>
      <c r="AZ12" s="139">
        <v>25.128168917615362</v>
      </c>
      <c r="BA12" s="433">
        <v>26.770847864065267</v>
      </c>
      <c r="BB12" s="640">
        <v>0</v>
      </c>
      <c r="BC12" s="139">
        <v>0</v>
      </c>
      <c r="BD12" s="139">
        <v>0</v>
      </c>
      <c r="BE12" s="139">
        <v>0</v>
      </c>
      <c r="BF12" s="139"/>
      <c r="BG12" s="139"/>
      <c r="BH12" s="119"/>
      <c r="BI12" s="119"/>
      <c r="BJ12" s="119"/>
      <c r="BK12" s="119"/>
    </row>
    <row r="13" spans="1:63">
      <c r="P13" s="672"/>
      <c r="Q13" s="672"/>
      <c r="R13" s="672"/>
      <c r="S13" s="672"/>
      <c r="T13" s="670"/>
      <c r="V13" s="904"/>
      <c r="W13" s="910"/>
      <c r="X13" s="1498" t="s">
        <v>318</v>
      </c>
      <c r="Y13" s="1499"/>
      <c r="Z13" s="918"/>
      <c r="AA13" s="580">
        <v>137.65897832157572</v>
      </c>
      <c r="AB13" s="580">
        <v>-424.86345279245637</v>
      </c>
      <c r="AC13" s="580">
        <v>-798.7049979058603</v>
      </c>
      <c r="AD13" s="580">
        <v>-851.91759569204885</v>
      </c>
      <c r="AE13" s="580">
        <v>-1474.3145670625659</v>
      </c>
      <c r="AF13" s="580">
        <v>-1829.0744009524451</v>
      </c>
      <c r="AG13" s="580">
        <v>-2024.595979010021</v>
      </c>
      <c r="AH13" s="580">
        <v>-2283.5124534397237</v>
      </c>
      <c r="AI13" s="580">
        <v>-5159.3136203745225</v>
      </c>
      <c r="AJ13" s="580">
        <v>-5250.465775230623</v>
      </c>
      <c r="AK13" s="580">
        <v>-6383.3730628381281</v>
      </c>
      <c r="AL13" s="580">
        <v>-6662.8824085182268</v>
      </c>
      <c r="AM13" s="580">
        <v>-3261.7196145206926</v>
      </c>
      <c r="AN13" s="580">
        <v>-3057.5172480997308</v>
      </c>
      <c r="AO13" s="580">
        <v>-3127.0917110552</v>
      </c>
      <c r="AP13" s="580">
        <v>-5586.4008808897843</v>
      </c>
      <c r="AQ13" s="580">
        <v>-4737.5370117111424</v>
      </c>
      <c r="AR13" s="580">
        <v>-3895.7355509994482</v>
      </c>
      <c r="AS13" s="580">
        <v>-5835.7135230848653</v>
      </c>
      <c r="AT13" s="580">
        <v>-4115.06306851113</v>
      </c>
      <c r="AU13" s="580">
        <v>-6812.6063128367314</v>
      </c>
      <c r="AV13" s="580">
        <v>-5952.7168571032917</v>
      </c>
      <c r="AW13" s="580">
        <v>-4661.4157670679297</v>
      </c>
      <c r="AX13" s="580">
        <v>-4769.8030628113556</v>
      </c>
      <c r="AY13" s="580">
        <v>-3352.5785944378727</v>
      </c>
      <c r="AZ13" s="580">
        <v>-3884.0913301454643</v>
      </c>
      <c r="BA13" s="583">
        <v>-5086.7482287139946</v>
      </c>
      <c r="BB13" s="674">
        <v>0</v>
      </c>
      <c r="BC13" s="580">
        <v>0</v>
      </c>
      <c r="BD13" s="580">
        <v>0</v>
      </c>
      <c r="BE13" s="580">
        <v>0</v>
      </c>
      <c r="BF13" s="580">
        <v>0</v>
      </c>
      <c r="BG13" s="580">
        <v>0</v>
      </c>
      <c r="BH13" s="119"/>
      <c r="BI13" s="119"/>
      <c r="BJ13" s="119"/>
      <c r="BK13" s="119"/>
    </row>
    <row r="14" spans="1:63">
      <c r="P14" s="672"/>
      <c r="Q14" s="1008"/>
      <c r="R14" s="672"/>
      <c r="S14" s="672"/>
      <c r="T14" s="671"/>
      <c r="V14" s="904"/>
      <c r="W14" s="919" t="s">
        <v>190</v>
      </c>
      <c r="X14" s="1013"/>
      <c r="Y14" s="1014"/>
      <c r="Z14" s="142"/>
      <c r="AA14" s="313">
        <f>SUM(AA15,AA19)</f>
        <v>501985.35570856556</v>
      </c>
      <c r="AB14" s="313">
        <f t="shared" ref="AB14:BA14" si="10">SUM(AB15,AB19)</f>
        <v>495791.61253628146</v>
      </c>
      <c r="AC14" s="313">
        <f t="shared" si="10"/>
        <v>487399.53937428008</v>
      </c>
      <c r="AD14" s="313">
        <f t="shared" si="10"/>
        <v>475250.47608343582</v>
      </c>
      <c r="AE14" s="313">
        <f t="shared" si="10"/>
        <v>492339.76835868589</v>
      </c>
      <c r="AF14" s="313">
        <f t="shared" si="10"/>
        <v>489034.25880856591</v>
      </c>
      <c r="AG14" s="313">
        <f t="shared" si="10"/>
        <v>492672.3144159019</v>
      </c>
      <c r="AH14" s="313">
        <f t="shared" si="10"/>
        <v>483211.17444851127</v>
      </c>
      <c r="AI14" s="313">
        <f t="shared" si="10"/>
        <v>453276.17485113651</v>
      </c>
      <c r="AJ14" s="313">
        <f t="shared" si="10"/>
        <v>463849.17194215814</v>
      </c>
      <c r="AK14" s="313">
        <f t="shared" si="10"/>
        <v>475566.71364233037</v>
      </c>
      <c r="AL14" s="313">
        <f t="shared" si="10"/>
        <v>463647.91352160147</v>
      </c>
      <c r="AM14" s="313">
        <f t="shared" si="10"/>
        <v>472162.99960070848</v>
      </c>
      <c r="AN14" s="313">
        <f t="shared" si="10"/>
        <v>473371.956510444</v>
      </c>
      <c r="AO14" s="313">
        <f t="shared" si="10"/>
        <v>470011.37693719706</v>
      </c>
      <c r="AP14" s="313">
        <f t="shared" si="10"/>
        <v>466170.69780022133</v>
      </c>
      <c r="AQ14" s="313">
        <f t="shared" si="10"/>
        <v>460173.40817293455</v>
      </c>
      <c r="AR14" s="313">
        <f t="shared" si="10"/>
        <v>471606.20011199068</v>
      </c>
      <c r="AS14" s="313">
        <f t="shared" si="10"/>
        <v>427805.44811084284</v>
      </c>
      <c r="AT14" s="313">
        <f t="shared" si="10"/>
        <v>402109.88129706844</v>
      </c>
      <c r="AU14" s="313">
        <f t="shared" si="10"/>
        <v>431163.93901652255</v>
      </c>
      <c r="AV14" s="313">
        <f t="shared" si="10"/>
        <v>445567.48237229965</v>
      </c>
      <c r="AW14" s="313">
        <f t="shared" si="10"/>
        <v>457936.19962373114</v>
      </c>
      <c r="AX14" s="313">
        <f t="shared" si="10"/>
        <v>466993.31614300731</v>
      </c>
      <c r="AY14" s="313">
        <f t="shared" si="10"/>
        <v>449777.4947076044</v>
      </c>
      <c r="AZ14" s="313">
        <f t="shared" si="10"/>
        <v>432677.81359646394</v>
      </c>
      <c r="BA14" s="434">
        <f t="shared" si="10"/>
        <v>417734.82122991938</v>
      </c>
      <c r="BB14" s="642">
        <f t="shared" ref="BB14" si="11">SUM(BB15,BB19)</f>
        <v>0</v>
      </c>
      <c r="BC14" s="313">
        <f t="shared" ref="BC14" si="12">SUM(BC15,BC19)</f>
        <v>0</v>
      </c>
      <c r="BD14" s="313">
        <f t="shared" ref="BD14" si="13">SUM(BD15,BD19)</f>
        <v>0</v>
      </c>
      <c r="BE14" s="313">
        <f t="shared" ref="BE14" si="14">SUM(BE15,BE19)</f>
        <v>0</v>
      </c>
      <c r="BF14" s="313"/>
      <c r="BG14" s="313"/>
    </row>
    <row r="15" spans="1:63">
      <c r="P15" s="672"/>
      <c r="Q15" s="672"/>
      <c r="R15" s="1008"/>
      <c r="S15" s="672"/>
      <c r="T15" s="671"/>
      <c r="V15" s="904"/>
      <c r="W15" s="922"/>
      <c r="X15" s="1481" t="s">
        <v>191</v>
      </c>
      <c r="Y15" s="1492"/>
      <c r="Z15" s="142"/>
      <c r="AA15" s="313">
        <f>SUM(AA16:AA18)</f>
        <v>39825.691020056373</v>
      </c>
      <c r="AB15" s="313">
        <f t="shared" ref="AB15:BA15" si="15">SUM(AB16:AB18)</f>
        <v>39609.971244997607</v>
      </c>
      <c r="AC15" s="313">
        <f t="shared" si="15"/>
        <v>39521.672705738747</v>
      </c>
      <c r="AD15" s="313">
        <f t="shared" si="15"/>
        <v>38359.318479357316</v>
      </c>
      <c r="AE15" s="313">
        <f t="shared" si="15"/>
        <v>38093.728130558586</v>
      </c>
      <c r="AF15" s="313">
        <f t="shared" si="15"/>
        <v>37197.97199460413</v>
      </c>
      <c r="AG15" s="313">
        <f t="shared" si="15"/>
        <v>37286.728277218572</v>
      </c>
      <c r="AH15" s="313">
        <f t="shared" si="15"/>
        <v>36037.733637641133</v>
      </c>
      <c r="AI15" s="313">
        <f t="shared" si="15"/>
        <v>35158.369220552959</v>
      </c>
      <c r="AJ15" s="313">
        <f t="shared" si="15"/>
        <v>34500.040794786211</v>
      </c>
      <c r="AK15" s="313">
        <f t="shared" si="15"/>
        <v>33688.315331308302</v>
      </c>
      <c r="AL15" s="313">
        <f t="shared" si="15"/>
        <v>33790.982496835815</v>
      </c>
      <c r="AM15" s="313">
        <f t="shared" si="15"/>
        <v>32709.526075412428</v>
      </c>
      <c r="AN15" s="313">
        <f t="shared" si="15"/>
        <v>32270.206387802675</v>
      </c>
      <c r="AO15" s="313">
        <f t="shared" si="15"/>
        <v>32197.397238204285</v>
      </c>
      <c r="AP15" s="313">
        <f t="shared" si="15"/>
        <v>31043.218721157788</v>
      </c>
      <c r="AQ15" s="313">
        <f t="shared" si="15"/>
        <v>29473.738598086507</v>
      </c>
      <c r="AR15" s="313">
        <f t="shared" si="15"/>
        <v>29582.98145031996</v>
      </c>
      <c r="AS15" s="313">
        <f t="shared" si="15"/>
        <v>24857.937649235369</v>
      </c>
      <c r="AT15" s="313">
        <f t="shared" si="15"/>
        <v>27485.9777881517</v>
      </c>
      <c r="AU15" s="313">
        <f t="shared" si="15"/>
        <v>26930.084138532337</v>
      </c>
      <c r="AV15" s="313">
        <f t="shared" si="15"/>
        <v>29057.608259569883</v>
      </c>
      <c r="AW15" s="313">
        <f t="shared" si="15"/>
        <v>28656.885486602252</v>
      </c>
      <c r="AX15" s="313">
        <f t="shared" si="15"/>
        <v>25898.433437963675</v>
      </c>
      <c r="AY15" s="313">
        <f t="shared" si="15"/>
        <v>25245.506452922706</v>
      </c>
      <c r="AZ15" s="313">
        <f t="shared" si="15"/>
        <v>26481.690917675765</v>
      </c>
      <c r="BA15" s="434">
        <f t="shared" si="15"/>
        <v>25976.862027552346</v>
      </c>
      <c r="BB15" s="642">
        <f t="shared" ref="BB15" si="16">SUM(BB16:BB18)</f>
        <v>0</v>
      </c>
      <c r="BC15" s="313">
        <f t="shared" ref="BC15" si="17">SUM(BC16:BC18)</f>
        <v>0</v>
      </c>
      <c r="BD15" s="313">
        <f t="shared" ref="BD15" si="18">SUM(BD16:BD18)</f>
        <v>0</v>
      </c>
      <c r="BE15" s="313">
        <f t="shared" ref="BE15" si="19">SUM(BE16:BE18)</f>
        <v>0</v>
      </c>
      <c r="BF15" s="313"/>
      <c r="BG15" s="313"/>
    </row>
    <row r="16" spans="1:63" ht="14.25" customHeight="1">
      <c r="P16" s="672"/>
      <c r="Q16" s="672"/>
      <c r="R16" s="672"/>
      <c r="S16" s="672"/>
      <c r="T16" s="670"/>
      <c r="V16" s="904"/>
      <c r="W16" s="922"/>
      <c r="X16" s="922"/>
      <c r="Y16" s="46" t="s">
        <v>192</v>
      </c>
      <c r="Z16" s="139"/>
      <c r="AA16" s="268">
        <v>22722.445318511505</v>
      </c>
      <c r="AB16" s="268">
        <v>23230.820938770677</v>
      </c>
      <c r="AC16" s="268">
        <v>23246.786492137304</v>
      </c>
      <c r="AD16" s="268">
        <v>22593.276301508995</v>
      </c>
      <c r="AE16" s="268">
        <v>21609.503116664986</v>
      </c>
      <c r="AF16" s="268">
        <v>21271.363752021149</v>
      </c>
      <c r="AG16" s="268">
        <v>22069.039952009232</v>
      </c>
      <c r="AH16" s="268">
        <v>21637.327199207019</v>
      </c>
      <c r="AI16" s="268">
        <v>21382.646715078947</v>
      </c>
      <c r="AJ16" s="268">
        <v>21052.195280033295</v>
      </c>
      <c r="AK16" s="268">
        <v>20955.736310238983</v>
      </c>
      <c r="AL16" s="268">
        <v>21706.494410251536</v>
      </c>
      <c r="AM16" s="268">
        <v>20936.053299813564</v>
      </c>
      <c r="AN16" s="268">
        <v>20935.456400563355</v>
      </c>
      <c r="AO16" s="268">
        <v>21265.40779114926</v>
      </c>
      <c r="AP16" s="268">
        <v>20616.574183230419</v>
      </c>
      <c r="AQ16" s="268">
        <v>19500.395075714314</v>
      </c>
      <c r="AR16" s="268">
        <v>19814.416402569892</v>
      </c>
      <c r="AS16" s="268">
        <v>17263.162300504657</v>
      </c>
      <c r="AT16" s="268">
        <v>20028.55713650371</v>
      </c>
      <c r="AU16" s="268">
        <v>18802.006508582752</v>
      </c>
      <c r="AV16" s="268">
        <v>17961.362244295684</v>
      </c>
      <c r="AW16" s="268">
        <v>17834.431771186773</v>
      </c>
      <c r="AX16" s="268">
        <v>16632.223756141284</v>
      </c>
      <c r="AY16" s="268">
        <v>16041.849081976521</v>
      </c>
      <c r="AZ16" s="268">
        <v>17441.954005571301</v>
      </c>
      <c r="BA16" s="684">
        <v>17005.822465879937</v>
      </c>
      <c r="BB16" s="675">
        <v>0</v>
      </c>
      <c r="BC16" s="268">
        <v>0</v>
      </c>
      <c r="BD16" s="268">
        <v>0</v>
      </c>
      <c r="BE16" s="268">
        <v>0</v>
      </c>
      <c r="BF16" s="268"/>
      <c r="BG16" s="268"/>
    </row>
    <row r="17" spans="16:59" ht="14.25" customHeight="1">
      <c r="P17" s="672"/>
      <c r="Q17" s="672"/>
      <c r="R17" s="672"/>
      <c r="S17" s="672"/>
      <c r="T17" s="670"/>
      <c r="V17" s="904"/>
      <c r="W17" s="922"/>
      <c r="X17" s="922"/>
      <c r="Y17" s="47" t="s">
        <v>193</v>
      </c>
      <c r="Z17" s="139"/>
      <c r="AA17" s="139">
        <v>5535.2096384162014</v>
      </c>
      <c r="AB17" s="139">
        <v>5032.5459510040164</v>
      </c>
      <c r="AC17" s="139">
        <v>4825.1247337511841</v>
      </c>
      <c r="AD17" s="139">
        <v>4525.4285814807436</v>
      </c>
      <c r="AE17" s="139">
        <v>4519.6595284867881</v>
      </c>
      <c r="AF17" s="139">
        <v>4149.4267174237957</v>
      </c>
      <c r="AG17" s="139">
        <v>3953.0422392035302</v>
      </c>
      <c r="AH17" s="139">
        <v>3714.4789919849482</v>
      </c>
      <c r="AI17" s="139">
        <v>3493.7577998989959</v>
      </c>
      <c r="AJ17" s="139">
        <v>3312.2571703421531</v>
      </c>
      <c r="AK17" s="139">
        <v>3090.0221087833124</v>
      </c>
      <c r="AL17" s="139">
        <v>2904.104124578741</v>
      </c>
      <c r="AM17" s="139">
        <v>2758.7300986005403</v>
      </c>
      <c r="AN17" s="139">
        <v>2604.782553407842</v>
      </c>
      <c r="AO17" s="139">
        <v>2528.3726081250079</v>
      </c>
      <c r="AP17" s="139">
        <v>2370.9009008548951</v>
      </c>
      <c r="AQ17" s="139">
        <v>2136.3359928927116</v>
      </c>
      <c r="AR17" s="139">
        <v>1838.8738371829463</v>
      </c>
      <c r="AS17" s="139">
        <v>1675.0270557951371</v>
      </c>
      <c r="AT17" s="139">
        <v>1651.3807588723778</v>
      </c>
      <c r="AU17" s="139">
        <v>1611.6575277871605</v>
      </c>
      <c r="AV17" s="139">
        <v>1858.1459959185163</v>
      </c>
      <c r="AW17" s="139">
        <v>1950.0709072310074</v>
      </c>
      <c r="AX17" s="139">
        <v>1655.0215758954705</v>
      </c>
      <c r="AY17" s="139">
        <v>1577.1661307602888</v>
      </c>
      <c r="AZ17" s="139">
        <v>1492.3983183104729</v>
      </c>
      <c r="BA17" s="433">
        <v>1465.8410733414435</v>
      </c>
      <c r="BB17" s="640">
        <v>0</v>
      </c>
      <c r="BC17" s="139">
        <v>0</v>
      </c>
      <c r="BD17" s="139">
        <v>0</v>
      </c>
      <c r="BE17" s="139">
        <v>0</v>
      </c>
      <c r="BF17" s="139"/>
      <c r="BG17" s="139"/>
    </row>
    <row r="18" spans="16:59" ht="14.25" customHeight="1">
      <c r="P18" s="672"/>
      <c r="Q18" s="672"/>
      <c r="R18" s="672"/>
      <c r="S18" s="672"/>
      <c r="T18" s="670"/>
      <c r="V18" s="904"/>
      <c r="W18" s="922"/>
      <c r="X18" s="922"/>
      <c r="Y18" s="1015" t="s">
        <v>417</v>
      </c>
      <c r="Z18" s="139"/>
      <c r="AA18" s="139">
        <v>11568.036063128666</v>
      </c>
      <c r="AB18" s="139">
        <v>11346.604355222911</v>
      </c>
      <c r="AC18" s="139">
        <v>11449.761479850258</v>
      </c>
      <c r="AD18" s="139">
        <v>11240.613596367575</v>
      </c>
      <c r="AE18" s="139">
        <v>11964.565485406811</v>
      </c>
      <c r="AF18" s="139">
        <v>11777.181525159187</v>
      </c>
      <c r="AG18" s="139">
        <v>11264.646086005814</v>
      </c>
      <c r="AH18" s="139">
        <v>10685.92744644917</v>
      </c>
      <c r="AI18" s="139">
        <v>10281.964705575017</v>
      </c>
      <c r="AJ18" s="139">
        <v>10135.588344410764</v>
      </c>
      <c r="AK18" s="139">
        <v>9642.5569122860052</v>
      </c>
      <c r="AL18" s="139">
        <v>9180.3839620055405</v>
      </c>
      <c r="AM18" s="139">
        <v>9014.7426769983249</v>
      </c>
      <c r="AN18" s="139">
        <v>8729.967433831478</v>
      </c>
      <c r="AO18" s="139">
        <v>8403.6168389300146</v>
      </c>
      <c r="AP18" s="139">
        <v>8055.7436370724727</v>
      </c>
      <c r="AQ18" s="139">
        <v>7837.0075294794797</v>
      </c>
      <c r="AR18" s="139">
        <v>7929.6912105671217</v>
      </c>
      <c r="AS18" s="139">
        <v>5919.7482929355765</v>
      </c>
      <c r="AT18" s="139">
        <v>5806.0398927756096</v>
      </c>
      <c r="AU18" s="139">
        <v>6516.4201021624231</v>
      </c>
      <c r="AV18" s="139">
        <v>9238.1000193556829</v>
      </c>
      <c r="AW18" s="139">
        <v>8872.3828081844713</v>
      </c>
      <c r="AX18" s="139">
        <v>7611.1881059269217</v>
      </c>
      <c r="AY18" s="139">
        <v>7626.4912401858955</v>
      </c>
      <c r="AZ18" s="139">
        <v>7547.3385937939938</v>
      </c>
      <c r="BA18" s="433">
        <v>7505.198488330966</v>
      </c>
      <c r="BB18" s="640">
        <v>0</v>
      </c>
      <c r="BC18" s="139">
        <v>0</v>
      </c>
      <c r="BD18" s="139">
        <v>0</v>
      </c>
      <c r="BE18" s="139">
        <v>0</v>
      </c>
      <c r="BF18" s="139"/>
      <c r="BG18" s="139"/>
    </row>
    <row r="19" spans="16:59">
      <c r="P19" s="672"/>
      <c r="Q19" s="672"/>
      <c r="R19" s="1008"/>
      <c r="S19" s="672"/>
      <c r="T19" s="671"/>
      <c r="V19" s="904"/>
      <c r="W19" s="922"/>
      <c r="X19" s="1481" t="s">
        <v>195</v>
      </c>
      <c r="Y19" s="1492"/>
      <c r="Z19" s="142"/>
      <c r="AA19" s="313">
        <f>SUM(AA20:AA28)</f>
        <v>462159.66468850919</v>
      </c>
      <c r="AB19" s="313">
        <f t="shared" ref="AB19:BA19" si="20">SUM(AB20:AB28)</f>
        <v>456181.64129128389</v>
      </c>
      <c r="AC19" s="313">
        <f t="shared" si="20"/>
        <v>447877.86666854133</v>
      </c>
      <c r="AD19" s="313">
        <f t="shared" si="20"/>
        <v>436891.15760407853</v>
      </c>
      <c r="AE19" s="313">
        <f t="shared" si="20"/>
        <v>454246.04022812733</v>
      </c>
      <c r="AF19" s="313">
        <f t="shared" si="20"/>
        <v>451836.28681396175</v>
      </c>
      <c r="AG19" s="313">
        <f t="shared" si="20"/>
        <v>455385.58613868331</v>
      </c>
      <c r="AH19" s="313">
        <f t="shared" si="20"/>
        <v>447173.44081087015</v>
      </c>
      <c r="AI19" s="313">
        <f t="shared" si="20"/>
        <v>418117.80563058355</v>
      </c>
      <c r="AJ19" s="313">
        <f t="shared" si="20"/>
        <v>429349.1311473719</v>
      </c>
      <c r="AK19" s="313">
        <f t="shared" si="20"/>
        <v>441878.39831102209</v>
      </c>
      <c r="AL19" s="313">
        <f t="shared" si="20"/>
        <v>429856.93102476565</v>
      </c>
      <c r="AM19" s="313">
        <f t="shared" si="20"/>
        <v>439453.47352529608</v>
      </c>
      <c r="AN19" s="313">
        <f t="shared" si="20"/>
        <v>441101.75012264133</v>
      </c>
      <c r="AO19" s="313">
        <f t="shared" si="20"/>
        <v>437813.97969899274</v>
      </c>
      <c r="AP19" s="313">
        <f t="shared" si="20"/>
        <v>435127.47907906352</v>
      </c>
      <c r="AQ19" s="313">
        <f t="shared" si="20"/>
        <v>430699.66957484803</v>
      </c>
      <c r="AR19" s="313">
        <f t="shared" si="20"/>
        <v>442023.21866167069</v>
      </c>
      <c r="AS19" s="313">
        <f t="shared" si="20"/>
        <v>402947.51046160748</v>
      </c>
      <c r="AT19" s="313">
        <f t="shared" si="20"/>
        <v>374623.90350891673</v>
      </c>
      <c r="AU19" s="313">
        <f t="shared" si="20"/>
        <v>404233.8548779902</v>
      </c>
      <c r="AV19" s="313">
        <f t="shared" si="20"/>
        <v>416509.8741127298</v>
      </c>
      <c r="AW19" s="313">
        <f t="shared" si="20"/>
        <v>429279.31413712888</v>
      </c>
      <c r="AX19" s="313">
        <f t="shared" si="20"/>
        <v>441094.88270504365</v>
      </c>
      <c r="AY19" s="313">
        <f t="shared" si="20"/>
        <v>424531.9882546817</v>
      </c>
      <c r="AZ19" s="313">
        <f t="shared" si="20"/>
        <v>406196.12267878815</v>
      </c>
      <c r="BA19" s="434">
        <f t="shared" si="20"/>
        <v>391757.95920236706</v>
      </c>
      <c r="BB19" s="642">
        <f t="shared" ref="BB19" si="21">SUM(BB20:BB28)</f>
        <v>0</v>
      </c>
      <c r="BC19" s="313">
        <f t="shared" ref="BC19" si="22">SUM(BC20:BC28)</f>
        <v>0</v>
      </c>
      <c r="BD19" s="313">
        <f t="shared" ref="BD19" si="23">SUM(BD20:BD28)</f>
        <v>0</v>
      </c>
      <c r="BE19" s="313">
        <f t="shared" ref="BE19" si="24">SUM(BE20:BE28)</f>
        <v>0</v>
      </c>
      <c r="BF19" s="313"/>
      <c r="BG19" s="313"/>
    </row>
    <row r="20" spans="16:59" ht="14.25" customHeight="1">
      <c r="P20" s="672"/>
      <c r="Q20" s="672"/>
      <c r="R20" s="672"/>
      <c r="S20" s="672"/>
      <c r="T20" s="670"/>
      <c r="V20" s="904"/>
      <c r="W20" s="922"/>
      <c r="X20" s="922"/>
      <c r="Y20" s="46" t="s">
        <v>418</v>
      </c>
      <c r="Z20" s="139"/>
      <c r="AA20" s="139">
        <v>13910.887293806645</v>
      </c>
      <c r="AB20" s="139">
        <v>14450.597472751935</v>
      </c>
      <c r="AC20" s="139">
        <v>15068.481004646281</v>
      </c>
      <c r="AD20" s="139">
        <v>15327.676147951199</v>
      </c>
      <c r="AE20" s="139">
        <v>16344.337463233587</v>
      </c>
      <c r="AF20" s="139">
        <v>17005.52289094116</v>
      </c>
      <c r="AG20" s="139">
        <v>16886.422661409808</v>
      </c>
      <c r="AH20" s="139">
        <v>17065.681570473298</v>
      </c>
      <c r="AI20" s="139">
        <v>17661.661717291448</v>
      </c>
      <c r="AJ20" s="139">
        <v>18360.50255481742</v>
      </c>
      <c r="AK20" s="139">
        <v>18488.725609493064</v>
      </c>
      <c r="AL20" s="139">
        <v>18961.780221493209</v>
      </c>
      <c r="AM20" s="139">
        <v>20005.234185648398</v>
      </c>
      <c r="AN20" s="139">
        <v>20120.816006290748</v>
      </c>
      <c r="AO20" s="139">
        <v>20769.981190811748</v>
      </c>
      <c r="AP20" s="139">
        <v>20958.156398440569</v>
      </c>
      <c r="AQ20" s="139">
        <v>20546.745773096118</v>
      </c>
      <c r="AR20" s="139">
        <v>21070.205676103462</v>
      </c>
      <c r="AS20" s="139">
        <v>22101.123425560796</v>
      </c>
      <c r="AT20" s="139">
        <v>19260.832475935764</v>
      </c>
      <c r="AU20" s="139">
        <v>21591.283944496732</v>
      </c>
      <c r="AV20" s="139">
        <v>23388.160903590826</v>
      </c>
      <c r="AW20" s="139">
        <v>24049.79252340502</v>
      </c>
      <c r="AX20" s="139">
        <v>25702.86801991619</v>
      </c>
      <c r="AY20" s="139">
        <v>23629.652145143638</v>
      </c>
      <c r="AZ20" s="139">
        <v>22551.539757311904</v>
      </c>
      <c r="BA20" s="433">
        <v>21863.921846396082</v>
      </c>
      <c r="BB20" s="640">
        <v>0</v>
      </c>
      <c r="BC20" s="139">
        <v>0</v>
      </c>
      <c r="BD20" s="139">
        <v>0</v>
      </c>
      <c r="BE20" s="139">
        <v>0</v>
      </c>
      <c r="BF20" s="139"/>
      <c r="BG20" s="139"/>
    </row>
    <row r="21" spans="16:59" ht="14.25" customHeight="1">
      <c r="P21" s="672"/>
      <c r="Q21" s="672"/>
      <c r="R21" s="672"/>
      <c r="S21" s="672"/>
      <c r="T21" s="670"/>
      <c r="V21" s="904"/>
      <c r="W21" s="922"/>
      <c r="X21" s="922"/>
      <c r="Y21" s="1015" t="s">
        <v>419</v>
      </c>
      <c r="Z21" s="139"/>
      <c r="AA21" s="139">
        <v>21094.622761157712</v>
      </c>
      <c r="AB21" s="139">
        <v>20346.058789982497</v>
      </c>
      <c r="AC21" s="139">
        <v>20153.644654768155</v>
      </c>
      <c r="AD21" s="139">
        <v>19101.273479554035</v>
      </c>
      <c r="AE21" s="139">
        <v>19725.169888101082</v>
      </c>
      <c r="AF21" s="139">
        <v>19252.155026140579</v>
      </c>
      <c r="AG21" s="139">
        <v>18443.53051643202</v>
      </c>
      <c r="AH21" s="139">
        <v>18256.47439798063</v>
      </c>
      <c r="AI21" s="139">
        <v>17898.066665314662</v>
      </c>
      <c r="AJ21" s="139">
        <v>17073.383877951776</v>
      </c>
      <c r="AK21" s="139">
        <v>16213.161779913527</v>
      </c>
      <c r="AL21" s="139">
        <v>15733.124649221245</v>
      </c>
      <c r="AM21" s="139">
        <v>15519.579211082011</v>
      </c>
      <c r="AN21" s="139">
        <v>15256.699028821757</v>
      </c>
      <c r="AO21" s="139">
        <v>14474.027592439112</v>
      </c>
      <c r="AP21" s="139">
        <v>12878.612227973092</v>
      </c>
      <c r="AQ21" s="139">
        <v>12069.153783926553</v>
      </c>
      <c r="AR21" s="139">
        <v>11651.885051638705</v>
      </c>
      <c r="AS21" s="139">
        <v>9778.627060777415</v>
      </c>
      <c r="AT21" s="139">
        <v>9064.8838245221486</v>
      </c>
      <c r="AU21" s="139">
        <v>9688.6774307239466</v>
      </c>
      <c r="AV21" s="139">
        <v>9884.4516077421904</v>
      </c>
      <c r="AW21" s="139">
        <v>9332.6994683913981</v>
      </c>
      <c r="AX21" s="139">
        <v>9740.8512552758148</v>
      </c>
      <c r="AY21" s="139">
        <v>9417.8429375438718</v>
      </c>
      <c r="AZ21" s="139">
        <v>9996.6122180780731</v>
      </c>
      <c r="BA21" s="433">
        <v>8999.4747899575959</v>
      </c>
      <c r="BB21" s="640">
        <v>0</v>
      </c>
      <c r="BC21" s="139">
        <v>0</v>
      </c>
      <c r="BD21" s="139">
        <v>0</v>
      </c>
      <c r="BE21" s="139">
        <v>0</v>
      </c>
      <c r="BF21" s="139"/>
      <c r="BG21" s="139"/>
    </row>
    <row r="22" spans="16:59" ht="14.25" customHeight="1">
      <c r="P22" s="672"/>
      <c r="Q22" s="672"/>
      <c r="R22" s="672"/>
      <c r="S22" s="672"/>
      <c r="T22" s="670"/>
      <c r="V22" s="904"/>
      <c r="W22" s="922"/>
      <c r="X22" s="922"/>
      <c r="Y22" s="1015" t="s">
        <v>420</v>
      </c>
      <c r="Z22" s="139"/>
      <c r="AA22" s="139">
        <v>32568.035492594994</v>
      </c>
      <c r="AB22" s="139">
        <v>32605.459757201206</v>
      </c>
      <c r="AC22" s="139">
        <v>31953.152665572965</v>
      </c>
      <c r="AD22" s="139">
        <v>31880.030612308889</v>
      </c>
      <c r="AE22" s="139">
        <v>33106.379278488588</v>
      </c>
      <c r="AF22" s="139">
        <v>34353.557518418369</v>
      </c>
      <c r="AG22" s="139">
        <v>34654.78329050904</v>
      </c>
      <c r="AH22" s="139">
        <v>34485.550076269254</v>
      </c>
      <c r="AI22" s="139">
        <v>33013.38577619844</v>
      </c>
      <c r="AJ22" s="139">
        <v>33656.46071628284</v>
      </c>
      <c r="AK22" s="139">
        <v>34543.3229373426</v>
      </c>
      <c r="AL22" s="139">
        <v>33798.956812598051</v>
      </c>
      <c r="AM22" s="139">
        <v>33285.117511374359</v>
      </c>
      <c r="AN22" s="139">
        <v>33002.531282567863</v>
      </c>
      <c r="AO22" s="139">
        <v>32462.903354320675</v>
      </c>
      <c r="AP22" s="139">
        <v>31072.127319940992</v>
      </c>
      <c r="AQ22" s="139">
        <v>29093.025457327807</v>
      </c>
      <c r="AR22" s="139">
        <v>28503.964256075815</v>
      </c>
      <c r="AS22" s="139">
        <v>26652.050482575814</v>
      </c>
      <c r="AT22" s="139">
        <v>24454.732863767014</v>
      </c>
      <c r="AU22" s="139">
        <v>23957.08233461823</v>
      </c>
      <c r="AV22" s="139">
        <v>24343.341195059475</v>
      </c>
      <c r="AW22" s="139">
        <v>26063.41284619725</v>
      </c>
      <c r="AX22" s="139">
        <v>25293.935046119819</v>
      </c>
      <c r="AY22" s="139">
        <v>23797.444976411738</v>
      </c>
      <c r="AZ22" s="139">
        <v>23599.184232922995</v>
      </c>
      <c r="BA22" s="433">
        <v>22449.271262299251</v>
      </c>
      <c r="BB22" s="640">
        <v>0</v>
      </c>
      <c r="BC22" s="139">
        <v>0</v>
      </c>
      <c r="BD22" s="139">
        <v>0</v>
      </c>
      <c r="BE22" s="139">
        <v>0</v>
      </c>
      <c r="BF22" s="139"/>
      <c r="BG22" s="139"/>
    </row>
    <row r="23" spans="16:59" ht="14.25" customHeight="1">
      <c r="P23" s="672"/>
      <c r="Q23" s="672"/>
      <c r="R23" s="672"/>
      <c r="S23" s="672"/>
      <c r="T23" s="670"/>
      <c r="V23" s="904"/>
      <c r="W23" s="922"/>
      <c r="X23" s="922"/>
      <c r="Y23" s="1015" t="s">
        <v>332</v>
      </c>
      <c r="Z23" s="139"/>
      <c r="AA23" s="139">
        <v>63453.340752015007</v>
      </c>
      <c r="AB23" s="139">
        <v>64074.497149683717</v>
      </c>
      <c r="AC23" s="139">
        <v>64339.716722168931</v>
      </c>
      <c r="AD23" s="139">
        <v>63677.383040155495</v>
      </c>
      <c r="AE23" s="139">
        <v>67873.461693965204</v>
      </c>
      <c r="AF23" s="139">
        <v>68641.440035226813</v>
      </c>
      <c r="AG23" s="139">
        <v>70779.222759256765</v>
      </c>
      <c r="AH23" s="139">
        <v>71705.245193106224</v>
      </c>
      <c r="AI23" s="139">
        <v>67118.777828667997</v>
      </c>
      <c r="AJ23" s="139">
        <v>68459.203641798027</v>
      </c>
      <c r="AK23" s="139">
        <v>72242.637455216114</v>
      </c>
      <c r="AL23" s="139">
        <v>69296.000957115757</v>
      </c>
      <c r="AM23" s="139">
        <v>69349.50592481115</v>
      </c>
      <c r="AN23" s="139">
        <v>68624.92447113707</v>
      </c>
      <c r="AO23" s="139">
        <v>69063.814394782792</v>
      </c>
      <c r="AP23" s="139">
        <v>71612.584682585686</v>
      </c>
      <c r="AQ23" s="139">
        <v>70007.370719902945</v>
      </c>
      <c r="AR23" s="139">
        <v>70421.976323890325</v>
      </c>
      <c r="AS23" s="139">
        <v>65474.643846787687</v>
      </c>
      <c r="AT23" s="139">
        <v>64874.575999810106</v>
      </c>
      <c r="AU23" s="139">
        <v>66944.357045594035</v>
      </c>
      <c r="AV23" s="139">
        <v>68912.38396430813</v>
      </c>
      <c r="AW23" s="139">
        <v>66956.490081275319</v>
      </c>
      <c r="AX23" s="139">
        <v>70241.474175904688</v>
      </c>
      <c r="AY23" s="139">
        <v>66948.596891073626</v>
      </c>
      <c r="AZ23" s="139">
        <v>65100.31694076956</v>
      </c>
      <c r="BA23" s="433">
        <v>61306.230983377493</v>
      </c>
      <c r="BB23" s="640">
        <v>0</v>
      </c>
      <c r="BC23" s="139">
        <v>0</v>
      </c>
      <c r="BD23" s="139">
        <v>0</v>
      </c>
      <c r="BE23" s="139">
        <v>0</v>
      </c>
      <c r="BF23" s="139"/>
      <c r="BG23" s="139"/>
    </row>
    <row r="24" spans="16:59" ht="14.25" customHeight="1">
      <c r="P24" s="672"/>
      <c r="Q24" s="672"/>
      <c r="R24" s="672"/>
      <c r="S24" s="672"/>
      <c r="T24" s="670"/>
      <c r="V24" s="904"/>
      <c r="W24" s="922"/>
      <c r="X24" s="922"/>
      <c r="Y24" s="1015" t="s">
        <v>196</v>
      </c>
      <c r="Z24" s="139"/>
      <c r="AA24" s="139">
        <v>53937.307149399479</v>
      </c>
      <c r="AB24" s="139">
        <v>53938.792535044064</v>
      </c>
      <c r="AC24" s="139">
        <v>54007.593430591725</v>
      </c>
      <c r="AD24" s="139">
        <v>53131.003490008923</v>
      </c>
      <c r="AE24" s="139">
        <v>54248.966837260676</v>
      </c>
      <c r="AF24" s="139">
        <v>53849.743928011085</v>
      </c>
      <c r="AG24" s="139">
        <v>53505.119148265032</v>
      </c>
      <c r="AH24" s="139">
        <v>51601.643030140796</v>
      </c>
      <c r="AI24" s="139">
        <v>46630.671423601452</v>
      </c>
      <c r="AJ24" s="139">
        <v>46455.505358197865</v>
      </c>
      <c r="AK24" s="139">
        <v>46359.850477065833</v>
      </c>
      <c r="AL24" s="139">
        <v>44546.70885849277</v>
      </c>
      <c r="AM24" s="139">
        <v>43980.084291362677</v>
      </c>
      <c r="AN24" s="139">
        <v>43583.931025873593</v>
      </c>
      <c r="AO24" s="139">
        <v>41080.996912361472</v>
      </c>
      <c r="AP24" s="139">
        <v>39873.107778182843</v>
      </c>
      <c r="AQ24" s="139">
        <v>39715.725236839273</v>
      </c>
      <c r="AR24" s="139">
        <v>38926.120787260093</v>
      </c>
      <c r="AS24" s="139">
        <v>36172.810750809527</v>
      </c>
      <c r="AT24" s="139">
        <v>32272.143663780476</v>
      </c>
      <c r="AU24" s="139">
        <v>32562.947250555764</v>
      </c>
      <c r="AV24" s="139">
        <v>33032.572831963764</v>
      </c>
      <c r="AW24" s="139">
        <v>33866.56418139131</v>
      </c>
      <c r="AX24" s="139">
        <v>34890.670343565442</v>
      </c>
      <c r="AY24" s="139">
        <v>33228.867472462502</v>
      </c>
      <c r="AZ24" s="139">
        <v>31642.771391465041</v>
      </c>
      <c r="BA24" s="433">
        <v>31699.894765415029</v>
      </c>
      <c r="BB24" s="640">
        <v>0</v>
      </c>
      <c r="BC24" s="139">
        <v>0</v>
      </c>
      <c r="BD24" s="139">
        <v>0</v>
      </c>
      <c r="BE24" s="139">
        <v>0</v>
      </c>
      <c r="BF24" s="139"/>
      <c r="BG24" s="139"/>
    </row>
    <row r="25" spans="16:59" ht="14.25" customHeight="1">
      <c r="P25" s="672"/>
      <c r="Q25" s="672"/>
      <c r="R25" s="672"/>
      <c r="S25" s="672"/>
      <c r="T25" s="670"/>
      <c r="V25" s="904"/>
      <c r="W25" s="922"/>
      <c r="X25" s="922"/>
      <c r="Y25" s="1015" t="s">
        <v>197</v>
      </c>
      <c r="Z25" s="139"/>
      <c r="AA25" s="139">
        <v>174151.11594904351</v>
      </c>
      <c r="AB25" s="139">
        <v>168816.06722254527</v>
      </c>
      <c r="AC25" s="139">
        <v>161635.44968468224</v>
      </c>
      <c r="AD25" s="139">
        <v>159420.39941672879</v>
      </c>
      <c r="AE25" s="139">
        <v>163223.60497507526</v>
      </c>
      <c r="AF25" s="139">
        <v>163864.95086893314</v>
      </c>
      <c r="AG25" s="139">
        <v>165305.69216344427</v>
      </c>
      <c r="AH25" s="139">
        <v>167410.59594616175</v>
      </c>
      <c r="AI25" s="139">
        <v>155985.41749659349</v>
      </c>
      <c r="AJ25" s="139">
        <v>161738.34082359792</v>
      </c>
      <c r="AK25" s="139">
        <v>168961.28987448811</v>
      </c>
      <c r="AL25" s="139">
        <v>164571.05536273343</v>
      </c>
      <c r="AM25" s="139">
        <v>171025.69833246706</v>
      </c>
      <c r="AN25" s="139">
        <v>173071.24404246674</v>
      </c>
      <c r="AO25" s="139">
        <v>173202.26052119749</v>
      </c>
      <c r="AP25" s="139">
        <v>171091.85053792509</v>
      </c>
      <c r="AQ25" s="139">
        <v>173290.17456524807</v>
      </c>
      <c r="AR25" s="139">
        <v>180200.8284443763</v>
      </c>
      <c r="AS25" s="139">
        <v>162537.60980161672</v>
      </c>
      <c r="AT25" s="139">
        <v>150944.93567195558</v>
      </c>
      <c r="AU25" s="139">
        <v>171035.89885085216</v>
      </c>
      <c r="AV25" s="139">
        <v>171242.7744392661</v>
      </c>
      <c r="AW25" s="139">
        <v>174896.33965576155</v>
      </c>
      <c r="AX25" s="139">
        <v>182122.30308956059</v>
      </c>
      <c r="AY25" s="139">
        <v>179089.96634710795</v>
      </c>
      <c r="AZ25" s="139">
        <v>170978.15453887277</v>
      </c>
      <c r="BA25" s="433">
        <v>165741.49693606319</v>
      </c>
      <c r="BB25" s="640">
        <v>0</v>
      </c>
      <c r="BC25" s="139">
        <v>0</v>
      </c>
      <c r="BD25" s="139">
        <v>0</v>
      </c>
      <c r="BE25" s="139">
        <v>0</v>
      </c>
      <c r="BF25" s="139"/>
      <c r="BG25" s="139"/>
    </row>
    <row r="26" spans="16:59" ht="14.25" customHeight="1">
      <c r="P26" s="672"/>
      <c r="Q26" s="672"/>
      <c r="R26" s="672"/>
      <c r="S26" s="672"/>
      <c r="T26" s="670"/>
      <c r="V26" s="904"/>
      <c r="W26" s="922"/>
      <c r="X26" s="922"/>
      <c r="Y26" s="1015" t="s">
        <v>421</v>
      </c>
      <c r="Z26" s="139"/>
      <c r="AA26" s="139">
        <v>15005.812041063382</v>
      </c>
      <c r="AB26" s="139">
        <v>14550.68473416997</v>
      </c>
      <c r="AC26" s="139">
        <v>14350.176032567062</v>
      </c>
      <c r="AD26" s="139">
        <v>13406.881418845465</v>
      </c>
      <c r="AE26" s="139">
        <v>13294.636565616884</v>
      </c>
      <c r="AF26" s="139">
        <v>12462.86284312205</v>
      </c>
      <c r="AG26" s="139">
        <v>11649.364443605056</v>
      </c>
      <c r="AH26" s="139">
        <v>12028.666111552064</v>
      </c>
      <c r="AI26" s="139">
        <v>11672.000957670149</v>
      </c>
      <c r="AJ26" s="139">
        <v>11971.694049120111</v>
      </c>
      <c r="AK26" s="139">
        <v>11889.638533605994</v>
      </c>
      <c r="AL26" s="139">
        <v>11763.085465904649</v>
      </c>
      <c r="AM26" s="139">
        <v>11971.471287397339</v>
      </c>
      <c r="AN26" s="139">
        <v>12162.905222162937</v>
      </c>
      <c r="AO26" s="139">
        <v>11989.389060845886</v>
      </c>
      <c r="AP26" s="139">
        <v>11558.416135675334</v>
      </c>
      <c r="AQ26" s="139">
        <v>11418.261984377135</v>
      </c>
      <c r="AR26" s="139">
        <v>11486.529073667274</v>
      </c>
      <c r="AS26" s="139">
        <v>10607.902105181376</v>
      </c>
      <c r="AT26" s="139">
        <v>9043.1883883920691</v>
      </c>
      <c r="AU26" s="139">
        <v>9284.6391469396731</v>
      </c>
      <c r="AV26" s="139">
        <v>9592.422760149333</v>
      </c>
      <c r="AW26" s="139">
        <v>11485.637337012287</v>
      </c>
      <c r="AX26" s="139">
        <v>10246.823627960874</v>
      </c>
      <c r="AY26" s="139">
        <v>9323.4190525515514</v>
      </c>
      <c r="AZ26" s="139">
        <v>8664.3583711504689</v>
      </c>
      <c r="BA26" s="433">
        <v>9180.4759902546175</v>
      </c>
      <c r="BB26" s="640">
        <v>0</v>
      </c>
      <c r="BC26" s="139">
        <v>0</v>
      </c>
      <c r="BD26" s="139">
        <v>0</v>
      </c>
      <c r="BE26" s="139">
        <v>0</v>
      </c>
      <c r="BF26" s="139"/>
      <c r="BG26" s="139"/>
    </row>
    <row r="27" spans="16:59" ht="14.25" customHeight="1">
      <c r="P27" s="672"/>
      <c r="Q27" s="672"/>
      <c r="R27" s="672"/>
      <c r="S27" s="672"/>
      <c r="T27" s="670"/>
      <c r="V27" s="904"/>
      <c r="W27" s="922"/>
      <c r="X27" s="922"/>
      <c r="Y27" s="1015" t="s">
        <v>422</v>
      </c>
      <c r="Z27" s="139"/>
      <c r="AA27" s="139">
        <v>65810.979574068711</v>
      </c>
      <c r="AB27" s="139">
        <v>65789.935627707717</v>
      </c>
      <c r="AC27" s="139">
        <v>65325.575413824758</v>
      </c>
      <c r="AD27" s="139">
        <v>61488.384360803728</v>
      </c>
      <c r="AE27" s="139">
        <v>65972.097187714826</v>
      </c>
      <c r="AF27" s="139">
        <v>63086.684020336921</v>
      </c>
      <c r="AG27" s="139">
        <v>64899.411429522916</v>
      </c>
      <c r="AH27" s="139">
        <v>55241.886544269386</v>
      </c>
      <c r="AI27" s="139">
        <v>48425.499906612989</v>
      </c>
      <c r="AJ27" s="139">
        <v>51197.336761553175</v>
      </c>
      <c r="AK27" s="139">
        <v>52528.292511749045</v>
      </c>
      <c r="AL27" s="139">
        <v>50933.31646666248</v>
      </c>
      <c r="AM27" s="139">
        <v>53530.458141075855</v>
      </c>
      <c r="AN27" s="139">
        <v>54369.614047489886</v>
      </c>
      <c r="AO27" s="139">
        <v>54024.277966798654</v>
      </c>
      <c r="AP27" s="139">
        <v>55450.974896107291</v>
      </c>
      <c r="AQ27" s="139">
        <v>55478.720801922645</v>
      </c>
      <c r="AR27" s="139">
        <v>59950.872727631286</v>
      </c>
      <c r="AS27" s="139">
        <v>52872.71602272868</v>
      </c>
      <c r="AT27" s="139">
        <v>48987.606762958312</v>
      </c>
      <c r="AU27" s="139">
        <v>52417.776445599942</v>
      </c>
      <c r="AV27" s="139">
        <v>57344.599975583005</v>
      </c>
      <c r="AW27" s="139">
        <v>62390.186375633552</v>
      </c>
      <c r="AX27" s="139">
        <v>62039.566278230341</v>
      </c>
      <c r="AY27" s="139">
        <v>58233.092888590363</v>
      </c>
      <c r="AZ27" s="139">
        <v>54756.476558336166</v>
      </c>
      <c r="BA27" s="433">
        <v>52217.624835203445</v>
      </c>
      <c r="BB27" s="640">
        <v>0</v>
      </c>
      <c r="BC27" s="139">
        <v>0</v>
      </c>
      <c r="BD27" s="139">
        <v>0</v>
      </c>
      <c r="BE27" s="139">
        <v>0</v>
      </c>
      <c r="BF27" s="139"/>
      <c r="BG27" s="139"/>
    </row>
    <row r="28" spans="16:59" ht="14.25" customHeight="1">
      <c r="P28" s="672"/>
      <c r="Q28" s="672"/>
      <c r="R28" s="672"/>
      <c r="S28" s="672"/>
      <c r="T28" s="670"/>
      <c r="V28" s="904"/>
      <c r="W28" s="922"/>
      <c r="X28" s="922"/>
      <c r="Y28" s="1015" t="s">
        <v>423</v>
      </c>
      <c r="Z28" s="139"/>
      <c r="AA28" s="139">
        <v>22227.563675359732</v>
      </c>
      <c r="AB28" s="139">
        <v>21609.548002197502</v>
      </c>
      <c r="AC28" s="139">
        <v>21044.077059719268</v>
      </c>
      <c r="AD28" s="139">
        <v>19458.125637722082</v>
      </c>
      <c r="AE28" s="139">
        <v>20457.386338671258</v>
      </c>
      <c r="AF28" s="139">
        <v>19319.369682831632</v>
      </c>
      <c r="AG28" s="139">
        <v>19262.03972623841</v>
      </c>
      <c r="AH28" s="139">
        <v>19377.697940916776</v>
      </c>
      <c r="AI28" s="139">
        <v>19712.323858632946</v>
      </c>
      <c r="AJ28" s="139">
        <v>20436.703364052682</v>
      </c>
      <c r="AK28" s="139">
        <v>20651.479132147815</v>
      </c>
      <c r="AL28" s="139">
        <v>20252.902230544085</v>
      </c>
      <c r="AM28" s="139">
        <v>20786.32464007724</v>
      </c>
      <c r="AN28" s="139">
        <v>20909.084995830748</v>
      </c>
      <c r="AO28" s="139">
        <v>20746.328705434917</v>
      </c>
      <c r="AP28" s="139">
        <v>20631.649102232637</v>
      </c>
      <c r="AQ28" s="139">
        <v>19080.491252207503</v>
      </c>
      <c r="AR28" s="139">
        <v>19810.836321027433</v>
      </c>
      <c r="AS28" s="139">
        <v>16750.026965569476</v>
      </c>
      <c r="AT28" s="139">
        <v>15721.003857795293</v>
      </c>
      <c r="AU28" s="139">
        <v>16751.192428609706</v>
      </c>
      <c r="AV28" s="139">
        <v>18769.166435066963</v>
      </c>
      <c r="AW28" s="139">
        <v>20238.191668061183</v>
      </c>
      <c r="AX28" s="139">
        <v>20816.390868509912</v>
      </c>
      <c r="AY28" s="139">
        <v>20863.105543796464</v>
      </c>
      <c r="AZ28" s="139">
        <v>18906.708669881227</v>
      </c>
      <c r="BA28" s="433">
        <v>18299.567793400314</v>
      </c>
      <c r="BB28" s="640">
        <v>0</v>
      </c>
      <c r="BC28" s="139">
        <v>0</v>
      </c>
      <c r="BD28" s="139">
        <v>0</v>
      </c>
      <c r="BE28" s="139">
        <v>0</v>
      </c>
      <c r="BF28" s="139"/>
      <c r="BG28" s="139"/>
    </row>
    <row r="29" spans="16:59" ht="14.25" customHeight="1">
      <c r="P29" s="672"/>
      <c r="Q29" s="672"/>
      <c r="R29" s="672"/>
      <c r="S29" s="672"/>
      <c r="T29" s="670"/>
      <c r="V29" s="904"/>
      <c r="W29" s="931" t="s">
        <v>355</v>
      </c>
      <c r="X29" s="1016"/>
      <c r="Y29" s="1017"/>
      <c r="Z29" s="369"/>
      <c r="AA29" s="370">
        <f>SUM(AA30:AA34)</f>
        <v>129211.66362263681</v>
      </c>
      <c r="AB29" s="370">
        <f t="shared" ref="AB29:BA29" si="25">SUM(AB30:AB34)</f>
        <v>133357.97595421219</v>
      </c>
      <c r="AC29" s="370">
        <f t="shared" si="25"/>
        <v>137706.65231453211</v>
      </c>
      <c r="AD29" s="370">
        <f t="shared" si="25"/>
        <v>142190.66104139213</v>
      </c>
      <c r="AE29" s="370">
        <f t="shared" si="25"/>
        <v>156198.34222280569</v>
      </c>
      <c r="AF29" s="370">
        <f t="shared" si="25"/>
        <v>161275.33922782089</v>
      </c>
      <c r="AG29" s="370">
        <f t="shared" si="25"/>
        <v>159228.43361418834</v>
      </c>
      <c r="AH29" s="370">
        <f t="shared" si="25"/>
        <v>164253.43286100461</v>
      </c>
      <c r="AI29" s="370">
        <f t="shared" si="25"/>
        <v>172230.8467886268</v>
      </c>
      <c r="AJ29" s="370">
        <f t="shared" si="25"/>
        <v>183005.68412839316</v>
      </c>
      <c r="AK29" s="370">
        <f t="shared" si="25"/>
        <v>186720.92131531364</v>
      </c>
      <c r="AL29" s="370">
        <f t="shared" si="25"/>
        <v>187439.27545202593</v>
      </c>
      <c r="AM29" s="370">
        <f t="shared" si="25"/>
        <v>196977.18114857021</v>
      </c>
      <c r="AN29" s="370">
        <f t="shared" si="25"/>
        <v>202649.31493567943</v>
      </c>
      <c r="AO29" s="370">
        <f t="shared" si="25"/>
        <v>210208.21927569609</v>
      </c>
      <c r="AP29" s="370">
        <f t="shared" si="25"/>
        <v>216769.86432245703</v>
      </c>
      <c r="AQ29" s="370">
        <f t="shared" si="25"/>
        <v>213782.11057551028</v>
      </c>
      <c r="AR29" s="370">
        <f t="shared" si="25"/>
        <v>223291.14537263438</v>
      </c>
      <c r="AS29" s="370">
        <f t="shared" si="25"/>
        <v>215444.48802277271</v>
      </c>
      <c r="AT29" s="370">
        <f t="shared" si="25"/>
        <v>191939.02239544346</v>
      </c>
      <c r="AU29" s="370">
        <f t="shared" si="25"/>
        <v>200616.08702645323</v>
      </c>
      <c r="AV29" s="370">
        <f t="shared" si="25"/>
        <v>223828.53866762732</v>
      </c>
      <c r="AW29" s="370">
        <f t="shared" si="25"/>
        <v>232152.37449279224</v>
      </c>
      <c r="AX29" s="370">
        <f t="shared" si="25"/>
        <v>239194.68581270165</v>
      </c>
      <c r="AY29" s="370">
        <f t="shared" si="25"/>
        <v>231129.4676443651</v>
      </c>
      <c r="AZ29" s="370">
        <f t="shared" si="25"/>
        <v>217895.39191876524</v>
      </c>
      <c r="BA29" s="446">
        <f t="shared" si="25"/>
        <v>214209.88113173668</v>
      </c>
      <c r="BB29" s="643">
        <f t="shared" ref="BB29" si="26">SUM(BB30:BB34)</f>
        <v>0</v>
      </c>
      <c r="BC29" s="370">
        <f t="shared" ref="BC29" si="27">SUM(BC30:BC34)</f>
        <v>0</v>
      </c>
      <c r="BD29" s="370">
        <f t="shared" ref="BD29" si="28">SUM(BD30:BD34)</f>
        <v>0</v>
      </c>
      <c r="BE29" s="370">
        <f t="shared" ref="BE29" si="29">SUM(BE30:BE34)</f>
        <v>0</v>
      </c>
      <c r="BF29" s="370"/>
      <c r="BG29" s="370"/>
    </row>
    <row r="30" spans="16:59" ht="14.25" customHeight="1">
      <c r="P30" s="672"/>
      <c r="Q30" s="672"/>
      <c r="R30" s="672"/>
      <c r="S30" s="672"/>
      <c r="T30" s="670"/>
      <c r="V30" s="904"/>
      <c r="W30" s="935"/>
      <c r="X30" s="1475" t="s">
        <v>200</v>
      </c>
      <c r="Y30" s="1476"/>
      <c r="Z30" s="139"/>
      <c r="AA30" s="139">
        <v>9852.9659294108624</v>
      </c>
      <c r="AB30" s="139">
        <v>11573.053419804943</v>
      </c>
      <c r="AC30" s="139">
        <v>13413.45343233516</v>
      </c>
      <c r="AD30" s="139">
        <v>14579.205451350237</v>
      </c>
      <c r="AE30" s="139">
        <v>17718.857098716246</v>
      </c>
      <c r="AF30" s="139">
        <v>19009.496745105836</v>
      </c>
      <c r="AG30" s="139">
        <v>18103.821473971111</v>
      </c>
      <c r="AH30" s="139">
        <v>17167.536995740127</v>
      </c>
      <c r="AI30" s="139">
        <v>16610.76956157215</v>
      </c>
      <c r="AJ30" s="139">
        <v>16354.436342267913</v>
      </c>
      <c r="AK30" s="139">
        <v>15706.446255298459</v>
      </c>
      <c r="AL30" s="139">
        <v>15339.603386844319</v>
      </c>
      <c r="AM30" s="139">
        <v>16016.057807256007</v>
      </c>
      <c r="AN30" s="139">
        <v>16318.457114508434</v>
      </c>
      <c r="AO30" s="139">
        <v>16316.634589547977</v>
      </c>
      <c r="AP30" s="139">
        <v>16458.520561838322</v>
      </c>
      <c r="AQ30" s="139">
        <v>16219.421698863656</v>
      </c>
      <c r="AR30" s="139">
        <v>17606.134120577983</v>
      </c>
      <c r="AS30" s="139">
        <v>22261.83726657604</v>
      </c>
      <c r="AT30" s="139">
        <v>21484.727764089705</v>
      </c>
      <c r="AU30" s="139">
        <v>22532.112939952822</v>
      </c>
      <c r="AV30" s="139">
        <v>27665.633395689871</v>
      </c>
      <c r="AW30" s="139">
        <v>30247.379326417395</v>
      </c>
      <c r="AX30" s="139">
        <v>28703.385735543721</v>
      </c>
      <c r="AY30" s="139">
        <v>30544.433692686565</v>
      </c>
      <c r="AZ30" s="139">
        <v>27321.450229855938</v>
      </c>
      <c r="BA30" s="433">
        <v>24038.65132506099</v>
      </c>
      <c r="BB30" s="640">
        <v>0</v>
      </c>
      <c r="BC30" s="139">
        <v>0</v>
      </c>
      <c r="BD30" s="139">
        <v>0</v>
      </c>
      <c r="BE30" s="139">
        <v>0</v>
      </c>
      <c r="BF30" s="139"/>
      <c r="BG30" s="139"/>
    </row>
    <row r="31" spans="16:59" ht="14.25" customHeight="1">
      <c r="P31" s="672"/>
      <c r="Q31" s="672"/>
      <c r="R31" s="672"/>
      <c r="S31" s="672"/>
      <c r="T31" s="670"/>
      <c r="V31" s="904"/>
      <c r="W31" s="935"/>
      <c r="X31" s="1490" t="s">
        <v>201</v>
      </c>
      <c r="Y31" s="1491"/>
      <c r="Z31" s="139"/>
      <c r="AA31" s="139">
        <v>21925.322688928012</v>
      </c>
      <c r="AB31" s="139">
        <v>22409.899548081688</v>
      </c>
      <c r="AC31" s="139">
        <v>22971.544002974642</v>
      </c>
      <c r="AD31" s="139">
        <v>22374.818078942648</v>
      </c>
      <c r="AE31" s="139">
        <v>24723.193776628974</v>
      </c>
      <c r="AF31" s="139">
        <v>24568.125500241116</v>
      </c>
      <c r="AG31" s="139">
        <v>24996.565609802848</v>
      </c>
      <c r="AH31" s="139">
        <v>25285.461411623975</v>
      </c>
      <c r="AI31" s="139">
        <v>26104.234111549998</v>
      </c>
      <c r="AJ31" s="139">
        <v>27877.334416812693</v>
      </c>
      <c r="AK31" s="139">
        <v>28631.830287145098</v>
      </c>
      <c r="AL31" s="139">
        <v>30779.861087489538</v>
      </c>
      <c r="AM31" s="139">
        <v>35351.282158212627</v>
      </c>
      <c r="AN31" s="139">
        <v>39165.997902074072</v>
      </c>
      <c r="AO31" s="139">
        <v>41887.779871570281</v>
      </c>
      <c r="AP31" s="139">
        <v>45589.338206991597</v>
      </c>
      <c r="AQ31" s="139">
        <v>47306.798199073412</v>
      </c>
      <c r="AR31" s="139">
        <v>55990.05356742633</v>
      </c>
      <c r="AS31" s="139">
        <v>47221.210454829423</v>
      </c>
      <c r="AT31" s="139">
        <v>47874.628859812714</v>
      </c>
      <c r="AU31" s="139">
        <v>52010.714748703271</v>
      </c>
      <c r="AV31" s="139">
        <v>60025.54932563864</v>
      </c>
      <c r="AW31" s="139">
        <v>62941.000668444554</v>
      </c>
      <c r="AX31" s="139">
        <v>61044.264912793064</v>
      </c>
      <c r="AY31" s="139">
        <v>59480.243493713177</v>
      </c>
      <c r="AZ31" s="139">
        <v>55136.044512644126</v>
      </c>
      <c r="BA31" s="433">
        <v>56962.714474754859</v>
      </c>
      <c r="BB31" s="640">
        <v>0</v>
      </c>
      <c r="BC31" s="139">
        <v>0</v>
      </c>
      <c r="BD31" s="139">
        <v>0</v>
      </c>
      <c r="BE31" s="139">
        <v>0</v>
      </c>
      <c r="BF31" s="139"/>
      <c r="BG31" s="139"/>
    </row>
    <row r="32" spans="16:59" ht="14.25" customHeight="1">
      <c r="P32" s="672"/>
      <c r="Q32" s="1008"/>
      <c r="R32" s="672"/>
      <c r="S32" s="672"/>
      <c r="T32" s="671"/>
      <c r="V32" s="904"/>
      <c r="W32" s="935"/>
      <c r="X32" s="1490" t="s">
        <v>363</v>
      </c>
      <c r="Y32" s="1491"/>
      <c r="Z32" s="139"/>
      <c r="AA32" s="139">
        <v>30133.742723820382</v>
      </c>
      <c r="AB32" s="139">
        <v>31755.512144121996</v>
      </c>
      <c r="AC32" s="139">
        <v>33991.968771980013</v>
      </c>
      <c r="AD32" s="139">
        <v>35025.31947128124</v>
      </c>
      <c r="AE32" s="139">
        <v>38241.379320567059</v>
      </c>
      <c r="AF32" s="139">
        <v>40162.426866583395</v>
      </c>
      <c r="AG32" s="139">
        <v>41217.475954873145</v>
      </c>
      <c r="AH32" s="139">
        <v>42892.087293620643</v>
      </c>
      <c r="AI32" s="139">
        <v>45655.232782896077</v>
      </c>
      <c r="AJ32" s="139">
        <v>49339.276986771452</v>
      </c>
      <c r="AK32" s="139">
        <v>50882.605494812269</v>
      </c>
      <c r="AL32" s="139">
        <v>50534.097713134885</v>
      </c>
      <c r="AM32" s="139">
        <v>52717.032498431043</v>
      </c>
      <c r="AN32" s="139">
        <v>52516.777717058314</v>
      </c>
      <c r="AO32" s="139">
        <v>52288.960978672403</v>
      </c>
      <c r="AP32" s="139">
        <v>52112.454146925593</v>
      </c>
      <c r="AQ32" s="139">
        <v>52131.847406868867</v>
      </c>
      <c r="AR32" s="139">
        <v>53778.074667765366</v>
      </c>
      <c r="AS32" s="139">
        <v>56307.898899181848</v>
      </c>
      <c r="AT32" s="139">
        <v>48490.700972300554</v>
      </c>
      <c r="AU32" s="139">
        <v>50188.24897725429</v>
      </c>
      <c r="AV32" s="139">
        <v>58213.163955925658</v>
      </c>
      <c r="AW32" s="139">
        <v>60500.414421408888</v>
      </c>
      <c r="AX32" s="139">
        <v>60565.511020260688</v>
      </c>
      <c r="AY32" s="139">
        <v>58080.336730623632</v>
      </c>
      <c r="AZ32" s="139">
        <v>53719.039238062716</v>
      </c>
      <c r="BA32" s="433">
        <v>50687.856652484697</v>
      </c>
      <c r="BB32" s="640">
        <v>0</v>
      </c>
      <c r="BC32" s="139">
        <v>0</v>
      </c>
      <c r="BD32" s="139">
        <v>0</v>
      </c>
      <c r="BE32" s="139">
        <v>0</v>
      </c>
      <c r="BF32" s="139"/>
      <c r="BG32" s="139"/>
    </row>
    <row r="33" spans="16:59" ht="14.25" customHeight="1">
      <c r="P33" s="672"/>
      <c r="Q33" s="672"/>
      <c r="R33" s="672"/>
      <c r="S33" s="672"/>
      <c r="T33" s="670"/>
      <c r="V33" s="904"/>
      <c r="W33" s="935"/>
      <c r="X33" s="1477" t="s">
        <v>203</v>
      </c>
      <c r="Y33" s="1478"/>
      <c r="Z33" s="139"/>
      <c r="AA33" s="139">
        <v>27770.462932104921</v>
      </c>
      <c r="AB33" s="139">
        <v>29785.838806175008</v>
      </c>
      <c r="AC33" s="139">
        <v>31832.11073072227</v>
      </c>
      <c r="AD33" s="139">
        <v>32855.456228347924</v>
      </c>
      <c r="AE33" s="139">
        <v>36546.319775006166</v>
      </c>
      <c r="AF33" s="139">
        <v>38252.99644243277</v>
      </c>
      <c r="AG33" s="139">
        <v>40098.810635929767</v>
      </c>
      <c r="AH33" s="139">
        <v>42101.902431204158</v>
      </c>
      <c r="AI33" s="139">
        <v>45614.018782927422</v>
      </c>
      <c r="AJ33" s="139">
        <v>49453.575729386197</v>
      </c>
      <c r="AK33" s="139">
        <v>51731.531949845434</v>
      </c>
      <c r="AL33" s="139">
        <v>51399.638638670462</v>
      </c>
      <c r="AM33" s="139">
        <v>53617.673876444111</v>
      </c>
      <c r="AN33" s="139">
        <v>53902.276890956142</v>
      </c>
      <c r="AO33" s="139">
        <v>54092.352897183824</v>
      </c>
      <c r="AP33" s="139">
        <v>54031.779639798857</v>
      </c>
      <c r="AQ33" s="139">
        <v>51370.372551013257</v>
      </c>
      <c r="AR33" s="139">
        <v>52891.391644477757</v>
      </c>
      <c r="AS33" s="139">
        <v>51555.297187014497</v>
      </c>
      <c r="AT33" s="139">
        <v>44440.031872463151</v>
      </c>
      <c r="AU33" s="139">
        <v>47783.588919959206</v>
      </c>
      <c r="AV33" s="139">
        <v>54754.289559597339</v>
      </c>
      <c r="AW33" s="139">
        <v>59786.247749985727</v>
      </c>
      <c r="AX33" s="139">
        <v>66209.667754469221</v>
      </c>
      <c r="AY33" s="139">
        <v>63516.587701021956</v>
      </c>
      <c r="AZ33" s="139">
        <v>65253.965664218995</v>
      </c>
      <c r="BA33" s="433">
        <v>66999.937457266074</v>
      </c>
      <c r="BB33" s="640">
        <v>0</v>
      </c>
      <c r="BC33" s="139">
        <v>0</v>
      </c>
      <c r="BD33" s="139">
        <v>0</v>
      </c>
      <c r="BE33" s="139">
        <v>0</v>
      </c>
      <c r="BF33" s="139"/>
      <c r="BG33" s="139"/>
    </row>
    <row r="34" spans="16:59" ht="14.25" customHeight="1">
      <c r="P34" s="672"/>
      <c r="Q34" s="672"/>
      <c r="R34" s="672"/>
      <c r="S34" s="672"/>
      <c r="T34" s="670"/>
      <c r="V34" s="904"/>
      <c r="W34" s="935"/>
      <c r="X34" s="1501" t="s">
        <v>372</v>
      </c>
      <c r="Y34" s="1502"/>
      <c r="Z34" s="139"/>
      <c r="AA34" s="139">
        <v>39529.169348372634</v>
      </c>
      <c r="AB34" s="139">
        <v>37833.672036028569</v>
      </c>
      <c r="AC34" s="139">
        <v>35497.575376520042</v>
      </c>
      <c r="AD34" s="139">
        <v>37355.861811470058</v>
      </c>
      <c r="AE34" s="139">
        <v>38968.592251887232</v>
      </c>
      <c r="AF34" s="139">
        <v>39282.293673457782</v>
      </c>
      <c r="AG34" s="139">
        <v>34811.759939611453</v>
      </c>
      <c r="AH34" s="139">
        <v>36806.444728815688</v>
      </c>
      <c r="AI34" s="139">
        <v>38246.59154968115</v>
      </c>
      <c r="AJ34" s="139">
        <v>39981.060653154876</v>
      </c>
      <c r="AK34" s="139">
        <v>39768.50732821237</v>
      </c>
      <c r="AL34" s="139">
        <v>39386.0746258867</v>
      </c>
      <c r="AM34" s="139">
        <v>39275.134808226416</v>
      </c>
      <c r="AN34" s="139">
        <v>40745.805311082455</v>
      </c>
      <c r="AO34" s="139">
        <v>45622.49093872161</v>
      </c>
      <c r="AP34" s="139">
        <v>48577.771766902682</v>
      </c>
      <c r="AQ34" s="139">
        <v>46753.670719691094</v>
      </c>
      <c r="AR34" s="139">
        <v>43025.491372386954</v>
      </c>
      <c r="AS34" s="139">
        <v>38098.244215170911</v>
      </c>
      <c r="AT34" s="139">
        <v>29648.93292677735</v>
      </c>
      <c r="AU34" s="139">
        <v>28101.421440583639</v>
      </c>
      <c r="AV34" s="139">
        <v>23169.902430775808</v>
      </c>
      <c r="AW34" s="139">
        <v>18677.332326535652</v>
      </c>
      <c r="AX34" s="139">
        <v>22671.856389634951</v>
      </c>
      <c r="AY34" s="139">
        <v>19507.866026319767</v>
      </c>
      <c r="AZ34" s="139">
        <v>16464.892273983456</v>
      </c>
      <c r="BA34" s="433">
        <v>15520.721222170036</v>
      </c>
      <c r="BB34" s="640">
        <v>0</v>
      </c>
      <c r="BC34" s="139">
        <v>0</v>
      </c>
      <c r="BD34" s="139">
        <v>0</v>
      </c>
      <c r="BE34" s="139">
        <v>0</v>
      </c>
      <c r="BF34" s="139"/>
      <c r="BG34" s="139"/>
    </row>
    <row r="35" spans="16:59">
      <c r="P35" s="672"/>
      <c r="Q35" s="672"/>
      <c r="R35" s="672"/>
      <c r="S35" s="672"/>
      <c r="T35" s="670"/>
      <c r="V35" s="904"/>
      <c r="W35" s="940" t="s">
        <v>205</v>
      </c>
      <c r="X35" s="1018"/>
      <c r="Y35" s="1019"/>
      <c r="Z35" s="144"/>
      <c r="AA35" s="317">
        <f>SUM(AA36,AA39)</f>
        <v>207404.42423249304</v>
      </c>
      <c r="AB35" s="317">
        <f t="shared" ref="AB35:BA35" si="30">SUM(AB36,AB39)</f>
        <v>219365.02300507511</v>
      </c>
      <c r="AC35" s="317">
        <f t="shared" si="30"/>
        <v>226100.00620145845</v>
      </c>
      <c r="AD35" s="317">
        <f t="shared" si="30"/>
        <v>229572.85358536342</v>
      </c>
      <c r="AE35" s="317">
        <f t="shared" si="30"/>
        <v>239370.37076781067</v>
      </c>
      <c r="AF35" s="317">
        <f t="shared" si="30"/>
        <v>248498.56145572584</v>
      </c>
      <c r="AG35" s="317">
        <f t="shared" si="30"/>
        <v>255131.17648619349</v>
      </c>
      <c r="AH35" s="317">
        <f t="shared" si="30"/>
        <v>256739.66660453615</v>
      </c>
      <c r="AI35" s="317">
        <f t="shared" si="30"/>
        <v>254588.88757875949</v>
      </c>
      <c r="AJ35" s="317">
        <f t="shared" si="30"/>
        <v>258935.35741498682</v>
      </c>
      <c r="AK35" s="317">
        <f t="shared" si="30"/>
        <v>258609.29982548606</v>
      </c>
      <c r="AL35" s="317">
        <f t="shared" si="30"/>
        <v>262728.59401916718</v>
      </c>
      <c r="AM35" s="317">
        <f t="shared" si="30"/>
        <v>259523.53520369675</v>
      </c>
      <c r="AN35" s="317">
        <f t="shared" si="30"/>
        <v>255924.00037288741</v>
      </c>
      <c r="AO35" s="317">
        <f t="shared" si="30"/>
        <v>249803.22778029839</v>
      </c>
      <c r="AP35" s="317">
        <f t="shared" si="30"/>
        <v>244466.13462585473</v>
      </c>
      <c r="AQ35" s="317">
        <f t="shared" si="30"/>
        <v>240184.99549038935</v>
      </c>
      <c r="AR35" s="317">
        <f t="shared" si="30"/>
        <v>239472.27316654194</v>
      </c>
      <c r="AS35" s="317">
        <f t="shared" si="30"/>
        <v>231851.63214585616</v>
      </c>
      <c r="AT35" s="317">
        <f t="shared" si="30"/>
        <v>228213.37680407299</v>
      </c>
      <c r="AU35" s="317">
        <f t="shared" si="30"/>
        <v>228679.22229879227</v>
      </c>
      <c r="AV35" s="317">
        <f t="shared" si="30"/>
        <v>225071.16312634991</v>
      </c>
      <c r="AW35" s="317">
        <f t="shared" si="30"/>
        <v>226630.73546177053</v>
      </c>
      <c r="AX35" s="317">
        <f t="shared" si="30"/>
        <v>224020.65768931684</v>
      </c>
      <c r="AY35" s="317">
        <f t="shared" si="30"/>
        <v>218757.26270343951</v>
      </c>
      <c r="AZ35" s="317">
        <f t="shared" si="30"/>
        <v>217462.20102195203</v>
      </c>
      <c r="BA35" s="435">
        <f t="shared" si="30"/>
        <v>215447.28115258733</v>
      </c>
      <c r="BB35" s="644">
        <f t="shared" ref="BB35:BE35" si="31">SUM(BB36,BB39)</f>
        <v>0</v>
      </c>
      <c r="BC35" s="317">
        <f t="shared" si="31"/>
        <v>0</v>
      </c>
      <c r="BD35" s="317">
        <f t="shared" si="31"/>
        <v>0</v>
      </c>
      <c r="BE35" s="317">
        <f t="shared" si="31"/>
        <v>0</v>
      </c>
      <c r="BF35" s="317"/>
      <c r="BG35" s="317"/>
    </row>
    <row r="36" spans="16:59">
      <c r="P36" s="672"/>
      <c r="Q36" s="672"/>
      <c r="R36" s="672"/>
      <c r="S36" s="672"/>
      <c r="T36" s="670"/>
      <c r="V36" s="904"/>
      <c r="W36" s="1020"/>
      <c r="X36" s="940" t="s">
        <v>375</v>
      </c>
      <c r="Y36" s="1019"/>
      <c r="Z36" s="144"/>
      <c r="AA36" s="317">
        <v>105666.0855809565</v>
      </c>
      <c r="AB36" s="317">
        <v>113585.84156546724</v>
      </c>
      <c r="AC36" s="317">
        <v>119933.21654832373</v>
      </c>
      <c r="AD36" s="317">
        <v>123252.59258746626</v>
      </c>
      <c r="AE36" s="317">
        <v>128983.5475320807</v>
      </c>
      <c r="AF36" s="317">
        <v>135873.4419942649</v>
      </c>
      <c r="AG36" s="317">
        <v>141598.75538947911</v>
      </c>
      <c r="AH36" s="317">
        <v>145945.47733471307</v>
      </c>
      <c r="AI36" s="317">
        <v>146326.85952646998</v>
      </c>
      <c r="AJ36" s="317">
        <v>151161.37706530729</v>
      </c>
      <c r="AK36" s="317">
        <v>151462.9032670563</v>
      </c>
      <c r="AL36" s="317">
        <v>155903.19347638465</v>
      </c>
      <c r="AM36" s="317">
        <v>156285.76351395913</v>
      </c>
      <c r="AN36" s="317">
        <v>154509.04880414705</v>
      </c>
      <c r="AO36" s="317">
        <v>149008.57657147883</v>
      </c>
      <c r="AP36" s="317">
        <v>144532.30939413019</v>
      </c>
      <c r="AQ36" s="317">
        <v>140735.80748404405</v>
      </c>
      <c r="AR36" s="317">
        <v>140633.43010329636</v>
      </c>
      <c r="AS36" s="317">
        <v>135972.37963752498</v>
      </c>
      <c r="AT36" s="317">
        <v>136955.33470183914</v>
      </c>
      <c r="AU36" s="317">
        <v>136232.73598119873</v>
      </c>
      <c r="AV36" s="317">
        <v>135812.27975969136</v>
      </c>
      <c r="AW36" s="317">
        <v>137404.9553476281</v>
      </c>
      <c r="AX36" s="317">
        <v>134569.31271351542</v>
      </c>
      <c r="AY36" s="317">
        <v>129351.08430722458</v>
      </c>
      <c r="AZ36" s="317">
        <v>128719.68140200642</v>
      </c>
      <c r="BA36" s="435">
        <v>128080.82283034812</v>
      </c>
      <c r="BB36" s="644">
        <v>0</v>
      </c>
      <c r="BC36" s="317">
        <v>0</v>
      </c>
      <c r="BD36" s="317">
        <v>0</v>
      </c>
      <c r="BE36" s="317">
        <v>0</v>
      </c>
      <c r="BF36" s="317"/>
      <c r="BG36" s="317"/>
    </row>
    <row r="37" spans="16:59">
      <c r="P37" s="672"/>
      <c r="Q37" s="672"/>
      <c r="R37" s="672"/>
      <c r="S37" s="672"/>
      <c r="T37" s="670"/>
      <c r="V37" s="904"/>
      <c r="W37" s="944"/>
      <c r="X37" s="944"/>
      <c r="Y37" s="1012" t="s">
        <v>424</v>
      </c>
      <c r="Z37" s="362"/>
      <c r="AA37" s="362">
        <v>88175.088140368433</v>
      </c>
      <c r="AB37" s="362">
        <v>94833.626797189077</v>
      </c>
      <c r="AC37" s="362">
        <v>100754.67014581998</v>
      </c>
      <c r="AD37" s="362">
        <v>103881.4891894952</v>
      </c>
      <c r="AE37" s="362">
        <v>108804.01538274171</v>
      </c>
      <c r="AF37" s="362">
        <v>114718.36073011081</v>
      </c>
      <c r="AG37" s="362">
        <v>120204.36548541617</v>
      </c>
      <c r="AH37" s="362">
        <v>122992.89169673882</v>
      </c>
      <c r="AI37" s="362">
        <v>125196.64737914708</v>
      </c>
      <c r="AJ37" s="362">
        <v>130157.66215666603</v>
      </c>
      <c r="AK37" s="362">
        <v>130354.40398741176</v>
      </c>
      <c r="AL37" s="362">
        <v>135315.77345817609</v>
      </c>
      <c r="AM37" s="362">
        <v>134550.12006997649</v>
      </c>
      <c r="AN37" s="362">
        <v>132359.55723777064</v>
      </c>
      <c r="AO37" s="362">
        <v>127981.98765920727</v>
      </c>
      <c r="AP37" s="362">
        <v>123251.32793850546</v>
      </c>
      <c r="AQ37" s="362">
        <v>119794.25790420373</v>
      </c>
      <c r="AR37" s="362">
        <v>119600.91347335043</v>
      </c>
      <c r="AS37" s="362">
        <v>115865.78468048396</v>
      </c>
      <c r="AT37" s="362">
        <v>117856.82043153343</v>
      </c>
      <c r="AU37" s="362">
        <v>117798.52403808362</v>
      </c>
      <c r="AV37" s="362">
        <v>116461.7604178223</v>
      </c>
      <c r="AW37" s="362">
        <v>116787.84537808331</v>
      </c>
      <c r="AX37" s="362">
        <v>113146.41259415557</v>
      </c>
      <c r="AY37" s="362">
        <v>108261.0132646072</v>
      </c>
      <c r="AZ37" s="362">
        <v>107816.8814264753</v>
      </c>
      <c r="BA37" s="584">
        <v>107241.27892520683</v>
      </c>
      <c r="BB37" s="639">
        <v>0</v>
      </c>
      <c r="BC37" s="362">
        <v>0</v>
      </c>
      <c r="BD37" s="362">
        <v>0</v>
      </c>
      <c r="BE37" s="362">
        <v>0</v>
      </c>
      <c r="BF37" s="362"/>
      <c r="BG37" s="362"/>
    </row>
    <row r="38" spans="16:59">
      <c r="P38" s="672"/>
      <c r="Q38" s="672"/>
      <c r="R38" s="672"/>
      <c r="S38" s="672"/>
      <c r="T38" s="670"/>
      <c r="V38" s="904"/>
      <c r="W38" s="946"/>
      <c r="X38" s="946"/>
      <c r="Y38" s="1015" t="s">
        <v>425</v>
      </c>
      <c r="Z38" s="139"/>
      <c r="AA38" s="139">
        <v>17490.997440588075</v>
      </c>
      <c r="AB38" s="139">
        <v>18752.214768278165</v>
      </c>
      <c r="AC38" s="139">
        <v>19178.546402503769</v>
      </c>
      <c r="AD38" s="139">
        <v>19371.103397971066</v>
      </c>
      <c r="AE38" s="139">
        <v>20179.532149339018</v>
      </c>
      <c r="AF38" s="139">
        <v>21155.08126415412</v>
      </c>
      <c r="AG38" s="139">
        <v>21394.389904062911</v>
      </c>
      <c r="AH38" s="139">
        <v>22952.585637974262</v>
      </c>
      <c r="AI38" s="139">
        <v>21130.212147322869</v>
      </c>
      <c r="AJ38" s="139">
        <v>21003.71490864125</v>
      </c>
      <c r="AK38" s="139">
        <v>21108.499279644537</v>
      </c>
      <c r="AL38" s="139">
        <v>20587.42001820861</v>
      </c>
      <c r="AM38" s="139">
        <v>21735.643443982637</v>
      </c>
      <c r="AN38" s="139">
        <v>22149.4915663764</v>
      </c>
      <c r="AO38" s="139">
        <v>21026.5889122716</v>
      </c>
      <c r="AP38" s="139">
        <v>21280.981455624715</v>
      </c>
      <c r="AQ38" s="139">
        <v>20941.549579840299</v>
      </c>
      <c r="AR38" s="139">
        <v>21032.516629945931</v>
      </c>
      <c r="AS38" s="139">
        <v>20106.594957041008</v>
      </c>
      <c r="AT38" s="139">
        <v>19098.514270305692</v>
      </c>
      <c r="AU38" s="139">
        <v>18434.211943115093</v>
      </c>
      <c r="AV38" s="139">
        <v>19350.519341869054</v>
      </c>
      <c r="AW38" s="139">
        <v>20617.109969544792</v>
      </c>
      <c r="AX38" s="139">
        <v>21422.900119359889</v>
      </c>
      <c r="AY38" s="139">
        <v>21090.071042617368</v>
      </c>
      <c r="AZ38" s="139">
        <v>20902.799975531088</v>
      </c>
      <c r="BA38" s="433">
        <v>20839.543905141232</v>
      </c>
      <c r="BB38" s="640">
        <v>0</v>
      </c>
      <c r="BC38" s="139">
        <v>0</v>
      </c>
      <c r="BD38" s="139">
        <v>0</v>
      </c>
      <c r="BE38" s="139">
        <v>0</v>
      </c>
      <c r="BF38" s="139"/>
      <c r="BG38" s="139"/>
    </row>
    <row r="39" spans="16:59">
      <c r="P39" s="672"/>
      <c r="Q39" s="672"/>
      <c r="R39" s="672"/>
      <c r="S39" s="672"/>
      <c r="T39" s="670"/>
      <c r="V39" s="904"/>
      <c r="W39" s="946"/>
      <c r="X39" s="940" t="s">
        <v>209</v>
      </c>
      <c r="Y39" s="1021"/>
      <c r="Z39" s="582"/>
      <c r="AA39" s="626">
        <v>101738.33865153656</v>
      </c>
      <c r="AB39" s="626">
        <v>105779.18143960786</v>
      </c>
      <c r="AC39" s="626">
        <v>106166.78965313471</v>
      </c>
      <c r="AD39" s="626">
        <v>106320.26099789716</v>
      </c>
      <c r="AE39" s="626">
        <v>110386.82323572999</v>
      </c>
      <c r="AF39" s="626">
        <v>112625.11946146094</v>
      </c>
      <c r="AG39" s="626">
        <v>113532.4210967144</v>
      </c>
      <c r="AH39" s="626">
        <v>110794.18926982308</v>
      </c>
      <c r="AI39" s="626">
        <v>108262.0280522895</v>
      </c>
      <c r="AJ39" s="626">
        <v>107773.98034967955</v>
      </c>
      <c r="AK39" s="626">
        <v>107146.39655842975</v>
      </c>
      <c r="AL39" s="626">
        <v>106825.40054278253</v>
      </c>
      <c r="AM39" s="626">
        <v>103237.77168973764</v>
      </c>
      <c r="AN39" s="626">
        <v>101414.95156874035</v>
      </c>
      <c r="AO39" s="626">
        <v>100794.65120881954</v>
      </c>
      <c r="AP39" s="626">
        <v>99933.825231724521</v>
      </c>
      <c r="AQ39" s="626">
        <v>99449.188006345314</v>
      </c>
      <c r="AR39" s="626">
        <v>98838.8430632456</v>
      </c>
      <c r="AS39" s="626">
        <v>95879.252508331192</v>
      </c>
      <c r="AT39" s="626">
        <v>91258.042102233841</v>
      </c>
      <c r="AU39" s="626">
        <v>92446.486317593532</v>
      </c>
      <c r="AV39" s="626">
        <v>89258.883366658541</v>
      </c>
      <c r="AW39" s="626">
        <v>89225.780114142428</v>
      </c>
      <c r="AX39" s="626">
        <v>89451.344975801418</v>
      </c>
      <c r="AY39" s="626">
        <v>89406.17839621492</v>
      </c>
      <c r="AZ39" s="626">
        <v>88742.519619945626</v>
      </c>
      <c r="BA39" s="685">
        <v>87366.458322239225</v>
      </c>
      <c r="BB39" s="676">
        <v>0</v>
      </c>
      <c r="BC39" s="626">
        <v>0</v>
      </c>
      <c r="BD39" s="626">
        <v>0</v>
      </c>
      <c r="BE39" s="626">
        <v>0</v>
      </c>
      <c r="BF39" s="582"/>
      <c r="BG39" s="582"/>
    </row>
    <row r="40" spans="16:59">
      <c r="P40" s="672"/>
      <c r="Q40" s="672"/>
      <c r="R40" s="672"/>
      <c r="S40" s="672"/>
      <c r="T40" s="670"/>
      <c r="V40" s="904"/>
      <c r="W40" s="946"/>
      <c r="X40" s="946"/>
      <c r="Y40" s="1012" t="s">
        <v>426</v>
      </c>
      <c r="Z40" s="581"/>
      <c r="AA40" s="362">
        <v>91219.566625945459</v>
      </c>
      <c r="AB40" s="362">
        <v>95110.763958732263</v>
      </c>
      <c r="AC40" s="362">
        <v>95585.464374127099</v>
      </c>
      <c r="AD40" s="362">
        <v>96080.353243865611</v>
      </c>
      <c r="AE40" s="362">
        <v>99725.248043482978</v>
      </c>
      <c r="AF40" s="362">
        <v>101601.43679186331</v>
      </c>
      <c r="AG40" s="362">
        <v>102209.36824875652</v>
      </c>
      <c r="AH40" s="362">
        <v>99594.194701379602</v>
      </c>
      <c r="AI40" s="362">
        <v>97442.05161654533</v>
      </c>
      <c r="AJ40" s="362">
        <v>96870.008949227282</v>
      </c>
      <c r="AK40" s="362">
        <v>95966.754217646652</v>
      </c>
      <c r="AL40" s="362">
        <v>95634.175591113701</v>
      </c>
      <c r="AM40" s="362">
        <v>92433.840944358351</v>
      </c>
      <c r="AN40" s="362">
        <v>90953.919810715932</v>
      </c>
      <c r="AO40" s="362">
        <v>90994.657305635323</v>
      </c>
      <c r="AP40" s="362">
        <v>90128.88066577987</v>
      </c>
      <c r="AQ40" s="362">
        <v>89531.363766472219</v>
      </c>
      <c r="AR40" s="362">
        <v>89118.860736150658</v>
      </c>
      <c r="AS40" s="362">
        <v>86765.935369213243</v>
      </c>
      <c r="AT40" s="362">
        <v>82842.005327455467</v>
      </c>
      <c r="AU40" s="362">
        <v>83643.931635569534</v>
      </c>
      <c r="AV40" s="362">
        <v>80671.916502661203</v>
      </c>
      <c r="AW40" s="362">
        <v>80356.983251982587</v>
      </c>
      <c r="AX40" s="362">
        <v>80279.878719495056</v>
      </c>
      <c r="AY40" s="362">
        <v>80255.957967395094</v>
      </c>
      <c r="AZ40" s="362">
        <v>79814.008178414631</v>
      </c>
      <c r="BA40" s="584">
        <v>78456.641734579287</v>
      </c>
      <c r="BB40" s="639">
        <v>0</v>
      </c>
      <c r="BC40" s="362">
        <v>0</v>
      </c>
      <c r="BD40" s="362">
        <v>0</v>
      </c>
      <c r="BE40" s="362">
        <v>0</v>
      </c>
      <c r="BF40" s="362"/>
      <c r="BG40" s="362"/>
    </row>
    <row r="41" spans="16:59">
      <c r="P41" s="672"/>
      <c r="Q41" s="672"/>
      <c r="R41" s="672"/>
      <c r="S41" s="672"/>
      <c r="T41" s="670"/>
      <c r="V41" s="904"/>
      <c r="W41" s="946"/>
      <c r="X41" s="946"/>
      <c r="Y41" s="1015" t="s">
        <v>427</v>
      </c>
      <c r="Z41" s="139"/>
      <c r="AA41" s="139">
        <v>10518.77202559109</v>
      </c>
      <c r="AB41" s="139">
        <v>10668.417480875603</v>
      </c>
      <c r="AC41" s="139">
        <v>10581.325279007602</v>
      </c>
      <c r="AD41" s="139">
        <v>10239.907754031565</v>
      </c>
      <c r="AE41" s="139">
        <v>10661.57519224701</v>
      </c>
      <c r="AF41" s="139">
        <v>11023.68266959764</v>
      </c>
      <c r="AG41" s="139">
        <v>11323.05284795789</v>
      </c>
      <c r="AH41" s="139">
        <v>11199.994568443473</v>
      </c>
      <c r="AI41" s="139">
        <v>10819.976435744171</v>
      </c>
      <c r="AJ41" s="139">
        <v>10903.97140045227</v>
      </c>
      <c r="AK41" s="139">
        <v>11179.642340783093</v>
      </c>
      <c r="AL41" s="139">
        <v>11191.224951668839</v>
      </c>
      <c r="AM41" s="139">
        <v>10803.930745379264</v>
      </c>
      <c r="AN41" s="139">
        <v>10461.031758024441</v>
      </c>
      <c r="AO41" s="139">
        <v>9799.9939031842296</v>
      </c>
      <c r="AP41" s="139">
        <v>9804.9445659446556</v>
      </c>
      <c r="AQ41" s="139">
        <v>9917.8242398730981</v>
      </c>
      <c r="AR41" s="139">
        <v>9719.9823270949273</v>
      </c>
      <c r="AS41" s="139">
        <v>9113.3171391179385</v>
      </c>
      <c r="AT41" s="139">
        <v>8416.0367747783675</v>
      </c>
      <c r="AU41" s="139">
        <v>8802.554682024007</v>
      </c>
      <c r="AV41" s="139">
        <v>8586.9668639973261</v>
      </c>
      <c r="AW41" s="139">
        <v>8868.7968621598266</v>
      </c>
      <c r="AX41" s="139">
        <v>9171.4662563063594</v>
      </c>
      <c r="AY41" s="139">
        <v>9150.2204288198209</v>
      </c>
      <c r="AZ41" s="139">
        <v>8928.511441530989</v>
      </c>
      <c r="BA41" s="433">
        <v>8909.8165876599378</v>
      </c>
      <c r="BB41" s="640">
        <v>0</v>
      </c>
      <c r="BC41" s="139">
        <v>0</v>
      </c>
      <c r="BD41" s="139">
        <v>0</v>
      </c>
      <c r="BE41" s="139">
        <v>0</v>
      </c>
      <c r="BF41" s="139"/>
      <c r="BG41" s="139"/>
    </row>
    <row r="42" spans="16:59" ht="15" thickBot="1">
      <c r="P42" s="672"/>
      <c r="Q42" s="672"/>
      <c r="R42" s="672"/>
      <c r="S42" s="672"/>
      <c r="T42" s="670"/>
      <c r="V42" s="904"/>
      <c r="W42" s="1022" t="s">
        <v>212</v>
      </c>
      <c r="X42" s="1023"/>
      <c r="Y42" s="1024"/>
      <c r="Z42" s="145"/>
      <c r="AA42" s="318">
        <v>129777.72519274236</v>
      </c>
      <c r="AB42" s="318">
        <v>131676.35127528606</v>
      </c>
      <c r="AC42" s="318">
        <v>138583.97014464755</v>
      </c>
      <c r="AD42" s="318">
        <v>138144.09559303906</v>
      </c>
      <c r="AE42" s="318">
        <v>147667.75682431718</v>
      </c>
      <c r="AF42" s="318">
        <v>149940.78172488674</v>
      </c>
      <c r="AG42" s="318">
        <v>152520.75567368563</v>
      </c>
      <c r="AH42" s="318">
        <v>147605.82271993253</v>
      </c>
      <c r="AI42" s="318">
        <v>145117.57608521337</v>
      </c>
      <c r="AJ42" s="318">
        <v>152236.31338706383</v>
      </c>
      <c r="AK42" s="318">
        <v>158284.39536609134</v>
      </c>
      <c r="AL42" s="318">
        <v>154944.77389807982</v>
      </c>
      <c r="AM42" s="318">
        <v>165816.74897816114</v>
      </c>
      <c r="AN42" s="318">
        <v>168956.06590874653</v>
      </c>
      <c r="AO42" s="318">
        <v>167031.46564001305</v>
      </c>
      <c r="AP42" s="318">
        <v>173679.79559501761</v>
      </c>
      <c r="AQ42" s="318">
        <v>164659.25458427879</v>
      </c>
      <c r="AR42" s="318">
        <v>175513.86159441731</v>
      </c>
      <c r="AS42" s="318">
        <v>171287.5619556637</v>
      </c>
      <c r="AT42" s="318">
        <v>165151.32176526898</v>
      </c>
      <c r="AU42" s="318">
        <v>176940.40803566715</v>
      </c>
      <c r="AV42" s="318">
        <v>191853.02042946563</v>
      </c>
      <c r="AW42" s="318">
        <v>206146.44030409618</v>
      </c>
      <c r="AX42" s="318">
        <v>204977.1740384319</v>
      </c>
      <c r="AY42" s="318">
        <v>191918.18148840289</v>
      </c>
      <c r="AZ42" s="318">
        <v>186859.71146958935</v>
      </c>
      <c r="BA42" s="595">
        <v>187905.36485285329</v>
      </c>
      <c r="BB42" s="645">
        <v>0</v>
      </c>
      <c r="BC42" s="318">
        <v>0</v>
      </c>
      <c r="BD42" s="318">
        <v>0</v>
      </c>
      <c r="BE42" s="318">
        <v>0</v>
      </c>
      <c r="BF42" s="318"/>
      <c r="BG42" s="318"/>
    </row>
    <row r="43" spans="16:59">
      <c r="P43" s="672"/>
      <c r="Q43" s="672"/>
      <c r="R43" s="672"/>
      <c r="S43" s="672"/>
      <c r="T43" s="670"/>
      <c r="V43" s="959" t="s">
        <v>213</v>
      </c>
      <c r="W43" s="960"/>
      <c r="X43" s="960"/>
      <c r="Y43" s="1025"/>
      <c r="Z43" s="146"/>
      <c r="AA43" s="320">
        <f t="shared" ref="AA43:AX43" si="32">SUM(AA44,AA49,AA52,AA53,AA54)</f>
        <v>65097.169343299676</v>
      </c>
      <c r="AB43" s="320">
        <f t="shared" si="32"/>
        <v>66220.648611692028</v>
      </c>
      <c r="AC43" s="320">
        <f t="shared" si="32"/>
        <v>66149.234261584992</v>
      </c>
      <c r="AD43" s="320">
        <f t="shared" si="32"/>
        <v>64863.230343563591</v>
      </c>
      <c r="AE43" s="320">
        <f t="shared" si="32"/>
        <v>66439.565935636361</v>
      </c>
      <c r="AF43" s="320">
        <f t="shared" si="32"/>
        <v>66773.978459222126</v>
      </c>
      <c r="AG43" s="320">
        <f t="shared" si="32"/>
        <v>67297.580916636609</v>
      </c>
      <c r="AH43" s="320">
        <f t="shared" si="32"/>
        <v>64691.766735129</v>
      </c>
      <c r="AI43" s="320">
        <f t="shared" si="32"/>
        <v>58609.931088042475</v>
      </c>
      <c r="AJ43" s="320">
        <f t="shared" si="32"/>
        <v>58899.027141395483</v>
      </c>
      <c r="AK43" s="320">
        <f t="shared" si="32"/>
        <v>59357.38611995586</v>
      </c>
      <c r="AL43" s="320">
        <f t="shared" si="32"/>
        <v>58040.948242661914</v>
      </c>
      <c r="AM43" s="320">
        <f t="shared" si="32"/>
        <v>55350.789706260155</v>
      </c>
      <c r="AN43" s="320">
        <f t="shared" si="32"/>
        <v>54560.453458106036</v>
      </c>
      <c r="AO43" s="320">
        <f t="shared" si="32"/>
        <v>54542.589750656516</v>
      </c>
      <c r="AP43" s="320">
        <f t="shared" si="32"/>
        <v>55643.632452374593</v>
      </c>
      <c r="AQ43" s="320">
        <f t="shared" si="32"/>
        <v>55893.211800454774</v>
      </c>
      <c r="AR43" s="320">
        <f t="shared" si="32"/>
        <v>55092.174364530867</v>
      </c>
      <c r="AS43" s="320">
        <f t="shared" si="32"/>
        <v>50792.741610311394</v>
      </c>
      <c r="AT43" s="320">
        <f t="shared" si="32"/>
        <v>45234.0149088783</v>
      </c>
      <c r="AU43" s="320">
        <f t="shared" si="32"/>
        <v>46315.191800375316</v>
      </c>
      <c r="AV43" s="320">
        <f t="shared" si="32"/>
        <v>46225.276178709028</v>
      </c>
      <c r="AW43" s="320">
        <f t="shared" si="32"/>
        <v>46286.758107012545</v>
      </c>
      <c r="AX43" s="320">
        <f t="shared" si="32"/>
        <v>48048.80157357367</v>
      </c>
      <c r="AY43" s="320">
        <f>SUM(AY44,AY49,AY52,AY53,AY54)</f>
        <v>47449.717694070081</v>
      </c>
      <c r="AZ43" s="320">
        <f>SUM(AZ44,AZ49,AZ52,AZ53,AZ54)</f>
        <v>46143.676996224152</v>
      </c>
      <c r="BA43" s="439">
        <f t="shared" ref="BA43:BB43" si="33">SUM(BA44,BA49,BA52,BA53,BA54)</f>
        <v>45729.044208005835</v>
      </c>
      <c r="BB43" s="646">
        <f t="shared" si="33"/>
        <v>0</v>
      </c>
      <c r="BC43" s="320">
        <f>SUM(BC44,BC49,BC52,BC53,BC54)</f>
        <v>0</v>
      </c>
      <c r="BD43" s="320">
        <f>SUM(BD44,BD49,BD52,BD53,BD54)</f>
        <v>0</v>
      </c>
      <c r="BE43" s="320">
        <f t="shared" ref="BE43" si="34">SUM(BE44,BE49,BE52,BE53,BE54)</f>
        <v>0</v>
      </c>
      <c r="BF43" s="320"/>
      <c r="BG43" s="320"/>
    </row>
    <row r="44" spans="16:59">
      <c r="P44" s="672"/>
      <c r="Q44" s="672"/>
      <c r="R44" s="672"/>
      <c r="S44" s="672"/>
      <c r="T44" s="670"/>
      <c r="V44" s="962"/>
      <c r="W44" s="1026" t="s">
        <v>428</v>
      </c>
      <c r="X44" s="1027"/>
      <c r="Y44" s="1028"/>
      <c r="Z44" s="148"/>
      <c r="AA44" s="627">
        <f t="shared" ref="AA44:AX44" si="35">SUM(AA45:AA48)</f>
        <v>49218.657110465414</v>
      </c>
      <c r="AB44" s="627">
        <f t="shared" si="35"/>
        <v>50536.318695285423</v>
      </c>
      <c r="AC44" s="627">
        <f t="shared" si="35"/>
        <v>50953.307976125499</v>
      </c>
      <c r="AD44" s="627">
        <f t="shared" si="35"/>
        <v>50239.913380184604</v>
      </c>
      <c r="AE44" s="627">
        <f t="shared" si="35"/>
        <v>51250.192560402909</v>
      </c>
      <c r="AF44" s="627">
        <f t="shared" si="35"/>
        <v>51130.777367210147</v>
      </c>
      <c r="AG44" s="627">
        <f t="shared" si="35"/>
        <v>51473.757222270695</v>
      </c>
      <c r="AH44" s="627">
        <f t="shared" si="35"/>
        <v>48824.77999016676</v>
      </c>
      <c r="AI44" s="627">
        <f t="shared" si="35"/>
        <v>43847.700503772736</v>
      </c>
      <c r="AJ44" s="627">
        <f t="shared" si="35"/>
        <v>43563.766885549754</v>
      </c>
      <c r="AK44" s="627">
        <f t="shared" si="35"/>
        <v>43899.422551187461</v>
      </c>
      <c r="AL44" s="627">
        <f t="shared" si="35"/>
        <v>42955.998859285304</v>
      </c>
      <c r="AM44" s="627">
        <f t="shared" si="35"/>
        <v>40469.077845842869</v>
      </c>
      <c r="AN44" s="627">
        <f t="shared" si="35"/>
        <v>40133.7417478692</v>
      </c>
      <c r="AO44" s="627">
        <f t="shared" si="35"/>
        <v>39808.973338921569</v>
      </c>
      <c r="AP44" s="627">
        <f t="shared" si="35"/>
        <v>41219.73187264704</v>
      </c>
      <c r="AQ44" s="627">
        <f t="shared" si="35"/>
        <v>41192.25716722104</v>
      </c>
      <c r="AR44" s="627">
        <f t="shared" si="35"/>
        <v>40200.223106263526</v>
      </c>
      <c r="AS44" s="627">
        <f t="shared" si="35"/>
        <v>37432.491716224766</v>
      </c>
      <c r="AT44" s="627">
        <f t="shared" si="35"/>
        <v>32775.515152105858</v>
      </c>
      <c r="AU44" s="627">
        <f t="shared" si="35"/>
        <v>32747.858741581927</v>
      </c>
      <c r="AV44" s="627">
        <f t="shared" si="35"/>
        <v>33091.442253993395</v>
      </c>
      <c r="AW44" s="627">
        <f t="shared" si="35"/>
        <v>33660.75784585395</v>
      </c>
      <c r="AX44" s="627">
        <f t="shared" si="35"/>
        <v>35053.392663644103</v>
      </c>
      <c r="AY44" s="627">
        <f>SUM(AY45:AY48)</f>
        <v>34794.793778810359</v>
      </c>
      <c r="AZ44" s="627">
        <f>SUM(AZ45:AZ48)</f>
        <v>33735.330742566075</v>
      </c>
      <c r="BA44" s="664">
        <f t="shared" ref="BA44:BB44" si="36">SUM(BA45:BA48)</f>
        <v>33626.529278341113</v>
      </c>
      <c r="BB44" s="647">
        <f t="shared" si="36"/>
        <v>0</v>
      </c>
      <c r="BC44" s="627">
        <f>SUM(BC45:BC48)</f>
        <v>0</v>
      </c>
      <c r="BD44" s="627">
        <f>SUM(BD45:BD48)</f>
        <v>0</v>
      </c>
      <c r="BE44" s="627">
        <f t="shared" ref="BE44" si="37">SUM(BE45:BE48)</f>
        <v>0</v>
      </c>
      <c r="BF44" s="148"/>
      <c r="BG44" s="148"/>
    </row>
    <row r="45" spans="16:59">
      <c r="P45" s="672"/>
      <c r="Q45" s="672"/>
      <c r="R45" s="672"/>
      <c r="S45" s="672"/>
      <c r="T45" s="670"/>
      <c r="V45" s="962"/>
      <c r="W45" s="911"/>
      <c r="X45" s="1503" t="s">
        <v>215</v>
      </c>
      <c r="Y45" s="1504"/>
      <c r="Z45" s="155"/>
      <c r="AA45" s="155">
        <f>'2.CO2-Sector'!AA45</f>
        <v>38701.103416042592</v>
      </c>
      <c r="AB45" s="155">
        <f>'2.CO2-Sector'!AB45</f>
        <v>40346.744742035473</v>
      </c>
      <c r="AC45" s="155">
        <f>'2.CO2-Sector'!AC45</f>
        <v>41665.79114506545</v>
      </c>
      <c r="AD45" s="155">
        <f>'2.CO2-Sector'!AD45</f>
        <v>41224.494256585334</v>
      </c>
      <c r="AE45" s="155">
        <f>'2.CO2-Sector'!AE45</f>
        <v>42297.116417365723</v>
      </c>
      <c r="AF45" s="155">
        <f>'2.CO2-Sector'!AF45</f>
        <v>42142.02726535382</v>
      </c>
      <c r="AG45" s="155">
        <f>'2.CO2-Sector'!AG45</f>
        <v>42559.539804125336</v>
      </c>
      <c r="AH45" s="155">
        <f>'2.CO2-Sector'!AH45</f>
        <v>39926.083389390726</v>
      </c>
      <c r="AI45" s="155">
        <f>'2.CO2-Sector'!AI45</f>
        <v>35362.599382577479</v>
      </c>
      <c r="AJ45" s="155">
        <f>'2.CO2-Sector'!AJ45</f>
        <v>35010.124942594921</v>
      </c>
      <c r="AK45" s="155">
        <f>'2.CO2-Sector'!AK45</f>
        <v>35085.742906855594</v>
      </c>
      <c r="AL45" s="155">
        <f>'2.CO2-Sector'!AL45</f>
        <v>34374.185269382258</v>
      </c>
      <c r="AM45" s="155">
        <f>'2.CO2-Sector'!AM45</f>
        <v>32417.253435765444</v>
      </c>
      <c r="AN45" s="155">
        <f>'2.CO2-Sector'!AN45</f>
        <v>31935.273453308597</v>
      </c>
      <c r="AO45" s="155">
        <f>'2.CO2-Sector'!AO45</f>
        <v>31276.189983420805</v>
      </c>
      <c r="AP45" s="155">
        <f>'2.CO2-Sector'!AP45</f>
        <v>32279.645554026018</v>
      </c>
      <c r="AQ45" s="155">
        <f>'2.CO2-Sector'!AQ45</f>
        <v>31990.873871774482</v>
      </c>
      <c r="AR45" s="155">
        <f>'2.CO2-Sector'!AR45</f>
        <v>30658.349937916188</v>
      </c>
      <c r="AS45" s="155">
        <f>'2.CO2-Sector'!AS45</f>
        <v>28552.561480293498</v>
      </c>
      <c r="AT45" s="155">
        <f>'2.CO2-Sector'!AT45</f>
        <v>25308.481718967807</v>
      </c>
      <c r="AU45" s="155">
        <f>'2.CO2-Sector'!AU45</f>
        <v>24321.270937421363</v>
      </c>
      <c r="AV45" s="155">
        <f>'2.CO2-Sector'!AV45</f>
        <v>24982.895526650263</v>
      </c>
      <c r="AW45" s="155">
        <f>'2.CO2-Sector'!AW45</f>
        <v>25624.79533860795</v>
      </c>
      <c r="AX45" s="155">
        <f>'2.CO2-Sector'!AX45</f>
        <v>26805.206128279013</v>
      </c>
      <c r="AY45" s="155">
        <f>'2.CO2-Sector'!AY45</f>
        <v>26557.37523672733</v>
      </c>
      <c r="AZ45" s="155">
        <f>'2.CO2-Sector'!AZ45</f>
        <v>25936.250183603999</v>
      </c>
      <c r="BA45" s="441">
        <f>'2.CO2-Sector'!BA45</f>
        <v>25969.470794926132</v>
      </c>
      <c r="BB45" s="677">
        <f>'2.CO2-Sector'!BB45</f>
        <v>0</v>
      </c>
      <c r="BC45" s="155">
        <f>'2.CO2-Sector'!BC45</f>
        <v>0</v>
      </c>
      <c r="BD45" s="155">
        <f>'2.CO2-Sector'!BD45</f>
        <v>0</v>
      </c>
      <c r="BE45" s="155">
        <f>'2.CO2-Sector'!BE45</f>
        <v>0</v>
      </c>
      <c r="BF45" s="155"/>
      <c r="BG45" s="155"/>
    </row>
    <row r="46" spans="16:59">
      <c r="P46" s="672"/>
      <c r="Q46" s="672"/>
      <c r="R46" s="672"/>
      <c r="S46" s="672"/>
      <c r="T46" s="670"/>
      <c r="V46" s="962"/>
      <c r="W46" s="911"/>
      <c r="X46" s="1505" t="s">
        <v>216</v>
      </c>
      <c r="Y46" s="1506"/>
      <c r="Z46" s="156"/>
      <c r="AA46" s="156">
        <f>'2.CO2-Sector'!AA46</f>
        <v>6674.4490046098017</v>
      </c>
      <c r="AB46" s="156">
        <f>'2.CO2-Sector'!AB46</f>
        <v>6524.5328569297908</v>
      </c>
      <c r="AC46" s="156">
        <f>'2.CO2-Sector'!AC46</f>
        <v>5945.8339540571315</v>
      </c>
      <c r="AD46" s="156">
        <f>'2.CO2-Sector'!AD46</f>
        <v>5842.3534676861227</v>
      </c>
      <c r="AE46" s="156">
        <f>'2.CO2-Sector'!AE46</f>
        <v>5740.0247792311475</v>
      </c>
      <c r="AF46" s="156">
        <f>'2.CO2-Sector'!AF46</f>
        <v>5795.1316308500946</v>
      </c>
      <c r="AG46" s="156">
        <f>'2.CO2-Sector'!AG46</f>
        <v>5789.0719316293616</v>
      </c>
      <c r="AH46" s="156">
        <f>'2.CO2-Sector'!AH46</f>
        <v>5903.8352801359188</v>
      </c>
      <c r="AI46" s="156">
        <f>'2.CO2-Sector'!AI46</f>
        <v>5638.1994106625216</v>
      </c>
      <c r="AJ46" s="156">
        <f>'2.CO2-Sector'!AJ46</f>
        <v>5703.2053582387407</v>
      </c>
      <c r="AK46" s="156">
        <f>'2.CO2-Sector'!AK46</f>
        <v>5899.9845210859867</v>
      </c>
      <c r="AL46" s="156">
        <f>'2.CO2-Sector'!AL46</f>
        <v>5594.9262706926866</v>
      </c>
      <c r="AM46" s="156">
        <f>'2.CO2-Sector'!AM46</f>
        <v>5605.2257994031515</v>
      </c>
      <c r="AN46" s="156">
        <f>'2.CO2-Sector'!AN46</f>
        <v>6010.9337107231668</v>
      </c>
      <c r="AO46" s="156">
        <f>'2.CO2-Sector'!AO46</f>
        <v>6398.6869967575658</v>
      </c>
      <c r="AP46" s="156">
        <f>'2.CO2-Sector'!AP46</f>
        <v>6645.7105523034497</v>
      </c>
      <c r="AQ46" s="156">
        <f>'2.CO2-Sector'!AQ46</f>
        <v>6788.1886315874181</v>
      </c>
      <c r="AR46" s="156">
        <f>'2.CO2-Sector'!AR46</f>
        <v>7012.0890129308336</v>
      </c>
      <c r="AS46" s="156">
        <f>'2.CO2-Sector'!AS46</f>
        <v>6591.818326146341</v>
      </c>
      <c r="AT46" s="156">
        <f>'2.CO2-Sector'!AT46</f>
        <v>5364.6005099960857</v>
      </c>
      <c r="AU46" s="156">
        <f>'2.CO2-Sector'!AU46</f>
        <v>6284.7190568659153</v>
      </c>
      <c r="AV46" s="156">
        <f>'2.CO2-Sector'!AV46</f>
        <v>5895.7907835699853</v>
      </c>
      <c r="AW46" s="156">
        <f>'2.CO2-Sector'!AW46</f>
        <v>5679.325140228646</v>
      </c>
      <c r="AX46" s="156">
        <f>'2.CO2-Sector'!AX46</f>
        <v>5766.6750900500374</v>
      </c>
      <c r="AY46" s="156">
        <f>'2.CO2-Sector'!AY46</f>
        <v>5811.9451381047556</v>
      </c>
      <c r="AZ46" s="156">
        <f>'2.CO2-Sector'!AZ46</f>
        <v>5477.0464397639898</v>
      </c>
      <c r="BA46" s="686">
        <f>'2.CO2-Sector'!BA46</f>
        <v>5487.1424849600135</v>
      </c>
      <c r="BB46" s="678">
        <f>'2.CO2-Sector'!BB46</f>
        <v>0</v>
      </c>
      <c r="BC46" s="156">
        <f>'2.CO2-Sector'!BC46</f>
        <v>0</v>
      </c>
      <c r="BD46" s="156">
        <f>'2.CO2-Sector'!BD46</f>
        <v>0</v>
      </c>
      <c r="BE46" s="156">
        <f>'2.CO2-Sector'!BE46</f>
        <v>0</v>
      </c>
      <c r="BF46" s="156"/>
      <c r="BG46" s="156"/>
    </row>
    <row r="47" spans="16:59">
      <c r="P47" s="672"/>
      <c r="Q47" s="672"/>
      <c r="R47" s="672"/>
      <c r="S47" s="672"/>
      <c r="T47" s="670"/>
      <c r="V47" s="962"/>
      <c r="W47" s="911"/>
      <c r="X47" s="1505" t="s">
        <v>217</v>
      </c>
      <c r="Y47" s="1506"/>
      <c r="Z47" s="156"/>
      <c r="AA47" s="156">
        <f>'2.CO2-Sector'!AA47</f>
        <v>301.08346768875816</v>
      </c>
      <c r="AB47" s="156">
        <f>'2.CO2-Sector'!AB47</f>
        <v>295.75558173672357</v>
      </c>
      <c r="AC47" s="156">
        <f>'2.CO2-Sector'!AC47</f>
        <v>284.33507695387169</v>
      </c>
      <c r="AD47" s="156">
        <f>'2.CO2-Sector'!AD47</f>
        <v>278.10119582170148</v>
      </c>
      <c r="AE47" s="156">
        <f>'2.CO2-Sector'!AE47</f>
        <v>274.49444793382429</v>
      </c>
      <c r="AF47" s="156">
        <f>'2.CO2-Sector'!AF47</f>
        <v>268.4025813855352</v>
      </c>
      <c r="AG47" s="156">
        <f>'2.CO2-Sector'!AG47</f>
        <v>267.0690159667289</v>
      </c>
      <c r="AH47" s="156">
        <f>'2.CO2-Sector'!AH47</f>
        <v>255.03895087841644</v>
      </c>
      <c r="AI47" s="156">
        <f>'2.CO2-Sector'!AI47</f>
        <v>215.46154632264185</v>
      </c>
      <c r="AJ47" s="156">
        <f>'2.CO2-Sector'!AJ47</f>
        <v>219.97242158810099</v>
      </c>
      <c r="AK47" s="156">
        <f>'2.CO2-Sector'!AK47</f>
        <v>213.57860666749826</v>
      </c>
      <c r="AL47" s="156">
        <f>'2.CO2-Sector'!AL47</f>
        <v>208.86000544832325</v>
      </c>
      <c r="AM47" s="156">
        <f>'2.CO2-Sector'!AM47</f>
        <v>203.12900687224544</v>
      </c>
      <c r="AN47" s="156">
        <f>'2.CO2-Sector'!AN47</f>
        <v>241.01415607975841</v>
      </c>
      <c r="AO47" s="156">
        <f>'2.CO2-Sector'!AO47</f>
        <v>251.14902502859258</v>
      </c>
      <c r="AP47" s="156">
        <f>'2.CO2-Sector'!AP47</f>
        <v>241.24001236422299</v>
      </c>
      <c r="AQ47" s="156">
        <f>'2.CO2-Sector'!AQ47</f>
        <v>232.12363462135133</v>
      </c>
      <c r="AR47" s="156">
        <f>'2.CO2-Sector'!AR47</f>
        <v>209.23136824971556</v>
      </c>
      <c r="AS47" s="156">
        <f>'2.CO2-Sector'!AS47</f>
        <v>169.1159856869304</v>
      </c>
      <c r="AT47" s="156">
        <f>'2.CO2-Sector'!AT47</f>
        <v>136.02453642742165</v>
      </c>
      <c r="AU47" s="156">
        <f>'2.CO2-Sector'!AU47</f>
        <v>159.71679520765082</v>
      </c>
      <c r="AV47" s="156">
        <f>'2.CO2-Sector'!AV47</f>
        <v>162.86525484191858</v>
      </c>
      <c r="AW47" s="156">
        <f>'2.CO2-Sector'!AW47</f>
        <v>175.71269028489786</v>
      </c>
      <c r="AX47" s="156">
        <f>'2.CO2-Sector'!AX47</f>
        <v>190.37433720387713</v>
      </c>
      <c r="AY47" s="156">
        <f>'2.CO2-Sector'!AY47</f>
        <v>190.90786899937362</v>
      </c>
      <c r="AZ47" s="156">
        <f>'2.CO2-Sector'!AZ47</f>
        <v>189.8221879456222</v>
      </c>
      <c r="BA47" s="686">
        <f>'2.CO2-Sector'!BA47</f>
        <v>183.34241595897063</v>
      </c>
      <c r="BB47" s="678">
        <f>'2.CO2-Sector'!BB47</f>
        <v>0</v>
      </c>
      <c r="BC47" s="156">
        <f>'2.CO2-Sector'!BC47</f>
        <v>0</v>
      </c>
      <c r="BD47" s="156">
        <f>'2.CO2-Sector'!BD47</f>
        <v>0</v>
      </c>
      <c r="BE47" s="156">
        <f>'2.CO2-Sector'!BE47</f>
        <v>0</v>
      </c>
      <c r="BF47" s="156"/>
      <c r="BG47" s="156"/>
    </row>
    <row r="48" spans="16:59">
      <c r="P48" s="672"/>
      <c r="Q48" s="1008"/>
      <c r="R48" s="1008"/>
      <c r="S48" s="672"/>
      <c r="T48" s="671"/>
      <c r="V48" s="962"/>
      <c r="W48" s="913"/>
      <c r="X48" s="1496" t="s">
        <v>218</v>
      </c>
      <c r="Y48" s="1497"/>
      <c r="Z48" s="157"/>
      <c r="AA48" s="157">
        <f>'2.CO2-Sector'!AA48</f>
        <v>3542.021222124265</v>
      </c>
      <c r="AB48" s="157">
        <f>'2.CO2-Sector'!AB48</f>
        <v>3369.2855145834346</v>
      </c>
      <c r="AC48" s="157">
        <f>'2.CO2-Sector'!AC48</f>
        <v>3057.3478000490459</v>
      </c>
      <c r="AD48" s="157">
        <f>'2.CO2-Sector'!AD48</f>
        <v>2894.9644600914435</v>
      </c>
      <c r="AE48" s="157">
        <f>'2.CO2-Sector'!AE48</f>
        <v>2938.556915872211</v>
      </c>
      <c r="AF48" s="157">
        <f>'2.CO2-Sector'!AF48</f>
        <v>2925.2158896206997</v>
      </c>
      <c r="AG48" s="157">
        <f>'2.CO2-Sector'!AG48</f>
        <v>2858.076470549267</v>
      </c>
      <c r="AH48" s="157">
        <f>'2.CO2-Sector'!AH48</f>
        <v>2739.8223697616959</v>
      </c>
      <c r="AI48" s="157">
        <f>'2.CO2-Sector'!AI48</f>
        <v>2631.4401642100925</v>
      </c>
      <c r="AJ48" s="157">
        <f>'2.CO2-Sector'!AJ48</f>
        <v>2630.4641631279924</v>
      </c>
      <c r="AK48" s="157">
        <f>'2.CO2-Sector'!AK48</f>
        <v>2700.1165165783791</v>
      </c>
      <c r="AL48" s="157">
        <f>'2.CO2-Sector'!AL48</f>
        <v>2778.0273137620284</v>
      </c>
      <c r="AM48" s="157">
        <f>'2.CO2-Sector'!AM48</f>
        <v>2243.4696038020288</v>
      </c>
      <c r="AN48" s="157">
        <f>'2.CO2-Sector'!AN48</f>
        <v>1946.5204277576754</v>
      </c>
      <c r="AO48" s="157">
        <f>'2.CO2-Sector'!AO48</f>
        <v>1882.947333714603</v>
      </c>
      <c r="AP48" s="157">
        <f>'2.CO2-Sector'!AP48</f>
        <v>2053.135753953346</v>
      </c>
      <c r="AQ48" s="157">
        <f>'2.CO2-Sector'!AQ48</f>
        <v>2181.0710292377894</v>
      </c>
      <c r="AR48" s="157">
        <f>'2.CO2-Sector'!AR48</f>
        <v>2320.5527871667846</v>
      </c>
      <c r="AS48" s="157">
        <f>'2.CO2-Sector'!AS48</f>
        <v>2118.995924098002</v>
      </c>
      <c r="AT48" s="157">
        <f>'2.CO2-Sector'!AT48</f>
        <v>1966.4083867145414</v>
      </c>
      <c r="AU48" s="157">
        <f>'2.CO2-Sector'!AU48</f>
        <v>1982.1519520869942</v>
      </c>
      <c r="AV48" s="157">
        <f>'2.CO2-Sector'!AV48</f>
        <v>2049.8906889312284</v>
      </c>
      <c r="AW48" s="157">
        <f>'2.CO2-Sector'!AW48</f>
        <v>2180.9246767324594</v>
      </c>
      <c r="AX48" s="157">
        <f>'2.CO2-Sector'!AX48</f>
        <v>2291.1371081111761</v>
      </c>
      <c r="AY48" s="157">
        <f>'2.CO2-Sector'!AY48</f>
        <v>2234.5655349789045</v>
      </c>
      <c r="AZ48" s="157">
        <f>'2.CO2-Sector'!AZ48</f>
        <v>2132.2119312524646</v>
      </c>
      <c r="BA48" s="687">
        <f>'2.CO2-Sector'!BA48</f>
        <v>1986.5735824960007</v>
      </c>
      <c r="BB48" s="679">
        <f>'2.CO2-Sector'!BB48</f>
        <v>0</v>
      </c>
      <c r="BC48" s="157">
        <f>'2.CO2-Sector'!BC48</f>
        <v>0</v>
      </c>
      <c r="BD48" s="157">
        <f>'2.CO2-Sector'!BD48</f>
        <v>0</v>
      </c>
      <c r="BE48" s="157">
        <f>'2.CO2-Sector'!BE48</f>
        <v>0</v>
      </c>
      <c r="BF48" s="157"/>
      <c r="BG48" s="157"/>
    </row>
    <row r="49" spans="16:63">
      <c r="P49" s="672"/>
      <c r="Q49" s="672"/>
      <c r="R49" s="672"/>
      <c r="S49" s="672"/>
      <c r="T49" s="670"/>
      <c r="V49" s="962"/>
      <c r="W49" s="1029" t="s">
        <v>429</v>
      </c>
      <c r="X49" s="1030"/>
      <c r="Y49" s="1031"/>
      <c r="Z49" s="154"/>
      <c r="AA49" s="628">
        <f>'2.CO2-Sector'!AA49</f>
        <v>7038.7610323190675</v>
      </c>
      <c r="AB49" s="628">
        <f>'2.CO2-Sector'!AB49</f>
        <v>7007.2403260012161</v>
      </c>
      <c r="AC49" s="628">
        <f>'2.CO2-Sector'!AC49</f>
        <v>6823.6927861047798</v>
      </c>
      <c r="AD49" s="628">
        <f>'2.CO2-Sector'!AD49</f>
        <v>6386.5937805887534</v>
      </c>
      <c r="AE49" s="628">
        <f>'2.CO2-Sector'!AE49</f>
        <v>6805.2366459347159</v>
      </c>
      <c r="AF49" s="628">
        <f>'2.CO2-Sector'!AF49</f>
        <v>7012.7149546619257</v>
      </c>
      <c r="AG49" s="628">
        <f>'2.CO2-Sector'!AG49</f>
        <v>7066.9181245763548</v>
      </c>
      <c r="AH49" s="628">
        <f>'2.CO2-Sector'!AH49</f>
        <v>7060.437693836142</v>
      </c>
      <c r="AI49" s="628">
        <f>'2.CO2-Sector'!AI49</f>
        <v>6419.5017080992093</v>
      </c>
      <c r="AJ49" s="628">
        <f>'2.CO2-Sector'!AJ49</f>
        <v>6937.1029763209863</v>
      </c>
      <c r="AK49" s="628">
        <f>'2.CO2-Sector'!AK49</f>
        <v>6809.7228599995196</v>
      </c>
      <c r="AL49" s="628">
        <f>'2.CO2-Sector'!AL49</f>
        <v>6346.1920101268788</v>
      </c>
      <c r="AM49" s="628">
        <f>'2.CO2-Sector'!AM49</f>
        <v>6246.9301437696595</v>
      </c>
      <c r="AN49" s="628">
        <f>'2.CO2-Sector'!AN49</f>
        <v>6048.2364208949493</v>
      </c>
      <c r="AO49" s="628">
        <f>'2.CO2-Sector'!AO49</f>
        <v>6130.1497308888156</v>
      </c>
      <c r="AP49" s="628">
        <f>'2.CO2-Sector'!AP49</f>
        <v>5790.3337945822504</v>
      </c>
      <c r="AQ49" s="628">
        <f>'2.CO2-Sector'!AQ49</f>
        <v>5870.3897227358411</v>
      </c>
      <c r="AR49" s="628">
        <f>'2.CO2-Sector'!AR49</f>
        <v>5961.7798541263264</v>
      </c>
      <c r="AS49" s="628">
        <f>'2.CO2-Sector'!AS49</f>
        <v>5102.9145345358284</v>
      </c>
      <c r="AT49" s="628">
        <f>'2.CO2-Sector'!AT49</f>
        <v>4867.9016999594878</v>
      </c>
      <c r="AU49" s="628">
        <f>'2.CO2-Sector'!AU49</f>
        <v>5422.4923615520993</v>
      </c>
      <c r="AV49" s="628">
        <f>'2.CO2-Sector'!AV49</f>
        <v>5097.9896559596127</v>
      </c>
      <c r="AW49" s="628">
        <f>'2.CO2-Sector'!AW49</f>
        <v>4645.9514018099217</v>
      </c>
      <c r="AX49" s="628">
        <f>'2.CO2-Sector'!AX49</f>
        <v>4788.4117319456072</v>
      </c>
      <c r="AY49" s="628">
        <f>'2.CO2-Sector'!AY49</f>
        <v>4685.0624223025952</v>
      </c>
      <c r="AZ49" s="628">
        <f>'2.CO2-Sector'!AZ49</f>
        <v>4591.402354648546</v>
      </c>
      <c r="BA49" s="665">
        <f>'2.CO2-Sector'!BA49</f>
        <v>4305.0530717633292</v>
      </c>
      <c r="BB49" s="651">
        <f>'2.CO2-Sector'!BB49</f>
        <v>0</v>
      </c>
      <c r="BC49" s="628">
        <f>'2.CO2-Sector'!BC49</f>
        <v>0</v>
      </c>
      <c r="BD49" s="628">
        <f>'2.CO2-Sector'!BD49</f>
        <v>0</v>
      </c>
      <c r="BE49" s="628">
        <f>'2.CO2-Sector'!BE49</f>
        <v>0</v>
      </c>
      <c r="BF49" s="153"/>
      <c r="BG49" s="153"/>
    </row>
    <row r="50" spans="16:63">
      <c r="P50" s="672"/>
      <c r="Q50" s="672"/>
      <c r="R50" s="672"/>
      <c r="S50" s="672"/>
      <c r="T50" s="670"/>
      <c r="V50" s="962"/>
      <c r="W50" s="969"/>
      <c r="X50" s="1494" t="s">
        <v>220</v>
      </c>
      <c r="Y50" s="1495"/>
      <c r="Z50" s="155"/>
      <c r="AA50" s="155">
        <f>'2.CO2-Sector'!AA50</f>
        <v>3415.6981646296558</v>
      </c>
      <c r="AB50" s="155">
        <f>'2.CO2-Sector'!AB50</f>
        <v>3361.9956723437508</v>
      </c>
      <c r="AC50" s="155">
        <f>'2.CO2-Sector'!AC50</f>
        <v>3389.3772582815163</v>
      </c>
      <c r="AD50" s="155">
        <f>'2.CO2-Sector'!AD50</f>
        <v>3215.4772241184023</v>
      </c>
      <c r="AE50" s="155">
        <f>'2.CO2-Sector'!AE50</f>
        <v>3421.5095528872566</v>
      </c>
      <c r="AF50" s="155">
        <f>'2.CO2-Sector'!AF50</f>
        <v>3455.6216522619866</v>
      </c>
      <c r="AG50" s="155">
        <f>'2.CO2-Sector'!AG50</f>
        <v>3480.9749561327235</v>
      </c>
      <c r="AH50" s="155">
        <f>'2.CO2-Sector'!AH50</f>
        <v>3391.3827286068977</v>
      </c>
      <c r="AI50" s="155">
        <f>'2.CO2-Sector'!AI50</f>
        <v>3007.3707736564252</v>
      </c>
      <c r="AJ50" s="155">
        <f>'2.CO2-Sector'!AJ50</f>
        <v>3305.0920005943422</v>
      </c>
      <c r="AK50" s="155">
        <f>'2.CO2-Sector'!AK50</f>
        <v>3183.0291470861521</v>
      </c>
      <c r="AL50" s="155">
        <f>'2.CO2-Sector'!AL50</f>
        <v>2967.6413096933288</v>
      </c>
      <c r="AM50" s="155">
        <f>'2.CO2-Sector'!AM50</f>
        <v>2735.563616590809</v>
      </c>
      <c r="AN50" s="155">
        <f>'2.CO2-Sector'!AN50</f>
        <v>2456.6757220794489</v>
      </c>
      <c r="AO50" s="155">
        <f>'2.CO2-Sector'!AO50</f>
        <v>2465.8762554156033</v>
      </c>
      <c r="AP50" s="155">
        <f>'2.CO2-Sector'!AP50</f>
        <v>2163.073326661653</v>
      </c>
      <c r="AQ50" s="155">
        <f>'2.CO2-Sector'!AQ50</f>
        <v>2195.9868240109204</v>
      </c>
      <c r="AR50" s="155">
        <f>'2.CO2-Sector'!AR50</f>
        <v>2255.3976490485625</v>
      </c>
      <c r="AS50" s="155">
        <f>'2.CO2-Sector'!AS50</f>
        <v>2003.0841515571542</v>
      </c>
      <c r="AT50" s="155">
        <f>'2.CO2-Sector'!AT50</f>
        <v>1919.0686546881866</v>
      </c>
      <c r="AU50" s="155">
        <f>'2.CO2-Sector'!AU50</f>
        <v>2118.4140547405896</v>
      </c>
      <c r="AV50" s="155">
        <f>'2.CO2-Sector'!AV50</f>
        <v>2002.9316592681892</v>
      </c>
      <c r="AW50" s="155">
        <f>'2.CO2-Sector'!AW50</f>
        <v>1849.295635222936</v>
      </c>
      <c r="AX50" s="155">
        <f>'2.CO2-Sector'!AX50</f>
        <v>1933.5940500359927</v>
      </c>
      <c r="AY50" s="155">
        <f>'2.CO2-Sector'!AY50</f>
        <v>1891.3677609931035</v>
      </c>
      <c r="AZ50" s="155">
        <f>'2.CO2-Sector'!AZ50</f>
        <v>1947.4426914028779</v>
      </c>
      <c r="BA50" s="441">
        <f>'2.CO2-Sector'!BA50</f>
        <v>1658.1432519542834</v>
      </c>
      <c r="BB50" s="677">
        <f>'2.CO2-Sector'!BB50</f>
        <v>0</v>
      </c>
      <c r="BC50" s="155">
        <f>'2.CO2-Sector'!BC50</f>
        <v>0</v>
      </c>
      <c r="BD50" s="155">
        <f>'2.CO2-Sector'!BD50</f>
        <v>0</v>
      </c>
      <c r="BE50" s="155">
        <f>'2.CO2-Sector'!BE50</f>
        <v>0</v>
      </c>
      <c r="BF50" s="155"/>
      <c r="BG50" s="155"/>
    </row>
    <row r="51" spans="16:63">
      <c r="P51" s="672"/>
      <c r="Q51" s="672"/>
      <c r="R51" s="672"/>
      <c r="S51" s="672"/>
      <c r="T51" s="670"/>
      <c r="V51" s="962"/>
      <c r="W51" s="970"/>
      <c r="X51" s="1496" t="s">
        <v>221</v>
      </c>
      <c r="Y51" s="1497"/>
      <c r="Z51" s="157"/>
      <c r="AA51" s="157">
        <f>'2.CO2-Sector'!AA51</f>
        <v>3623.0628676894116</v>
      </c>
      <c r="AB51" s="157">
        <f>'2.CO2-Sector'!AB51</f>
        <v>3645.2446536574653</v>
      </c>
      <c r="AC51" s="157">
        <f>'2.CO2-Sector'!AC51</f>
        <v>3434.3155278232634</v>
      </c>
      <c r="AD51" s="157">
        <f>'2.CO2-Sector'!AD51</f>
        <v>3171.116556470351</v>
      </c>
      <c r="AE51" s="157">
        <f>'2.CO2-Sector'!AE51</f>
        <v>3383.7270930474592</v>
      </c>
      <c r="AF51" s="157">
        <f>'2.CO2-Sector'!AF51</f>
        <v>3557.0933023999391</v>
      </c>
      <c r="AG51" s="157">
        <f>'2.CO2-Sector'!AG51</f>
        <v>3585.9431684436313</v>
      </c>
      <c r="AH51" s="157">
        <f>'2.CO2-Sector'!AH51</f>
        <v>3669.0549652292443</v>
      </c>
      <c r="AI51" s="157">
        <f>'2.CO2-Sector'!AI51</f>
        <v>3412.1309344427841</v>
      </c>
      <c r="AJ51" s="157">
        <f>'2.CO2-Sector'!AJ51</f>
        <v>3632.0109757266441</v>
      </c>
      <c r="AK51" s="157">
        <f>'2.CO2-Sector'!AK51</f>
        <v>3626.6937129133676</v>
      </c>
      <c r="AL51" s="157">
        <f>'2.CO2-Sector'!AL51</f>
        <v>3378.55070043355</v>
      </c>
      <c r="AM51" s="157">
        <f>'2.CO2-Sector'!AM51</f>
        <v>3511.3665271788504</v>
      </c>
      <c r="AN51" s="157">
        <f>'2.CO2-Sector'!AN51</f>
        <v>3591.5606988155005</v>
      </c>
      <c r="AO51" s="157">
        <f>'2.CO2-Sector'!AO51</f>
        <v>3664.2734754732123</v>
      </c>
      <c r="AP51" s="157">
        <f>'2.CO2-Sector'!AP51</f>
        <v>3627.2604679205974</v>
      </c>
      <c r="AQ51" s="157">
        <f>'2.CO2-Sector'!AQ51</f>
        <v>3674.4028987249208</v>
      </c>
      <c r="AR51" s="157">
        <f>'2.CO2-Sector'!AR51</f>
        <v>3706.382205077764</v>
      </c>
      <c r="AS51" s="157">
        <f>'2.CO2-Sector'!AS51</f>
        <v>3099.8303829786742</v>
      </c>
      <c r="AT51" s="157">
        <f>'2.CO2-Sector'!AT51</f>
        <v>2948.8330452713012</v>
      </c>
      <c r="AU51" s="157">
        <f>'2.CO2-Sector'!AU51</f>
        <v>3304.0783068115097</v>
      </c>
      <c r="AV51" s="157">
        <f>'2.CO2-Sector'!AV51</f>
        <v>3095.0579966914238</v>
      </c>
      <c r="AW51" s="157">
        <f>'2.CO2-Sector'!AW51</f>
        <v>2796.6557665869859</v>
      </c>
      <c r="AX51" s="157">
        <f>'2.CO2-Sector'!AX51</f>
        <v>2854.8176819096143</v>
      </c>
      <c r="AY51" s="157">
        <f>'2.CO2-Sector'!AY51</f>
        <v>2793.6946613094915</v>
      </c>
      <c r="AZ51" s="157">
        <f>'2.CO2-Sector'!AZ51</f>
        <v>2643.9596632456678</v>
      </c>
      <c r="BA51" s="687">
        <f>'2.CO2-Sector'!BA51</f>
        <v>2646.909819809046</v>
      </c>
      <c r="BB51" s="679">
        <f>'2.CO2-Sector'!BB51</f>
        <v>0</v>
      </c>
      <c r="BC51" s="157">
        <f>'2.CO2-Sector'!BC51</f>
        <v>0</v>
      </c>
      <c r="BD51" s="157">
        <f>'2.CO2-Sector'!BD51</f>
        <v>0</v>
      </c>
      <c r="BE51" s="157">
        <f>'2.CO2-Sector'!BE51</f>
        <v>0</v>
      </c>
      <c r="BF51" s="157"/>
      <c r="BG51" s="157"/>
    </row>
    <row r="52" spans="16:63">
      <c r="P52" s="672"/>
      <c r="Q52" s="672"/>
      <c r="R52" s="672"/>
      <c r="S52" s="672"/>
      <c r="T52" s="670"/>
      <c r="V52" s="962"/>
      <c r="W52" s="1032" t="s">
        <v>430</v>
      </c>
      <c r="X52" s="1033"/>
      <c r="Y52" s="1034"/>
      <c r="Z52" s="274"/>
      <c r="AA52" s="629">
        <f>'2.CO2-Sector'!AA52</f>
        <v>7244.2015437745058</v>
      </c>
      <c r="AB52" s="629">
        <f>'2.CO2-Sector'!AB52</f>
        <v>7091.4333111520082</v>
      </c>
      <c r="AC52" s="629">
        <f>'2.CO2-Sector'!AC52</f>
        <v>6796.0270409401091</v>
      </c>
      <c r="AD52" s="629">
        <f>'2.CO2-Sector'!AD52</f>
        <v>6652.2283869302664</v>
      </c>
      <c r="AE52" s="629">
        <f>'2.CO2-Sector'!AE52</f>
        <v>6656.1869920915788</v>
      </c>
      <c r="AF52" s="629">
        <f>'2.CO2-Sector'!AF52</f>
        <v>6849.5948379410793</v>
      </c>
      <c r="AG52" s="629">
        <f>'2.CO2-Sector'!AG52</f>
        <v>6870.5168410732231</v>
      </c>
      <c r="AH52" s="629">
        <f>'2.CO2-Sector'!AH52</f>
        <v>6834.1265198527999</v>
      </c>
      <c r="AI52" s="629">
        <f>'2.CO2-Sector'!AI52</f>
        <v>6545.5419320590336</v>
      </c>
      <c r="AJ52" s="629">
        <f>'2.CO2-Sector'!AJ52</f>
        <v>6463.1812625845996</v>
      </c>
      <c r="AK52" s="629">
        <f>'2.CO2-Sector'!AK52</f>
        <v>6739.5274743262462</v>
      </c>
      <c r="AL52" s="629">
        <f>'2.CO2-Sector'!AL52</f>
        <v>6762.5046737338816</v>
      </c>
      <c r="AM52" s="629">
        <f>'2.CO2-Sector'!AM52</f>
        <v>6600.6951537762125</v>
      </c>
      <c r="AN52" s="629">
        <f>'2.CO2-Sector'!AN52</f>
        <v>6366.4953109832304</v>
      </c>
      <c r="AO52" s="629">
        <f>'2.CO2-Sector'!AO52</f>
        <v>6483.0399152253349</v>
      </c>
      <c r="AP52" s="629">
        <f>'2.CO2-Sector'!AP52</f>
        <v>6496.6370293587779</v>
      </c>
      <c r="AQ52" s="629">
        <f>'2.CO2-Sector'!AQ52</f>
        <v>6567.9742878366787</v>
      </c>
      <c r="AR52" s="629">
        <f>'2.CO2-Sector'!AR52</f>
        <v>6694.9345561970713</v>
      </c>
      <c r="AS52" s="629">
        <f>'2.CO2-Sector'!AS52</f>
        <v>6236.5687163682669</v>
      </c>
      <c r="AT52" s="629">
        <f>'2.CO2-Sector'!AT52</f>
        <v>5468.3465203851802</v>
      </c>
      <c r="AU52" s="629">
        <f>'2.CO2-Sector'!AU52</f>
        <v>6100.6968938516457</v>
      </c>
      <c r="AV52" s="629">
        <f>'2.CO2-Sector'!AV52</f>
        <v>5964.6228081290728</v>
      </c>
      <c r="AW52" s="629">
        <f>'2.CO2-Sector'!AW52</f>
        <v>6060.7866012011864</v>
      </c>
      <c r="AX52" s="629">
        <f>'2.CO2-Sector'!AX52</f>
        <v>6180.5789250668322</v>
      </c>
      <c r="AY52" s="629">
        <f>'2.CO2-Sector'!AY52</f>
        <v>6106.8179823837672</v>
      </c>
      <c r="AZ52" s="629">
        <f>'2.CO2-Sector'!AZ52</f>
        <v>5915.9509651302933</v>
      </c>
      <c r="BA52" s="666">
        <f>'2.CO2-Sector'!BA52</f>
        <v>5836.6047861078096</v>
      </c>
      <c r="BB52" s="652">
        <f>'2.CO2-Sector'!BB52</f>
        <v>0</v>
      </c>
      <c r="BC52" s="629">
        <f>'2.CO2-Sector'!BC52</f>
        <v>0</v>
      </c>
      <c r="BD52" s="629">
        <f>'2.CO2-Sector'!BD52</f>
        <v>0</v>
      </c>
      <c r="BE52" s="629">
        <f>'2.CO2-Sector'!BE52</f>
        <v>0</v>
      </c>
      <c r="BF52" s="274"/>
      <c r="BG52" s="274"/>
    </row>
    <row r="53" spans="16:63">
      <c r="P53" s="672"/>
      <c r="Q53" s="1008"/>
      <c r="R53" s="672"/>
      <c r="S53" s="672"/>
      <c r="T53" s="671"/>
      <c r="V53" s="962"/>
      <c r="W53" s="1035" t="s">
        <v>431</v>
      </c>
      <c r="X53" s="1036"/>
      <c r="Y53" s="1037"/>
      <c r="Z53" s="277"/>
      <c r="AA53" s="630">
        <f>'2.CO2-Sector'!AA53</f>
        <v>1531.2802967406865</v>
      </c>
      <c r="AB53" s="630">
        <f>'2.CO2-Sector'!AB53</f>
        <v>1518.8813192533894</v>
      </c>
      <c r="AC53" s="630">
        <f>'2.CO2-Sector'!AC53</f>
        <v>1510.9365684146064</v>
      </c>
      <c r="AD53" s="630">
        <f>'2.CO2-Sector'!AD53</f>
        <v>1524.9321658599704</v>
      </c>
      <c r="AE53" s="630">
        <f>'2.CO2-Sector'!AE53</f>
        <v>1661.1529972071523</v>
      </c>
      <c r="AF53" s="630">
        <f>'2.CO2-Sector'!AF53</f>
        <v>1709.3536294089783</v>
      </c>
      <c r="AG53" s="630">
        <f>'2.CO2-Sector'!AG53</f>
        <v>1806.7147887163414</v>
      </c>
      <c r="AH53" s="630">
        <f>'2.CO2-Sector'!AH53</f>
        <v>1886.3306912733019</v>
      </c>
      <c r="AI53" s="630">
        <f>'2.CO2-Sector'!AI53</f>
        <v>1710.6919941114984</v>
      </c>
      <c r="AJ53" s="630">
        <f>'2.CO2-Sector'!AJ53</f>
        <v>1845.6503869401404</v>
      </c>
      <c r="AK53" s="630">
        <f>'2.CO2-Sector'!AK53</f>
        <v>1822.2115344426247</v>
      </c>
      <c r="AL53" s="630">
        <f>'2.CO2-Sector'!AL53</f>
        <v>1898.0363095158432</v>
      </c>
      <c r="AM53" s="630">
        <f>'2.CO2-Sector'!AM53</f>
        <v>1954.2181328714137</v>
      </c>
      <c r="AN53" s="630">
        <f>'2.CO2-Sector'!AN53</f>
        <v>1926.6512483586587</v>
      </c>
      <c r="AO53" s="630">
        <f>'2.CO2-Sector'!AO53</f>
        <v>2034.1347656207925</v>
      </c>
      <c r="AP53" s="630">
        <f>'2.CO2-Sector'!AP53</f>
        <v>2046.8786357865356</v>
      </c>
      <c r="AQ53" s="630">
        <f>'2.CO2-Sector'!AQ53</f>
        <v>2175.0709326612105</v>
      </c>
      <c r="AR53" s="630">
        <f>'2.CO2-Sector'!AR53</f>
        <v>2149.07516794395</v>
      </c>
      <c r="AS53" s="630">
        <f>'2.CO2-Sector'!AS53</f>
        <v>1949.2201531825328</v>
      </c>
      <c r="AT53" s="630">
        <f>'2.CO2-Sector'!AT53</f>
        <v>2050.9583064277685</v>
      </c>
      <c r="AU53" s="630">
        <f>'2.CO2-Sector'!AU53</f>
        <v>1968.2894633896483</v>
      </c>
      <c r="AV53" s="630">
        <f>'2.CO2-Sector'!AV53</f>
        <v>1995.4123006269424</v>
      </c>
      <c r="AW53" s="630">
        <f>'2.CO2-Sector'!AW53</f>
        <v>1842.8536081474867</v>
      </c>
      <c r="AX53" s="630">
        <f>'2.CO2-Sector'!AX53</f>
        <v>1944.0894029171295</v>
      </c>
      <c r="AY53" s="630">
        <f>'2.CO2-Sector'!AY53</f>
        <v>1782.608260573352</v>
      </c>
      <c r="AZ53" s="630">
        <f>'2.CO2-Sector'!AZ53</f>
        <v>1817.9480438792368</v>
      </c>
      <c r="BA53" s="688">
        <f>'2.CO2-Sector'!BA53</f>
        <v>1881.4459317935839</v>
      </c>
      <c r="BB53" s="680">
        <f>'2.CO2-Sector'!BB53</f>
        <v>0</v>
      </c>
      <c r="BC53" s="630">
        <f>'2.CO2-Sector'!BC53</f>
        <v>0</v>
      </c>
      <c r="BD53" s="630">
        <f>'2.CO2-Sector'!BD53</f>
        <v>0</v>
      </c>
      <c r="BE53" s="630">
        <f>'2.CO2-Sector'!BE53</f>
        <v>0</v>
      </c>
      <c r="BF53" s="277"/>
      <c r="BG53" s="277"/>
    </row>
    <row r="54" spans="16:63" ht="15" thickBot="1">
      <c r="P54" s="1008"/>
      <c r="Q54" s="1008"/>
      <c r="R54" s="1008"/>
      <c r="S54" s="1038"/>
      <c r="T54" s="671"/>
      <c r="V54" s="975"/>
      <c r="W54" s="1039" t="s">
        <v>432</v>
      </c>
      <c r="X54" s="1040"/>
      <c r="Y54" s="1041"/>
      <c r="Z54" s="273"/>
      <c r="AA54" s="631">
        <f>'2.CO2-Sector'!AA54</f>
        <v>64.269360000000034</v>
      </c>
      <c r="AB54" s="631">
        <f>'2.CO2-Sector'!AB54</f>
        <v>66.774960000000021</v>
      </c>
      <c r="AC54" s="631">
        <f>'2.CO2-Sector'!AC54</f>
        <v>65.269890000000032</v>
      </c>
      <c r="AD54" s="631">
        <f>'2.CO2-Sector'!AD54</f>
        <v>59.562630000000013</v>
      </c>
      <c r="AE54" s="631">
        <f>'2.CO2-Sector'!AE54</f>
        <v>66.796740000000028</v>
      </c>
      <c r="AF54" s="631">
        <f>'2.CO2-Sector'!AF54</f>
        <v>71.53767000000002</v>
      </c>
      <c r="AG54" s="631">
        <f>'2.CO2-Sector'!AG54</f>
        <v>79.673940000000016</v>
      </c>
      <c r="AH54" s="631">
        <f>'2.CO2-Sector'!AH54</f>
        <v>86.091840000000047</v>
      </c>
      <c r="AI54" s="631">
        <f>'2.CO2-Sector'!AI54</f>
        <v>86.494950000000074</v>
      </c>
      <c r="AJ54" s="631">
        <f>'2.CO2-Sector'!AJ54</f>
        <v>89.325630000000018</v>
      </c>
      <c r="AK54" s="631">
        <f>'2.CO2-Sector'!AK54</f>
        <v>86.501700000000056</v>
      </c>
      <c r="AL54" s="631">
        <f>'2.CO2-Sector'!AL54</f>
        <v>78.216390000000018</v>
      </c>
      <c r="AM54" s="631">
        <f>'2.CO2-Sector'!AM54</f>
        <v>79.868430000000075</v>
      </c>
      <c r="AN54" s="631">
        <f>'2.CO2-Sector'!AN54</f>
        <v>85.328729999999979</v>
      </c>
      <c r="AO54" s="631">
        <f>'2.CO2-Sector'!AO54</f>
        <v>86.292000000000002</v>
      </c>
      <c r="AP54" s="631">
        <f>'2.CO2-Sector'!AP54</f>
        <v>90.051119999999997</v>
      </c>
      <c r="AQ54" s="631">
        <f>'2.CO2-Sector'!AQ54</f>
        <v>87.519690000000054</v>
      </c>
      <c r="AR54" s="631">
        <f>'2.CO2-Sector'!AR54</f>
        <v>86.161680000000047</v>
      </c>
      <c r="AS54" s="631">
        <f>'2.CO2-Sector'!AS54</f>
        <v>71.546490000000006</v>
      </c>
      <c r="AT54" s="631">
        <f>'2.CO2-Sector'!AT54</f>
        <v>71.293230000000023</v>
      </c>
      <c r="AU54" s="631">
        <f>'2.CO2-Sector'!AU54</f>
        <v>75.854340000000036</v>
      </c>
      <c r="AV54" s="631">
        <f>'2.CO2-Sector'!AV54</f>
        <v>75.809160000000048</v>
      </c>
      <c r="AW54" s="631">
        <f>'2.CO2-Sector'!AW54</f>
        <v>76.408650000000023</v>
      </c>
      <c r="AX54" s="631">
        <f>'2.CO2-Sector'!AX54</f>
        <v>82.328850000000017</v>
      </c>
      <c r="AY54" s="631">
        <f>'2.CO2-Sector'!AY54</f>
        <v>80.435250000000025</v>
      </c>
      <c r="AZ54" s="631">
        <f>'2.CO2-Sector'!AZ54</f>
        <v>83.044890000000009</v>
      </c>
      <c r="BA54" s="668">
        <f>'2.CO2-Sector'!BA54</f>
        <v>79.411139999999989</v>
      </c>
      <c r="BB54" s="653">
        <f>'2.CO2-Sector'!BB54</f>
        <v>0</v>
      </c>
      <c r="BC54" s="631">
        <f>'2.CO2-Sector'!BC54</f>
        <v>0</v>
      </c>
      <c r="BD54" s="631">
        <f>'2.CO2-Sector'!BD54</f>
        <v>0</v>
      </c>
      <c r="BE54" s="631">
        <f>'2.CO2-Sector'!BE54</f>
        <v>0</v>
      </c>
      <c r="BF54" s="273"/>
      <c r="BG54" s="273"/>
    </row>
    <row r="55" spans="16:63">
      <c r="P55" s="672"/>
      <c r="Q55" s="672"/>
      <c r="R55" s="672"/>
      <c r="S55" s="1042"/>
      <c r="T55" s="670"/>
      <c r="V55" s="978" t="s">
        <v>223</v>
      </c>
      <c r="W55" s="979"/>
      <c r="X55" s="979"/>
      <c r="Y55" s="1043"/>
      <c r="Z55" s="161"/>
      <c r="AA55" s="322">
        <f t="shared" ref="AA55:AX55" si="38">SUM(AA56:AA58)</f>
        <v>24004.789495147605</v>
      </c>
      <c r="AB55" s="322">
        <f t="shared" si="38"/>
        <v>24193.303079771096</v>
      </c>
      <c r="AC55" s="322">
        <f t="shared" si="38"/>
        <v>25997.784883166441</v>
      </c>
      <c r="AD55" s="322">
        <f t="shared" si="38"/>
        <v>25019.816501809953</v>
      </c>
      <c r="AE55" s="322">
        <f t="shared" si="38"/>
        <v>28598.436990483406</v>
      </c>
      <c r="AF55" s="322">
        <f t="shared" si="38"/>
        <v>29139.666356417249</v>
      </c>
      <c r="AG55" s="322">
        <f t="shared" si="38"/>
        <v>29649.88451555858</v>
      </c>
      <c r="AH55" s="322">
        <f t="shared" si="38"/>
        <v>31207.113724399005</v>
      </c>
      <c r="AI55" s="322">
        <f t="shared" si="38"/>
        <v>31447.885947133283</v>
      </c>
      <c r="AJ55" s="322">
        <f t="shared" si="38"/>
        <v>31365.707267695379</v>
      </c>
      <c r="AK55" s="322">
        <f t="shared" si="38"/>
        <v>32856.496577069207</v>
      </c>
      <c r="AL55" s="322">
        <f t="shared" si="38"/>
        <v>32522.541455449929</v>
      </c>
      <c r="AM55" s="322">
        <f t="shared" si="38"/>
        <v>32767.72216385082</v>
      </c>
      <c r="AN55" s="322">
        <f t="shared" si="38"/>
        <v>33515.749112426711</v>
      </c>
      <c r="AO55" s="322">
        <f t="shared" si="38"/>
        <v>32703.600998426424</v>
      </c>
      <c r="AP55" s="322">
        <f t="shared" si="38"/>
        <v>31654.769528503184</v>
      </c>
      <c r="AQ55" s="322">
        <f t="shared" si="38"/>
        <v>29908.577201925367</v>
      </c>
      <c r="AR55" s="322">
        <f t="shared" si="38"/>
        <v>30484.410938269022</v>
      </c>
      <c r="AS55" s="322">
        <f t="shared" si="38"/>
        <v>31857.011257747366</v>
      </c>
      <c r="AT55" s="322">
        <f t="shared" si="38"/>
        <v>28198.126009497402</v>
      </c>
      <c r="AU55" s="322">
        <f t="shared" si="38"/>
        <v>28715.829230608208</v>
      </c>
      <c r="AV55" s="322">
        <f t="shared" si="38"/>
        <v>28032.618369662039</v>
      </c>
      <c r="AW55" s="322">
        <f t="shared" si="38"/>
        <v>29838.484748341012</v>
      </c>
      <c r="AX55" s="322">
        <f t="shared" si="38"/>
        <v>29380.590594684025</v>
      </c>
      <c r="AY55" s="322">
        <f>SUM(AY56:AY58)</f>
        <v>28519.19786786742</v>
      </c>
      <c r="AZ55" s="322">
        <f>SUM(AZ56:AZ58)</f>
        <v>28812.255664553035</v>
      </c>
      <c r="BA55" s="445">
        <f>SUM(BA56:BA58)</f>
        <v>29540.085538176445</v>
      </c>
      <c r="BB55" s="654">
        <f t="shared" ref="BB55" si="39">SUM(BB56:BB58)</f>
        <v>0</v>
      </c>
      <c r="BC55" s="322">
        <f>SUM(BC56:BC58)</f>
        <v>0</v>
      </c>
      <c r="BD55" s="322">
        <f>SUM(BD56:BD58)</f>
        <v>0</v>
      </c>
      <c r="BE55" s="322">
        <f t="shared" ref="BE55" si="40">SUM(BE56:BE58)</f>
        <v>0</v>
      </c>
      <c r="BF55" s="322"/>
      <c r="BG55" s="322"/>
      <c r="BH55" s="119"/>
      <c r="BI55" s="119"/>
      <c r="BJ55" s="119"/>
      <c r="BK55" s="119"/>
    </row>
    <row r="56" spans="16:63">
      <c r="P56" s="672"/>
      <c r="Q56" s="672"/>
      <c r="R56" s="1493"/>
      <c r="S56" s="1493"/>
      <c r="T56" s="670"/>
      <c r="V56" s="981"/>
      <c r="W56" s="982" t="s">
        <v>224</v>
      </c>
      <c r="X56" s="1044"/>
      <c r="Y56" s="1045"/>
      <c r="Z56" s="250"/>
      <c r="AA56" s="160">
        <f>'2.CO2-Sector'!AA56</f>
        <v>12424.358243728177</v>
      </c>
      <c r="AB56" s="160">
        <f>'2.CO2-Sector'!AB56</f>
        <v>12457.050510604888</v>
      </c>
      <c r="AC56" s="160">
        <f>'2.CO2-Sector'!AC56</f>
        <v>13491.881913312984</v>
      </c>
      <c r="AD56" s="160">
        <f>'2.CO2-Sector'!AD56</f>
        <v>13262.715116842475</v>
      </c>
      <c r="AE56" s="160">
        <f>'2.CO2-Sector'!AE56</f>
        <v>15754.880913536417</v>
      </c>
      <c r="AF56" s="160">
        <f>'2.CO2-Sector'!AF56</f>
        <v>16041.025518136634</v>
      </c>
      <c r="AG56" s="160">
        <f>'2.CO2-Sector'!AG56</f>
        <v>16484.720502588578</v>
      </c>
      <c r="AH56" s="160">
        <f>'2.CO2-Sector'!AH56</f>
        <v>17056.889437872578</v>
      </c>
      <c r="AI56" s="160">
        <f>'2.CO2-Sector'!AI56</f>
        <v>17086.230257302534</v>
      </c>
      <c r="AJ56" s="160">
        <f>'2.CO2-Sector'!AJ56</f>
        <v>16840.903510565735</v>
      </c>
      <c r="AK56" s="160">
        <f>'2.CO2-Sector'!AK56</f>
        <v>16986.229817081476</v>
      </c>
      <c r="AL56" s="160">
        <f>'2.CO2-Sector'!AL56</f>
        <v>15759.485264112602</v>
      </c>
      <c r="AM56" s="160">
        <f>'2.CO2-Sector'!AM56</f>
        <v>15193.066976590781</v>
      </c>
      <c r="AN56" s="160">
        <f>'2.CO2-Sector'!AN56</f>
        <v>15190.869708625942</v>
      </c>
      <c r="AO56" s="160">
        <f>'2.CO2-Sector'!AO56</f>
        <v>14647.526466154071</v>
      </c>
      <c r="AP56" s="160">
        <f>'2.CO2-Sector'!AP56</f>
        <v>14093.270833259348</v>
      </c>
      <c r="AQ56" s="160">
        <f>'2.CO2-Sector'!AQ56</f>
        <v>13239.68881905168</v>
      </c>
      <c r="AR56" s="160">
        <f>'2.CO2-Sector'!AR56</f>
        <v>13089.695013271183</v>
      </c>
      <c r="AS56" s="160">
        <f>'2.CO2-Sector'!AS56</f>
        <v>14732.436917429015</v>
      </c>
      <c r="AT56" s="160">
        <f>'2.CO2-Sector'!AT56</f>
        <v>12038.646555281672</v>
      </c>
      <c r="AU56" s="160">
        <f>'2.CO2-Sector'!AU56</f>
        <v>12543.326068492202</v>
      </c>
      <c r="AV56" s="160">
        <f>'2.CO2-Sector'!AV56</f>
        <v>11942.334814594577</v>
      </c>
      <c r="AW56" s="160">
        <f>'2.CO2-Sector'!AW56</f>
        <v>12515.320843700951</v>
      </c>
      <c r="AX56" s="160">
        <f>'2.CO2-Sector'!AX56</f>
        <v>12311.891799481687</v>
      </c>
      <c r="AY56" s="160">
        <f>'2.CO2-Sector'!AY56</f>
        <v>11933.256071117574</v>
      </c>
      <c r="AZ56" s="160">
        <f>'2.CO2-Sector'!AZ56</f>
        <v>11983.17118599589</v>
      </c>
      <c r="BA56" s="449">
        <f>'2.CO2-Sector'!BA56</f>
        <v>12349.36797336768</v>
      </c>
      <c r="BB56" s="662">
        <f>'2.CO2-Sector'!BB56</f>
        <v>0</v>
      </c>
      <c r="BC56" s="160">
        <f>'2.CO2-Sector'!BC56</f>
        <v>0</v>
      </c>
      <c r="BD56" s="160">
        <f>'2.CO2-Sector'!BD56</f>
        <v>0</v>
      </c>
      <c r="BE56" s="160">
        <f>'2.CO2-Sector'!BE56</f>
        <v>0</v>
      </c>
      <c r="BF56" s="160"/>
      <c r="BG56" s="160"/>
    </row>
    <row r="57" spans="16:63">
      <c r="P57" s="672"/>
      <c r="Q57" s="672"/>
      <c r="R57" s="1493"/>
      <c r="S57" s="1493"/>
      <c r="T57" s="670"/>
      <c r="V57" s="981"/>
      <c r="W57" s="984" t="s">
        <v>225</v>
      </c>
      <c r="X57" s="1046"/>
      <c r="Y57" s="1047"/>
      <c r="Z57" s="249"/>
      <c r="AA57" s="159">
        <f>'2.CO2-Sector'!AA57</f>
        <v>702.83026999291678</v>
      </c>
      <c r="AB57" s="159">
        <f>'2.CO2-Sector'!AB57</f>
        <v>686.44620024230187</v>
      </c>
      <c r="AC57" s="159">
        <f>'2.CO2-Sector'!AC57</f>
        <v>698.89764571316766</v>
      </c>
      <c r="AD57" s="159">
        <f>'2.CO2-Sector'!AD57</f>
        <v>680.74547632983922</v>
      </c>
      <c r="AE57" s="159">
        <f>'2.CO2-Sector'!AE57</f>
        <v>701.91349393186852</v>
      </c>
      <c r="AF57" s="159">
        <f>'2.CO2-Sector'!AF57</f>
        <v>667.82873473264453</v>
      </c>
      <c r="AG57" s="159">
        <f>'2.CO2-Sector'!AG57</f>
        <v>640.46784939712438</v>
      </c>
      <c r="AH57" s="159">
        <f>'2.CO2-Sector'!AH57</f>
        <v>655.23057167867137</v>
      </c>
      <c r="AI57" s="159">
        <f>'2.CO2-Sector'!AI57</f>
        <v>609.1187236752379</v>
      </c>
      <c r="AJ57" s="159">
        <f>'2.CO2-Sector'!AJ57</f>
        <v>652.57502705106276</v>
      </c>
      <c r="AK57" s="159">
        <f>'2.CO2-Sector'!AK57</f>
        <v>655.91443265909516</v>
      </c>
      <c r="AL57" s="159">
        <f>'2.CO2-Sector'!AL57</f>
        <v>630.52981102330273</v>
      </c>
      <c r="AM57" s="159">
        <f>'2.CO2-Sector'!AM57</f>
        <v>577.04643230948568</v>
      </c>
      <c r="AN57" s="159">
        <f>'2.CO2-Sector'!AN57</f>
        <v>516.5268173218675</v>
      </c>
      <c r="AO57" s="159">
        <f>'2.CO2-Sector'!AO57</f>
        <v>506.69926841574829</v>
      </c>
      <c r="AP57" s="159">
        <f>'2.CO2-Sector'!AP57</f>
        <v>506.81438218982044</v>
      </c>
      <c r="AQ57" s="159">
        <f>'2.CO2-Sector'!AQ57</f>
        <v>522.35987148863205</v>
      </c>
      <c r="AR57" s="159">
        <f>'2.CO2-Sector'!AR57</f>
        <v>561.19836242802796</v>
      </c>
      <c r="AS57" s="159">
        <f>'2.CO2-Sector'!AS57</f>
        <v>530.41167542322773</v>
      </c>
      <c r="AT57" s="159">
        <f>'2.CO2-Sector'!AT57</f>
        <v>513.68788841490209</v>
      </c>
      <c r="AU57" s="159">
        <f>'2.CO2-Sector'!AU57</f>
        <v>526.91409091663695</v>
      </c>
      <c r="AV57" s="159">
        <f>'2.CO2-Sector'!AV57</f>
        <v>524.12535460171284</v>
      </c>
      <c r="AW57" s="159">
        <f>'2.CO2-Sector'!AW57</f>
        <v>528.10321016884393</v>
      </c>
      <c r="AX57" s="159">
        <f>'2.CO2-Sector'!AX57</f>
        <v>604.69033239592966</v>
      </c>
      <c r="AY57" s="159">
        <f>'2.CO2-Sector'!AY57</f>
        <v>617.02824714749113</v>
      </c>
      <c r="AZ57" s="159">
        <f>'2.CO2-Sector'!AZ57</f>
        <v>624.93138440348548</v>
      </c>
      <c r="BA57" s="450">
        <f>'2.CO2-Sector'!BA57</f>
        <v>618.83982246526989</v>
      </c>
      <c r="BB57" s="656">
        <f>'2.CO2-Sector'!BB57</f>
        <v>0</v>
      </c>
      <c r="BC57" s="159">
        <f>'2.CO2-Sector'!BC57</f>
        <v>0</v>
      </c>
      <c r="BD57" s="159">
        <f>'2.CO2-Sector'!BD57</f>
        <v>0</v>
      </c>
      <c r="BE57" s="159">
        <f>'2.CO2-Sector'!BE57</f>
        <v>0</v>
      </c>
      <c r="BF57" s="159"/>
      <c r="BG57" s="159"/>
    </row>
    <row r="58" spans="16:63" ht="15" thickBot="1">
      <c r="P58" s="672"/>
      <c r="Q58" s="672"/>
      <c r="R58" s="1493"/>
      <c r="S58" s="1493"/>
      <c r="T58" s="670"/>
      <c r="V58" s="985"/>
      <c r="W58" s="986" t="s">
        <v>226</v>
      </c>
      <c r="X58" s="1048"/>
      <c r="Y58" s="1049"/>
      <c r="Z58" s="323"/>
      <c r="AA58" s="324">
        <f>'2.CO2-Sector'!AA58</f>
        <v>10877.600981426513</v>
      </c>
      <c r="AB58" s="324">
        <f>'2.CO2-Sector'!AB58</f>
        <v>11049.806368923906</v>
      </c>
      <c r="AC58" s="324">
        <f>'2.CO2-Sector'!AC58</f>
        <v>11807.005324140289</v>
      </c>
      <c r="AD58" s="324">
        <f>'2.CO2-Sector'!AD58</f>
        <v>11076.355908637637</v>
      </c>
      <c r="AE58" s="324">
        <f>'2.CO2-Sector'!AE58</f>
        <v>12141.64258301512</v>
      </c>
      <c r="AF58" s="324">
        <f>'2.CO2-Sector'!AF58</f>
        <v>12430.812103547969</v>
      </c>
      <c r="AG58" s="324">
        <f>'2.CO2-Sector'!AG58</f>
        <v>12524.696163572877</v>
      </c>
      <c r="AH58" s="324">
        <f>'2.CO2-Sector'!AH58</f>
        <v>13494.993714847755</v>
      </c>
      <c r="AI58" s="324">
        <f>'2.CO2-Sector'!AI58</f>
        <v>13752.536966155511</v>
      </c>
      <c r="AJ58" s="324">
        <f>'2.CO2-Sector'!AJ58</f>
        <v>13872.228730078583</v>
      </c>
      <c r="AK58" s="324">
        <f>'2.CO2-Sector'!AK58</f>
        <v>15214.352327328641</v>
      </c>
      <c r="AL58" s="324">
        <f>'2.CO2-Sector'!AL58</f>
        <v>16132.526380314026</v>
      </c>
      <c r="AM58" s="324">
        <f>'2.CO2-Sector'!AM58</f>
        <v>16997.608754950554</v>
      </c>
      <c r="AN58" s="324">
        <f>'2.CO2-Sector'!AN58</f>
        <v>17808.352586478897</v>
      </c>
      <c r="AO58" s="324">
        <f>'2.CO2-Sector'!AO58</f>
        <v>17549.375263856604</v>
      </c>
      <c r="AP58" s="324">
        <f>'2.CO2-Sector'!AP58</f>
        <v>17054.684313054015</v>
      </c>
      <c r="AQ58" s="324">
        <f>'2.CO2-Sector'!AQ58</f>
        <v>16146.528511385055</v>
      </c>
      <c r="AR58" s="324">
        <f>'2.CO2-Sector'!AR58</f>
        <v>16833.51756256981</v>
      </c>
      <c r="AS58" s="324">
        <f>'2.CO2-Sector'!AS58</f>
        <v>16594.162664895124</v>
      </c>
      <c r="AT58" s="324">
        <f>'2.CO2-Sector'!AT58</f>
        <v>15645.791565800828</v>
      </c>
      <c r="AU58" s="324">
        <f>'2.CO2-Sector'!AU58</f>
        <v>15645.589071199367</v>
      </c>
      <c r="AV58" s="324">
        <f>'2.CO2-Sector'!AV58</f>
        <v>15566.15820046575</v>
      </c>
      <c r="AW58" s="324">
        <f>'2.CO2-Sector'!AW58</f>
        <v>16795.06069447122</v>
      </c>
      <c r="AX58" s="324">
        <f>'2.CO2-Sector'!AX58</f>
        <v>16464.008462806407</v>
      </c>
      <c r="AY58" s="324">
        <f>'2.CO2-Sector'!AY58</f>
        <v>15968.913549602357</v>
      </c>
      <c r="AZ58" s="324">
        <f>'2.CO2-Sector'!AZ58</f>
        <v>16204.153094153658</v>
      </c>
      <c r="BA58" s="689">
        <f>'2.CO2-Sector'!BA58</f>
        <v>16571.877742343495</v>
      </c>
      <c r="BB58" s="681">
        <f>'2.CO2-Sector'!BB58</f>
        <v>0</v>
      </c>
      <c r="BC58" s="324">
        <f>'2.CO2-Sector'!BC58</f>
        <v>0</v>
      </c>
      <c r="BD58" s="324">
        <f>'2.CO2-Sector'!BD58</f>
        <v>0</v>
      </c>
      <c r="BE58" s="324">
        <f>'2.CO2-Sector'!BE58</f>
        <v>0</v>
      </c>
      <c r="BF58" s="324"/>
      <c r="BG58" s="324"/>
    </row>
    <row r="59" spans="16:63" ht="18.75">
      <c r="P59" s="672"/>
      <c r="Q59" s="672"/>
      <c r="R59" s="1493"/>
      <c r="S59" s="1493"/>
      <c r="T59" s="670"/>
      <c r="V59" s="988" t="s">
        <v>412</v>
      </c>
      <c r="W59" s="989"/>
      <c r="X59" s="989"/>
      <c r="Y59" s="990"/>
      <c r="Z59" s="493"/>
      <c r="AA59" s="494">
        <f>SUM(AA60,AA63:AA64)</f>
        <v>6559.9783239262888</v>
      </c>
      <c r="AB59" s="494">
        <f t="shared" ref="AB59:AR59" si="41">SUM(AB60,AB63:AB64)</f>
        <v>6355.2823296438064</v>
      </c>
      <c r="AC59" s="494">
        <f t="shared" si="41"/>
        <v>6098.6376085862685</v>
      </c>
      <c r="AD59" s="494">
        <f t="shared" si="41"/>
        <v>5886.6147376791105</v>
      </c>
      <c r="AE59" s="494">
        <f t="shared" si="41"/>
        <v>5672.9684881993799</v>
      </c>
      <c r="AF59" s="494">
        <f t="shared" si="41"/>
        <v>5868.437897035501</v>
      </c>
      <c r="AG59" s="494">
        <f t="shared" si="41"/>
        <v>5979.1874945660056</v>
      </c>
      <c r="AH59" s="494">
        <f t="shared" si="41"/>
        <v>5941.4548024490214</v>
      </c>
      <c r="AI59" s="494">
        <f t="shared" si="41"/>
        <v>5505.996743916995</v>
      </c>
      <c r="AJ59" s="494">
        <f t="shared" si="41"/>
        <v>5526.8279960800774</v>
      </c>
      <c r="AK59" s="494">
        <f t="shared" si="41"/>
        <v>5604.075637397249</v>
      </c>
      <c r="AL59" s="494">
        <f t="shared" si="41"/>
        <v>5132.5544644194588</v>
      </c>
      <c r="AM59" s="494">
        <f t="shared" si="41"/>
        <v>4874.1443291646583</v>
      </c>
      <c r="AN59" s="494">
        <f t="shared" si="41"/>
        <v>4694.1338909960032</v>
      </c>
      <c r="AO59" s="494">
        <f t="shared" si="41"/>
        <v>4532.1169749650253</v>
      </c>
      <c r="AP59" s="494">
        <f t="shared" si="41"/>
        <v>4475.2728059968213</v>
      </c>
      <c r="AQ59" s="494">
        <f t="shared" si="41"/>
        <v>4408.6349020409953</v>
      </c>
      <c r="AR59" s="494">
        <f t="shared" si="41"/>
        <v>4426.6045252614376</v>
      </c>
      <c r="AS59" s="494">
        <f>SUM(AS60,AS63:AS64)</f>
        <v>4014.1628690335956</v>
      </c>
      <c r="AT59" s="494">
        <f t="shared" ref="AT59:AZ59" si="42">SUM(AT60,AT63:AT64)</f>
        <v>3674.4086749177959</v>
      </c>
      <c r="AU59" s="494">
        <f t="shared" si="42"/>
        <v>3572.2204605476359</v>
      </c>
      <c r="AV59" s="494">
        <f t="shared" si="42"/>
        <v>3458.6448692419385</v>
      </c>
      <c r="AW59" s="494">
        <f t="shared" si="42"/>
        <v>3469.4090487057101</v>
      </c>
      <c r="AX59" s="494">
        <f t="shared" si="42"/>
        <v>3477.0389479385794</v>
      </c>
      <c r="AY59" s="494">
        <f t="shared" si="42"/>
        <v>3375.6255367491667</v>
      </c>
      <c r="AZ59" s="494">
        <f t="shared" si="42"/>
        <v>3317.1734106216386</v>
      </c>
      <c r="BA59" s="603">
        <f t="shared" ref="BA59:BD59" si="43">SUM(BA60,BA63:BA64)</f>
        <v>3288.4517394487443</v>
      </c>
      <c r="BB59" s="658">
        <f t="shared" si="43"/>
        <v>0</v>
      </c>
      <c r="BC59" s="494">
        <f t="shared" si="43"/>
        <v>0</v>
      </c>
      <c r="BD59" s="494">
        <f t="shared" si="43"/>
        <v>0</v>
      </c>
      <c r="BE59" s="494">
        <f t="shared" ref="BE59" si="44">SUM(BE60,BE63:BE64)</f>
        <v>0</v>
      </c>
      <c r="BF59" s="494"/>
      <c r="BG59" s="494"/>
    </row>
    <row r="60" spans="16:63">
      <c r="P60" s="672"/>
      <c r="Q60" s="672"/>
      <c r="R60" s="672"/>
      <c r="S60" s="1042"/>
      <c r="T60" s="670"/>
      <c r="V60" s="992"/>
      <c r="W60" s="1050" t="s">
        <v>433</v>
      </c>
      <c r="X60" s="1051"/>
      <c r="Y60" s="1051"/>
      <c r="Z60" s="473"/>
      <c r="AA60" s="633">
        <f t="shared" ref="AA60:AX60" si="45">SUM(AA61:AA62)</f>
        <v>608.8830323714285</v>
      </c>
      <c r="AB60" s="633">
        <f t="shared" si="45"/>
        <v>547.87568817142858</v>
      </c>
      <c r="AC60" s="633">
        <f t="shared" si="45"/>
        <v>493.0069734857143</v>
      </c>
      <c r="AD60" s="633">
        <f t="shared" si="45"/>
        <v>523.52121873333328</v>
      </c>
      <c r="AE60" s="633">
        <f t="shared" si="45"/>
        <v>342.54281495238104</v>
      </c>
      <c r="AF60" s="633">
        <f t="shared" si="45"/>
        <v>359.12538566666672</v>
      </c>
      <c r="AG60" s="633">
        <f t="shared" si="45"/>
        <v>349.6185054476191</v>
      </c>
      <c r="AH60" s="633">
        <f t="shared" si="45"/>
        <v>371.50371699047616</v>
      </c>
      <c r="AI60" s="633">
        <f t="shared" si="45"/>
        <v>376.93193486666661</v>
      </c>
      <c r="AJ60" s="633">
        <f t="shared" si="45"/>
        <v>370.29462349523817</v>
      </c>
      <c r="AK60" s="633">
        <f t="shared" si="45"/>
        <v>442.53070567619039</v>
      </c>
      <c r="AL60" s="633">
        <f t="shared" si="45"/>
        <v>367.68445549523807</v>
      </c>
      <c r="AM60" s="633">
        <f t="shared" si="45"/>
        <v>408.14204954285714</v>
      </c>
      <c r="AN60" s="633">
        <f t="shared" si="45"/>
        <v>430.18884228571432</v>
      </c>
      <c r="AO60" s="633">
        <f t="shared" si="45"/>
        <v>402.22257040952377</v>
      </c>
      <c r="AP60" s="633">
        <f t="shared" si="45"/>
        <v>410.55994037142864</v>
      </c>
      <c r="AQ60" s="633">
        <f t="shared" si="45"/>
        <v>383.4825898095238</v>
      </c>
      <c r="AR60" s="633">
        <f t="shared" si="45"/>
        <v>500.07924591428571</v>
      </c>
      <c r="AS60" s="633">
        <f t="shared" si="45"/>
        <v>439.97515058095235</v>
      </c>
      <c r="AT60" s="633">
        <f t="shared" si="45"/>
        <v>390.10057879047622</v>
      </c>
      <c r="AU60" s="633">
        <f t="shared" si="45"/>
        <v>402.94034859047622</v>
      </c>
      <c r="AV60" s="633">
        <f t="shared" si="45"/>
        <v>414.65140985714288</v>
      </c>
      <c r="AW60" s="633">
        <f t="shared" si="45"/>
        <v>520.16101332380958</v>
      </c>
      <c r="AX60" s="633">
        <f t="shared" si="45"/>
        <v>577.76994178095231</v>
      </c>
      <c r="AY60" s="633">
        <f>SUM(AY61:AY62)</f>
        <v>551.49743345714285</v>
      </c>
      <c r="AZ60" s="633">
        <f>SUM(AZ61:AZ62)</f>
        <v>551.49743345714285</v>
      </c>
      <c r="BA60" s="669">
        <f t="shared" ref="BA60:BB60" si="46">SUM(BA61:BA62)</f>
        <v>551.49743345714285</v>
      </c>
      <c r="BB60" s="659">
        <f t="shared" si="46"/>
        <v>0</v>
      </c>
      <c r="BC60" s="633">
        <f>SUM(BC61:BC62)</f>
        <v>0</v>
      </c>
      <c r="BD60" s="633">
        <f>SUM(BD61:BD62)</f>
        <v>0</v>
      </c>
      <c r="BE60" s="633">
        <f t="shared" ref="BE60" si="47">SUM(BE61:BE62)</f>
        <v>0</v>
      </c>
      <c r="BF60" s="469"/>
      <c r="BG60" s="469"/>
    </row>
    <row r="61" spans="16:63">
      <c r="P61" s="672"/>
      <c r="Q61" s="672"/>
      <c r="R61" s="1500"/>
      <c r="S61" s="1500"/>
      <c r="T61" s="670"/>
      <c r="V61" s="992"/>
      <c r="W61" s="996"/>
      <c r="X61" s="1469" t="s">
        <v>228</v>
      </c>
      <c r="Y61" s="1470"/>
      <c r="Z61" s="276"/>
      <c r="AA61" s="276">
        <f>'2.CO2-Sector'!AA61</f>
        <v>550.23920379999993</v>
      </c>
      <c r="AB61" s="276">
        <f>'2.CO2-Sector'!AB61</f>
        <v>527.37032626666667</v>
      </c>
      <c r="AC61" s="276">
        <f>'2.CO2-Sector'!AC61</f>
        <v>477.13732586666669</v>
      </c>
      <c r="AD61" s="276">
        <f>'2.CO2-Sector'!AD61</f>
        <v>481.58261873333328</v>
      </c>
      <c r="AE61" s="276">
        <f>'2.CO2-Sector'!AE61</f>
        <v>292.75650066666674</v>
      </c>
      <c r="AF61" s="276">
        <f>'2.CO2-Sector'!AF61</f>
        <v>303.52845233333341</v>
      </c>
      <c r="AG61" s="276">
        <f>'2.CO2-Sector'!AG61</f>
        <v>292.73561973333341</v>
      </c>
      <c r="AH61" s="276">
        <f>'2.CO2-Sector'!AH61</f>
        <v>303.65330746666666</v>
      </c>
      <c r="AI61" s="276">
        <f>'2.CO2-Sector'!AI61</f>
        <v>300.00380153333327</v>
      </c>
      <c r="AJ61" s="276">
        <f>'2.CO2-Sector'!AJ61</f>
        <v>293.56731873333337</v>
      </c>
      <c r="AK61" s="276">
        <f>'2.CO2-Sector'!AK61</f>
        <v>332.90198186666657</v>
      </c>
      <c r="AL61" s="276">
        <f>'2.CO2-Sector'!AL61</f>
        <v>247.34728406666662</v>
      </c>
      <c r="AM61" s="276">
        <f>'2.CO2-Sector'!AM61</f>
        <v>269.91772573333333</v>
      </c>
      <c r="AN61" s="276">
        <f>'2.CO2-Sector'!AN61</f>
        <v>246.39832800000002</v>
      </c>
      <c r="AO61" s="276">
        <f>'2.CO2-Sector'!AO61</f>
        <v>236.30097993333328</v>
      </c>
      <c r="AP61" s="276">
        <f>'2.CO2-Sector'!AP61</f>
        <v>231.29451180000001</v>
      </c>
      <c r="AQ61" s="276">
        <f>'2.CO2-Sector'!AQ61</f>
        <v>230.36059933333334</v>
      </c>
      <c r="AR61" s="276">
        <f>'2.CO2-Sector'!AR61</f>
        <v>325.00062686666666</v>
      </c>
      <c r="AS61" s="276">
        <f>'2.CO2-Sector'!AS61</f>
        <v>305.7365982</v>
      </c>
      <c r="AT61" s="276">
        <f>'2.CO2-Sector'!AT61</f>
        <v>270.15270260000005</v>
      </c>
      <c r="AU61" s="276">
        <f>'2.CO2-Sector'!AU61</f>
        <v>242.88427239999999</v>
      </c>
      <c r="AV61" s="276">
        <f>'2.CO2-Sector'!AV61</f>
        <v>246.77580033333334</v>
      </c>
      <c r="AW61" s="276">
        <f>'2.CO2-Sector'!AW61</f>
        <v>369.97487046666669</v>
      </c>
      <c r="AX61" s="276">
        <f>'2.CO2-Sector'!AX61</f>
        <v>379.5766560666666</v>
      </c>
      <c r="AY61" s="276">
        <f>'2.CO2-Sector'!AY61</f>
        <v>362.50329059999996</v>
      </c>
      <c r="AZ61" s="276">
        <f>'2.CO2-Sector'!AZ61</f>
        <v>362.50329059999996</v>
      </c>
      <c r="BA61" s="448">
        <f>'2.CO2-Sector'!BA61</f>
        <v>362.50329059999996</v>
      </c>
      <c r="BB61" s="660">
        <f>'2.CO2-Sector'!BB61</f>
        <v>0</v>
      </c>
      <c r="BC61" s="276">
        <f>'2.CO2-Sector'!BC61</f>
        <v>0</v>
      </c>
      <c r="BD61" s="276">
        <f>'2.CO2-Sector'!BD61</f>
        <v>0</v>
      </c>
      <c r="BE61" s="276">
        <f>'2.CO2-Sector'!BE61</f>
        <v>0</v>
      </c>
      <c r="BF61" s="276"/>
      <c r="BG61" s="276"/>
    </row>
    <row r="62" spans="16:63">
      <c r="P62" s="672"/>
      <c r="Q62" s="672"/>
      <c r="R62" s="1493"/>
      <c r="S62" s="1493"/>
      <c r="T62" s="670"/>
      <c r="V62" s="992"/>
      <c r="W62" s="998"/>
      <c r="X62" s="1485" t="s">
        <v>229</v>
      </c>
      <c r="Y62" s="1486"/>
      <c r="Z62" s="468"/>
      <c r="AA62" s="472">
        <f>'2.CO2-Sector'!AA62</f>
        <v>58.643828571428571</v>
      </c>
      <c r="AB62" s="472">
        <f>'2.CO2-Sector'!AB62</f>
        <v>20.505361904761902</v>
      </c>
      <c r="AC62" s="472">
        <f>'2.CO2-Sector'!AC62</f>
        <v>15.869647619047624</v>
      </c>
      <c r="AD62" s="472">
        <f>'2.CO2-Sector'!AD62</f>
        <v>41.938600000000008</v>
      </c>
      <c r="AE62" s="472">
        <f>'2.CO2-Sector'!AE62</f>
        <v>49.786314285714298</v>
      </c>
      <c r="AF62" s="472">
        <f>'2.CO2-Sector'!AF62</f>
        <v>55.59693333333334</v>
      </c>
      <c r="AG62" s="472">
        <f>'2.CO2-Sector'!AG62</f>
        <v>56.88288571428572</v>
      </c>
      <c r="AH62" s="472">
        <f>'2.CO2-Sector'!AH62</f>
        <v>67.850409523809532</v>
      </c>
      <c r="AI62" s="472">
        <f>'2.CO2-Sector'!AI62</f>
        <v>76.928133333333349</v>
      </c>
      <c r="AJ62" s="472">
        <f>'2.CO2-Sector'!AJ62</f>
        <v>76.727304761904776</v>
      </c>
      <c r="AK62" s="472">
        <f>'2.CO2-Sector'!AK62</f>
        <v>109.62872380952382</v>
      </c>
      <c r="AL62" s="472">
        <f>'2.CO2-Sector'!AL62</f>
        <v>120.33717142857144</v>
      </c>
      <c r="AM62" s="472">
        <f>'2.CO2-Sector'!AM62</f>
        <v>138.22432380952381</v>
      </c>
      <c r="AN62" s="472">
        <f>'2.CO2-Sector'!AN62</f>
        <v>183.79051428571429</v>
      </c>
      <c r="AO62" s="472">
        <f>'2.CO2-Sector'!AO62</f>
        <v>165.92159047619046</v>
      </c>
      <c r="AP62" s="472">
        <f>'2.CO2-Sector'!AP62</f>
        <v>179.2654285714286</v>
      </c>
      <c r="AQ62" s="472">
        <f>'2.CO2-Sector'!AQ62</f>
        <v>153.12199047619049</v>
      </c>
      <c r="AR62" s="472">
        <f>'2.CO2-Sector'!AR62</f>
        <v>175.07861904761904</v>
      </c>
      <c r="AS62" s="472">
        <f>'2.CO2-Sector'!AS62</f>
        <v>134.23855238095237</v>
      </c>
      <c r="AT62" s="472">
        <f>'2.CO2-Sector'!AT62</f>
        <v>119.94787619047619</v>
      </c>
      <c r="AU62" s="472">
        <f>'2.CO2-Sector'!AU62</f>
        <v>160.05607619047623</v>
      </c>
      <c r="AV62" s="472">
        <f>'2.CO2-Sector'!AV62</f>
        <v>167.87560952380954</v>
      </c>
      <c r="AW62" s="472">
        <f>'2.CO2-Sector'!AW62</f>
        <v>150.18614285714287</v>
      </c>
      <c r="AX62" s="472">
        <f>'2.CO2-Sector'!AX62</f>
        <v>198.19328571428571</v>
      </c>
      <c r="AY62" s="472">
        <f>'2.CO2-Sector'!AY62</f>
        <v>188.99414285714286</v>
      </c>
      <c r="AZ62" s="472">
        <f>'2.CO2-Sector'!AZ62</f>
        <v>188.99414285714286</v>
      </c>
      <c r="BA62" s="690">
        <f>'2.CO2-Sector'!BA62</f>
        <v>188.99414285714286</v>
      </c>
      <c r="BB62" s="682">
        <f>'2.CO2-Sector'!BB62</f>
        <v>0</v>
      </c>
      <c r="BC62" s="472">
        <f>'2.CO2-Sector'!BC62</f>
        <v>0</v>
      </c>
      <c r="BD62" s="472">
        <f>'2.CO2-Sector'!BD62</f>
        <v>0</v>
      </c>
      <c r="BE62" s="472">
        <f>'2.CO2-Sector'!BE62</f>
        <v>0</v>
      </c>
      <c r="BF62" s="472"/>
      <c r="BG62" s="472"/>
    </row>
    <row r="63" spans="16:63">
      <c r="P63" s="672"/>
      <c r="Q63" s="672"/>
      <c r="R63" s="672"/>
      <c r="S63" s="1042"/>
      <c r="T63" s="670"/>
      <c r="V63" s="992"/>
      <c r="W63" s="1000" t="s">
        <v>230</v>
      </c>
      <c r="X63" s="1052"/>
      <c r="Y63" s="1002"/>
      <c r="Z63" s="250"/>
      <c r="AA63" s="160">
        <f>'2.CO2-Sector'!AA63</f>
        <v>580.9365571248062</v>
      </c>
      <c r="AB63" s="160">
        <f>'2.CO2-Sector'!AB63</f>
        <v>631.23952092324578</v>
      </c>
      <c r="AC63" s="160">
        <f>'2.CO2-Sector'!AC63</f>
        <v>661.82365437679505</v>
      </c>
      <c r="AD63" s="160">
        <f>'2.CO2-Sector'!AD63</f>
        <v>650.55939365539734</v>
      </c>
      <c r="AE63" s="160">
        <f>'2.CO2-Sector'!AE63</f>
        <v>653.5832177937333</v>
      </c>
      <c r="AF63" s="160">
        <f>'2.CO2-Sector'!AF63</f>
        <v>924.44909848849352</v>
      </c>
      <c r="AG63" s="160">
        <f>'2.CO2-Sector'!AG63</f>
        <v>1026.6000650839744</v>
      </c>
      <c r="AH63" s="160">
        <f>'2.CO2-Sector'!AH63</f>
        <v>1126.7623204237623</v>
      </c>
      <c r="AI63" s="160">
        <f>'2.CO2-Sector'!AI63</f>
        <v>1064.115089920746</v>
      </c>
      <c r="AJ63" s="160">
        <f>'2.CO2-Sector'!AJ63</f>
        <v>1104.0159179855241</v>
      </c>
      <c r="AK63" s="160">
        <f>'2.CO2-Sector'!AK63</f>
        <v>1029.8061630373229</v>
      </c>
      <c r="AL63" s="160">
        <f>'2.CO2-Sector'!AL63</f>
        <v>1074.2164097368179</v>
      </c>
      <c r="AM63" s="160">
        <f>'2.CO2-Sector'!AM63</f>
        <v>1022.3384205504215</v>
      </c>
      <c r="AN63" s="160">
        <f>'2.CO2-Sector'!AN63</f>
        <v>966.84872660408905</v>
      </c>
      <c r="AO63" s="160">
        <f>'2.CO2-Sector'!AO63</f>
        <v>925.01333515752594</v>
      </c>
      <c r="AP63" s="160">
        <f>'2.CO2-Sector'!AP63</f>
        <v>961.83153175001735</v>
      </c>
      <c r="AQ63" s="160">
        <f>'2.CO2-Sector'!AQ63</f>
        <v>990.05205136502946</v>
      </c>
      <c r="AR63" s="160">
        <f>'2.CO2-Sector'!AR63</f>
        <v>1032.8356769315515</v>
      </c>
      <c r="AS63" s="160">
        <f>'2.CO2-Sector'!AS63</f>
        <v>947.66155622232623</v>
      </c>
      <c r="AT63" s="160">
        <f>'2.CO2-Sector'!AT63</f>
        <v>864.15181782157379</v>
      </c>
      <c r="AU63" s="160">
        <f>'2.CO2-Sector'!AU63</f>
        <v>813.54833040206904</v>
      </c>
      <c r="AV63" s="160">
        <f>'2.CO2-Sector'!AV63</f>
        <v>772.67787512432869</v>
      </c>
      <c r="AW63" s="160">
        <f>'2.CO2-Sector'!AW63</f>
        <v>757.72940648439112</v>
      </c>
      <c r="AX63" s="160">
        <f>'2.CO2-Sector'!AX63</f>
        <v>704.98377701829259</v>
      </c>
      <c r="AY63" s="160">
        <f>'2.CO2-Sector'!AY63</f>
        <v>701.02442715880966</v>
      </c>
      <c r="AZ63" s="160">
        <f>'2.CO2-Sector'!AZ63</f>
        <v>662.88090896904316</v>
      </c>
      <c r="BA63" s="449">
        <f>'2.CO2-Sector'!BA63</f>
        <v>634.6303225309864</v>
      </c>
      <c r="BB63" s="662">
        <f>'2.CO2-Sector'!BB63</f>
        <v>0</v>
      </c>
      <c r="BC63" s="160">
        <f>'2.CO2-Sector'!BC63</f>
        <v>0</v>
      </c>
      <c r="BD63" s="160">
        <f>'2.CO2-Sector'!BD63</f>
        <v>0</v>
      </c>
      <c r="BE63" s="160">
        <f>'2.CO2-Sector'!BE63</f>
        <v>0</v>
      </c>
      <c r="BF63" s="160"/>
      <c r="BG63" s="160"/>
    </row>
    <row r="64" spans="16:63" ht="15" thickBot="1">
      <c r="P64" s="672"/>
      <c r="Q64" s="672"/>
      <c r="R64" s="672"/>
      <c r="S64" s="1042"/>
      <c r="T64" s="670"/>
      <c r="V64" s="992"/>
      <c r="W64" s="1487" t="s">
        <v>434</v>
      </c>
      <c r="X64" s="1488"/>
      <c r="Y64" s="1489"/>
      <c r="Z64" s="249"/>
      <c r="AA64" s="159">
        <f>'2.CO2-Sector'!AA64</f>
        <v>5370.1587344300542</v>
      </c>
      <c r="AB64" s="159">
        <f>'2.CO2-Sector'!AB64</f>
        <v>5176.1671205491321</v>
      </c>
      <c r="AC64" s="159">
        <f>'2.CO2-Sector'!AC64</f>
        <v>4943.8069807237589</v>
      </c>
      <c r="AD64" s="159">
        <f>'2.CO2-Sector'!AD64</f>
        <v>4712.53412529038</v>
      </c>
      <c r="AE64" s="159">
        <f>'2.CO2-Sector'!AE64</f>
        <v>4676.8424554532658</v>
      </c>
      <c r="AF64" s="159">
        <f>'2.CO2-Sector'!AF64</f>
        <v>4584.8634128803405</v>
      </c>
      <c r="AG64" s="159">
        <f>'2.CO2-Sector'!AG64</f>
        <v>4602.9689240344123</v>
      </c>
      <c r="AH64" s="159">
        <f>'2.CO2-Sector'!AH64</f>
        <v>4443.1887650347826</v>
      </c>
      <c r="AI64" s="159">
        <f>'2.CO2-Sector'!AI64</f>
        <v>4064.9497191295823</v>
      </c>
      <c r="AJ64" s="159">
        <f>'2.CO2-Sector'!AJ64</f>
        <v>4052.5174545993154</v>
      </c>
      <c r="AK64" s="159">
        <f>'2.CO2-Sector'!AK64</f>
        <v>4131.7387686837355</v>
      </c>
      <c r="AL64" s="159">
        <f>'2.CO2-Sector'!AL64</f>
        <v>3690.6535991874025</v>
      </c>
      <c r="AM64" s="159">
        <f>'2.CO2-Sector'!AM64</f>
        <v>3443.6638590713796</v>
      </c>
      <c r="AN64" s="159">
        <f>'2.CO2-Sector'!AN64</f>
        <v>3297.0963221062002</v>
      </c>
      <c r="AO64" s="159">
        <f>'2.CO2-Sector'!AO64</f>
        <v>3204.8810693979758</v>
      </c>
      <c r="AP64" s="159">
        <f>'2.CO2-Sector'!AP64</f>
        <v>3102.8813338753748</v>
      </c>
      <c r="AQ64" s="159">
        <f>'2.CO2-Sector'!AQ64</f>
        <v>3035.1002608664421</v>
      </c>
      <c r="AR64" s="159">
        <f>'2.CO2-Sector'!AR64</f>
        <v>2893.6896024156003</v>
      </c>
      <c r="AS64" s="159">
        <f>'2.CO2-Sector'!AS64</f>
        <v>2626.5261622303169</v>
      </c>
      <c r="AT64" s="159">
        <f>'2.CO2-Sector'!AT64</f>
        <v>2420.1562783057461</v>
      </c>
      <c r="AU64" s="159">
        <f>'2.CO2-Sector'!AU64</f>
        <v>2355.7317815550905</v>
      </c>
      <c r="AV64" s="159">
        <f>'2.CO2-Sector'!AV64</f>
        <v>2271.3155842604669</v>
      </c>
      <c r="AW64" s="159">
        <f>'2.CO2-Sector'!AW64</f>
        <v>2191.5186288975092</v>
      </c>
      <c r="AX64" s="159">
        <f>'2.CO2-Sector'!AX64</f>
        <v>2194.2852291393347</v>
      </c>
      <c r="AY64" s="159">
        <f>'2.CO2-Sector'!AY64</f>
        <v>2123.1036761332143</v>
      </c>
      <c r="AZ64" s="159">
        <f>'2.CO2-Sector'!AZ64</f>
        <v>2102.7950681954526</v>
      </c>
      <c r="BA64" s="450">
        <f>'2.CO2-Sector'!BA64</f>
        <v>2102.3239834606152</v>
      </c>
      <c r="BB64" s="656">
        <f>'2.CO2-Sector'!BB64</f>
        <v>0</v>
      </c>
      <c r="BC64" s="159">
        <f>'2.CO2-Sector'!BC64</f>
        <v>0</v>
      </c>
      <c r="BD64" s="159">
        <f>'2.CO2-Sector'!BD64</f>
        <v>0</v>
      </c>
      <c r="BE64" s="159">
        <f>'2.CO2-Sector'!BE64</f>
        <v>0</v>
      </c>
      <c r="BF64" s="159"/>
      <c r="BG64" s="159"/>
    </row>
    <row r="65" spans="16:63" ht="15.75" thickTop="1" thickBot="1">
      <c r="P65" s="672"/>
      <c r="Q65" s="672"/>
      <c r="R65" s="672"/>
      <c r="S65" s="1042"/>
      <c r="T65" s="670"/>
      <c r="V65" s="1053" t="s">
        <v>231</v>
      </c>
      <c r="W65" s="1054"/>
      <c r="X65" s="1054"/>
      <c r="Y65" s="1055"/>
      <c r="Z65" s="477"/>
      <c r="AA65" s="478">
        <f t="shared" ref="AA65:BE65" si="48">SUM(AA5,AA43,AA55,AA59)</f>
        <v>1160633.5734324944</v>
      </c>
      <c r="AB65" s="478">
        <f t="shared" si="48"/>
        <v>1172216.6840457262</v>
      </c>
      <c r="AC65" s="478">
        <f t="shared" si="48"/>
        <v>1181886.377366619</v>
      </c>
      <c r="AD65" s="478">
        <f t="shared" si="48"/>
        <v>1174909.2674891728</v>
      </c>
      <c r="AE65" s="478">
        <f t="shared" si="48"/>
        <v>1229850.262968845</v>
      </c>
      <c r="AF65" s="478">
        <f t="shared" si="48"/>
        <v>1242437.687058432</v>
      </c>
      <c r="AG65" s="478">
        <f t="shared" si="48"/>
        <v>1254478.6567536616</v>
      </c>
      <c r="AH65" s="478">
        <f t="shared" si="48"/>
        <v>1247810.3209706426</v>
      </c>
      <c r="AI65" s="478">
        <f t="shared" si="48"/>
        <v>1207775.4832059261</v>
      </c>
      <c r="AJ65" s="478">
        <f t="shared" si="48"/>
        <v>1243892.6378084177</v>
      </c>
      <c r="AK65" s="478">
        <f t="shared" si="48"/>
        <v>1266866.2007197859</v>
      </c>
      <c r="AL65" s="478">
        <f t="shared" si="48"/>
        <v>1251778.0776277864</v>
      </c>
      <c r="AM65" s="478">
        <f t="shared" si="48"/>
        <v>1280680.2098774731</v>
      </c>
      <c r="AN65" s="478">
        <f t="shared" si="48"/>
        <v>1288682.5082443675</v>
      </c>
      <c r="AO65" s="478">
        <f t="shared" si="48"/>
        <v>1283241.0034557311</v>
      </c>
      <c r="AP65" s="478">
        <f t="shared" si="48"/>
        <v>1289959.1957982974</v>
      </c>
      <c r="AQ65" s="478">
        <f t="shared" si="48"/>
        <v>1265674.5520054542</v>
      </c>
      <c r="AR65" s="478">
        <f t="shared" si="48"/>
        <v>1302945.6625800706</v>
      </c>
      <c r="AS65" s="478">
        <f t="shared" si="48"/>
        <v>1231871.9765371962</v>
      </c>
      <c r="AT65" s="478">
        <f t="shared" si="48"/>
        <v>1162623.7896887716</v>
      </c>
      <c r="AU65" s="478">
        <f t="shared" si="48"/>
        <v>1213928.5993155204</v>
      </c>
      <c r="AV65" s="478">
        <f t="shared" si="48"/>
        <v>1263669.9055129057</v>
      </c>
      <c r="AW65" s="478">
        <f t="shared" si="48"/>
        <v>1304274.4454490186</v>
      </c>
      <c r="AX65" s="478">
        <f t="shared" si="48"/>
        <v>1316263.8572446269</v>
      </c>
      <c r="AY65" s="478">
        <f t="shared" si="48"/>
        <v>1266296.3559198058</v>
      </c>
      <c r="AZ65" s="478">
        <f t="shared" si="48"/>
        <v>1225769.2703937492</v>
      </c>
      <c r="BA65" s="622">
        <f t="shared" si="48"/>
        <v>1206420.9472823371</v>
      </c>
      <c r="BB65" s="683">
        <f t="shared" si="48"/>
        <v>0</v>
      </c>
      <c r="BC65" s="478">
        <f t="shared" si="48"/>
        <v>0</v>
      </c>
      <c r="BD65" s="478">
        <f t="shared" si="48"/>
        <v>0</v>
      </c>
      <c r="BE65" s="478">
        <f t="shared" si="48"/>
        <v>0</v>
      </c>
      <c r="BF65" s="478"/>
      <c r="BG65" s="478"/>
    </row>
    <row r="66" spans="16:63">
      <c r="P66" s="1008"/>
      <c r="Q66" s="1008"/>
      <c r="R66" s="1008"/>
      <c r="S66" s="1038"/>
      <c r="T66" s="671"/>
      <c r="V66" s="295"/>
      <c r="W66" s="295"/>
      <c r="X66" s="295"/>
      <c r="Y66" s="470"/>
      <c r="Z66" s="470"/>
      <c r="AA66" s="471"/>
      <c r="AB66" s="471"/>
      <c r="AC66" s="471"/>
      <c r="AD66" s="471"/>
      <c r="AE66" s="471"/>
      <c r="AF66" s="471"/>
      <c r="AG66" s="471"/>
      <c r="AH66" s="471"/>
      <c r="AI66" s="471"/>
      <c r="AJ66" s="471"/>
      <c r="AK66" s="471"/>
      <c r="AL66" s="471"/>
      <c r="AM66" s="471"/>
      <c r="AN66" s="471"/>
      <c r="AO66" s="471"/>
      <c r="AP66" s="471"/>
      <c r="AQ66" s="471"/>
      <c r="AR66" s="471"/>
      <c r="AS66" s="471"/>
      <c r="AT66" s="471"/>
      <c r="AU66" s="471"/>
      <c r="AV66" s="471"/>
      <c r="AW66" s="471"/>
      <c r="AX66" s="471"/>
      <c r="AY66" s="471"/>
      <c r="AZ66" s="471"/>
      <c r="BA66" s="471"/>
      <c r="BB66" s="471"/>
      <c r="BC66" s="471"/>
      <c r="BD66" s="471"/>
      <c r="BE66" s="471"/>
      <c r="BF66" s="471"/>
      <c r="BG66" s="471"/>
    </row>
    <row r="67" spans="16:63" ht="18.75">
      <c r="P67" s="672"/>
      <c r="Q67" s="672"/>
      <c r="R67" s="672"/>
      <c r="S67" s="1042"/>
      <c r="T67" s="670"/>
      <c r="Y67" s="1" t="s">
        <v>435</v>
      </c>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row>
    <row r="68" spans="16:63">
      <c r="P68" s="672"/>
      <c r="Q68" s="672"/>
      <c r="R68" s="672"/>
      <c r="S68" s="1042"/>
      <c r="T68" s="670"/>
      <c r="Y68" s="1056" t="s">
        <v>181</v>
      </c>
      <c r="Z68" s="228"/>
      <c r="AA68" s="10">
        <v>1990</v>
      </c>
      <c r="AB68" s="10">
        <f t="shared" ref="AB68:BE68" si="49">AA68+1</f>
        <v>1991</v>
      </c>
      <c r="AC68" s="10">
        <f t="shared" si="49"/>
        <v>1992</v>
      </c>
      <c r="AD68" s="10">
        <f t="shared" si="49"/>
        <v>1993</v>
      </c>
      <c r="AE68" s="10">
        <f t="shared" si="49"/>
        <v>1994</v>
      </c>
      <c r="AF68" s="10">
        <f t="shared" si="49"/>
        <v>1995</v>
      </c>
      <c r="AG68" s="10">
        <f t="shared" si="49"/>
        <v>1996</v>
      </c>
      <c r="AH68" s="10">
        <f t="shared" si="49"/>
        <v>1997</v>
      </c>
      <c r="AI68" s="10">
        <f t="shared" si="49"/>
        <v>1998</v>
      </c>
      <c r="AJ68" s="10">
        <f t="shared" si="49"/>
        <v>1999</v>
      </c>
      <c r="AK68" s="10">
        <f t="shared" si="49"/>
        <v>2000</v>
      </c>
      <c r="AL68" s="10">
        <f t="shared" si="49"/>
        <v>2001</v>
      </c>
      <c r="AM68" s="10">
        <f t="shared" si="49"/>
        <v>2002</v>
      </c>
      <c r="AN68" s="10">
        <f t="shared" si="49"/>
        <v>2003</v>
      </c>
      <c r="AO68" s="10">
        <f t="shared" si="49"/>
        <v>2004</v>
      </c>
      <c r="AP68" s="10">
        <f>AO68+1</f>
        <v>2005</v>
      </c>
      <c r="AQ68" s="10">
        <f t="shared" si="49"/>
        <v>2006</v>
      </c>
      <c r="AR68" s="10">
        <f t="shared" si="49"/>
        <v>2007</v>
      </c>
      <c r="AS68" s="10">
        <f t="shared" si="49"/>
        <v>2008</v>
      </c>
      <c r="AT68" s="10">
        <f t="shared" si="49"/>
        <v>2009</v>
      </c>
      <c r="AU68" s="10">
        <f t="shared" si="49"/>
        <v>2010</v>
      </c>
      <c r="AV68" s="10">
        <f t="shared" si="49"/>
        <v>2011</v>
      </c>
      <c r="AW68" s="10">
        <f t="shared" si="49"/>
        <v>2012</v>
      </c>
      <c r="AX68" s="10">
        <f t="shared" si="49"/>
        <v>2013</v>
      </c>
      <c r="AY68" s="10">
        <f t="shared" si="49"/>
        <v>2014</v>
      </c>
      <c r="AZ68" s="10">
        <f t="shared" si="49"/>
        <v>2015</v>
      </c>
      <c r="BA68" s="10">
        <f t="shared" si="49"/>
        <v>2016</v>
      </c>
      <c r="BB68" s="10">
        <f t="shared" si="49"/>
        <v>2017</v>
      </c>
      <c r="BC68" s="10">
        <f t="shared" si="49"/>
        <v>2018</v>
      </c>
      <c r="BD68" s="10">
        <f t="shared" si="49"/>
        <v>2019</v>
      </c>
      <c r="BE68" s="10">
        <f t="shared" si="49"/>
        <v>2020</v>
      </c>
      <c r="BF68" s="10" t="s">
        <v>34</v>
      </c>
      <c r="BG68" s="10" t="s">
        <v>3</v>
      </c>
    </row>
    <row r="69" spans="16:63">
      <c r="P69" s="672"/>
      <c r="Q69" s="672"/>
      <c r="R69" s="672"/>
      <c r="S69" s="1042"/>
      <c r="T69" s="670"/>
      <c r="Y69" s="1057" t="s">
        <v>436</v>
      </c>
      <c r="Z69" s="3"/>
      <c r="AA69" s="810">
        <f t="shared" ref="AA69:BG69" si="50">AA13/10^3</f>
        <v>0.13765897832157573</v>
      </c>
      <c r="AB69" s="810">
        <f t="shared" si="50"/>
        <v>-0.42486345279245635</v>
      </c>
      <c r="AC69" s="810">
        <f t="shared" si="50"/>
        <v>-0.79870499790586025</v>
      </c>
      <c r="AD69" s="810">
        <f t="shared" si="50"/>
        <v>-0.85191759569204883</v>
      </c>
      <c r="AE69" s="810">
        <f t="shared" si="50"/>
        <v>-1.4743145670625659</v>
      </c>
      <c r="AF69" s="810">
        <f t="shared" si="50"/>
        <v>-1.8290744009524451</v>
      </c>
      <c r="AG69" s="810">
        <f t="shared" si="50"/>
        <v>-2.0245959790100212</v>
      </c>
      <c r="AH69" s="810">
        <f t="shared" si="50"/>
        <v>-2.2835124534397235</v>
      </c>
      <c r="AI69" s="810">
        <f t="shared" si="50"/>
        <v>-5.1593136203745225</v>
      </c>
      <c r="AJ69" s="810">
        <f t="shared" si="50"/>
        <v>-5.250465775230623</v>
      </c>
      <c r="AK69" s="810">
        <f t="shared" si="50"/>
        <v>-6.3833730628381282</v>
      </c>
      <c r="AL69" s="810">
        <f t="shared" si="50"/>
        <v>-6.662882408518227</v>
      </c>
      <c r="AM69" s="810">
        <f t="shared" si="50"/>
        <v>-3.2617196145206928</v>
      </c>
      <c r="AN69" s="810">
        <f t="shared" si="50"/>
        <v>-3.0575172480997308</v>
      </c>
      <c r="AO69" s="810">
        <f t="shared" si="50"/>
        <v>-3.1270917110552001</v>
      </c>
      <c r="AP69" s="810">
        <f t="shared" si="50"/>
        <v>-5.5864008808897845</v>
      </c>
      <c r="AQ69" s="810">
        <f t="shared" si="50"/>
        <v>-4.7375370117111428</v>
      </c>
      <c r="AR69" s="810">
        <f t="shared" si="50"/>
        <v>-3.895735550999448</v>
      </c>
      <c r="AS69" s="810">
        <f t="shared" si="50"/>
        <v>-5.8357135230848654</v>
      </c>
      <c r="AT69" s="810">
        <f t="shared" si="50"/>
        <v>-4.1150630685111302</v>
      </c>
      <c r="AU69" s="810">
        <f t="shared" si="50"/>
        <v>-6.8126063128367313</v>
      </c>
      <c r="AV69" s="810">
        <f t="shared" si="50"/>
        <v>-5.952716857103292</v>
      </c>
      <c r="AW69" s="810">
        <f t="shared" si="50"/>
        <v>-4.6614157670679299</v>
      </c>
      <c r="AX69" s="810">
        <f t="shared" si="50"/>
        <v>-4.7698030628113557</v>
      </c>
      <c r="AY69" s="810">
        <f t="shared" si="50"/>
        <v>-3.3525785944378725</v>
      </c>
      <c r="AZ69" s="810">
        <f t="shared" si="50"/>
        <v>-3.8840913301454645</v>
      </c>
      <c r="BA69" s="810">
        <f t="shared" si="50"/>
        <v>-5.0867482287139945</v>
      </c>
      <c r="BB69" s="810">
        <f t="shared" si="50"/>
        <v>0</v>
      </c>
      <c r="BC69" s="810">
        <f t="shared" si="50"/>
        <v>0</v>
      </c>
      <c r="BD69" s="810">
        <f t="shared" si="50"/>
        <v>0</v>
      </c>
      <c r="BE69" s="810">
        <f t="shared" si="50"/>
        <v>0</v>
      </c>
      <c r="BF69" s="810">
        <f t="shared" si="50"/>
        <v>0</v>
      </c>
      <c r="BG69" s="810">
        <f t="shared" si="50"/>
        <v>0</v>
      </c>
    </row>
    <row r="70" spans="16:63">
      <c r="P70" s="672"/>
      <c r="Q70" s="672"/>
      <c r="R70" s="672"/>
      <c r="S70" s="1042"/>
      <c r="T70" s="670"/>
      <c r="Y70" s="863" t="s">
        <v>437</v>
      </c>
      <c r="Z70" s="3"/>
      <c r="AA70" s="11">
        <f>AA7/10^3</f>
        <v>96.454808535361636</v>
      </c>
      <c r="AB70" s="11">
        <f t="shared" ref="AB70:BG70" si="51">AB7/10^3</f>
        <v>95.681350706557026</v>
      </c>
      <c r="AC70" s="11">
        <f t="shared" si="51"/>
        <v>94.649257576268866</v>
      </c>
      <c r="AD70" s="11">
        <f t="shared" si="51"/>
        <v>94.833437198582004</v>
      </c>
      <c r="AE70" s="11">
        <f t="shared" si="51"/>
        <v>95.037367947968676</v>
      </c>
      <c r="AF70" s="11">
        <f t="shared" si="51"/>
        <v>93.735737529710278</v>
      </c>
      <c r="AG70" s="11">
        <f t="shared" si="51"/>
        <v>94.023919615941082</v>
      </c>
      <c r="AH70" s="11">
        <f t="shared" si="51"/>
        <v>96.443401528120759</v>
      </c>
      <c r="AI70" s="11">
        <f t="shared" si="51"/>
        <v>92.157497743472007</v>
      </c>
      <c r="AJ70" s="11">
        <f t="shared" si="51"/>
        <v>95.325014305875527</v>
      </c>
      <c r="AK70" s="11">
        <f t="shared" si="51"/>
        <v>96.250285298980245</v>
      </c>
      <c r="AL70" s="11">
        <f t="shared" si="51"/>
        <v>93.984358982898954</v>
      </c>
      <c r="AM70" s="11">
        <f t="shared" si="51"/>
        <v>96.468808361581566</v>
      </c>
      <c r="AN70" s="11">
        <f t="shared" si="51"/>
        <v>98.068351303181174</v>
      </c>
      <c r="AO70" s="11">
        <f t="shared" si="51"/>
        <v>97.535497809533894</v>
      </c>
      <c r="AP70" s="11">
        <f t="shared" si="51"/>
        <v>102.68542954876192</v>
      </c>
      <c r="AQ70" s="11">
        <f t="shared" si="51"/>
        <v>101.40189628963098</v>
      </c>
      <c r="AR70" s="11">
        <f t="shared" si="51"/>
        <v>106.95472805742432</v>
      </c>
      <c r="AS70" s="11">
        <f t="shared" si="51"/>
        <v>104.65464408805313</v>
      </c>
      <c r="AT70" s="11">
        <f t="shared" si="51"/>
        <v>102.21870090213537</v>
      </c>
      <c r="AU70" s="11">
        <f t="shared" si="51"/>
        <v>104.73830775939066</v>
      </c>
      <c r="AV70" s="11">
        <f t="shared" si="51"/>
        <v>105.58587835665362</v>
      </c>
      <c r="AW70" s="11">
        <f t="shared" si="51"/>
        <v>106.47545942963735</v>
      </c>
      <c r="AX70" s="11">
        <f t="shared" si="51"/>
        <v>104.94139550778438</v>
      </c>
      <c r="AY70" s="11">
        <f t="shared" si="51"/>
        <v>98.721986871745145</v>
      </c>
      <c r="AZ70" s="11">
        <f t="shared" si="51"/>
        <v>96.485137645725302</v>
      </c>
      <c r="BA70" s="11">
        <f t="shared" si="51"/>
        <v>97.652765658323446</v>
      </c>
      <c r="BB70" s="11">
        <f t="shared" si="51"/>
        <v>0</v>
      </c>
      <c r="BC70" s="11">
        <f t="shared" si="51"/>
        <v>0</v>
      </c>
      <c r="BD70" s="11">
        <f t="shared" si="51"/>
        <v>0</v>
      </c>
      <c r="BE70" s="11">
        <f t="shared" si="51"/>
        <v>0</v>
      </c>
      <c r="BF70" s="11">
        <f t="shared" si="51"/>
        <v>0</v>
      </c>
      <c r="BG70" s="11">
        <f t="shared" si="51"/>
        <v>0</v>
      </c>
    </row>
    <row r="71" spans="16:63">
      <c r="P71" s="1004"/>
      <c r="Q71" s="1008"/>
      <c r="R71" s="1008"/>
      <c r="S71" s="1038"/>
      <c r="T71" s="671"/>
      <c r="Y71" s="863" t="s">
        <v>233</v>
      </c>
      <c r="Z71" s="11"/>
      <c r="AA71" s="11">
        <f t="shared" ref="AA71:BA71" si="52">AA14/10^3</f>
        <v>501.98535570856558</v>
      </c>
      <c r="AB71" s="11">
        <f t="shared" si="52"/>
        <v>495.79161253628149</v>
      </c>
      <c r="AC71" s="11">
        <f t="shared" si="52"/>
        <v>487.3995393742801</v>
      </c>
      <c r="AD71" s="11">
        <f t="shared" si="52"/>
        <v>475.25047608343584</v>
      </c>
      <c r="AE71" s="11">
        <f t="shared" si="52"/>
        <v>492.33976835868589</v>
      </c>
      <c r="AF71" s="11">
        <f t="shared" si="52"/>
        <v>489.03425880856588</v>
      </c>
      <c r="AG71" s="11">
        <f t="shared" si="52"/>
        <v>492.67231441590189</v>
      </c>
      <c r="AH71" s="11">
        <f t="shared" si="52"/>
        <v>483.21117444851126</v>
      </c>
      <c r="AI71" s="11">
        <f t="shared" si="52"/>
        <v>453.27617485113649</v>
      </c>
      <c r="AJ71" s="11">
        <f t="shared" si="52"/>
        <v>463.84917194215814</v>
      </c>
      <c r="AK71" s="11">
        <f t="shared" si="52"/>
        <v>475.5667136423304</v>
      </c>
      <c r="AL71" s="11">
        <f t="shared" si="52"/>
        <v>463.64791352160148</v>
      </c>
      <c r="AM71" s="11">
        <f t="shared" si="52"/>
        <v>472.16299960070847</v>
      </c>
      <c r="AN71" s="11">
        <f t="shared" si="52"/>
        <v>473.37195651044402</v>
      </c>
      <c r="AO71" s="11">
        <f t="shared" si="52"/>
        <v>470.01137693719704</v>
      </c>
      <c r="AP71" s="11">
        <f t="shared" si="52"/>
        <v>466.17069780022132</v>
      </c>
      <c r="AQ71" s="11">
        <f t="shared" si="52"/>
        <v>460.17340817293456</v>
      </c>
      <c r="AR71" s="11">
        <f t="shared" si="52"/>
        <v>471.60620011199069</v>
      </c>
      <c r="AS71" s="11">
        <f t="shared" si="52"/>
        <v>427.80544811084286</v>
      </c>
      <c r="AT71" s="11">
        <f t="shared" si="52"/>
        <v>402.10988129706845</v>
      </c>
      <c r="AU71" s="11">
        <f t="shared" si="52"/>
        <v>431.16393901652253</v>
      </c>
      <c r="AV71" s="11">
        <f t="shared" si="52"/>
        <v>445.56748237229965</v>
      </c>
      <c r="AW71" s="11">
        <f t="shared" si="52"/>
        <v>457.93619962373111</v>
      </c>
      <c r="AX71" s="11">
        <f t="shared" si="52"/>
        <v>466.99331614300729</v>
      </c>
      <c r="AY71" s="11">
        <f t="shared" si="52"/>
        <v>449.77749470760443</v>
      </c>
      <c r="AZ71" s="11">
        <f t="shared" si="52"/>
        <v>432.67781359646392</v>
      </c>
      <c r="BA71" s="11">
        <f t="shared" si="52"/>
        <v>417.73482122991936</v>
      </c>
      <c r="BB71" s="25"/>
      <c r="BC71" s="25"/>
      <c r="BD71" s="25"/>
      <c r="BE71" s="25"/>
      <c r="BF71" s="25"/>
      <c r="BG71" s="25"/>
    </row>
    <row r="72" spans="16:63">
      <c r="P72" s="672"/>
      <c r="Q72" s="672"/>
      <c r="R72" s="672"/>
      <c r="S72" s="672"/>
      <c r="T72" s="670"/>
      <c r="Y72" s="863" t="s">
        <v>234</v>
      </c>
      <c r="Z72" s="11"/>
      <c r="AA72" s="11">
        <f t="shared" ref="AA72:BA72" si="53">AA35/10^3</f>
        <v>207.40442423249303</v>
      </c>
      <c r="AB72" s="11">
        <f t="shared" si="53"/>
        <v>219.3650230050751</v>
      </c>
      <c r="AC72" s="11">
        <f t="shared" si="53"/>
        <v>226.10000620145846</v>
      </c>
      <c r="AD72" s="11">
        <f t="shared" si="53"/>
        <v>229.57285358536342</v>
      </c>
      <c r="AE72" s="11">
        <f t="shared" si="53"/>
        <v>239.37037076781067</v>
      </c>
      <c r="AF72" s="11">
        <f t="shared" si="53"/>
        <v>248.49856145572585</v>
      </c>
      <c r="AG72" s="11">
        <f t="shared" si="53"/>
        <v>255.13117648619348</v>
      </c>
      <c r="AH72" s="11">
        <f t="shared" si="53"/>
        <v>256.73966660453613</v>
      </c>
      <c r="AI72" s="11">
        <f t="shared" si="53"/>
        <v>254.58888757875948</v>
      </c>
      <c r="AJ72" s="11">
        <f t="shared" si="53"/>
        <v>258.93535741498681</v>
      </c>
      <c r="AK72" s="11">
        <f t="shared" si="53"/>
        <v>258.60929982548606</v>
      </c>
      <c r="AL72" s="11">
        <f t="shared" si="53"/>
        <v>262.72859401916719</v>
      </c>
      <c r="AM72" s="11">
        <f t="shared" si="53"/>
        <v>259.52353520369672</v>
      </c>
      <c r="AN72" s="11">
        <f t="shared" si="53"/>
        <v>255.92400037288741</v>
      </c>
      <c r="AO72" s="11">
        <f t="shared" si="53"/>
        <v>249.80322778029839</v>
      </c>
      <c r="AP72" s="11">
        <f t="shared" si="53"/>
        <v>244.46613462585472</v>
      </c>
      <c r="AQ72" s="11">
        <f t="shared" si="53"/>
        <v>240.18499549038935</v>
      </c>
      <c r="AR72" s="11">
        <f t="shared" si="53"/>
        <v>239.47227316654195</v>
      </c>
      <c r="AS72" s="11">
        <f t="shared" si="53"/>
        <v>231.85163214585617</v>
      </c>
      <c r="AT72" s="11">
        <f t="shared" si="53"/>
        <v>228.21337680407299</v>
      </c>
      <c r="AU72" s="11">
        <f t="shared" si="53"/>
        <v>228.67922229879227</v>
      </c>
      <c r="AV72" s="11">
        <f t="shared" si="53"/>
        <v>225.07116312634992</v>
      </c>
      <c r="AW72" s="11">
        <f t="shared" si="53"/>
        <v>226.63073546177054</v>
      </c>
      <c r="AX72" s="11">
        <f t="shared" si="53"/>
        <v>224.02065768931683</v>
      </c>
      <c r="AY72" s="11">
        <f t="shared" si="53"/>
        <v>218.75726270343952</v>
      </c>
      <c r="AZ72" s="11">
        <f t="shared" si="53"/>
        <v>217.46220102195204</v>
      </c>
      <c r="BA72" s="11">
        <f t="shared" si="53"/>
        <v>215.44728115258732</v>
      </c>
      <c r="BB72" s="25"/>
      <c r="BC72" s="25"/>
      <c r="BD72" s="25"/>
      <c r="BE72" s="25"/>
      <c r="BF72" s="25"/>
      <c r="BG72" s="25"/>
    </row>
    <row r="73" spans="16:63">
      <c r="P73" s="672"/>
      <c r="Q73" s="672"/>
      <c r="R73" s="1500"/>
      <c r="S73" s="1500"/>
      <c r="T73" s="670"/>
      <c r="Y73" s="863" t="s">
        <v>235</v>
      </c>
      <c r="Z73" s="11"/>
      <c r="AA73" s="11">
        <f>AA29/10^3</f>
        <v>129.21166362263682</v>
      </c>
      <c r="AB73" s="11">
        <f t="shared" ref="AB73:BG73" si="54">AB29/10^3</f>
        <v>133.35797595421218</v>
      </c>
      <c r="AC73" s="11">
        <f t="shared" si="54"/>
        <v>137.70665231453211</v>
      </c>
      <c r="AD73" s="11">
        <f t="shared" si="54"/>
        <v>142.19066104139213</v>
      </c>
      <c r="AE73" s="11">
        <f t="shared" si="54"/>
        <v>156.19834222280568</v>
      </c>
      <c r="AF73" s="11">
        <f t="shared" si="54"/>
        <v>161.27533922782089</v>
      </c>
      <c r="AG73" s="11">
        <f t="shared" si="54"/>
        <v>159.22843361418833</v>
      </c>
      <c r="AH73" s="11">
        <f t="shared" si="54"/>
        <v>164.2534328610046</v>
      </c>
      <c r="AI73" s="11">
        <f t="shared" si="54"/>
        <v>172.23084678862679</v>
      </c>
      <c r="AJ73" s="11">
        <f t="shared" si="54"/>
        <v>183.00568412839317</v>
      </c>
      <c r="AK73" s="11">
        <f t="shared" si="54"/>
        <v>186.72092131531363</v>
      </c>
      <c r="AL73" s="11">
        <f t="shared" si="54"/>
        <v>187.43927545202592</v>
      </c>
      <c r="AM73" s="11">
        <f t="shared" si="54"/>
        <v>196.9771811485702</v>
      </c>
      <c r="AN73" s="11">
        <f t="shared" si="54"/>
        <v>202.64931493567943</v>
      </c>
      <c r="AO73" s="11">
        <f t="shared" si="54"/>
        <v>210.20821927569608</v>
      </c>
      <c r="AP73" s="11">
        <f t="shared" si="54"/>
        <v>216.76986432245704</v>
      </c>
      <c r="AQ73" s="11">
        <f t="shared" si="54"/>
        <v>213.78211057551027</v>
      </c>
      <c r="AR73" s="11">
        <f t="shared" si="54"/>
        <v>223.29114537263439</v>
      </c>
      <c r="AS73" s="11">
        <f t="shared" si="54"/>
        <v>215.4444880227727</v>
      </c>
      <c r="AT73" s="11">
        <f t="shared" si="54"/>
        <v>191.93902239544346</v>
      </c>
      <c r="AU73" s="11">
        <f t="shared" si="54"/>
        <v>200.61608702645322</v>
      </c>
      <c r="AV73" s="11">
        <f t="shared" si="54"/>
        <v>223.82853866762733</v>
      </c>
      <c r="AW73" s="11">
        <f t="shared" si="54"/>
        <v>232.15237449279223</v>
      </c>
      <c r="AX73" s="11">
        <f t="shared" si="54"/>
        <v>239.19468581270164</v>
      </c>
      <c r="AY73" s="11">
        <f t="shared" si="54"/>
        <v>231.12946764436509</v>
      </c>
      <c r="AZ73" s="11">
        <f t="shared" si="54"/>
        <v>217.89539191876523</v>
      </c>
      <c r="BA73" s="11">
        <f t="shared" si="54"/>
        <v>214.20988113173667</v>
      </c>
      <c r="BB73" s="11">
        <f t="shared" si="54"/>
        <v>0</v>
      </c>
      <c r="BC73" s="11">
        <f t="shared" si="54"/>
        <v>0</v>
      </c>
      <c r="BD73" s="11">
        <f t="shared" si="54"/>
        <v>0</v>
      </c>
      <c r="BE73" s="11">
        <f t="shared" si="54"/>
        <v>0</v>
      </c>
      <c r="BF73" s="11">
        <f t="shared" si="54"/>
        <v>0</v>
      </c>
      <c r="BG73" s="11">
        <f t="shared" si="54"/>
        <v>0</v>
      </c>
      <c r="BH73" s="119"/>
      <c r="BI73" s="119"/>
      <c r="BJ73" s="119"/>
      <c r="BK73" s="119"/>
    </row>
    <row r="74" spans="16:63">
      <c r="P74" s="672"/>
      <c r="Q74" s="672"/>
      <c r="R74" s="1500"/>
      <c r="S74" s="1500"/>
      <c r="T74" s="670"/>
      <c r="Y74" s="863" t="s">
        <v>236</v>
      </c>
      <c r="Z74" s="11"/>
      <c r="AA74" s="11">
        <f t="shared" ref="AA74:BA74" si="55">AA42/10^3</f>
        <v>129.77772519274237</v>
      </c>
      <c r="AB74" s="11">
        <f t="shared" si="55"/>
        <v>131.67635127528607</v>
      </c>
      <c r="AC74" s="11">
        <f t="shared" si="55"/>
        <v>138.58397014464757</v>
      </c>
      <c r="AD74" s="11">
        <f t="shared" si="55"/>
        <v>138.14409559303905</v>
      </c>
      <c r="AE74" s="11">
        <f t="shared" si="55"/>
        <v>147.66775682431719</v>
      </c>
      <c r="AF74" s="11">
        <f t="shared" si="55"/>
        <v>149.94078172488673</v>
      </c>
      <c r="AG74" s="11">
        <f t="shared" si="55"/>
        <v>152.52075567368564</v>
      </c>
      <c r="AH74" s="11">
        <f t="shared" si="55"/>
        <v>147.60582271993255</v>
      </c>
      <c r="AI74" s="11">
        <f t="shared" si="55"/>
        <v>145.11757608521336</v>
      </c>
      <c r="AJ74" s="11">
        <f t="shared" si="55"/>
        <v>152.23631338706383</v>
      </c>
      <c r="AK74" s="11">
        <f t="shared" si="55"/>
        <v>158.28439536609133</v>
      </c>
      <c r="AL74" s="11">
        <f t="shared" si="55"/>
        <v>154.94477389807983</v>
      </c>
      <c r="AM74" s="11">
        <f t="shared" si="55"/>
        <v>165.81674897816114</v>
      </c>
      <c r="AN74" s="11">
        <f t="shared" si="55"/>
        <v>168.95606590874652</v>
      </c>
      <c r="AO74" s="11">
        <f t="shared" si="55"/>
        <v>167.03146564001304</v>
      </c>
      <c r="AP74" s="11">
        <f t="shared" si="55"/>
        <v>173.67979559501762</v>
      </c>
      <c r="AQ74" s="11">
        <f t="shared" si="55"/>
        <v>164.65925458427878</v>
      </c>
      <c r="AR74" s="11">
        <f t="shared" si="55"/>
        <v>175.51386159441731</v>
      </c>
      <c r="AS74" s="11">
        <f t="shared" si="55"/>
        <v>171.2875619556637</v>
      </c>
      <c r="AT74" s="11">
        <f t="shared" si="55"/>
        <v>165.15132176526899</v>
      </c>
      <c r="AU74" s="11">
        <f t="shared" si="55"/>
        <v>176.94040803566716</v>
      </c>
      <c r="AV74" s="11">
        <f t="shared" si="55"/>
        <v>191.85302042946563</v>
      </c>
      <c r="AW74" s="11">
        <f t="shared" si="55"/>
        <v>206.14644030409619</v>
      </c>
      <c r="AX74" s="11">
        <f t="shared" si="55"/>
        <v>204.97717403843191</v>
      </c>
      <c r="AY74" s="11">
        <f t="shared" si="55"/>
        <v>191.91818148840289</v>
      </c>
      <c r="AZ74" s="11">
        <f t="shared" si="55"/>
        <v>186.85971146958934</v>
      </c>
      <c r="BA74" s="11">
        <f t="shared" si="55"/>
        <v>187.9053648528533</v>
      </c>
      <c r="BB74" s="25"/>
      <c r="BC74" s="25"/>
      <c r="BD74" s="25"/>
      <c r="BE74" s="25"/>
      <c r="BF74" s="25"/>
      <c r="BG74" s="25"/>
    </row>
    <row r="75" spans="16:63">
      <c r="P75" s="672"/>
      <c r="Q75" s="672"/>
      <c r="R75" s="672"/>
      <c r="S75" s="1042"/>
      <c r="T75" s="670"/>
      <c r="Y75" s="863" t="s">
        <v>237</v>
      </c>
      <c r="Z75" s="3"/>
      <c r="AA75" s="11">
        <f t="shared" ref="AA75:BA75" si="56">AA43/10^3</f>
        <v>65.097169343299683</v>
      </c>
      <c r="AB75" s="11">
        <f t="shared" si="56"/>
        <v>66.220648611692027</v>
      </c>
      <c r="AC75" s="11">
        <f t="shared" si="56"/>
        <v>66.149234261584994</v>
      </c>
      <c r="AD75" s="11">
        <f t="shared" si="56"/>
        <v>64.863230343563586</v>
      </c>
      <c r="AE75" s="11">
        <f t="shared" si="56"/>
        <v>66.439565935636367</v>
      </c>
      <c r="AF75" s="11">
        <f t="shared" si="56"/>
        <v>66.773978459222121</v>
      </c>
      <c r="AG75" s="11">
        <f t="shared" si="56"/>
        <v>67.297580916636605</v>
      </c>
      <c r="AH75" s="11">
        <f t="shared" si="56"/>
        <v>64.691766735128994</v>
      </c>
      <c r="AI75" s="11">
        <f t="shared" si="56"/>
        <v>58.609931088042472</v>
      </c>
      <c r="AJ75" s="11">
        <f t="shared" si="56"/>
        <v>58.899027141395486</v>
      </c>
      <c r="AK75" s="11">
        <f t="shared" si="56"/>
        <v>59.357386119955862</v>
      </c>
      <c r="AL75" s="11">
        <f t="shared" si="56"/>
        <v>58.040948242661912</v>
      </c>
      <c r="AM75" s="11">
        <f t="shared" si="56"/>
        <v>55.350789706260159</v>
      </c>
      <c r="AN75" s="11">
        <f t="shared" si="56"/>
        <v>54.560453458106039</v>
      </c>
      <c r="AO75" s="11">
        <f t="shared" si="56"/>
        <v>54.542589750656518</v>
      </c>
      <c r="AP75" s="11">
        <f t="shared" si="56"/>
        <v>55.643632452374597</v>
      </c>
      <c r="AQ75" s="11">
        <f t="shared" si="56"/>
        <v>55.893211800454772</v>
      </c>
      <c r="AR75" s="11">
        <f t="shared" si="56"/>
        <v>55.092174364530869</v>
      </c>
      <c r="AS75" s="11">
        <f t="shared" si="56"/>
        <v>50.792741610311396</v>
      </c>
      <c r="AT75" s="11">
        <f t="shared" si="56"/>
        <v>45.234014908878301</v>
      </c>
      <c r="AU75" s="11">
        <f t="shared" si="56"/>
        <v>46.315191800375317</v>
      </c>
      <c r="AV75" s="11">
        <f t="shared" si="56"/>
        <v>46.225276178709031</v>
      </c>
      <c r="AW75" s="11">
        <f t="shared" si="56"/>
        <v>46.286758107012545</v>
      </c>
      <c r="AX75" s="11">
        <f t="shared" si="56"/>
        <v>48.04880157357367</v>
      </c>
      <c r="AY75" s="11">
        <f t="shared" si="56"/>
        <v>47.449717694070081</v>
      </c>
      <c r="AZ75" s="11">
        <f t="shared" si="56"/>
        <v>46.143676996224151</v>
      </c>
      <c r="BA75" s="11">
        <f t="shared" si="56"/>
        <v>45.729044208005831</v>
      </c>
      <c r="BB75" s="25"/>
      <c r="BC75" s="25"/>
      <c r="BD75" s="25"/>
      <c r="BE75" s="25"/>
      <c r="BF75" s="25"/>
      <c r="BG75" s="25"/>
    </row>
    <row r="76" spans="16:63">
      <c r="P76" s="672"/>
      <c r="Q76" s="1493"/>
      <c r="R76" s="1493"/>
      <c r="S76" s="1493"/>
      <c r="T76" s="670"/>
      <c r="Y76" s="863" t="s">
        <v>238</v>
      </c>
      <c r="Z76" s="3"/>
      <c r="AA76" s="11">
        <f t="shared" ref="AA76:BA76" si="57">AA55/10^3</f>
        <v>24.004789495147605</v>
      </c>
      <c r="AB76" s="11">
        <f t="shared" si="57"/>
        <v>24.193303079771095</v>
      </c>
      <c r="AC76" s="11">
        <f t="shared" si="57"/>
        <v>25.997784883166442</v>
      </c>
      <c r="AD76" s="11">
        <f t="shared" si="57"/>
        <v>25.019816501809952</v>
      </c>
      <c r="AE76" s="11">
        <f t="shared" si="57"/>
        <v>28.598436990483407</v>
      </c>
      <c r="AF76" s="11">
        <f t="shared" si="57"/>
        <v>29.139666356417248</v>
      </c>
      <c r="AG76" s="11">
        <f t="shared" si="57"/>
        <v>29.649884515558579</v>
      </c>
      <c r="AH76" s="11">
        <f t="shared" si="57"/>
        <v>31.207113724399004</v>
      </c>
      <c r="AI76" s="11">
        <f t="shared" si="57"/>
        <v>31.447885947133283</v>
      </c>
      <c r="AJ76" s="11">
        <f t="shared" si="57"/>
        <v>31.365707267695381</v>
      </c>
      <c r="AK76" s="11">
        <f t="shared" si="57"/>
        <v>32.856496577069208</v>
      </c>
      <c r="AL76" s="11">
        <f t="shared" si="57"/>
        <v>32.522541455449932</v>
      </c>
      <c r="AM76" s="11">
        <f t="shared" si="57"/>
        <v>32.76772216385082</v>
      </c>
      <c r="AN76" s="11">
        <f t="shared" si="57"/>
        <v>33.515749112426711</v>
      </c>
      <c r="AO76" s="11">
        <f t="shared" si="57"/>
        <v>32.703600998426424</v>
      </c>
      <c r="AP76" s="11">
        <f t="shared" si="57"/>
        <v>31.654769528503184</v>
      </c>
      <c r="AQ76" s="11">
        <f t="shared" si="57"/>
        <v>29.908577201925368</v>
      </c>
      <c r="AR76" s="11">
        <f t="shared" si="57"/>
        <v>30.484410938269022</v>
      </c>
      <c r="AS76" s="11">
        <f t="shared" si="57"/>
        <v>31.857011257747367</v>
      </c>
      <c r="AT76" s="11">
        <f t="shared" si="57"/>
        <v>28.198126009497404</v>
      </c>
      <c r="AU76" s="11">
        <f t="shared" si="57"/>
        <v>28.715829230608207</v>
      </c>
      <c r="AV76" s="11">
        <f t="shared" si="57"/>
        <v>28.032618369662039</v>
      </c>
      <c r="AW76" s="11">
        <f t="shared" si="57"/>
        <v>29.838484748341013</v>
      </c>
      <c r="AX76" s="11">
        <f t="shared" si="57"/>
        <v>29.380590594684026</v>
      </c>
      <c r="AY76" s="11">
        <f t="shared" si="57"/>
        <v>28.519197867867419</v>
      </c>
      <c r="AZ76" s="11">
        <f t="shared" si="57"/>
        <v>28.812255664553035</v>
      </c>
      <c r="BA76" s="11">
        <f t="shared" si="57"/>
        <v>29.540085538176445</v>
      </c>
      <c r="BB76" s="25"/>
      <c r="BC76" s="25"/>
      <c r="BD76" s="25"/>
      <c r="BE76" s="25"/>
      <c r="BF76" s="25"/>
      <c r="BG76" s="25"/>
    </row>
    <row r="77" spans="16:63" ht="19.5" thickBot="1">
      <c r="P77" s="672"/>
      <c r="Q77" s="672"/>
      <c r="R77" s="672"/>
      <c r="S77" s="1042"/>
      <c r="T77" s="671"/>
      <c r="Y77" s="864" t="s">
        <v>308</v>
      </c>
      <c r="Z77" s="12"/>
      <c r="AA77" s="5">
        <f t="shared" ref="AA77:BA77" si="58">AA59/10^3</f>
        <v>6.5599783239262885</v>
      </c>
      <c r="AB77" s="5">
        <f t="shared" si="58"/>
        <v>6.3552823296438063</v>
      </c>
      <c r="AC77" s="5">
        <f t="shared" si="58"/>
        <v>6.0986376085862686</v>
      </c>
      <c r="AD77" s="5">
        <f t="shared" si="58"/>
        <v>5.8866147376791105</v>
      </c>
      <c r="AE77" s="5">
        <f t="shared" si="58"/>
        <v>5.6729684881993796</v>
      </c>
      <c r="AF77" s="5">
        <f t="shared" si="58"/>
        <v>5.8684378970355011</v>
      </c>
      <c r="AG77" s="5">
        <f t="shared" si="58"/>
        <v>5.9791874945660055</v>
      </c>
      <c r="AH77" s="5">
        <f t="shared" si="58"/>
        <v>5.9414548024490212</v>
      </c>
      <c r="AI77" s="5">
        <f t="shared" si="58"/>
        <v>5.5059967439169952</v>
      </c>
      <c r="AJ77" s="5">
        <f t="shared" si="58"/>
        <v>5.526827996080077</v>
      </c>
      <c r="AK77" s="5">
        <f t="shared" si="58"/>
        <v>5.6040756373972487</v>
      </c>
      <c r="AL77" s="5">
        <f t="shared" si="58"/>
        <v>5.1325544644194592</v>
      </c>
      <c r="AM77" s="5">
        <f t="shared" si="58"/>
        <v>4.8741443291646585</v>
      </c>
      <c r="AN77" s="5">
        <f t="shared" si="58"/>
        <v>4.6941338909960031</v>
      </c>
      <c r="AO77" s="5">
        <f t="shared" si="58"/>
        <v>4.5321169749650254</v>
      </c>
      <c r="AP77" s="5">
        <f t="shared" si="58"/>
        <v>4.4752728059968216</v>
      </c>
      <c r="AQ77" s="5">
        <f t="shared" si="58"/>
        <v>4.408634902040995</v>
      </c>
      <c r="AR77" s="5">
        <f t="shared" si="58"/>
        <v>4.4266045252614372</v>
      </c>
      <c r="AS77" s="5">
        <f t="shared" si="58"/>
        <v>4.014162869033596</v>
      </c>
      <c r="AT77" s="5">
        <f t="shared" si="58"/>
        <v>3.674408674917796</v>
      </c>
      <c r="AU77" s="5">
        <f t="shared" si="58"/>
        <v>3.5722204605476358</v>
      </c>
      <c r="AV77" s="5">
        <f t="shared" si="58"/>
        <v>3.4586448692419385</v>
      </c>
      <c r="AW77" s="5">
        <f t="shared" si="58"/>
        <v>3.4694090487057103</v>
      </c>
      <c r="AX77" s="5">
        <f t="shared" si="58"/>
        <v>3.4770389479385795</v>
      </c>
      <c r="AY77" s="5">
        <f t="shared" si="58"/>
        <v>3.3756255367491668</v>
      </c>
      <c r="AZ77" s="5">
        <f t="shared" si="58"/>
        <v>3.3171734106216384</v>
      </c>
      <c r="BA77" s="5">
        <f t="shared" si="58"/>
        <v>3.2884517394487442</v>
      </c>
      <c r="BB77" s="27"/>
      <c r="BC77" s="27"/>
      <c r="BD77" s="27"/>
      <c r="BE77" s="27"/>
      <c r="BF77" s="27"/>
      <c r="BG77" s="27"/>
    </row>
    <row r="78" spans="16:63" ht="15" thickTop="1">
      <c r="T78" s="467"/>
      <c r="Y78" s="865" t="s">
        <v>99</v>
      </c>
      <c r="Z78" s="120"/>
      <c r="AA78" s="13">
        <f>SUM(AA69:AA77)</f>
        <v>1160.6335734324946</v>
      </c>
      <c r="AB78" s="13">
        <f>SUM(AB69:AB77)</f>
        <v>1172.2166840457264</v>
      </c>
      <c r="AC78" s="13">
        <f t="shared" ref="AC78:BG78" si="59">SUM(AC69:AC77)</f>
        <v>1181.8863773666187</v>
      </c>
      <c r="AD78" s="13">
        <f t="shared" si="59"/>
        <v>1174.9092674891731</v>
      </c>
      <c r="AE78" s="13">
        <f t="shared" si="59"/>
        <v>1229.8502629688446</v>
      </c>
      <c r="AF78" s="13">
        <f t="shared" si="59"/>
        <v>1242.4376870584319</v>
      </c>
      <c r="AG78" s="13">
        <f t="shared" si="59"/>
        <v>1254.4786567536617</v>
      </c>
      <c r="AH78" s="13">
        <f t="shared" si="59"/>
        <v>1247.8103209706426</v>
      </c>
      <c r="AI78" s="13">
        <f t="shared" si="59"/>
        <v>1207.7754832059263</v>
      </c>
      <c r="AJ78" s="13">
        <f t="shared" si="59"/>
        <v>1243.8926378084177</v>
      </c>
      <c r="AK78" s="13">
        <f t="shared" si="59"/>
        <v>1266.8662007197861</v>
      </c>
      <c r="AL78" s="13">
        <f t="shared" si="59"/>
        <v>1251.7780776277864</v>
      </c>
      <c r="AM78" s="13">
        <f t="shared" si="59"/>
        <v>1280.6802098774729</v>
      </c>
      <c r="AN78" s="13">
        <f t="shared" si="59"/>
        <v>1288.6825082443675</v>
      </c>
      <c r="AO78" s="13">
        <f t="shared" si="59"/>
        <v>1283.2410034557313</v>
      </c>
      <c r="AP78" s="13">
        <f t="shared" si="59"/>
        <v>1289.9591957982975</v>
      </c>
      <c r="AQ78" s="13">
        <f t="shared" si="59"/>
        <v>1265.674552005454</v>
      </c>
      <c r="AR78" s="13">
        <f t="shared" si="59"/>
        <v>1302.9456625800703</v>
      </c>
      <c r="AS78" s="13">
        <f t="shared" si="59"/>
        <v>1231.8719765371961</v>
      </c>
      <c r="AT78" s="13">
        <f t="shared" si="59"/>
        <v>1162.6237896887717</v>
      </c>
      <c r="AU78" s="13">
        <f t="shared" si="59"/>
        <v>1213.9285993155204</v>
      </c>
      <c r="AV78" s="13">
        <f t="shared" si="59"/>
        <v>1263.6699055129056</v>
      </c>
      <c r="AW78" s="13">
        <f t="shared" si="59"/>
        <v>1304.2744454490187</v>
      </c>
      <c r="AX78" s="13">
        <f t="shared" si="59"/>
        <v>1316.2638572446269</v>
      </c>
      <c r="AY78" s="13">
        <f t="shared" si="59"/>
        <v>1266.296355919806</v>
      </c>
      <c r="AZ78" s="13">
        <f t="shared" si="59"/>
        <v>1225.7692703937494</v>
      </c>
      <c r="BA78" s="13">
        <f t="shared" si="59"/>
        <v>1206.4209472823372</v>
      </c>
      <c r="BB78" s="13">
        <f t="shared" si="59"/>
        <v>0</v>
      </c>
      <c r="BC78" s="13">
        <f t="shared" si="59"/>
        <v>0</v>
      </c>
      <c r="BD78" s="13">
        <f t="shared" si="59"/>
        <v>0</v>
      </c>
      <c r="BE78" s="13">
        <f t="shared" si="59"/>
        <v>0</v>
      </c>
      <c r="BF78" s="13">
        <f t="shared" si="59"/>
        <v>0</v>
      </c>
      <c r="BG78" s="13">
        <f t="shared" si="59"/>
        <v>0</v>
      </c>
    </row>
    <row r="79" spans="16:63" s="467" customFormat="1">
      <c r="P79" s="1"/>
      <c r="Q79" s="1"/>
      <c r="R79" s="1"/>
      <c r="T79" s="1"/>
      <c r="V79" s="1"/>
      <c r="W79" s="1"/>
      <c r="X79" s="1"/>
      <c r="Y79" s="95"/>
      <c r="Z79" s="106"/>
      <c r="AA79" s="106"/>
      <c r="AB79" s="106"/>
      <c r="AC79" s="106"/>
      <c r="AD79" s="106"/>
      <c r="AE79" s="106"/>
      <c r="AF79" s="106"/>
      <c r="AG79" s="106"/>
      <c r="AH79" s="106"/>
      <c r="AI79" s="106"/>
      <c r="AJ79" s="106"/>
      <c r="AK79" s="106"/>
      <c r="AL79" s="107"/>
      <c r="AM79" s="107"/>
      <c r="AN79" s="107"/>
      <c r="AO79" s="107"/>
      <c r="AP79" s="107"/>
      <c r="AQ79" s="98"/>
      <c r="AR79" s="98"/>
      <c r="AS79" s="98"/>
      <c r="AT79" s="98"/>
      <c r="AU79" s="98"/>
      <c r="AV79" s="98"/>
      <c r="AW79" s="98"/>
      <c r="AX79" s="98"/>
      <c r="AY79" s="98"/>
      <c r="AZ79" s="98"/>
      <c r="BA79" s="98"/>
      <c r="BB79" s="98"/>
      <c r="BC79" s="98"/>
      <c r="BD79" s="98"/>
      <c r="BE79" s="98"/>
      <c r="BF79" s="98"/>
      <c r="BG79" s="98"/>
    </row>
    <row r="80" spans="16:63" s="467" customFormat="1">
      <c r="T80" s="1"/>
      <c r="V80" s="1"/>
      <c r="W80" s="1"/>
      <c r="X80" s="1"/>
      <c r="Y80" s="236" t="s">
        <v>438</v>
      </c>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69">
      <c r="P81" s="467"/>
      <c r="Q81" s="467"/>
      <c r="R81" s="467"/>
      <c r="Y81" s="1056" t="s">
        <v>181</v>
      </c>
      <c r="Z81" s="228"/>
      <c r="AA81" s="10">
        <v>1990</v>
      </c>
      <c r="AB81" s="10">
        <f t="shared" ref="AB81:BE81" si="60">AA81+1</f>
        <v>1991</v>
      </c>
      <c r="AC81" s="10">
        <f t="shared" si="60"/>
        <v>1992</v>
      </c>
      <c r="AD81" s="10">
        <f t="shared" si="60"/>
        <v>1993</v>
      </c>
      <c r="AE81" s="10">
        <f t="shared" si="60"/>
        <v>1994</v>
      </c>
      <c r="AF81" s="10">
        <f t="shared" si="60"/>
        <v>1995</v>
      </c>
      <c r="AG81" s="10">
        <f t="shared" si="60"/>
        <v>1996</v>
      </c>
      <c r="AH81" s="10">
        <f t="shared" si="60"/>
        <v>1997</v>
      </c>
      <c r="AI81" s="10">
        <f t="shared" si="60"/>
        <v>1998</v>
      </c>
      <c r="AJ81" s="10">
        <f t="shared" si="60"/>
        <v>1999</v>
      </c>
      <c r="AK81" s="10">
        <f t="shared" si="60"/>
        <v>2000</v>
      </c>
      <c r="AL81" s="10">
        <f t="shared" si="60"/>
        <v>2001</v>
      </c>
      <c r="AM81" s="10">
        <f t="shared" si="60"/>
        <v>2002</v>
      </c>
      <c r="AN81" s="10">
        <f t="shared" si="60"/>
        <v>2003</v>
      </c>
      <c r="AO81" s="10">
        <f t="shared" si="60"/>
        <v>2004</v>
      </c>
      <c r="AP81" s="10">
        <f t="shared" si="60"/>
        <v>2005</v>
      </c>
      <c r="AQ81" s="10">
        <f t="shared" si="60"/>
        <v>2006</v>
      </c>
      <c r="AR81" s="10">
        <f t="shared" si="60"/>
        <v>2007</v>
      </c>
      <c r="AS81" s="10">
        <f t="shared" si="60"/>
        <v>2008</v>
      </c>
      <c r="AT81" s="10">
        <f t="shared" si="60"/>
        <v>2009</v>
      </c>
      <c r="AU81" s="10">
        <f t="shared" si="60"/>
        <v>2010</v>
      </c>
      <c r="AV81" s="10">
        <f t="shared" si="60"/>
        <v>2011</v>
      </c>
      <c r="AW81" s="10">
        <f t="shared" si="60"/>
        <v>2012</v>
      </c>
      <c r="AX81" s="10">
        <f t="shared" si="60"/>
        <v>2013</v>
      </c>
      <c r="AY81" s="10">
        <f t="shared" si="60"/>
        <v>2014</v>
      </c>
      <c r="AZ81" s="10">
        <f t="shared" si="60"/>
        <v>2015</v>
      </c>
      <c r="BA81" s="10">
        <f t="shared" si="60"/>
        <v>2016</v>
      </c>
      <c r="BB81" s="10">
        <f t="shared" si="60"/>
        <v>2017</v>
      </c>
      <c r="BC81" s="10">
        <f t="shared" si="60"/>
        <v>2018</v>
      </c>
      <c r="BD81" s="10">
        <f t="shared" si="60"/>
        <v>2019</v>
      </c>
      <c r="BE81" s="10">
        <f t="shared" si="60"/>
        <v>2020</v>
      </c>
      <c r="BF81" s="10" t="s">
        <v>34</v>
      </c>
      <c r="BG81" s="10" t="s">
        <v>3</v>
      </c>
      <c r="BP81" s="95"/>
      <c r="BQ81" s="244"/>
    </row>
    <row r="82" spans="1:69">
      <c r="Y82" s="1057" t="s">
        <v>436</v>
      </c>
      <c r="Z82" s="3"/>
      <c r="AA82" s="811" t="s">
        <v>148</v>
      </c>
      <c r="AB82" s="811" t="s">
        <v>148</v>
      </c>
      <c r="AC82" s="811" t="s">
        <v>148</v>
      </c>
      <c r="AD82" s="811" t="s">
        <v>148</v>
      </c>
      <c r="AE82" s="811" t="s">
        <v>148</v>
      </c>
      <c r="AF82" s="811" t="s">
        <v>148</v>
      </c>
      <c r="AG82" s="811" t="s">
        <v>148</v>
      </c>
      <c r="AH82" s="811" t="s">
        <v>148</v>
      </c>
      <c r="AI82" s="811" t="s">
        <v>148</v>
      </c>
      <c r="AJ82" s="811" t="s">
        <v>148</v>
      </c>
      <c r="AK82" s="811" t="s">
        <v>148</v>
      </c>
      <c r="AL82" s="811" t="s">
        <v>148</v>
      </c>
      <c r="AM82" s="811" t="s">
        <v>148</v>
      </c>
      <c r="AN82" s="811" t="s">
        <v>148</v>
      </c>
      <c r="AO82" s="811" t="s">
        <v>148</v>
      </c>
      <c r="AP82" s="811" t="s">
        <v>148</v>
      </c>
      <c r="AQ82" s="811" t="s">
        <v>148</v>
      </c>
      <c r="AR82" s="811" t="s">
        <v>148</v>
      </c>
      <c r="AS82" s="811" t="s">
        <v>148</v>
      </c>
      <c r="AT82" s="811" t="s">
        <v>148</v>
      </c>
      <c r="AU82" s="811" t="s">
        <v>148</v>
      </c>
      <c r="AV82" s="811" t="s">
        <v>148</v>
      </c>
      <c r="AW82" s="811" t="s">
        <v>148</v>
      </c>
      <c r="AX82" s="811" t="s">
        <v>148</v>
      </c>
      <c r="AY82" s="811" t="s">
        <v>148</v>
      </c>
      <c r="AZ82" s="811" t="s">
        <v>148</v>
      </c>
      <c r="BA82" s="811" t="s">
        <v>148</v>
      </c>
      <c r="BB82" s="811" t="s">
        <v>148</v>
      </c>
      <c r="BC82" s="811" t="s">
        <v>148</v>
      </c>
      <c r="BD82" s="811" t="s">
        <v>148</v>
      </c>
      <c r="BE82" s="811" t="s">
        <v>148</v>
      </c>
      <c r="BF82" s="811" t="s">
        <v>148</v>
      </c>
      <c r="BG82" s="811" t="s">
        <v>148</v>
      </c>
      <c r="BP82" s="95"/>
      <c r="BQ82" s="244"/>
    </row>
    <row r="83" spans="1:69">
      <c r="Y83" s="863" t="s">
        <v>437</v>
      </c>
      <c r="Z83" s="29"/>
      <c r="AA83" s="15">
        <f t="shared" ref="AA83:BA83" si="61">AA70/$AA70-1</f>
        <v>0</v>
      </c>
      <c r="AB83" s="15">
        <f t="shared" si="61"/>
        <v>-8.0188623102294132E-3</v>
      </c>
      <c r="AC83" s="15">
        <f t="shared" si="61"/>
        <v>-1.8719138905665123E-2</v>
      </c>
      <c r="AD83" s="15">
        <f t="shared" si="61"/>
        <v>-1.680964755826786E-2</v>
      </c>
      <c r="AE83" s="15">
        <f t="shared" si="61"/>
        <v>-1.4695385423665108E-2</v>
      </c>
      <c r="AF83" s="15">
        <f t="shared" si="61"/>
        <v>-2.8190103188629578E-2</v>
      </c>
      <c r="AG83" s="15">
        <f t="shared" si="61"/>
        <v>-2.5202361150604036E-2</v>
      </c>
      <c r="AH83" s="15">
        <f t="shared" si="61"/>
        <v>-1.1826271197967753E-4</v>
      </c>
      <c r="AI83" s="15">
        <f t="shared" si="61"/>
        <v>-4.4552582262543994E-2</v>
      </c>
      <c r="AJ83" s="15">
        <f t="shared" si="61"/>
        <v>-1.1713197575545564E-2</v>
      </c>
      <c r="AK83" s="15">
        <f t="shared" si="61"/>
        <v>-2.1204047728362596E-3</v>
      </c>
      <c r="AL83" s="15">
        <f t="shared" si="61"/>
        <v>-2.5612507971098042E-2</v>
      </c>
      <c r="AM83" s="15">
        <f t="shared" si="61"/>
        <v>1.4514389103581493E-4</v>
      </c>
      <c r="AN83" s="15">
        <f t="shared" si="61"/>
        <v>1.6728484482222417E-2</v>
      </c>
      <c r="AO83" s="15">
        <f t="shared" si="61"/>
        <v>1.1204099521653799E-2</v>
      </c>
      <c r="AP83" s="15">
        <f t="shared" si="61"/>
        <v>6.4596271642756387E-2</v>
      </c>
      <c r="AQ83" s="15">
        <f t="shared" si="61"/>
        <v>5.1289177070479308E-2</v>
      </c>
      <c r="AR83" s="15">
        <f t="shared" si="61"/>
        <v>0.10885843517291582</v>
      </c>
      <c r="AS83" s="15">
        <f t="shared" si="61"/>
        <v>8.5012200814076788E-2</v>
      </c>
      <c r="AT83" s="15">
        <f t="shared" si="61"/>
        <v>5.9757439305481608E-2</v>
      </c>
      <c r="AU83" s="15">
        <f t="shared" si="61"/>
        <v>8.5879588066282819E-2</v>
      </c>
      <c r="AV83" s="15">
        <f t="shared" si="61"/>
        <v>9.4666818170546785E-2</v>
      </c>
      <c r="AW83" s="15">
        <f t="shared" si="61"/>
        <v>0.10388959396049202</v>
      </c>
      <c r="AX83" s="15">
        <f t="shared" si="61"/>
        <v>8.7985110346380013E-2</v>
      </c>
      <c r="AY83" s="15">
        <f t="shared" si="61"/>
        <v>2.3505083580694031E-2</v>
      </c>
      <c r="AZ83" s="15">
        <f t="shared" si="61"/>
        <v>3.1443855235635532E-4</v>
      </c>
      <c r="BA83" s="15">
        <f t="shared" si="61"/>
        <v>1.2419879746302431E-2</v>
      </c>
      <c r="BB83" s="25"/>
      <c r="BC83" s="25"/>
      <c r="BD83" s="25"/>
      <c r="BE83" s="25"/>
      <c r="BF83" s="25"/>
      <c r="BG83" s="25"/>
      <c r="BP83" s="95"/>
      <c r="BQ83" s="244"/>
    </row>
    <row r="84" spans="1:69" s="26" customFormat="1">
      <c r="A84" s="232"/>
      <c r="B84" s="1"/>
      <c r="C84" s="1"/>
      <c r="D84" s="1"/>
      <c r="E84" s="1"/>
      <c r="F84" s="1"/>
      <c r="G84" s="1"/>
      <c r="H84" s="1"/>
      <c r="I84" s="1"/>
      <c r="J84" s="1"/>
      <c r="K84" s="1"/>
      <c r="L84" s="1"/>
      <c r="M84" s="1"/>
      <c r="N84" s="1"/>
      <c r="O84" s="1"/>
      <c r="P84" s="1"/>
      <c r="Q84" s="1"/>
      <c r="R84" s="1"/>
      <c r="S84" s="1"/>
      <c r="T84" s="1"/>
      <c r="U84" s="1"/>
      <c r="V84" s="1"/>
      <c r="W84" s="1"/>
      <c r="X84" s="1"/>
      <c r="Y84" s="863" t="s">
        <v>233</v>
      </c>
      <c r="Z84" s="29"/>
      <c r="AA84" s="6">
        <f t="shared" ref="AA84:BA84" si="62">AA71/$AA71-1</f>
        <v>0</v>
      </c>
      <c r="AB84" s="15">
        <f t="shared" si="62"/>
        <v>-1.2338493746578472E-2</v>
      </c>
      <c r="AC84" s="15">
        <f t="shared" si="62"/>
        <v>-2.9056258650607902E-2</v>
      </c>
      <c r="AD84" s="15">
        <f t="shared" si="62"/>
        <v>-5.3258285966116925E-2</v>
      </c>
      <c r="AE84" s="15">
        <f t="shared" si="62"/>
        <v>-1.9214877964447208E-2</v>
      </c>
      <c r="AF84" s="15">
        <f t="shared" si="62"/>
        <v>-2.5799750436382496E-2</v>
      </c>
      <c r="AG84" s="15">
        <f t="shared" si="62"/>
        <v>-1.8552416294132845E-2</v>
      </c>
      <c r="AH84" s="15">
        <f t="shared" si="62"/>
        <v>-3.7399858475062664E-2</v>
      </c>
      <c r="AI84" s="15">
        <f t="shared" si="62"/>
        <v>-9.7033071390448811E-2</v>
      </c>
      <c r="AJ84" s="15">
        <f t="shared" si="62"/>
        <v>-7.5970709768170885E-2</v>
      </c>
      <c r="AK84" s="15">
        <f t="shared" si="62"/>
        <v>-5.2628312291988166E-2</v>
      </c>
      <c r="AL84" s="15">
        <f t="shared" si="62"/>
        <v>-7.6371634652269482E-2</v>
      </c>
      <c r="AM84" s="15">
        <f t="shared" si="62"/>
        <v>-5.9408816947980614E-2</v>
      </c>
      <c r="AN84" s="15">
        <f t="shared" si="62"/>
        <v>-5.7000465995134419E-2</v>
      </c>
      <c r="AO84" s="15">
        <f t="shared" si="62"/>
        <v>-6.3695042908645028E-2</v>
      </c>
      <c r="AP84" s="15">
        <f t="shared" si="62"/>
        <v>-7.1346021355126799E-2</v>
      </c>
      <c r="AQ84" s="15">
        <f t="shared" si="62"/>
        <v>-8.3293161962090245E-2</v>
      </c>
      <c r="AR84" s="15">
        <f t="shared" si="62"/>
        <v>-6.0518011633414859E-2</v>
      </c>
      <c r="AS84" s="15">
        <f t="shared" si="62"/>
        <v>-0.14777305105447913</v>
      </c>
      <c r="AT84" s="15">
        <f t="shared" si="62"/>
        <v>-0.19896093237724088</v>
      </c>
      <c r="AU84" s="15">
        <f t="shared" si="62"/>
        <v>-0.14108263495471252</v>
      </c>
      <c r="AV84" s="15">
        <f t="shared" si="62"/>
        <v>-0.11238948047922759</v>
      </c>
      <c r="AW84" s="15">
        <f t="shared" si="62"/>
        <v>-8.7749882708546223E-2</v>
      </c>
      <c r="AX84" s="15">
        <f t="shared" si="62"/>
        <v>-6.9707291592532861E-2</v>
      </c>
      <c r="AY84" s="15">
        <f t="shared" si="62"/>
        <v>-0.10400275706702311</v>
      </c>
      <c r="AZ84" s="15">
        <f t="shared" si="62"/>
        <v>-0.13806686056463191</v>
      </c>
      <c r="BA84" s="15">
        <f t="shared" si="62"/>
        <v>-0.16783464601218168</v>
      </c>
      <c r="BB84" s="25"/>
      <c r="BC84" s="25"/>
      <c r="BD84" s="25"/>
      <c r="BE84" s="25"/>
      <c r="BF84" s="25"/>
      <c r="BG84" s="25"/>
      <c r="BH84" s="104"/>
      <c r="BP84" s="95"/>
      <c r="BQ84" s="244"/>
    </row>
    <row r="85" spans="1:69" s="26" customFormat="1">
      <c r="A85" s="232"/>
      <c r="B85" s="1"/>
      <c r="C85" s="1"/>
      <c r="D85" s="1"/>
      <c r="E85" s="1"/>
      <c r="F85" s="1"/>
      <c r="G85" s="1"/>
      <c r="H85" s="1"/>
      <c r="I85" s="1"/>
      <c r="J85" s="1"/>
      <c r="K85" s="1"/>
      <c r="L85" s="1"/>
      <c r="M85" s="1"/>
      <c r="N85" s="1"/>
      <c r="O85" s="1"/>
      <c r="P85" s="1"/>
      <c r="Q85" s="1"/>
      <c r="R85" s="1"/>
      <c r="S85" s="1"/>
      <c r="T85" s="1"/>
      <c r="U85" s="1"/>
      <c r="V85" s="1"/>
      <c r="W85" s="1"/>
      <c r="X85" s="1"/>
      <c r="Y85" s="863" t="s">
        <v>234</v>
      </c>
      <c r="Z85" s="29"/>
      <c r="AA85" s="6">
        <f t="shared" ref="AA85:BA85" si="63">AA72/$AA72-1</f>
        <v>0</v>
      </c>
      <c r="AB85" s="15">
        <f t="shared" si="63"/>
        <v>5.7668002101896709E-2</v>
      </c>
      <c r="AC85" s="15">
        <f t="shared" si="63"/>
        <v>9.0140709573332645E-2</v>
      </c>
      <c r="AD85" s="15">
        <f t="shared" si="63"/>
        <v>0.10688503601070898</v>
      </c>
      <c r="AE85" s="15">
        <f t="shared" si="63"/>
        <v>0.1541237447253534</v>
      </c>
      <c r="AF85" s="15">
        <f t="shared" si="63"/>
        <v>0.19813529713892586</v>
      </c>
      <c r="AG85" s="15">
        <f t="shared" si="63"/>
        <v>0.23011443671134257</v>
      </c>
      <c r="AH85" s="15">
        <f t="shared" si="63"/>
        <v>0.23786976847099472</v>
      </c>
      <c r="AI85" s="15">
        <f t="shared" si="63"/>
        <v>0.22749979187220393</v>
      </c>
      <c r="AJ85" s="15">
        <f t="shared" si="63"/>
        <v>0.2484562871461673</v>
      </c>
      <c r="AK85" s="15">
        <f t="shared" si="63"/>
        <v>0.24688420115664544</v>
      </c>
      <c r="AL85" s="15">
        <f t="shared" si="63"/>
        <v>0.26674536954263672</v>
      </c>
      <c r="AM85" s="15">
        <f t="shared" si="63"/>
        <v>0.25129218513092089</v>
      </c>
      <c r="AN85" s="15">
        <f t="shared" si="63"/>
        <v>0.23393703543182687</v>
      </c>
      <c r="AO85" s="15">
        <f t="shared" si="63"/>
        <v>0.20442574310892137</v>
      </c>
      <c r="AP85" s="15">
        <f t="shared" si="63"/>
        <v>0.17869295956684517</v>
      </c>
      <c r="AQ85" s="15">
        <f t="shared" si="63"/>
        <v>0.15805145613070648</v>
      </c>
      <c r="AR85" s="15">
        <f t="shared" si="63"/>
        <v>0.15461506692886173</v>
      </c>
      <c r="AS85" s="15">
        <f t="shared" si="63"/>
        <v>0.11787216209987261</v>
      </c>
      <c r="AT85" s="15">
        <f t="shared" si="63"/>
        <v>0.10033032153766341</v>
      </c>
      <c r="AU85" s="15">
        <f t="shared" si="63"/>
        <v>0.10257639462141332</v>
      </c>
      <c r="AV85" s="15">
        <f t="shared" si="63"/>
        <v>8.5180144826867865E-2</v>
      </c>
      <c r="AW85" s="15">
        <f t="shared" si="63"/>
        <v>9.2699619597919058E-2</v>
      </c>
      <c r="AX85" s="15">
        <f t="shared" si="63"/>
        <v>8.0115135047445163E-2</v>
      </c>
      <c r="AY85" s="15">
        <f t="shared" si="63"/>
        <v>5.473768707180704E-2</v>
      </c>
      <c r="AZ85" s="15">
        <f t="shared" si="63"/>
        <v>4.8493549868466657E-2</v>
      </c>
      <c r="BA85" s="15">
        <f t="shared" si="63"/>
        <v>3.8778617909705382E-2</v>
      </c>
      <c r="BB85" s="25"/>
      <c r="BC85" s="25"/>
      <c r="BD85" s="25"/>
      <c r="BE85" s="25"/>
      <c r="BF85" s="25"/>
      <c r="BG85" s="25"/>
      <c r="BH85" s="104"/>
      <c r="BP85" s="95"/>
      <c r="BQ85" s="244"/>
    </row>
    <row r="86" spans="1:69" s="26" customFormat="1">
      <c r="A86" s="232"/>
      <c r="B86" s="1"/>
      <c r="C86" s="1"/>
      <c r="D86" s="1"/>
      <c r="E86" s="1"/>
      <c r="F86" s="1"/>
      <c r="G86" s="1"/>
      <c r="H86" s="1"/>
      <c r="I86" s="1"/>
      <c r="J86" s="1"/>
      <c r="K86" s="1"/>
      <c r="L86" s="1"/>
      <c r="M86" s="1"/>
      <c r="N86" s="1"/>
      <c r="O86" s="1"/>
      <c r="P86" s="1"/>
      <c r="Q86" s="1"/>
      <c r="R86" s="1"/>
      <c r="S86" s="1"/>
      <c r="T86" s="1"/>
      <c r="U86" s="1"/>
      <c r="V86" s="1"/>
      <c r="W86" s="1"/>
      <c r="X86" s="1"/>
      <c r="Y86" s="863" t="s">
        <v>235</v>
      </c>
      <c r="Z86" s="29"/>
      <c r="AA86" s="6">
        <f t="shared" ref="AA86:BA86" si="64">AA73/$AA73-1</f>
        <v>0</v>
      </c>
      <c r="AB86" s="15">
        <f t="shared" si="64"/>
        <v>3.2089303823876758E-2</v>
      </c>
      <c r="AC86" s="15">
        <f t="shared" si="64"/>
        <v>6.5744751315213623E-2</v>
      </c>
      <c r="AD86" s="15">
        <f t="shared" si="64"/>
        <v>0.10044756839181734</v>
      </c>
      <c r="AE86" s="15">
        <f t="shared" si="64"/>
        <v>0.20885636670528096</v>
      </c>
      <c r="AF86" s="15">
        <f t="shared" si="64"/>
        <v>0.24814846203688057</v>
      </c>
      <c r="AG86" s="15">
        <f t="shared" si="64"/>
        <v>0.23230696943284945</v>
      </c>
      <c r="AH86" s="15">
        <f t="shared" si="64"/>
        <v>0.27119664166469826</v>
      </c>
      <c r="AI86" s="15">
        <f t="shared" si="64"/>
        <v>0.33293575796398445</v>
      </c>
      <c r="AJ86" s="15">
        <f t="shared" si="64"/>
        <v>0.41632480379528269</v>
      </c>
      <c r="AK86" s="15">
        <f t="shared" si="64"/>
        <v>0.44507791386877305</v>
      </c>
      <c r="AL86" s="15">
        <f t="shared" si="64"/>
        <v>0.45063742851762267</v>
      </c>
      <c r="AM86" s="15">
        <f t="shared" si="64"/>
        <v>0.52445356422190215</v>
      </c>
      <c r="AN86" s="15">
        <f t="shared" si="64"/>
        <v>0.56835156559486433</v>
      </c>
      <c r="AO86" s="15">
        <f t="shared" si="64"/>
        <v>0.62685173599815291</v>
      </c>
      <c r="AP86" s="15">
        <f t="shared" si="64"/>
        <v>0.67763387797199393</v>
      </c>
      <c r="AQ86" s="15">
        <f t="shared" si="64"/>
        <v>0.65451093641098668</v>
      </c>
      <c r="AR86" s="15">
        <f t="shared" si="64"/>
        <v>0.72810363331252415</v>
      </c>
      <c r="AS86" s="15">
        <f t="shared" si="64"/>
        <v>0.66737647347362694</v>
      </c>
      <c r="AT86" s="15">
        <f t="shared" si="64"/>
        <v>0.48546204742013188</v>
      </c>
      <c r="AU86" s="15">
        <f t="shared" si="64"/>
        <v>0.55261592801988302</v>
      </c>
      <c r="AV86" s="15">
        <f t="shared" si="64"/>
        <v>0.73226264868254831</v>
      </c>
      <c r="AW86" s="15">
        <f t="shared" si="64"/>
        <v>0.79668280698555338</v>
      </c>
      <c r="AX86" s="15">
        <f t="shared" si="64"/>
        <v>0.85118494032605807</v>
      </c>
      <c r="AY86" s="15">
        <f t="shared" si="64"/>
        <v>0.78876628598622212</v>
      </c>
      <c r="AZ86" s="15">
        <f t="shared" si="64"/>
        <v>0.68634460550813414</v>
      </c>
      <c r="BA86" s="15">
        <f t="shared" si="64"/>
        <v>0.65782155516035679</v>
      </c>
      <c r="BB86" s="25"/>
      <c r="BC86" s="25"/>
      <c r="BD86" s="25"/>
      <c r="BE86" s="25"/>
      <c r="BF86" s="25"/>
      <c r="BG86" s="25"/>
      <c r="BH86" s="104"/>
      <c r="BP86" s="95"/>
      <c r="BQ86" s="244"/>
    </row>
    <row r="87" spans="1:69" s="26" customFormat="1">
      <c r="A87" s="232"/>
      <c r="B87" s="1"/>
      <c r="C87" s="1"/>
      <c r="D87" s="1"/>
      <c r="E87" s="1"/>
      <c r="F87" s="1"/>
      <c r="G87" s="1"/>
      <c r="H87" s="1"/>
      <c r="I87" s="1"/>
      <c r="J87" s="1"/>
      <c r="K87" s="1"/>
      <c r="L87" s="1"/>
      <c r="M87" s="1"/>
      <c r="N87" s="1"/>
      <c r="O87" s="1"/>
      <c r="P87" s="1"/>
      <c r="Q87" s="1"/>
      <c r="R87" s="1"/>
      <c r="S87" s="1"/>
      <c r="T87" s="1"/>
      <c r="U87" s="1"/>
      <c r="V87" s="1"/>
      <c r="W87" s="1"/>
      <c r="X87" s="1"/>
      <c r="Y87" s="863" t="s">
        <v>236</v>
      </c>
      <c r="Z87" s="29"/>
      <c r="AA87" s="6">
        <f t="shared" ref="AA87:BA87" si="65">AA74/$AA74-1</f>
        <v>0</v>
      </c>
      <c r="AB87" s="15">
        <f t="shared" si="65"/>
        <v>1.4629830194079263E-2</v>
      </c>
      <c r="AC87" s="15">
        <f t="shared" si="65"/>
        <v>6.7856367021585484E-2</v>
      </c>
      <c r="AD87" s="15">
        <f t="shared" si="65"/>
        <v>6.4466921329304983E-2</v>
      </c>
      <c r="AE87" s="15">
        <f t="shared" si="65"/>
        <v>0.13785132699009051</v>
      </c>
      <c r="AF87" s="15">
        <f t="shared" si="65"/>
        <v>0.15536608075229208</v>
      </c>
      <c r="AG87" s="15">
        <f t="shared" si="65"/>
        <v>0.17524602505681108</v>
      </c>
      <c r="AH87" s="15">
        <f t="shared" si="65"/>
        <v>0.137374094828002</v>
      </c>
      <c r="AI87" s="15">
        <f t="shared" si="65"/>
        <v>0.11820095374370809</v>
      </c>
      <c r="AJ87" s="15">
        <f t="shared" si="65"/>
        <v>0.17305425997386359</v>
      </c>
      <c r="AK87" s="15">
        <f t="shared" si="65"/>
        <v>0.21965765027096618</v>
      </c>
      <c r="AL87" s="15">
        <f t="shared" si="65"/>
        <v>0.19392425524457324</v>
      </c>
      <c r="AM87" s="15">
        <f t="shared" si="65"/>
        <v>0.27769806977194733</v>
      </c>
      <c r="AN87" s="15">
        <f t="shared" si="65"/>
        <v>0.30188802167565765</v>
      </c>
      <c r="AO87" s="15">
        <f t="shared" si="65"/>
        <v>0.28705804784251243</v>
      </c>
      <c r="AP87" s="15">
        <f t="shared" si="65"/>
        <v>0.33828663845874241</v>
      </c>
      <c r="AQ87" s="15">
        <f t="shared" si="65"/>
        <v>0.26877901689008121</v>
      </c>
      <c r="AR87" s="15">
        <f t="shared" si="65"/>
        <v>0.35241900205716248</v>
      </c>
      <c r="AS87" s="15">
        <f t="shared" si="65"/>
        <v>0.31985332383713816</v>
      </c>
      <c r="AT87" s="15">
        <f t="shared" si="65"/>
        <v>0.27257063197856723</v>
      </c>
      <c r="AU87" s="15">
        <f t="shared" si="65"/>
        <v>0.36341123080158821</v>
      </c>
      <c r="AV87" s="15">
        <f t="shared" si="65"/>
        <v>0.47832010573872141</v>
      </c>
      <c r="AW87" s="15">
        <f t="shared" si="65"/>
        <v>0.58845780350929311</v>
      </c>
      <c r="AX87" s="15">
        <f t="shared" si="65"/>
        <v>0.57944804267454497</v>
      </c>
      <c r="AY87" s="15">
        <f t="shared" si="65"/>
        <v>0.47882220314288304</v>
      </c>
      <c r="AZ87" s="15">
        <f t="shared" si="65"/>
        <v>0.43984425056048981</v>
      </c>
      <c r="BA87" s="15">
        <f t="shared" si="65"/>
        <v>0.44790151448394799</v>
      </c>
      <c r="BB87" s="25"/>
      <c r="BC87" s="25"/>
      <c r="BD87" s="25"/>
      <c r="BE87" s="25"/>
      <c r="BF87" s="25"/>
      <c r="BG87" s="25"/>
      <c r="BH87" s="104"/>
      <c r="BP87" s="95"/>
      <c r="BQ87" s="244"/>
    </row>
    <row r="88" spans="1:69" s="26" customFormat="1">
      <c r="A88" s="232"/>
      <c r="B88" s="1"/>
      <c r="C88" s="1"/>
      <c r="D88" s="1"/>
      <c r="E88" s="1"/>
      <c r="F88" s="1"/>
      <c r="G88" s="1"/>
      <c r="H88" s="1"/>
      <c r="I88" s="1"/>
      <c r="J88" s="1"/>
      <c r="K88" s="1"/>
      <c r="L88" s="1"/>
      <c r="M88" s="1"/>
      <c r="N88" s="1"/>
      <c r="O88" s="1"/>
      <c r="P88" s="1"/>
      <c r="Q88" s="1"/>
      <c r="R88" s="1"/>
      <c r="S88" s="1"/>
      <c r="T88" s="1"/>
      <c r="U88" s="1"/>
      <c r="V88" s="1"/>
      <c r="W88" s="1"/>
      <c r="X88" s="1"/>
      <c r="Y88" s="863" t="s">
        <v>237</v>
      </c>
      <c r="Z88" s="29"/>
      <c r="AA88" s="6">
        <f t="shared" ref="AA88:BA88" si="66">AA75/$AA75-1</f>
        <v>0</v>
      </c>
      <c r="AB88" s="15">
        <f t="shared" si="66"/>
        <v>1.7258496486498576E-2</v>
      </c>
      <c r="AC88" s="15">
        <f t="shared" si="66"/>
        <v>1.6161454159966393E-2</v>
      </c>
      <c r="AD88" s="15">
        <f t="shared" si="66"/>
        <v>-3.5936892816703647E-3</v>
      </c>
      <c r="AE88" s="15">
        <f t="shared" si="66"/>
        <v>2.0621428026422306E-2</v>
      </c>
      <c r="AF88" s="15">
        <f t="shared" si="66"/>
        <v>2.5758556521552123E-2</v>
      </c>
      <c r="AG88" s="15">
        <f t="shared" si="66"/>
        <v>3.3801954762928688E-2</v>
      </c>
      <c r="AH88" s="15">
        <f t="shared" si="66"/>
        <v>-6.2276534027576602E-3</v>
      </c>
      <c r="AI88" s="15">
        <f t="shared" si="66"/>
        <v>-9.9654690375948429E-2</v>
      </c>
      <c r="AJ88" s="15">
        <f t="shared" si="66"/>
        <v>-9.5213697683494747E-2</v>
      </c>
      <c r="AK88" s="15">
        <f t="shared" si="66"/>
        <v>-8.8172546997768997E-2</v>
      </c>
      <c r="AL88" s="15">
        <f t="shared" si="66"/>
        <v>-0.10839520630191657</v>
      </c>
      <c r="AM88" s="15">
        <f t="shared" si="66"/>
        <v>-0.14972048301579033</v>
      </c>
      <c r="AN88" s="15">
        <f t="shared" si="66"/>
        <v>-0.16186135267459467</v>
      </c>
      <c r="AO88" s="15">
        <f t="shared" si="66"/>
        <v>-0.16213576871494995</v>
      </c>
      <c r="AP88" s="15">
        <f t="shared" si="66"/>
        <v>-0.14522193493653224</v>
      </c>
      <c r="AQ88" s="15">
        <f t="shared" si="66"/>
        <v>-0.14138798408125031</v>
      </c>
      <c r="AR88" s="15">
        <f t="shared" si="66"/>
        <v>-0.15369324165242837</v>
      </c>
      <c r="AS88" s="15">
        <f t="shared" si="66"/>
        <v>-0.21973962734925911</v>
      </c>
      <c r="AT88" s="15">
        <f t="shared" si="66"/>
        <v>-0.30513084723653738</v>
      </c>
      <c r="AU88" s="15">
        <f t="shared" si="66"/>
        <v>-0.28852218510262395</v>
      </c>
      <c r="AV88" s="15">
        <f t="shared" si="66"/>
        <v>-0.28990343750688907</v>
      </c>
      <c r="AW88" s="15">
        <f t="shared" si="66"/>
        <v>-0.28895897357821532</v>
      </c>
      <c r="AX88" s="15">
        <f t="shared" si="66"/>
        <v>-0.26189107670440925</v>
      </c>
      <c r="AY88" s="15">
        <f t="shared" si="66"/>
        <v>-0.27109399421291458</v>
      </c>
      <c r="AZ88" s="15">
        <f t="shared" si="66"/>
        <v>-0.29115693567444456</v>
      </c>
      <c r="BA88" s="15">
        <f t="shared" si="66"/>
        <v>-0.29752637988225172</v>
      </c>
      <c r="BB88" s="25"/>
      <c r="BC88" s="25"/>
      <c r="BD88" s="25"/>
      <c r="BE88" s="25"/>
      <c r="BF88" s="25"/>
      <c r="BG88" s="25"/>
      <c r="BH88" s="104"/>
      <c r="BP88" s="95"/>
      <c r="BQ88" s="244"/>
    </row>
    <row r="89" spans="1:69" s="26" customFormat="1">
      <c r="A89" s="232"/>
      <c r="B89" s="1"/>
      <c r="C89" s="1"/>
      <c r="D89" s="1"/>
      <c r="E89" s="1"/>
      <c r="F89" s="1"/>
      <c r="G89" s="1"/>
      <c r="H89" s="1"/>
      <c r="I89" s="1"/>
      <c r="J89" s="1"/>
      <c r="K89" s="1"/>
      <c r="L89" s="1"/>
      <c r="M89" s="1"/>
      <c r="N89" s="1"/>
      <c r="O89" s="1"/>
      <c r="P89" s="1"/>
      <c r="Q89" s="1"/>
      <c r="R89" s="1"/>
      <c r="S89" s="1"/>
      <c r="T89" s="1"/>
      <c r="U89" s="1"/>
      <c r="V89" s="1"/>
      <c r="W89" s="1"/>
      <c r="X89" s="1"/>
      <c r="Y89" s="863" t="s">
        <v>238</v>
      </c>
      <c r="Z89" s="29"/>
      <c r="AA89" s="6">
        <f t="shared" ref="AA89:BA89" si="67">AA76/$AA76-1</f>
        <v>0</v>
      </c>
      <c r="AB89" s="15">
        <f t="shared" si="67"/>
        <v>7.8531654968936326E-3</v>
      </c>
      <c r="AC89" s="15">
        <f t="shared" si="67"/>
        <v>8.3024905859795384E-2</v>
      </c>
      <c r="AD89" s="15">
        <f t="shared" si="67"/>
        <v>4.2284353581502065E-2</v>
      </c>
      <c r="AE89" s="15">
        <f t="shared" si="67"/>
        <v>0.19136378997467873</v>
      </c>
      <c r="AF89" s="15">
        <f t="shared" si="67"/>
        <v>0.21391051407918504</v>
      </c>
      <c r="AG89" s="15">
        <f t="shared" si="67"/>
        <v>0.23516536237704111</v>
      </c>
      <c r="AH89" s="15">
        <f t="shared" si="67"/>
        <v>0.30003696681894665</v>
      </c>
      <c r="AI89" s="15">
        <f t="shared" si="67"/>
        <v>0.31006714112157674</v>
      </c>
      <c r="AJ89" s="15">
        <f t="shared" si="67"/>
        <v>0.3066437126655801</v>
      </c>
      <c r="AK89" s="15">
        <f t="shared" si="67"/>
        <v>0.36874754030694223</v>
      </c>
      <c r="AL89" s="15">
        <f t="shared" si="67"/>
        <v>0.3548355198875679</v>
      </c>
      <c r="AM89" s="15">
        <f t="shared" si="67"/>
        <v>0.36504934444330694</v>
      </c>
      <c r="AN89" s="15">
        <f t="shared" si="67"/>
        <v>0.39621091529262009</v>
      </c>
      <c r="AO89" s="15">
        <f t="shared" si="67"/>
        <v>0.3623781622845399</v>
      </c>
      <c r="AP89" s="15">
        <f t="shared" si="67"/>
        <v>0.31868557043176593</v>
      </c>
      <c r="AQ89" s="15">
        <f t="shared" si="67"/>
        <v>0.24594207368371923</v>
      </c>
      <c r="AR89" s="15">
        <f t="shared" si="67"/>
        <v>0.26993035887405825</v>
      </c>
      <c r="AS89" s="15">
        <f t="shared" si="67"/>
        <v>0.32711062782646061</v>
      </c>
      <c r="AT89" s="15">
        <f t="shared" si="67"/>
        <v>0.17468749372692693</v>
      </c>
      <c r="AU89" s="15">
        <f t="shared" si="67"/>
        <v>0.19625415738025542</v>
      </c>
      <c r="AV89" s="15">
        <f t="shared" si="67"/>
        <v>0.16779271800440609</v>
      </c>
      <c r="AW89" s="15">
        <f t="shared" si="67"/>
        <v>0.24302213749354684</v>
      </c>
      <c r="AX89" s="15">
        <f t="shared" si="67"/>
        <v>0.22394702109856457</v>
      </c>
      <c r="AY89" s="15">
        <f t="shared" si="67"/>
        <v>0.18806281861510876</v>
      </c>
      <c r="AZ89" s="15">
        <f t="shared" si="67"/>
        <v>0.2002711238262358</v>
      </c>
      <c r="BA89" s="15">
        <f t="shared" si="67"/>
        <v>0.23059131779296638</v>
      </c>
      <c r="BB89" s="25"/>
      <c r="BC89" s="25"/>
      <c r="BD89" s="25"/>
      <c r="BE89" s="25"/>
      <c r="BF89" s="25"/>
      <c r="BG89" s="25"/>
      <c r="BH89" s="104"/>
      <c r="BP89" s="98"/>
      <c r="BQ89" s="244"/>
    </row>
    <row r="90" spans="1:69" s="26" customFormat="1" ht="19.5" thickBot="1">
      <c r="A90" s="232"/>
      <c r="B90" s="1"/>
      <c r="C90" s="1"/>
      <c r="D90" s="1"/>
      <c r="E90" s="1"/>
      <c r="F90" s="1"/>
      <c r="G90" s="1"/>
      <c r="H90" s="1"/>
      <c r="I90" s="1"/>
      <c r="J90" s="1"/>
      <c r="K90" s="1"/>
      <c r="L90" s="1"/>
      <c r="M90" s="1"/>
      <c r="N90" s="1"/>
      <c r="O90" s="1"/>
      <c r="P90" s="1"/>
      <c r="Q90" s="1"/>
      <c r="R90" s="1"/>
      <c r="S90" s="1"/>
      <c r="T90" s="1"/>
      <c r="U90" s="1"/>
      <c r="V90" s="232"/>
      <c r="W90" s="232"/>
      <c r="X90" s="232"/>
      <c r="Y90" s="1058" t="s">
        <v>308</v>
      </c>
      <c r="Z90" s="30"/>
      <c r="AA90" s="7">
        <f t="shared" ref="AA90:BA90" si="68">AA77/$AA77-1</f>
        <v>0</v>
      </c>
      <c r="AB90" s="16">
        <f t="shared" si="68"/>
        <v>-3.1203760770960431E-2</v>
      </c>
      <c r="AC90" s="16">
        <f t="shared" si="68"/>
        <v>-7.0326560936545546E-2</v>
      </c>
      <c r="AD90" s="16">
        <f t="shared" si="68"/>
        <v>-0.1026472273225677</v>
      </c>
      <c r="AE90" s="16">
        <f t="shared" si="68"/>
        <v>-0.13521536077210916</v>
      </c>
      <c r="AF90" s="16">
        <f t="shared" si="68"/>
        <v>-0.1054180963325021</v>
      </c>
      <c r="AG90" s="16">
        <f t="shared" si="68"/>
        <v>-8.8535479948456119E-2</v>
      </c>
      <c r="AH90" s="16">
        <f t="shared" si="68"/>
        <v>-9.4287433728449832E-2</v>
      </c>
      <c r="AI90" s="16">
        <f t="shared" si="68"/>
        <v>-0.16066845467539026</v>
      </c>
      <c r="AJ90" s="16">
        <f t="shared" si="68"/>
        <v>-0.15749294842606265</v>
      </c>
      <c r="AK90" s="16">
        <f t="shared" si="68"/>
        <v>-0.14571735443737133</v>
      </c>
      <c r="AL90" s="16">
        <f t="shared" si="68"/>
        <v>-0.21759581953198981</v>
      </c>
      <c r="AM90" s="16">
        <f t="shared" si="68"/>
        <v>-0.25698773860469437</v>
      </c>
      <c r="AN90" s="16">
        <f t="shared" si="68"/>
        <v>-0.28442844485094843</v>
      </c>
      <c r="AO90" s="16">
        <f t="shared" si="68"/>
        <v>-0.30912622707380299</v>
      </c>
      <c r="AP90" s="16">
        <f t="shared" si="68"/>
        <v>-0.31779152536615785</v>
      </c>
      <c r="AQ90" s="16">
        <f t="shared" si="68"/>
        <v>-0.32794977599829445</v>
      </c>
      <c r="AR90" s="16">
        <f t="shared" si="68"/>
        <v>-0.32521049511456024</v>
      </c>
      <c r="AS90" s="16">
        <f t="shared" si="68"/>
        <v>-0.38808290655585076</v>
      </c>
      <c r="AT90" s="16">
        <f t="shared" si="68"/>
        <v>-0.43987487557449989</v>
      </c>
      <c r="AU90" s="16">
        <f t="shared" si="68"/>
        <v>-0.45545239874975918</v>
      </c>
      <c r="AV90" s="16">
        <f t="shared" si="68"/>
        <v>-0.47276580829128945</v>
      </c>
      <c r="AW90" s="16">
        <f t="shared" si="68"/>
        <v>-0.47112492185352306</v>
      </c>
      <c r="AX90" s="16">
        <f t="shared" si="68"/>
        <v>-0.469961823615067</v>
      </c>
      <c r="AY90" s="16">
        <f t="shared" si="68"/>
        <v>-0.48542123615908805</v>
      </c>
      <c r="AZ90" s="16">
        <f t="shared" si="68"/>
        <v>-0.49433165068200435</v>
      </c>
      <c r="BA90" s="16">
        <f t="shared" si="68"/>
        <v>-0.49870996868164419</v>
      </c>
      <c r="BB90" s="16">
        <f>BB58/BA58-1</f>
        <v>-1</v>
      </c>
      <c r="BC90" s="16" t="e">
        <f>BC58/BB58-1</f>
        <v>#DIV/0!</v>
      </c>
      <c r="BD90" s="16" t="e">
        <f>BD58/BC58-1</f>
        <v>#DIV/0!</v>
      </c>
      <c r="BE90" s="16" t="e">
        <f>BE58/BD58-1</f>
        <v>#DIV/0!</v>
      </c>
      <c r="BF90" s="27"/>
      <c r="BG90" s="27"/>
      <c r="BH90" s="104"/>
    </row>
    <row r="91" spans="1:69" s="26" customFormat="1" ht="15" thickTop="1">
      <c r="A91" s="232"/>
      <c r="B91" s="1"/>
      <c r="C91" s="1"/>
      <c r="D91" s="1"/>
      <c r="E91" s="1"/>
      <c r="F91" s="1"/>
      <c r="G91" s="1"/>
      <c r="H91" s="1"/>
      <c r="I91" s="1"/>
      <c r="J91" s="1"/>
      <c r="K91" s="1"/>
      <c r="L91" s="1"/>
      <c r="M91" s="1"/>
      <c r="N91" s="1"/>
      <c r="O91" s="1"/>
      <c r="P91" s="1"/>
      <c r="Q91" s="1"/>
      <c r="R91" s="1"/>
      <c r="S91" s="1"/>
      <c r="T91" s="1"/>
      <c r="U91" s="1"/>
      <c r="V91" s="1"/>
      <c r="W91" s="1"/>
      <c r="X91" s="1"/>
      <c r="Y91" s="865" t="s">
        <v>99</v>
      </c>
      <c r="Z91" s="31"/>
      <c r="AA91" s="391">
        <f t="shared" ref="AA91:BA91" si="69">AA78/$AA78-1</f>
        <v>0</v>
      </c>
      <c r="AB91" s="17">
        <f t="shared" si="69"/>
        <v>9.979989273423806E-3</v>
      </c>
      <c r="AC91" s="17">
        <f t="shared" si="69"/>
        <v>1.8311381318455666E-2</v>
      </c>
      <c r="AD91" s="17">
        <f t="shared" si="69"/>
        <v>1.2299914790900868E-2</v>
      </c>
      <c r="AE91" s="17">
        <f t="shared" si="69"/>
        <v>5.9636987177310807E-2</v>
      </c>
      <c r="AF91" s="17">
        <f t="shared" si="69"/>
        <v>7.048229130922623E-2</v>
      </c>
      <c r="AG91" s="17">
        <f t="shared" si="69"/>
        <v>8.0856771223347224E-2</v>
      </c>
      <c r="AH91" s="17">
        <f t="shared" si="69"/>
        <v>7.511134395356911E-2</v>
      </c>
      <c r="AI91" s="17">
        <f t="shared" si="69"/>
        <v>4.0617392821071574E-2</v>
      </c>
      <c r="AJ91" s="17">
        <f t="shared" si="69"/>
        <v>7.1735874510066244E-2</v>
      </c>
      <c r="AK91" s="17">
        <f t="shared" si="69"/>
        <v>9.1529858965836874E-2</v>
      </c>
      <c r="AL91" s="17">
        <f t="shared" si="69"/>
        <v>7.8529956638888399E-2</v>
      </c>
      <c r="AM91" s="17">
        <f t="shared" si="69"/>
        <v>0.10343198679833865</v>
      </c>
      <c r="AN91" s="17">
        <f t="shared" si="69"/>
        <v>0.1103267540617292</v>
      </c>
      <c r="AO91" s="17">
        <f t="shared" si="69"/>
        <v>0.10563836238222346</v>
      </c>
      <c r="AP91" s="17">
        <f t="shared" si="69"/>
        <v>0.11142674598265434</v>
      </c>
      <c r="AQ91" s="17">
        <f t="shared" si="69"/>
        <v>9.0503136370859716E-2</v>
      </c>
      <c r="AR91" s="17">
        <f t="shared" si="69"/>
        <v>0.12261586464942376</v>
      </c>
      <c r="AS91" s="17">
        <f t="shared" si="69"/>
        <v>6.1378892301054977E-2</v>
      </c>
      <c r="AT91" s="17">
        <f t="shared" si="69"/>
        <v>1.71476709086682E-3</v>
      </c>
      <c r="AU91" s="17">
        <f t="shared" si="69"/>
        <v>4.5918907657831465E-2</v>
      </c>
      <c r="AV91" s="17">
        <f t="shared" si="69"/>
        <v>8.8775936211881401E-2</v>
      </c>
      <c r="AW91" s="17">
        <f t="shared" si="69"/>
        <v>0.12376074180907581</v>
      </c>
      <c r="AX91" s="17">
        <f t="shared" si="69"/>
        <v>0.13409079952070169</v>
      </c>
      <c r="AY91" s="17">
        <f t="shared" si="69"/>
        <v>9.1038881612584222E-2</v>
      </c>
      <c r="AZ91" s="17">
        <f t="shared" si="69"/>
        <v>5.6120810609174843E-2</v>
      </c>
      <c r="BA91" s="17">
        <f t="shared" si="69"/>
        <v>3.945032687140837E-2</v>
      </c>
      <c r="BB91" s="28"/>
      <c r="BC91" s="28"/>
      <c r="BD91" s="28"/>
      <c r="BE91" s="28"/>
      <c r="BF91" s="28"/>
      <c r="BG91" s="28"/>
      <c r="BH91" s="104"/>
    </row>
    <row r="92" spans="1:69" s="26" customFormat="1">
      <c r="A92" s="232"/>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04"/>
    </row>
    <row r="93" spans="1:69" s="26" customFormat="1">
      <c r="A93" s="232"/>
      <c r="B93" s="1"/>
      <c r="C93" s="1"/>
      <c r="D93" s="1"/>
      <c r="E93" s="1"/>
      <c r="F93" s="1"/>
      <c r="G93" s="1"/>
      <c r="H93" s="1"/>
      <c r="I93" s="1"/>
      <c r="J93" s="1"/>
      <c r="K93" s="1"/>
      <c r="L93" s="1"/>
      <c r="M93" s="1"/>
      <c r="N93" s="1"/>
      <c r="O93" s="1"/>
      <c r="P93" s="1"/>
      <c r="Q93" s="1"/>
      <c r="R93" s="1"/>
      <c r="S93" s="1"/>
      <c r="T93" s="1"/>
      <c r="U93" s="1"/>
      <c r="V93" s="1"/>
      <c r="W93" s="1"/>
      <c r="X93" s="1"/>
      <c r="Y93" s="236" t="s">
        <v>439</v>
      </c>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04"/>
    </row>
    <row r="94" spans="1:69">
      <c r="Y94" s="1056" t="s">
        <v>181</v>
      </c>
      <c r="Z94" s="228"/>
      <c r="AA94" s="10">
        <v>1990</v>
      </c>
      <c r="AB94" s="10">
        <f t="shared" ref="AB94:BE94" si="70">AA94+1</f>
        <v>1991</v>
      </c>
      <c r="AC94" s="10">
        <f t="shared" si="70"/>
        <v>1992</v>
      </c>
      <c r="AD94" s="10">
        <f t="shared" si="70"/>
        <v>1993</v>
      </c>
      <c r="AE94" s="10">
        <f t="shared" si="70"/>
        <v>1994</v>
      </c>
      <c r="AF94" s="10">
        <f t="shared" si="70"/>
        <v>1995</v>
      </c>
      <c r="AG94" s="10">
        <f t="shared" si="70"/>
        <v>1996</v>
      </c>
      <c r="AH94" s="10">
        <f t="shared" si="70"/>
        <v>1997</v>
      </c>
      <c r="AI94" s="10">
        <f t="shared" si="70"/>
        <v>1998</v>
      </c>
      <c r="AJ94" s="10">
        <f t="shared" si="70"/>
        <v>1999</v>
      </c>
      <c r="AK94" s="10">
        <f t="shared" si="70"/>
        <v>2000</v>
      </c>
      <c r="AL94" s="10">
        <f t="shared" si="70"/>
        <v>2001</v>
      </c>
      <c r="AM94" s="10">
        <f t="shared" si="70"/>
        <v>2002</v>
      </c>
      <c r="AN94" s="10">
        <f t="shared" si="70"/>
        <v>2003</v>
      </c>
      <c r="AO94" s="10">
        <f t="shared" si="70"/>
        <v>2004</v>
      </c>
      <c r="AP94" s="10">
        <f t="shared" si="70"/>
        <v>2005</v>
      </c>
      <c r="AQ94" s="10">
        <f t="shared" si="70"/>
        <v>2006</v>
      </c>
      <c r="AR94" s="10">
        <f t="shared" si="70"/>
        <v>2007</v>
      </c>
      <c r="AS94" s="10">
        <f t="shared" si="70"/>
        <v>2008</v>
      </c>
      <c r="AT94" s="10">
        <f t="shared" si="70"/>
        <v>2009</v>
      </c>
      <c r="AU94" s="10">
        <f t="shared" si="70"/>
        <v>2010</v>
      </c>
      <c r="AV94" s="10">
        <f t="shared" si="70"/>
        <v>2011</v>
      </c>
      <c r="AW94" s="10">
        <f t="shared" si="70"/>
        <v>2012</v>
      </c>
      <c r="AX94" s="10">
        <f t="shared" si="70"/>
        <v>2013</v>
      </c>
      <c r="AY94" s="10">
        <f t="shared" si="70"/>
        <v>2014</v>
      </c>
      <c r="AZ94" s="10">
        <f t="shared" si="70"/>
        <v>2015</v>
      </c>
      <c r="BA94" s="10">
        <f t="shared" si="70"/>
        <v>2016</v>
      </c>
      <c r="BB94" s="10">
        <f t="shared" si="70"/>
        <v>2017</v>
      </c>
      <c r="BC94" s="10">
        <f t="shared" si="70"/>
        <v>2018</v>
      </c>
      <c r="BD94" s="10">
        <f t="shared" si="70"/>
        <v>2019</v>
      </c>
      <c r="BE94" s="10">
        <f t="shared" si="70"/>
        <v>2020</v>
      </c>
      <c r="BF94" s="10" t="s">
        <v>34</v>
      </c>
      <c r="BG94" s="10" t="s">
        <v>3</v>
      </c>
    </row>
    <row r="95" spans="1:69">
      <c r="Y95" s="1057" t="s">
        <v>436</v>
      </c>
      <c r="Z95" s="29"/>
      <c r="AA95" s="392"/>
      <c r="AB95" s="393"/>
      <c r="AC95" s="393"/>
      <c r="AD95" s="393"/>
      <c r="AE95" s="393"/>
      <c r="AF95" s="393"/>
      <c r="AG95" s="393"/>
      <c r="AH95" s="393"/>
      <c r="AI95" s="393"/>
      <c r="AJ95" s="393"/>
      <c r="AK95" s="393"/>
      <c r="AL95" s="393"/>
      <c r="AM95" s="393"/>
      <c r="AN95" s="393"/>
      <c r="AO95" s="393"/>
      <c r="AP95" s="811" t="s">
        <v>148</v>
      </c>
      <c r="AQ95" s="811" t="s">
        <v>148</v>
      </c>
      <c r="AR95" s="811" t="s">
        <v>148</v>
      </c>
      <c r="AS95" s="811" t="s">
        <v>148</v>
      </c>
      <c r="AT95" s="811" t="s">
        <v>148</v>
      </c>
      <c r="AU95" s="811" t="s">
        <v>148</v>
      </c>
      <c r="AV95" s="811" t="s">
        <v>148</v>
      </c>
      <c r="AW95" s="811" t="s">
        <v>148</v>
      </c>
      <c r="AX95" s="811" t="s">
        <v>148</v>
      </c>
      <c r="AY95" s="811" t="s">
        <v>148</v>
      </c>
      <c r="AZ95" s="811" t="s">
        <v>148</v>
      </c>
      <c r="BA95" s="811" t="s">
        <v>148</v>
      </c>
      <c r="BB95" s="15"/>
      <c r="BC95" s="15"/>
      <c r="BD95" s="15"/>
      <c r="BE95" s="15"/>
      <c r="BF95" s="25"/>
      <c r="BG95" s="25"/>
    </row>
    <row r="96" spans="1:69">
      <c r="Y96" s="863" t="s">
        <v>232</v>
      </c>
      <c r="Z96" s="29"/>
      <c r="AA96" s="392"/>
      <c r="AB96" s="393"/>
      <c r="AC96" s="393"/>
      <c r="AD96" s="393"/>
      <c r="AE96" s="393"/>
      <c r="AF96" s="393"/>
      <c r="AG96" s="393"/>
      <c r="AH96" s="393"/>
      <c r="AI96" s="393"/>
      <c r="AJ96" s="393"/>
      <c r="AK96" s="393"/>
      <c r="AL96" s="393"/>
      <c r="AM96" s="393"/>
      <c r="AN96" s="393"/>
      <c r="AO96" s="393"/>
      <c r="AP96" s="15">
        <f t="shared" ref="AP96:BE96" si="71">AP70/$AP70-1</f>
        <v>0</v>
      </c>
      <c r="AQ96" s="15">
        <f t="shared" si="71"/>
        <v>-1.2499662948981749E-2</v>
      </c>
      <c r="AR96" s="15">
        <f t="shared" si="71"/>
        <v>4.1576478059480282E-2</v>
      </c>
      <c r="AS96" s="15">
        <f t="shared" si="71"/>
        <v>1.9177156369162285E-2</v>
      </c>
      <c r="AT96" s="15">
        <f t="shared" si="71"/>
        <v>-4.5452275817272625E-3</v>
      </c>
      <c r="AU96" s="15">
        <f t="shared" si="71"/>
        <v>1.9991913357619184E-2</v>
      </c>
      <c r="AV96" s="15">
        <f t="shared" si="71"/>
        <v>2.8245962651540335E-2</v>
      </c>
      <c r="AW96" s="15">
        <f t="shared" si="71"/>
        <v>3.6909130122260159E-2</v>
      </c>
      <c r="AX96" s="15">
        <f t="shared" si="71"/>
        <v>2.1969679329735703E-2</v>
      </c>
      <c r="AY96" s="15">
        <f t="shared" si="71"/>
        <v>-3.8597907165930145E-2</v>
      </c>
      <c r="AZ96" s="15">
        <f t="shared" si="71"/>
        <v>-6.0381418574017798E-2</v>
      </c>
      <c r="BA96" s="15">
        <f t="shared" si="71"/>
        <v>-4.9010496548087423E-2</v>
      </c>
      <c r="BB96" s="15">
        <f t="shared" si="71"/>
        <v>-1</v>
      </c>
      <c r="BC96" s="15">
        <f t="shared" si="71"/>
        <v>-1</v>
      </c>
      <c r="BD96" s="15">
        <f t="shared" si="71"/>
        <v>-1</v>
      </c>
      <c r="BE96" s="15">
        <f t="shared" si="71"/>
        <v>-1</v>
      </c>
      <c r="BF96" s="25"/>
      <c r="BG96" s="25"/>
    </row>
    <row r="97" spans="1:60" s="26" customFormat="1">
      <c r="A97" s="232"/>
      <c r="B97" s="1"/>
      <c r="C97" s="1"/>
      <c r="D97" s="1"/>
      <c r="E97" s="1"/>
      <c r="F97" s="1"/>
      <c r="G97" s="1"/>
      <c r="H97" s="1"/>
      <c r="I97" s="1"/>
      <c r="J97" s="1"/>
      <c r="K97" s="1"/>
      <c r="L97" s="1"/>
      <c r="M97" s="1"/>
      <c r="N97" s="1"/>
      <c r="O97" s="1"/>
      <c r="P97" s="1"/>
      <c r="Q97" s="1"/>
      <c r="R97" s="1"/>
      <c r="S97" s="1"/>
      <c r="T97" s="1"/>
      <c r="U97" s="1"/>
      <c r="V97" s="1"/>
      <c r="W97" s="1"/>
      <c r="X97" s="1"/>
      <c r="Y97" s="863" t="s">
        <v>233</v>
      </c>
      <c r="Z97" s="29"/>
      <c r="AA97" s="392"/>
      <c r="AB97" s="393"/>
      <c r="AC97" s="393"/>
      <c r="AD97" s="393"/>
      <c r="AE97" s="393"/>
      <c r="AF97" s="393"/>
      <c r="AG97" s="393"/>
      <c r="AH97" s="393"/>
      <c r="AI97" s="393"/>
      <c r="AJ97" s="393"/>
      <c r="AK97" s="393"/>
      <c r="AL97" s="393"/>
      <c r="AM97" s="393"/>
      <c r="AN97" s="393"/>
      <c r="AO97" s="393"/>
      <c r="AP97" s="15">
        <f t="shared" ref="AP97:BE97" si="72">AP71/$AP71-1</f>
        <v>0</v>
      </c>
      <c r="AQ97" s="15">
        <f t="shared" si="72"/>
        <v>-1.2865007722679511E-2</v>
      </c>
      <c r="AR97" s="15">
        <f t="shared" si="72"/>
        <v>1.1659896980695139E-2</v>
      </c>
      <c r="AS97" s="15">
        <f t="shared" si="72"/>
        <v>-8.2298715621589746E-2</v>
      </c>
      <c r="AT97" s="15">
        <f t="shared" si="72"/>
        <v>-0.13741922605913404</v>
      </c>
      <c r="AU97" s="15">
        <f t="shared" si="72"/>
        <v>-7.5094292603309465E-2</v>
      </c>
      <c r="AV97" s="15">
        <f t="shared" si="72"/>
        <v>-4.4196719195660927E-2</v>
      </c>
      <c r="AW97" s="15">
        <f t="shared" si="72"/>
        <v>-1.7664126499900901E-2</v>
      </c>
      <c r="AX97" s="15">
        <f t="shared" si="72"/>
        <v>1.7646290225183936E-3</v>
      </c>
      <c r="AY97" s="15">
        <f t="shared" si="72"/>
        <v>-3.516566607462368E-2</v>
      </c>
      <c r="AZ97" s="15">
        <f t="shared" si="72"/>
        <v>-7.1846824268029907E-2</v>
      </c>
      <c r="BA97" s="15">
        <f t="shared" si="72"/>
        <v>-0.1039015896942096</v>
      </c>
      <c r="BB97" s="15">
        <f t="shared" si="72"/>
        <v>-1</v>
      </c>
      <c r="BC97" s="15">
        <f t="shared" si="72"/>
        <v>-1</v>
      </c>
      <c r="BD97" s="15">
        <f t="shared" si="72"/>
        <v>-1</v>
      </c>
      <c r="BE97" s="15">
        <f t="shared" si="72"/>
        <v>-1</v>
      </c>
      <c r="BF97" s="25"/>
      <c r="BG97" s="25"/>
    </row>
    <row r="98" spans="1:60" s="26" customFormat="1">
      <c r="A98" s="232"/>
      <c r="B98" s="1"/>
      <c r="C98" s="1"/>
      <c r="D98" s="1"/>
      <c r="E98" s="1"/>
      <c r="F98" s="1"/>
      <c r="G98" s="1"/>
      <c r="H98" s="1"/>
      <c r="I98" s="1"/>
      <c r="J98" s="1"/>
      <c r="K98" s="1"/>
      <c r="L98" s="1"/>
      <c r="M98" s="1"/>
      <c r="N98" s="1"/>
      <c r="O98" s="1"/>
      <c r="P98" s="1"/>
      <c r="Q98" s="1"/>
      <c r="R98" s="1"/>
      <c r="S98" s="1"/>
      <c r="T98" s="1"/>
      <c r="U98" s="1"/>
      <c r="V98" s="1"/>
      <c r="W98" s="1"/>
      <c r="X98" s="1"/>
      <c r="Y98" s="863" t="s">
        <v>234</v>
      </c>
      <c r="Z98" s="29"/>
      <c r="AA98" s="392"/>
      <c r="AB98" s="393"/>
      <c r="AC98" s="393"/>
      <c r="AD98" s="393"/>
      <c r="AE98" s="393"/>
      <c r="AF98" s="393"/>
      <c r="AG98" s="393"/>
      <c r="AH98" s="393"/>
      <c r="AI98" s="393"/>
      <c r="AJ98" s="393"/>
      <c r="AK98" s="393"/>
      <c r="AL98" s="393"/>
      <c r="AM98" s="393"/>
      <c r="AN98" s="393"/>
      <c r="AO98" s="393"/>
      <c r="AP98" s="15">
        <f t="shared" ref="AP98:BE98" si="73">AP72/$AP72-1</f>
        <v>0</v>
      </c>
      <c r="AQ98" s="15">
        <f t="shared" si="73"/>
        <v>-1.7512197106635985E-2</v>
      </c>
      <c r="AR98" s="15">
        <f t="shared" si="73"/>
        <v>-2.0427620647561984E-2</v>
      </c>
      <c r="AS98" s="15">
        <f t="shared" si="73"/>
        <v>-5.1600204254485083E-2</v>
      </c>
      <c r="AT98" s="15">
        <f t="shared" si="73"/>
        <v>-6.6482655549227276E-2</v>
      </c>
      <c r="AU98" s="15">
        <f t="shared" si="73"/>
        <v>-6.4577093065359192E-2</v>
      </c>
      <c r="AV98" s="15">
        <f t="shared" si="73"/>
        <v>-7.9336025536575927E-2</v>
      </c>
      <c r="AW98" s="15">
        <f t="shared" si="73"/>
        <v>-7.2956522961270309E-2</v>
      </c>
      <c r="AX98" s="15">
        <f t="shared" si="73"/>
        <v>-8.3633166482665722E-2</v>
      </c>
      <c r="AY98" s="15">
        <f t="shared" si="73"/>
        <v>-0.10516332645321835</v>
      </c>
      <c r="AZ98" s="15">
        <f t="shared" si="73"/>
        <v>-0.11046083599771839</v>
      </c>
      <c r="BA98" s="15">
        <f t="shared" si="73"/>
        <v>-0.11870295866410929</v>
      </c>
      <c r="BB98" s="15">
        <f t="shared" si="73"/>
        <v>-1</v>
      </c>
      <c r="BC98" s="15">
        <f t="shared" si="73"/>
        <v>-1</v>
      </c>
      <c r="BD98" s="15">
        <f t="shared" si="73"/>
        <v>-1</v>
      </c>
      <c r="BE98" s="15">
        <f t="shared" si="73"/>
        <v>-1</v>
      </c>
      <c r="BF98" s="25"/>
      <c r="BG98" s="25"/>
    </row>
    <row r="99" spans="1:60" s="26" customFormat="1">
      <c r="A99" s="232"/>
      <c r="B99" s="1"/>
      <c r="C99" s="1"/>
      <c r="D99" s="1"/>
      <c r="E99" s="1"/>
      <c r="F99" s="1"/>
      <c r="G99" s="1"/>
      <c r="H99" s="1"/>
      <c r="I99" s="1"/>
      <c r="J99" s="1"/>
      <c r="K99" s="1"/>
      <c r="L99" s="1"/>
      <c r="M99" s="1"/>
      <c r="N99" s="1"/>
      <c r="O99" s="1"/>
      <c r="P99" s="1"/>
      <c r="Q99" s="1"/>
      <c r="R99" s="1"/>
      <c r="S99" s="1"/>
      <c r="T99" s="1"/>
      <c r="U99" s="1"/>
      <c r="V99" s="1"/>
      <c r="W99" s="1"/>
      <c r="X99" s="1"/>
      <c r="Y99" s="863" t="s">
        <v>235</v>
      </c>
      <c r="Z99" s="29"/>
      <c r="AA99" s="392"/>
      <c r="AB99" s="393"/>
      <c r="AC99" s="393"/>
      <c r="AD99" s="393"/>
      <c r="AE99" s="393"/>
      <c r="AF99" s="393"/>
      <c r="AG99" s="393"/>
      <c r="AH99" s="393"/>
      <c r="AI99" s="393"/>
      <c r="AJ99" s="393"/>
      <c r="AK99" s="393"/>
      <c r="AL99" s="393"/>
      <c r="AM99" s="393"/>
      <c r="AN99" s="393"/>
      <c r="AO99" s="393"/>
      <c r="AP99" s="15">
        <f t="shared" ref="AP99:BE99" si="74">AP73/$AP73-1</f>
        <v>0</v>
      </c>
      <c r="AQ99" s="15">
        <f t="shared" si="74"/>
        <v>-1.3783067846102059E-2</v>
      </c>
      <c r="AR99" s="15">
        <f t="shared" si="74"/>
        <v>3.0083891368205107E-2</v>
      </c>
      <c r="AS99" s="15">
        <f t="shared" si="74"/>
        <v>-6.1142092044342844E-3</v>
      </c>
      <c r="AT99" s="15">
        <f t="shared" si="74"/>
        <v>-0.11454932633106396</v>
      </c>
      <c r="AU99" s="15">
        <f t="shared" si="74"/>
        <v>-7.4520401378183276E-2</v>
      </c>
      <c r="AV99" s="15">
        <f t="shared" si="74"/>
        <v>3.2562987328672799E-2</v>
      </c>
      <c r="AW99" s="15">
        <f t="shared" si="74"/>
        <v>7.0962401616180726E-2</v>
      </c>
      <c r="AX99" s="15">
        <f t="shared" si="74"/>
        <v>0.10344990324340686</v>
      </c>
      <c r="AY99" s="15">
        <f t="shared" si="74"/>
        <v>6.6243540663693645E-2</v>
      </c>
      <c r="AZ99" s="15">
        <f t="shared" si="74"/>
        <v>5.1922696903750065E-3</v>
      </c>
      <c r="BA99" s="15">
        <f t="shared" si="74"/>
        <v>-1.1809682119430898E-2</v>
      </c>
      <c r="BB99" s="15">
        <f t="shared" si="74"/>
        <v>-1</v>
      </c>
      <c r="BC99" s="15">
        <f t="shared" si="74"/>
        <v>-1</v>
      </c>
      <c r="BD99" s="15">
        <f t="shared" si="74"/>
        <v>-1</v>
      </c>
      <c r="BE99" s="15">
        <f t="shared" si="74"/>
        <v>-1</v>
      </c>
      <c r="BF99" s="25"/>
      <c r="BG99" s="25"/>
    </row>
    <row r="100" spans="1:60" s="26" customFormat="1">
      <c r="A100" s="232"/>
      <c r="B100" s="1"/>
      <c r="C100" s="1"/>
      <c r="D100" s="1"/>
      <c r="E100" s="1"/>
      <c r="F100" s="1"/>
      <c r="G100" s="1"/>
      <c r="H100" s="1"/>
      <c r="I100" s="1"/>
      <c r="J100" s="1"/>
      <c r="K100" s="1"/>
      <c r="L100" s="1"/>
      <c r="M100" s="1"/>
      <c r="N100" s="1"/>
      <c r="O100" s="1"/>
      <c r="P100" s="1"/>
      <c r="Q100" s="1"/>
      <c r="R100" s="1"/>
      <c r="S100" s="1"/>
      <c r="T100" s="1"/>
      <c r="U100" s="1"/>
      <c r="V100" s="1"/>
      <c r="W100" s="1"/>
      <c r="X100" s="1"/>
      <c r="Y100" s="863" t="s">
        <v>236</v>
      </c>
      <c r="Z100" s="29"/>
      <c r="AA100" s="392"/>
      <c r="AB100" s="393"/>
      <c r="AC100" s="393"/>
      <c r="AD100" s="393"/>
      <c r="AE100" s="393"/>
      <c r="AF100" s="393"/>
      <c r="AG100" s="393"/>
      <c r="AH100" s="393"/>
      <c r="AI100" s="393"/>
      <c r="AJ100" s="393"/>
      <c r="AK100" s="393"/>
      <c r="AL100" s="393"/>
      <c r="AM100" s="393"/>
      <c r="AN100" s="393"/>
      <c r="AO100" s="393"/>
      <c r="AP100" s="15">
        <f t="shared" ref="AP100:BE100" si="75">AP74/$AP74-1</f>
        <v>0</v>
      </c>
      <c r="AQ100" s="15">
        <f t="shared" si="75"/>
        <v>-5.1937768465439182E-2</v>
      </c>
      <c r="AR100" s="15">
        <f t="shared" si="75"/>
        <v>1.0560042364837319E-2</v>
      </c>
      <c r="AS100" s="15">
        <f t="shared" si="75"/>
        <v>-1.3773816529195293E-2</v>
      </c>
      <c r="AT100" s="15">
        <f t="shared" si="75"/>
        <v>-4.9104582375460226E-2</v>
      </c>
      <c r="AU100" s="15">
        <f t="shared" si="75"/>
        <v>1.8773700357481715E-2</v>
      </c>
      <c r="AV100" s="15">
        <f t="shared" si="75"/>
        <v>0.10463637852743624</v>
      </c>
      <c r="AW100" s="15">
        <f t="shared" si="75"/>
        <v>0.18693391823642802</v>
      </c>
      <c r="AX100" s="15">
        <f t="shared" si="75"/>
        <v>0.18020160800046514</v>
      </c>
      <c r="AY100" s="15">
        <f t="shared" si="75"/>
        <v>0.10501155779750637</v>
      </c>
      <c r="AZ100" s="15">
        <f t="shared" si="75"/>
        <v>7.5886293102879643E-2</v>
      </c>
      <c r="BA100" s="15">
        <f t="shared" si="75"/>
        <v>8.1906874712165845E-2</v>
      </c>
      <c r="BB100" s="15">
        <f t="shared" si="75"/>
        <v>-1</v>
      </c>
      <c r="BC100" s="15">
        <f t="shared" si="75"/>
        <v>-1</v>
      </c>
      <c r="BD100" s="15">
        <f t="shared" si="75"/>
        <v>-1</v>
      </c>
      <c r="BE100" s="15">
        <f t="shared" si="75"/>
        <v>-1</v>
      </c>
      <c r="BF100" s="25"/>
      <c r="BG100" s="25"/>
      <c r="BH100" s="451"/>
    </row>
    <row r="101" spans="1:60" s="26" customFormat="1">
      <c r="A101" s="232"/>
      <c r="B101" s="1"/>
      <c r="C101" s="1"/>
      <c r="D101" s="1"/>
      <c r="E101" s="1"/>
      <c r="F101" s="1"/>
      <c r="G101" s="1"/>
      <c r="H101" s="1"/>
      <c r="I101" s="1"/>
      <c r="J101" s="1"/>
      <c r="K101" s="1"/>
      <c r="L101" s="1"/>
      <c r="M101" s="1"/>
      <c r="N101" s="1"/>
      <c r="O101" s="1"/>
      <c r="P101" s="1"/>
      <c r="Q101" s="1"/>
      <c r="R101" s="1"/>
      <c r="S101" s="1"/>
      <c r="T101" s="1"/>
      <c r="U101" s="1"/>
      <c r="V101" s="1"/>
      <c r="W101" s="1"/>
      <c r="X101" s="1"/>
      <c r="Y101" s="863" t="s">
        <v>237</v>
      </c>
      <c r="Z101" s="29"/>
      <c r="AA101" s="392"/>
      <c r="AB101" s="393"/>
      <c r="AC101" s="393"/>
      <c r="AD101" s="393"/>
      <c r="AE101" s="393"/>
      <c r="AF101" s="393"/>
      <c r="AG101" s="393"/>
      <c r="AH101" s="393"/>
      <c r="AI101" s="393"/>
      <c r="AJ101" s="393"/>
      <c r="AK101" s="393"/>
      <c r="AL101" s="393"/>
      <c r="AM101" s="393"/>
      <c r="AN101" s="393"/>
      <c r="AO101" s="393"/>
      <c r="AP101" s="15">
        <f t="shared" ref="AP101:BE101" si="76">AP75/$AP75-1</f>
        <v>0</v>
      </c>
      <c r="AQ101" s="15">
        <f t="shared" si="76"/>
        <v>4.4853173144976388E-3</v>
      </c>
      <c r="AR101" s="15">
        <f t="shared" si="76"/>
        <v>-9.9105335784057669E-3</v>
      </c>
      <c r="AS101" s="15">
        <f t="shared" si="76"/>
        <v>-8.7177824816075389E-2</v>
      </c>
      <c r="AT101" s="15">
        <f t="shared" si="76"/>
        <v>-0.18707652762256111</v>
      </c>
      <c r="AU101" s="15">
        <f t="shared" si="76"/>
        <v>-0.16764614819105306</v>
      </c>
      <c r="AV101" s="15">
        <f t="shared" si="76"/>
        <v>-0.1692620675281532</v>
      </c>
      <c r="AW101" s="15">
        <f t="shared" si="76"/>
        <v>-0.16815714454606467</v>
      </c>
      <c r="AX101" s="15">
        <f t="shared" si="76"/>
        <v>-0.13649056583970043</v>
      </c>
      <c r="AY101" s="15">
        <f t="shared" si="76"/>
        <v>-0.14725700672610997</v>
      </c>
      <c r="AZ101" s="15">
        <f t="shared" si="76"/>
        <v>-0.17072852790984594</v>
      </c>
      <c r="BA101" s="15">
        <f t="shared" si="76"/>
        <v>-0.17818010448643273</v>
      </c>
      <c r="BB101" s="15">
        <f t="shared" si="76"/>
        <v>-1</v>
      </c>
      <c r="BC101" s="15">
        <f t="shared" si="76"/>
        <v>-1</v>
      </c>
      <c r="BD101" s="15">
        <f t="shared" si="76"/>
        <v>-1</v>
      </c>
      <c r="BE101" s="15">
        <f t="shared" si="76"/>
        <v>-1</v>
      </c>
      <c r="BF101" s="25"/>
      <c r="BG101" s="25"/>
    </row>
    <row r="102" spans="1:60" s="26" customFormat="1">
      <c r="A102" s="232"/>
      <c r="B102" s="1"/>
      <c r="C102" s="1"/>
      <c r="D102" s="1"/>
      <c r="E102" s="1"/>
      <c r="F102" s="1"/>
      <c r="G102" s="1"/>
      <c r="H102" s="1"/>
      <c r="I102" s="1"/>
      <c r="J102" s="1"/>
      <c r="K102" s="1"/>
      <c r="L102" s="1"/>
      <c r="M102" s="1"/>
      <c r="N102" s="1"/>
      <c r="O102" s="1"/>
      <c r="P102" s="1"/>
      <c r="Q102" s="1"/>
      <c r="R102" s="1"/>
      <c r="S102" s="1"/>
      <c r="T102" s="232"/>
      <c r="U102" s="1"/>
      <c r="V102" s="1"/>
      <c r="W102" s="1"/>
      <c r="X102" s="1"/>
      <c r="Y102" s="863" t="s">
        <v>238</v>
      </c>
      <c r="Z102" s="29"/>
      <c r="AA102" s="392"/>
      <c r="AB102" s="393"/>
      <c r="AC102" s="393"/>
      <c r="AD102" s="393"/>
      <c r="AE102" s="393"/>
      <c r="AF102" s="393"/>
      <c r="AG102" s="393"/>
      <c r="AH102" s="393"/>
      <c r="AI102" s="393"/>
      <c r="AJ102" s="393"/>
      <c r="AK102" s="393"/>
      <c r="AL102" s="393"/>
      <c r="AM102" s="393"/>
      <c r="AN102" s="393"/>
      <c r="AO102" s="393"/>
      <c r="AP102" s="15">
        <f t="shared" ref="AP102:BE102" si="77">AP76/$AP76-1</f>
        <v>0</v>
      </c>
      <c r="AQ102" s="15">
        <f t="shared" si="77"/>
        <v>-5.5163640506226908E-2</v>
      </c>
      <c r="AR102" s="15">
        <f t="shared" si="77"/>
        <v>-3.6972582889296501E-2</v>
      </c>
      <c r="AS102" s="15">
        <f t="shared" si="77"/>
        <v>6.3889812580084637E-3</v>
      </c>
      <c r="AT102" s="15">
        <f t="shared" si="77"/>
        <v>-0.10919818941955284</v>
      </c>
      <c r="AU102" s="15">
        <f t="shared" si="77"/>
        <v>-9.2843522213884366E-2</v>
      </c>
      <c r="AV102" s="15">
        <f t="shared" si="77"/>
        <v>-0.11442671081776856</v>
      </c>
      <c r="AW102" s="15">
        <f t="shared" si="77"/>
        <v>-5.7377918311068976E-2</v>
      </c>
      <c r="AX102" s="15">
        <f t="shared" si="77"/>
        <v>-7.1843168271100488E-2</v>
      </c>
      <c r="AY102" s="15">
        <f t="shared" si="77"/>
        <v>-9.9055267415937842E-2</v>
      </c>
      <c r="AZ102" s="15">
        <f t="shared" si="77"/>
        <v>-8.9797332480675229E-2</v>
      </c>
      <c r="BA102" s="15">
        <f t="shared" si="77"/>
        <v>-6.6804592856776202E-2</v>
      </c>
      <c r="BB102" s="15">
        <f t="shared" si="77"/>
        <v>-1</v>
      </c>
      <c r="BC102" s="15">
        <f t="shared" si="77"/>
        <v>-1</v>
      </c>
      <c r="BD102" s="15">
        <f t="shared" si="77"/>
        <v>-1</v>
      </c>
      <c r="BE102" s="15">
        <f t="shared" si="77"/>
        <v>-1</v>
      </c>
      <c r="BF102" s="25"/>
      <c r="BG102" s="25"/>
    </row>
    <row r="103" spans="1:60" s="26" customFormat="1" ht="19.5" thickBot="1">
      <c r="A103" s="232"/>
      <c r="B103" s="1"/>
      <c r="C103" s="1"/>
      <c r="D103" s="1"/>
      <c r="E103" s="1"/>
      <c r="F103" s="1"/>
      <c r="G103" s="1"/>
      <c r="H103" s="1"/>
      <c r="I103" s="1"/>
      <c r="J103" s="1"/>
      <c r="K103" s="1"/>
      <c r="L103" s="1"/>
      <c r="M103" s="1"/>
      <c r="N103" s="1"/>
      <c r="O103" s="1"/>
      <c r="P103" s="1"/>
      <c r="Q103" s="1"/>
      <c r="R103" s="1"/>
      <c r="S103" s="1"/>
      <c r="T103" s="1"/>
      <c r="U103" s="1"/>
      <c r="V103" s="232"/>
      <c r="W103" s="232"/>
      <c r="X103" s="232"/>
      <c r="Y103" s="1058" t="s">
        <v>308</v>
      </c>
      <c r="Z103" s="30"/>
      <c r="AA103" s="394"/>
      <c r="AB103" s="395"/>
      <c r="AC103" s="395"/>
      <c r="AD103" s="395"/>
      <c r="AE103" s="395"/>
      <c r="AF103" s="395"/>
      <c r="AG103" s="395"/>
      <c r="AH103" s="395"/>
      <c r="AI103" s="395"/>
      <c r="AJ103" s="395"/>
      <c r="AK103" s="395"/>
      <c r="AL103" s="395"/>
      <c r="AM103" s="395"/>
      <c r="AN103" s="395"/>
      <c r="AO103" s="395"/>
      <c r="AP103" s="16">
        <f t="shared" ref="AP103:BE103" si="78">AP77/$AP77-1</f>
        <v>0</v>
      </c>
      <c r="AQ103" s="16">
        <f t="shared" si="78"/>
        <v>-1.4890243979435724E-2</v>
      </c>
      <c r="AR103" s="16">
        <f t="shared" si="78"/>
        <v>-1.0874930500364033E-2</v>
      </c>
      <c r="AS103" s="16">
        <f t="shared" si="78"/>
        <v>-0.10303504544914954</v>
      </c>
      <c r="AT103" s="16">
        <f t="shared" si="78"/>
        <v>-0.17895314225445103</v>
      </c>
      <c r="AU103" s="16">
        <f t="shared" si="78"/>
        <v>-0.20178710541156386</v>
      </c>
      <c r="AV103" s="16">
        <f t="shared" si="78"/>
        <v>-0.22716557868664711</v>
      </c>
      <c r="AW103" s="16">
        <f t="shared" si="78"/>
        <v>-0.22476032208433505</v>
      </c>
      <c r="AX103" s="16">
        <f t="shared" si="78"/>
        <v>-0.22305542060377159</v>
      </c>
      <c r="AY103" s="16">
        <f t="shared" si="78"/>
        <v>-0.245716253939679</v>
      </c>
      <c r="AZ103" s="16">
        <f t="shared" si="78"/>
        <v>-0.25877738533019512</v>
      </c>
      <c r="BA103" s="16">
        <f t="shared" si="78"/>
        <v>-0.26519524462458444</v>
      </c>
      <c r="BB103" s="16">
        <f t="shared" si="78"/>
        <v>-1</v>
      </c>
      <c r="BC103" s="16">
        <f t="shared" si="78"/>
        <v>-1</v>
      </c>
      <c r="BD103" s="16">
        <f t="shared" si="78"/>
        <v>-1</v>
      </c>
      <c r="BE103" s="16">
        <f t="shared" si="78"/>
        <v>-1</v>
      </c>
      <c r="BF103" s="27"/>
      <c r="BG103" s="27"/>
    </row>
    <row r="104" spans="1:60" s="26" customFormat="1" ht="15" thickTop="1">
      <c r="A104" s="232"/>
      <c r="B104" s="232"/>
      <c r="C104" s="232"/>
      <c r="D104" s="232"/>
      <c r="E104" s="232"/>
      <c r="F104" s="232"/>
      <c r="G104" s="232"/>
      <c r="H104" s="232"/>
      <c r="I104" s="232"/>
      <c r="J104" s="232"/>
      <c r="K104" s="232"/>
      <c r="L104" s="232"/>
      <c r="M104" s="232"/>
      <c r="N104" s="232"/>
      <c r="O104" s="232"/>
      <c r="P104" s="1"/>
      <c r="Q104" s="1"/>
      <c r="R104" s="1"/>
      <c r="S104" s="232"/>
      <c r="T104" s="1"/>
      <c r="U104" s="232"/>
      <c r="V104" s="1"/>
      <c r="W104" s="1"/>
      <c r="X104" s="1"/>
      <c r="Y104" s="865" t="s">
        <v>99</v>
      </c>
      <c r="Z104" s="31"/>
      <c r="AA104" s="396"/>
      <c r="AB104" s="397"/>
      <c r="AC104" s="397"/>
      <c r="AD104" s="397"/>
      <c r="AE104" s="397"/>
      <c r="AF104" s="397"/>
      <c r="AG104" s="397"/>
      <c r="AH104" s="397"/>
      <c r="AI104" s="397"/>
      <c r="AJ104" s="397"/>
      <c r="AK104" s="397"/>
      <c r="AL104" s="397"/>
      <c r="AM104" s="397"/>
      <c r="AN104" s="397"/>
      <c r="AO104" s="397"/>
      <c r="AP104" s="17">
        <f t="shared" ref="AP104:BE104" si="79">AP78/$AP78-1</f>
        <v>0</v>
      </c>
      <c r="AQ104" s="17">
        <f t="shared" si="79"/>
        <v>-1.8825900750926383E-2</v>
      </c>
      <c r="AR104" s="17">
        <f t="shared" si="79"/>
        <v>1.0067346954905965E-2</v>
      </c>
      <c r="AS104" s="17">
        <f t="shared" si="79"/>
        <v>-4.5030276500454547E-2</v>
      </c>
      <c r="AT104" s="17">
        <f t="shared" si="79"/>
        <v>-9.8712739538031391E-2</v>
      </c>
      <c r="AU104" s="17">
        <f t="shared" si="79"/>
        <v>-5.8940311236531207E-2</v>
      </c>
      <c r="AV104" s="17">
        <f t="shared" si="79"/>
        <v>-2.0379939436086292E-2</v>
      </c>
      <c r="AW104" s="17">
        <f t="shared" si="79"/>
        <v>1.1097443777562388E-2</v>
      </c>
      <c r="AX104" s="17">
        <f t="shared" si="79"/>
        <v>2.039185544163713E-2</v>
      </c>
      <c r="AY104" s="17">
        <f t="shared" si="79"/>
        <v>-1.8343866965379152E-2</v>
      </c>
      <c r="AZ104" s="17">
        <f t="shared" si="79"/>
        <v>-4.9761206101425426E-2</v>
      </c>
      <c r="BA104" s="17">
        <f t="shared" si="79"/>
        <v>-6.4760380629142467E-2</v>
      </c>
      <c r="BB104" s="17">
        <f t="shared" si="79"/>
        <v>-1</v>
      </c>
      <c r="BC104" s="17">
        <f t="shared" si="79"/>
        <v>-1</v>
      </c>
      <c r="BD104" s="17">
        <f t="shared" si="79"/>
        <v>-1</v>
      </c>
      <c r="BE104" s="17">
        <f t="shared" si="79"/>
        <v>-1</v>
      </c>
      <c r="BF104" s="28"/>
      <c r="BG104" s="28"/>
    </row>
    <row r="105" spans="1:60" s="26" customFormat="1">
      <c r="A105" s="232"/>
      <c r="B105" s="1"/>
      <c r="C105" s="1"/>
      <c r="D105" s="1"/>
      <c r="E105" s="1"/>
      <c r="F105" s="1"/>
      <c r="G105" s="1"/>
      <c r="H105" s="1"/>
      <c r="I105" s="1"/>
      <c r="J105" s="1"/>
      <c r="K105" s="1"/>
      <c r="L105" s="1"/>
      <c r="M105" s="1"/>
      <c r="N105" s="1"/>
      <c r="O105" s="1"/>
      <c r="P105" s="232"/>
      <c r="Q105" s="232"/>
      <c r="R105" s="232"/>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60">
      <c r="Y106" s="236" t="s">
        <v>440</v>
      </c>
    </row>
    <row r="107" spans="1:60">
      <c r="Y107" s="1056" t="s">
        <v>181</v>
      </c>
      <c r="Z107" s="228"/>
      <c r="AA107" s="10">
        <v>1990</v>
      </c>
      <c r="AB107" s="10">
        <f t="shared" ref="AB107:BE107" si="80">AA107+1</f>
        <v>1991</v>
      </c>
      <c r="AC107" s="10">
        <f t="shared" si="80"/>
        <v>1992</v>
      </c>
      <c r="AD107" s="10">
        <f t="shared" si="80"/>
        <v>1993</v>
      </c>
      <c r="AE107" s="10">
        <f t="shared" si="80"/>
        <v>1994</v>
      </c>
      <c r="AF107" s="10">
        <f t="shared" si="80"/>
        <v>1995</v>
      </c>
      <c r="AG107" s="10">
        <f t="shared" si="80"/>
        <v>1996</v>
      </c>
      <c r="AH107" s="10">
        <f t="shared" si="80"/>
        <v>1997</v>
      </c>
      <c r="AI107" s="10">
        <f t="shared" si="80"/>
        <v>1998</v>
      </c>
      <c r="AJ107" s="10">
        <f t="shared" si="80"/>
        <v>1999</v>
      </c>
      <c r="AK107" s="10">
        <f t="shared" si="80"/>
        <v>2000</v>
      </c>
      <c r="AL107" s="10">
        <f t="shared" si="80"/>
        <v>2001</v>
      </c>
      <c r="AM107" s="10">
        <f t="shared" si="80"/>
        <v>2002</v>
      </c>
      <c r="AN107" s="10">
        <f t="shared" si="80"/>
        <v>2003</v>
      </c>
      <c r="AO107" s="10">
        <f t="shared" si="80"/>
        <v>2004</v>
      </c>
      <c r="AP107" s="10">
        <f t="shared" si="80"/>
        <v>2005</v>
      </c>
      <c r="AQ107" s="10">
        <f t="shared" si="80"/>
        <v>2006</v>
      </c>
      <c r="AR107" s="10">
        <f t="shared" si="80"/>
        <v>2007</v>
      </c>
      <c r="AS107" s="10">
        <f t="shared" si="80"/>
        <v>2008</v>
      </c>
      <c r="AT107" s="10">
        <f t="shared" si="80"/>
        <v>2009</v>
      </c>
      <c r="AU107" s="10">
        <f t="shared" si="80"/>
        <v>2010</v>
      </c>
      <c r="AV107" s="10">
        <f t="shared" si="80"/>
        <v>2011</v>
      </c>
      <c r="AW107" s="10">
        <f t="shared" si="80"/>
        <v>2012</v>
      </c>
      <c r="AX107" s="10">
        <f t="shared" si="80"/>
        <v>2013</v>
      </c>
      <c r="AY107" s="10">
        <f t="shared" si="80"/>
        <v>2014</v>
      </c>
      <c r="AZ107" s="10">
        <f t="shared" si="80"/>
        <v>2015</v>
      </c>
      <c r="BA107" s="10">
        <f t="shared" si="80"/>
        <v>2016</v>
      </c>
      <c r="BB107" s="10">
        <f t="shared" si="80"/>
        <v>2017</v>
      </c>
      <c r="BC107" s="10">
        <f t="shared" si="80"/>
        <v>2018</v>
      </c>
      <c r="BD107" s="10">
        <f t="shared" si="80"/>
        <v>2019</v>
      </c>
      <c r="BE107" s="10">
        <f t="shared" si="80"/>
        <v>2020</v>
      </c>
      <c r="BF107" s="10" t="s">
        <v>34</v>
      </c>
      <c r="BG107" s="10" t="s">
        <v>3</v>
      </c>
    </row>
    <row r="108" spans="1:60">
      <c r="Y108" s="1057" t="s">
        <v>436</v>
      </c>
      <c r="Z108" s="29"/>
      <c r="AA108" s="392"/>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811" t="s">
        <v>148</v>
      </c>
      <c r="AY108" s="811" t="s">
        <v>148</v>
      </c>
      <c r="AZ108" s="811" t="s">
        <v>148</v>
      </c>
      <c r="BA108" s="811" t="s">
        <v>148</v>
      </c>
      <c r="BB108" s="25"/>
      <c r="BC108" s="25"/>
      <c r="BD108" s="25"/>
      <c r="BE108" s="25"/>
      <c r="BF108" s="25"/>
      <c r="BG108" s="25"/>
    </row>
    <row r="109" spans="1:60">
      <c r="Y109" s="863" t="s">
        <v>232</v>
      </c>
      <c r="Z109" s="29"/>
      <c r="AA109" s="392"/>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15">
        <f>AX70/$AX70-1</f>
        <v>0</v>
      </c>
      <c r="AY109" s="15">
        <f>AY70/$AX70-1</f>
        <v>-5.9265541552455225E-2</v>
      </c>
      <c r="AZ109" s="15">
        <f>AZ70/$AX70-1</f>
        <v>-8.0580764350820955E-2</v>
      </c>
      <c r="BA109" s="15">
        <f>BA70/$AX70-1</f>
        <v>-6.9454287454375208E-2</v>
      </c>
      <c r="BB109" s="25"/>
      <c r="BC109" s="25"/>
      <c r="BD109" s="25"/>
      <c r="BE109" s="25"/>
      <c r="BF109" s="25"/>
      <c r="BG109" s="25"/>
    </row>
    <row r="110" spans="1:60" s="26" customFormat="1">
      <c r="A110" s="232"/>
      <c r="B110" s="1"/>
      <c r="C110" s="1"/>
      <c r="D110" s="1"/>
      <c r="E110" s="1"/>
      <c r="F110" s="1"/>
      <c r="G110" s="1"/>
      <c r="H110" s="1"/>
      <c r="I110" s="1"/>
      <c r="J110" s="1"/>
      <c r="K110" s="1"/>
      <c r="L110" s="1"/>
      <c r="M110" s="1"/>
      <c r="N110" s="1"/>
      <c r="O110" s="1"/>
      <c r="P110" s="1"/>
      <c r="Q110" s="1"/>
      <c r="R110" s="1"/>
      <c r="S110" s="1"/>
      <c r="T110" s="1"/>
      <c r="U110" s="1"/>
      <c r="V110" s="1"/>
      <c r="W110" s="1"/>
      <c r="X110" s="1"/>
      <c r="Y110" s="863" t="s">
        <v>233</v>
      </c>
      <c r="Z110" s="29"/>
      <c r="AA110" s="392"/>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15">
        <f t="shared" ref="AX110:BA116" si="81">AX71/$AX71-1</f>
        <v>0</v>
      </c>
      <c r="AY110" s="15">
        <f t="shared" si="81"/>
        <v>-3.6865241621854117E-2</v>
      </c>
      <c r="AZ110" s="15">
        <f t="shared" si="81"/>
        <v>-7.3481785199758454E-2</v>
      </c>
      <c r="BA110" s="15">
        <f t="shared" si="81"/>
        <v>-0.10548008549656307</v>
      </c>
      <c r="BB110" s="25"/>
      <c r="BC110" s="25"/>
      <c r="BD110" s="25"/>
      <c r="BE110" s="25"/>
      <c r="BF110" s="25"/>
      <c r="BG110" s="25"/>
    </row>
    <row r="111" spans="1:60" s="26" customFormat="1">
      <c r="A111" s="232"/>
      <c r="B111" s="1"/>
      <c r="C111" s="1"/>
      <c r="D111" s="1"/>
      <c r="E111" s="1"/>
      <c r="F111" s="1"/>
      <c r="G111" s="1"/>
      <c r="H111" s="1"/>
      <c r="I111" s="1"/>
      <c r="J111" s="1"/>
      <c r="K111" s="1"/>
      <c r="L111" s="1"/>
      <c r="M111" s="1"/>
      <c r="N111" s="1"/>
      <c r="O111" s="1"/>
      <c r="P111" s="1"/>
      <c r="Q111" s="1"/>
      <c r="R111" s="1"/>
      <c r="S111" s="1"/>
      <c r="T111" s="1"/>
      <c r="U111" s="1"/>
      <c r="V111" s="1"/>
      <c r="W111" s="1"/>
      <c r="X111" s="1"/>
      <c r="Y111" s="863" t="s">
        <v>234</v>
      </c>
      <c r="Z111" s="29"/>
      <c r="AA111" s="392"/>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15">
        <f t="shared" si="81"/>
        <v>0</v>
      </c>
      <c r="AY111" s="15">
        <f t="shared" si="81"/>
        <v>-2.3495132280063502E-2</v>
      </c>
      <c r="AZ111" s="15">
        <f t="shared" si="81"/>
        <v>-2.9276124510179691E-2</v>
      </c>
      <c r="BA111" s="15">
        <f t="shared" si="81"/>
        <v>-3.8270473023159779E-2</v>
      </c>
      <c r="BB111" s="25"/>
      <c r="BC111" s="25"/>
      <c r="BD111" s="25"/>
      <c r="BE111" s="25"/>
      <c r="BF111" s="25"/>
      <c r="BG111" s="25"/>
    </row>
    <row r="112" spans="1:60" s="26" customFormat="1">
      <c r="A112" s="232"/>
      <c r="B112" s="1"/>
      <c r="C112" s="1"/>
      <c r="D112" s="1"/>
      <c r="E112" s="1"/>
      <c r="F112" s="1"/>
      <c r="G112" s="1"/>
      <c r="H112" s="1"/>
      <c r="I112" s="1"/>
      <c r="J112" s="1"/>
      <c r="K112" s="1"/>
      <c r="L112" s="1"/>
      <c r="M112" s="1"/>
      <c r="N112" s="1"/>
      <c r="O112" s="1"/>
      <c r="P112" s="1"/>
      <c r="Q112" s="1"/>
      <c r="R112" s="1"/>
      <c r="S112" s="1"/>
      <c r="T112" s="1"/>
      <c r="U112" s="1"/>
      <c r="V112" s="1"/>
      <c r="W112" s="1"/>
      <c r="X112" s="1"/>
      <c r="Y112" s="863" t="s">
        <v>235</v>
      </c>
      <c r="Z112" s="29"/>
      <c r="AA112" s="392"/>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15">
        <f t="shared" si="81"/>
        <v>0</v>
      </c>
      <c r="AY112" s="15">
        <f t="shared" si="81"/>
        <v>-3.3718216359756026E-2</v>
      </c>
      <c r="AZ112" s="15">
        <f t="shared" si="81"/>
        <v>-8.9045849081340167E-2</v>
      </c>
      <c r="BA112" s="15">
        <f t="shared" si="81"/>
        <v>-0.10445384518504308</v>
      </c>
      <c r="BB112" s="25"/>
      <c r="BC112" s="25"/>
      <c r="BD112" s="25"/>
      <c r="BE112" s="25"/>
      <c r="BF112" s="25"/>
      <c r="BG112" s="25"/>
    </row>
    <row r="113" spans="1:59" s="26" customFormat="1">
      <c r="A113" s="232"/>
      <c r="B113" s="1"/>
      <c r="C113" s="1"/>
      <c r="D113" s="1"/>
      <c r="E113" s="1"/>
      <c r="F113" s="1"/>
      <c r="G113" s="1"/>
      <c r="H113" s="1"/>
      <c r="I113" s="1"/>
      <c r="J113" s="1"/>
      <c r="K113" s="1"/>
      <c r="L113" s="1"/>
      <c r="M113" s="1"/>
      <c r="N113" s="1"/>
      <c r="O113" s="1"/>
      <c r="P113" s="1"/>
      <c r="Q113" s="1"/>
      <c r="R113" s="1"/>
      <c r="S113" s="1"/>
      <c r="T113" s="1"/>
      <c r="U113" s="1"/>
      <c r="V113" s="1"/>
      <c r="W113" s="1"/>
      <c r="X113" s="1"/>
      <c r="Y113" s="863" t="s">
        <v>236</v>
      </c>
      <c r="Z113" s="29"/>
      <c r="AA113" s="392"/>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15">
        <f t="shared" si="81"/>
        <v>0</v>
      </c>
      <c r="AY113" s="15">
        <f t="shared" si="81"/>
        <v>-6.3709496490475304E-2</v>
      </c>
      <c r="AZ113" s="15">
        <f t="shared" si="81"/>
        <v>-8.8387707820801853E-2</v>
      </c>
      <c r="BA113" s="15">
        <f t="shared" si="81"/>
        <v>-8.3286391597816478E-2</v>
      </c>
      <c r="BB113" s="25"/>
      <c r="BC113" s="25"/>
      <c r="BD113" s="25"/>
      <c r="BE113" s="25"/>
      <c r="BF113" s="25"/>
      <c r="BG113" s="25"/>
    </row>
    <row r="114" spans="1:59" s="26" customFormat="1">
      <c r="A114" s="232"/>
      <c r="B114" s="1"/>
      <c r="C114" s="1"/>
      <c r="D114" s="1"/>
      <c r="E114" s="1"/>
      <c r="F114" s="1"/>
      <c r="G114" s="1"/>
      <c r="H114" s="1"/>
      <c r="I114" s="1"/>
      <c r="J114" s="1"/>
      <c r="K114" s="1"/>
      <c r="L114" s="1"/>
      <c r="M114" s="1"/>
      <c r="N114" s="1"/>
      <c r="O114" s="1"/>
      <c r="P114" s="1"/>
      <c r="Q114" s="1"/>
      <c r="R114" s="1"/>
      <c r="S114" s="1"/>
      <c r="T114" s="1"/>
      <c r="U114" s="1"/>
      <c r="V114" s="1"/>
      <c r="W114" s="1"/>
      <c r="X114" s="1"/>
      <c r="Y114" s="863" t="s">
        <v>237</v>
      </c>
      <c r="Z114" s="29"/>
      <c r="AA114" s="392"/>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15">
        <f t="shared" si="81"/>
        <v>0</v>
      </c>
      <c r="AY114" s="15">
        <f t="shared" si="81"/>
        <v>-1.2468237705913543E-2</v>
      </c>
      <c r="AZ114" s="15">
        <f t="shared" si="81"/>
        <v>-3.9649783448445386E-2</v>
      </c>
      <c r="BA114" s="15">
        <f t="shared" si="81"/>
        <v>-4.8279193020366207E-2</v>
      </c>
      <c r="BB114" s="25"/>
      <c r="BC114" s="25"/>
      <c r="BD114" s="25"/>
      <c r="BE114" s="25"/>
      <c r="BF114" s="25"/>
      <c r="BG114" s="25"/>
    </row>
    <row r="115" spans="1:59" s="26" customFormat="1">
      <c r="A115" s="232"/>
      <c r="B115" s="1"/>
      <c r="C115" s="1"/>
      <c r="D115" s="1"/>
      <c r="E115" s="1"/>
      <c r="F115" s="1"/>
      <c r="G115" s="1"/>
      <c r="H115" s="1"/>
      <c r="I115" s="1"/>
      <c r="J115" s="1"/>
      <c r="K115" s="1"/>
      <c r="L115" s="1"/>
      <c r="M115" s="1"/>
      <c r="N115" s="1"/>
      <c r="O115" s="1"/>
      <c r="P115" s="1"/>
      <c r="Q115" s="1"/>
      <c r="R115" s="1"/>
      <c r="S115" s="1"/>
      <c r="T115" s="232"/>
      <c r="U115" s="1"/>
      <c r="V115" s="1"/>
      <c r="W115" s="1"/>
      <c r="X115" s="1"/>
      <c r="Y115" s="863" t="s">
        <v>238</v>
      </c>
      <c r="Z115" s="29"/>
      <c r="AA115" s="392"/>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15">
        <f t="shared" si="81"/>
        <v>0</v>
      </c>
      <c r="AY115" s="15">
        <f t="shared" si="81"/>
        <v>-2.93184278934292E-2</v>
      </c>
      <c r="AZ115" s="15">
        <f t="shared" si="81"/>
        <v>-1.9343890596733693E-2</v>
      </c>
      <c r="BA115" s="15">
        <f t="shared" si="81"/>
        <v>5.4285819401218571E-3</v>
      </c>
      <c r="BB115" s="25"/>
      <c r="BC115" s="25"/>
      <c r="BD115" s="25"/>
      <c r="BE115" s="25"/>
      <c r="BF115" s="25"/>
      <c r="BG115" s="25"/>
    </row>
    <row r="116" spans="1:59" s="26" customFormat="1" ht="19.5" thickBot="1">
      <c r="A116" s="232"/>
      <c r="B116" s="1"/>
      <c r="C116" s="1"/>
      <c r="D116" s="1"/>
      <c r="E116" s="1"/>
      <c r="F116" s="1"/>
      <c r="G116" s="1"/>
      <c r="H116" s="1"/>
      <c r="I116" s="1"/>
      <c r="J116" s="1"/>
      <c r="K116" s="1"/>
      <c r="L116" s="1"/>
      <c r="M116" s="1"/>
      <c r="N116" s="1"/>
      <c r="O116" s="1"/>
      <c r="P116" s="1"/>
      <c r="Q116" s="1"/>
      <c r="R116" s="1"/>
      <c r="S116" s="1"/>
      <c r="T116" s="1"/>
      <c r="U116" s="1"/>
      <c r="V116" s="232"/>
      <c r="W116" s="232"/>
      <c r="X116" s="232"/>
      <c r="Y116" s="1058" t="s">
        <v>308</v>
      </c>
      <c r="Z116" s="30"/>
      <c r="AA116" s="394"/>
      <c r="AB116" s="395"/>
      <c r="AC116" s="395"/>
      <c r="AD116" s="395"/>
      <c r="AE116" s="395"/>
      <c r="AF116" s="395"/>
      <c r="AG116" s="395"/>
      <c r="AH116" s="395"/>
      <c r="AI116" s="395"/>
      <c r="AJ116" s="395"/>
      <c r="AK116" s="395"/>
      <c r="AL116" s="395"/>
      <c r="AM116" s="395"/>
      <c r="AN116" s="395"/>
      <c r="AO116" s="395"/>
      <c r="AP116" s="395"/>
      <c r="AQ116" s="395"/>
      <c r="AR116" s="395"/>
      <c r="AS116" s="395"/>
      <c r="AT116" s="395"/>
      <c r="AU116" s="395"/>
      <c r="AV116" s="395"/>
      <c r="AW116" s="395"/>
      <c r="AX116" s="16">
        <f t="shared" si="81"/>
        <v>0</v>
      </c>
      <c r="AY116" s="16">
        <f t="shared" si="81"/>
        <v>-2.916660201621768E-2</v>
      </c>
      <c r="AZ116" s="16">
        <f t="shared" si="81"/>
        <v>-4.597749398571449E-2</v>
      </c>
      <c r="BA116" s="16">
        <f t="shared" si="81"/>
        <v>-5.4237876340626601E-2</v>
      </c>
      <c r="BB116" s="27"/>
      <c r="BC116" s="27"/>
      <c r="BD116" s="27"/>
      <c r="BE116" s="27"/>
      <c r="BF116" s="27"/>
      <c r="BG116" s="27"/>
    </row>
    <row r="117" spans="1:59" s="26" customFormat="1" ht="15" thickTop="1">
      <c r="A117" s="232"/>
      <c r="B117" s="232"/>
      <c r="C117" s="232"/>
      <c r="D117" s="232"/>
      <c r="E117" s="232"/>
      <c r="F117" s="232"/>
      <c r="G117" s="232"/>
      <c r="H117" s="232"/>
      <c r="I117" s="232"/>
      <c r="J117" s="232"/>
      <c r="K117" s="232"/>
      <c r="L117" s="232"/>
      <c r="M117" s="232"/>
      <c r="N117" s="232"/>
      <c r="O117" s="232"/>
      <c r="P117" s="1"/>
      <c r="Q117" s="1"/>
      <c r="R117" s="1"/>
      <c r="S117" s="232"/>
      <c r="T117" s="1"/>
      <c r="U117" s="232"/>
      <c r="V117" s="1"/>
      <c r="W117" s="1"/>
      <c r="X117" s="1"/>
      <c r="Y117" s="865" t="s">
        <v>99</v>
      </c>
      <c r="Z117" s="31"/>
      <c r="AA117" s="396"/>
      <c r="AB117" s="397"/>
      <c r="AC117" s="397"/>
      <c r="AD117" s="397"/>
      <c r="AE117" s="397"/>
      <c r="AF117" s="397"/>
      <c r="AG117" s="397"/>
      <c r="AH117" s="397"/>
      <c r="AI117" s="397"/>
      <c r="AJ117" s="397"/>
      <c r="AK117" s="397"/>
      <c r="AL117" s="397"/>
      <c r="AM117" s="397"/>
      <c r="AN117" s="397"/>
      <c r="AO117" s="397"/>
      <c r="AP117" s="397"/>
      <c r="AQ117" s="397"/>
      <c r="AR117" s="397"/>
      <c r="AS117" s="397"/>
      <c r="AT117" s="397"/>
      <c r="AU117" s="397"/>
      <c r="AV117" s="397"/>
      <c r="AW117" s="397"/>
      <c r="AX117" s="17">
        <f>AX78/$AX78-1</f>
        <v>0</v>
      </c>
      <c r="AY117" s="17">
        <f>AY78/$AX78-1</f>
        <v>-3.7961614648767572E-2</v>
      </c>
      <c r="AZ117" s="17">
        <f>AZ78/$AX78-1</f>
        <v>-6.8751099069386035E-2</v>
      </c>
      <c r="BA117" s="17">
        <f>BA78/$AX78-1</f>
        <v>-8.3450525027882305E-2</v>
      </c>
      <c r="BB117" s="28"/>
      <c r="BC117" s="28"/>
      <c r="BD117" s="28"/>
      <c r="BE117" s="28"/>
      <c r="BF117" s="28"/>
      <c r="BG117" s="28"/>
    </row>
    <row r="118" spans="1:59" s="26" customFormat="1">
      <c r="A118" s="232"/>
      <c r="B118" s="1"/>
      <c r="C118" s="1"/>
      <c r="D118" s="1"/>
      <c r="E118" s="1"/>
      <c r="F118" s="1"/>
      <c r="G118" s="1"/>
      <c r="H118" s="1"/>
      <c r="I118" s="1"/>
      <c r="J118" s="1"/>
      <c r="K118" s="1"/>
      <c r="L118" s="1"/>
      <c r="M118" s="1"/>
      <c r="N118" s="1"/>
      <c r="O118" s="1"/>
      <c r="P118" s="232"/>
      <c r="Q118" s="232"/>
      <c r="R118" s="232"/>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c r="Y119" s="236" t="s">
        <v>180</v>
      </c>
    </row>
    <row r="120" spans="1:59">
      <c r="Y120" s="1056" t="s">
        <v>181</v>
      </c>
      <c r="Z120" s="228"/>
      <c r="AA120" s="10">
        <v>1990</v>
      </c>
      <c r="AB120" s="10">
        <f t="shared" ref="AB120:BE120" si="82">AA120+1</f>
        <v>1991</v>
      </c>
      <c r="AC120" s="10">
        <f t="shared" si="82"/>
        <v>1992</v>
      </c>
      <c r="AD120" s="10">
        <f t="shared" si="82"/>
        <v>1993</v>
      </c>
      <c r="AE120" s="10">
        <f t="shared" si="82"/>
        <v>1994</v>
      </c>
      <c r="AF120" s="10">
        <f t="shared" si="82"/>
        <v>1995</v>
      </c>
      <c r="AG120" s="10">
        <f t="shared" si="82"/>
        <v>1996</v>
      </c>
      <c r="AH120" s="10">
        <f t="shared" si="82"/>
        <v>1997</v>
      </c>
      <c r="AI120" s="10">
        <f t="shared" si="82"/>
        <v>1998</v>
      </c>
      <c r="AJ120" s="10">
        <f t="shared" si="82"/>
        <v>1999</v>
      </c>
      <c r="AK120" s="10">
        <f t="shared" si="82"/>
        <v>2000</v>
      </c>
      <c r="AL120" s="10">
        <f t="shared" si="82"/>
        <v>2001</v>
      </c>
      <c r="AM120" s="10">
        <f t="shared" si="82"/>
        <v>2002</v>
      </c>
      <c r="AN120" s="10">
        <f t="shared" si="82"/>
        <v>2003</v>
      </c>
      <c r="AO120" s="10">
        <f t="shared" si="82"/>
        <v>2004</v>
      </c>
      <c r="AP120" s="10">
        <f t="shared" si="82"/>
        <v>2005</v>
      </c>
      <c r="AQ120" s="10">
        <f t="shared" si="82"/>
        <v>2006</v>
      </c>
      <c r="AR120" s="10">
        <f t="shared" si="82"/>
        <v>2007</v>
      </c>
      <c r="AS120" s="10">
        <f t="shared" si="82"/>
        <v>2008</v>
      </c>
      <c r="AT120" s="10">
        <f t="shared" si="82"/>
        <v>2009</v>
      </c>
      <c r="AU120" s="10">
        <f t="shared" si="82"/>
        <v>2010</v>
      </c>
      <c r="AV120" s="10">
        <f t="shared" si="82"/>
        <v>2011</v>
      </c>
      <c r="AW120" s="10">
        <f t="shared" si="82"/>
        <v>2012</v>
      </c>
      <c r="AX120" s="10">
        <f t="shared" si="82"/>
        <v>2013</v>
      </c>
      <c r="AY120" s="10">
        <f t="shared" si="82"/>
        <v>2014</v>
      </c>
      <c r="AZ120" s="10">
        <f t="shared" si="82"/>
        <v>2015</v>
      </c>
      <c r="BA120" s="10">
        <f t="shared" si="82"/>
        <v>2016</v>
      </c>
      <c r="BB120" s="10">
        <f t="shared" si="82"/>
        <v>2017</v>
      </c>
      <c r="BC120" s="10">
        <f t="shared" si="82"/>
        <v>2018</v>
      </c>
      <c r="BD120" s="10">
        <f t="shared" si="82"/>
        <v>2019</v>
      </c>
      <c r="BE120" s="10">
        <f t="shared" si="82"/>
        <v>2020</v>
      </c>
      <c r="BF120" s="10" t="s">
        <v>34</v>
      </c>
      <c r="BG120" s="10" t="s">
        <v>3</v>
      </c>
    </row>
    <row r="121" spans="1:59">
      <c r="Y121" s="1057" t="s">
        <v>436</v>
      </c>
      <c r="Z121" s="3"/>
      <c r="AA121" s="811" t="s">
        <v>148</v>
      </c>
      <c r="AB121" s="811" t="s">
        <v>148</v>
      </c>
      <c r="AC121" s="811" t="s">
        <v>148</v>
      </c>
      <c r="AD121" s="811" t="s">
        <v>148</v>
      </c>
      <c r="AE121" s="811" t="s">
        <v>148</v>
      </c>
      <c r="AF121" s="811" t="s">
        <v>148</v>
      </c>
      <c r="AG121" s="811" t="s">
        <v>148</v>
      </c>
      <c r="AH121" s="811" t="s">
        <v>148</v>
      </c>
      <c r="AI121" s="811" t="s">
        <v>148</v>
      </c>
      <c r="AJ121" s="811" t="s">
        <v>148</v>
      </c>
      <c r="AK121" s="811" t="s">
        <v>148</v>
      </c>
      <c r="AL121" s="811" t="s">
        <v>148</v>
      </c>
      <c r="AM121" s="811" t="s">
        <v>148</v>
      </c>
      <c r="AN121" s="811" t="s">
        <v>148</v>
      </c>
      <c r="AO121" s="811" t="s">
        <v>148</v>
      </c>
      <c r="AP121" s="811" t="s">
        <v>148</v>
      </c>
      <c r="AQ121" s="811" t="s">
        <v>148</v>
      </c>
      <c r="AR121" s="811" t="s">
        <v>148</v>
      </c>
      <c r="AS121" s="811" t="s">
        <v>148</v>
      </c>
      <c r="AT121" s="811" t="s">
        <v>148</v>
      </c>
      <c r="AU121" s="811" t="s">
        <v>148</v>
      </c>
      <c r="AV121" s="811" t="s">
        <v>148</v>
      </c>
      <c r="AW121" s="811" t="s">
        <v>148</v>
      </c>
      <c r="AX121" s="811" t="s">
        <v>148</v>
      </c>
      <c r="AY121" s="811" t="s">
        <v>148</v>
      </c>
      <c r="AZ121" s="811" t="s">
        <v>148</v>
      </c>
      <c r="BA121" s="811" t="s">
        <v>148</v>
      </c>
      <c r="BB121" s="25"/>
      <c r="BC121" s="25"/>
      <c r="BD121" s="25"/>
      <c r="BE121" s="25"/>
      <c r="BF121" s="25"/>
      <c r="BG121" s="25"/>
    </row>
    <row r="122" spans="1:59">
      <c r="Y122" s="863" t="s">
        <v>232</v>
      </c>
      <c r="Z122" s="29"/>
      <c r="AA122" s="29"/>
      <c r="AB122" s="15">
        <f t="shared" ref="AB122:BA122" si="83">AB70/AA70-1</f>
        <v>-8.0188623102294132E-3</v>
      </c>
      <c r="AC122" s="15">
        <f t="shared" si="83"/>
        <v>-1.07867742529415E-2</v>
      </c>
      <c r="AD122" s="15">
        <f t="shared" si="83"/>
        <v>1.9459172425597693E-3</v>
      </c>
      <c r="AE122" s="15">
        <f t="shared" si="83"/>
        <v>2.1504097648559206E-3</v>
      </c>
      <c r="AF122" s="15">
        <f t="shared" si="83"/>
        <v>-1.3695985551399281E-2</v>
      </c>
      <c r="AG122" s="15">
        <f t="shared" si="83"/>
        <v>3.0744099723913898E-3</v>
      </c>
      <c r="AH122" s="15">
        <f t="shared" si="83"/>
        <v>2.5732621252788856E-2</v>
      </c>
      <c r="AI122" s="15">
        <f t="shared" si="83"/>
        <v>-4.4439575095234218E-2</v>
      </c>
      <c r="AJ122" s="15">
        <f t="shared" si="83"/>
        <v>3.4370687572492065E-2</v>
      </c>
      <c r="AK122" s="15">
        <f t="shared" si="83"/>
        <v>9.7064868003664539E-3</v>
      </c>
      <c r="AL122" s="15">
        <f t="shared" si="83"/>
        <v>-2.3542021813677705E-2</v>
      </c>
      <c r="AM122" s="15">
        <f t="shared" si="83"/>
        <v>2.6434711111182674E-2</v>
      </c>
      <c r="AN122" s="15">
        <f t="shared" si="83"/>
        <v>1.6580933969913447E-2</v>
      </c>
      <c r="AO122" s="15">
        <f t="shared" si="83"/>
        <v>-5.4334908924893455E-3</v>
      </c>
      <c r="AP122" s="15">
        <f t="shared" si="83"/>
        <v>5.2800589066400727E-2</v>
      </c>
      <c r="AQ122" s="15">
        <f t="shared" si="83"/>
        <v>-1.2499662948981749E-2</v>
      </c>
      <c r="AR122" s="15">
        <f t="shared" si="83"/>
        <v>5.4760630431732293E-2</v>
      </c>
      <c r="AS122" s="15">
        <f t="shared" si="83"/>
        <v>-2.1505210766711191E-2</v>
      </c>
      <c r="AT122" s="15">
        <f t="shared" si="83"/>
        <v>-2.3276016149538892E-2</v>
      </c>
      <c r="AU122" s="15">
        <f t="shared" si="83"/>
        <v>2.4649177058780891E-2</v>
      </c>
      <c r="AV122" s="15">
        <f t="shared" si="83"/>
        <v>8.0922693462839312E-3</v>
      </c>
      <c r="AW122" s="15">
        <f t="shared" si="83"/>
        <v>8.4251898722560448E-3</v>
      </c>
      <c r="AX122" s="15">
        <f t="shared" si="83"/>
        <v>-1.4407676004128844E-2</v>
      </c>
      <c r="AY122" s="15">
        <f t="shared" si="83"/>
        <v>-5.9265541552455225E-2</v>
      </c>
      <c r="AZ122" s="15">
        <f t="shared" si="83"/>
        <v>-2.2658065309461906E-2</v>
      </c>
      <c r="BA122" s="15">
        <f t="shared" si="83"/>
        <v>1.2101635973049474E-2</v>
      </c>
      <c r="BB122" s="25"/>
      <c r="BC122" s="25"/>
      <c r="BD122" s="25"/>
      <c r="BE122" s="25"/>
      <c r="BF122" s="25"/>
      <c r="BG122" s="25"/>
    </row>
    <row r="123" spans="1:59" s="26" customFormat="1">
      <c r="A123" s="232"/>
      <c r="B123" s="1"/>
      <c r="C123" s="1"/>
      <c r="D123" s="1"/>
      <c r="E123" s="1"/>
      <c r="F123" s="1"/>
      <c r="G123" s="1"/>
      <c r="H123" s="1"/>
      <c r="I123" s="1"/>
      <c r="J123" s="1"/>
      <c r="K123" s="1"/>
      <c r="L123" s="1"/>
      <c r="M123" s="1"/>
      <c r="N123" s="1"/>
      <c r="O123" s="1"/>
      <c r="P123" s="1"/>
      <c r="Q123" s="1"/>
      <c r="R123" s="1"/>
      <c r="S123" s="1"/>
      <c r="T123" s="1"/>
      <c r="U123" s="1"/>
      <c r="V123" s="1"/>
      <c r="W123" s="1"/>
      <c r="X123" s="1"/>
      <c r="Y123" s="863" t="s">
        <v>233</v>
      </c>
      <c r="Z123" s="29"/>
      <c r="AA123" s="29"/>
      <c r="AB123" s="15">
        <f t="shared" ref="AB123:BA123" si="84">AB71/AA71-1</f>
        <v>-1.2338493746578472E-2</v>
      </c>
      <c r="AC123" s="15">
        <f t="shared" si="84"/>
        <v>-1.6926613822833225E-2</v>
      </c>
      <c r="AD123" s="15">
        <f t="shared" si="84"/>
        <v>-2.4926292106145831E-2</v>
      </c>
      <c r="AE123" s="15">
        <f t="shared" si="84"/>
        <v>3.5958495856929673E-2</v>
      </c>
      <c r="AF123" s="15">
        <f t="shared" si="84"/>
        <v>-6.7138788344065503E-3</v>
      </c>
      <c r="AG123" s="15">
        <f t="shared" si="84"/>
        <v>7.4392653312251866E-3</v>
      </c>
      <c r="AH123" s="15">
        <f t="shared" si="84"/>
        <v>-1.9203717543185839E-2</v>
      </c>
      <c r="AI123" s="15">
        <f t="shared" si="84"/>
        <v>-6.1950139359959078E-2</v>
      </c>
      <c r="AJ123" s="15">
        <f t="shared" si="84"/>
        <v>2.3325728722657812E-2</v>
      </c>
      <c r="AK123" s="15">
        <f t="shared" si="84"/>
        <v>2.5261534155834209E-2</v>
      </c>
      <c r="AL123" s="15">
        <f t="shared" si="84"/>
        <v>-2.5062309406484129E-2</v>
      </c>
      <c r="AM123" s="15">
        <f t="shared" si="84"/>
        <v>1.8365414424991844E-2</v>
      </c>
      <c r="AN123" s="15">
        <f t="shared" si="84"/>
        <v>2.5604651587649574E-3</v>
      </c>
      <c r="AO123" s="15">
        <f t="shared" si="84"/>
        <v>-7.0992367144436797E-3</v>
      </c>
      <c r="AP123" s="15">
        <f t="shared" si="84"/>
        <v>-8.1714599378494013E-3</v>
      </c>
      <c r="AQ123" s="15">
        <f t="shared" si="84"/>
        <v>-1.2865007722679511E-2</v>
      </c>
      <c r="AR123" s="15">
        <f t="shared" si="84"/>
        <v>2.4844529770741586E-2</v>
      </c>
      <c r="AS123" s="15">
        <f t="shared" si="84"/>
        <v>-9.2875691606146393E-2</v>
      </c>
      <c r="AT123" s="15">
        <f t="shared" si="84"/>
        <v>-6.0063673633059422E-2</v>
      </c>
      <c r="AU123" s="15">
        <f t="shared" si="84"/>
        <v>7.2254025754690865E-2</v>
      </c>
      <c r="AV123" s="15">
        <f t="shared" si="84"/>
        <v>3.3406187420569777E-2</v>
      </c>
      <c r="AW123" s="15">
        <f t="shared" si="84"/>
        <v>2.7759470205450443E-2</v>
      </c>
      <c r="AX123" s="15">
        <f t="shared" si="84"/>
        <v>1.9778118713301263E-2</v>
      </c>
      <c r="AY123" s="15">
        <f t="shared" si="84"/>
        <v>-3.6865241621854117E-2</v>
      </c>
      <c r="AZ123" s="15">
        <f t="shared" si="84"/>
        <v>-3.8018089638426344E-2</v>
      </c>
      <c r="BA123" s="15">
        <f t="shared" si="84"/>
        <v>-3.4536072562484366E-2</v>
      </c>
      <c r="BB123" s="25"/>
      <c r="BC123" s="25"/>
      <c r="BD123" s="25"/>
      <c r="BE123" s="25"/>
      <c r="BF123" s="25"/>
      <c r="BG123" s="25"/>
    </row>
    <row r="124" spans="1:59" s="26" customFormat="1">
      <c r="A124" s="232"/>
      <c r="B124" s="1"/>
      <c r="C124" s="1"/>
      <c r="D124" s="1"/>
      <c r="E124" s="1"/>
      <c r="F124" s="1"/>
      <c r="G124" s="1"/>
      <c r="H124" s="1"/>
      <c r="I124" s="1"/>
      <c r="J124" s="1"/>
      <c r="K124" s="1"/>
      <c r="L124" s="1"/>
      <c r="M124" s="1"/>
      <c r="N124" s="1"/>
      <c r="O124" s="1"/>
      <c r="P124" s="1"/>
      <c r="Q124" s="1"/>
      <c r="R124" s="1"/>
      <c r="S124" s="1"/>
      <c r="T124" s="1"/>
      <c r="U124" s="1"/>
      <c r="V124" s="1"/>
      <c r="W124" s="1"/>
      <c r="X124" s="1"/>
      <c r="Y124" s="863" t="s">
        <v>234</v>
      </c>
      <c r="Z124" s="29"/>
      <c r="AA124" s="29"/>
      <c r="AB124" s="15">
        <f t="shared" ref="AB124:BA124" si="85">AB72/AA72-1</f>
        <v>5.7668002101896709E-2</v>
      </c>
      <c r="AC124" s="15">
        <f t="shared" si="85"/>
        <v>3.070217441286216E-2</v>
      </c>
      <c r="AD124" s="15">
        <f t="shared" si="85"/>
        <v>1.5359784558389711E-2</v>
      </c>
      <c r="AE124" s="15">
        <f t="shared" si="85"/>
        <v>4.2677159034415935E-2</v>
      </c>
      <c r="AF124" s="15">
        <f t="shared" si="85"/>
        <v>3.8134171153411112E-2</v>
      </c>
      <c r="AG124" s="15">
        <f t="shared" si="85"/>
        <v>2.669075825474887E-2</v>
      </c>
      <c r="AH124" s="15">
        <f t="shared" si="85"/>
        <v>6.3045612084562386E-3</v>
      </c>
      <c r="AI124" s="15">
        <f t="shared" si="85"/>
        <v>-8.3772759161893084E-3</v>
      </c>
      <c r="AJ124" s="15">
        <f t="shared" si="85"/>
        <v>1.7072504136232958E-2</v>
      </c>
      <c r="AK124" s="15">
        <f t="shared" si="85"/>
        <v>-1.2592238957084279E-3</v>
      </c>
      <c r="AL124" s="15">
        <f t="shared" si="85"/>
        <v>1.5928639056912886E-2</v>
      </c>
      <c r="AM124" s="15">
        <f t="shared" si="85"/>
        <v>-1.2199124451739873E-2</v>
      </c>
      <c r="AN124" s="15">
        <f t="shared" si="85"/>
        <v>-1.3869781898524502E-2</v>
      </c>
      <c r="AO124" s="15">
        <f t="shared" si="85"/>
        <v>-2.3916368076737249E-2</v>
      </c>
      <c r="AP124" s="15">
        <f t="shared" si="85"/>
        <v>-2.1365188920367428E-2</v>
      </c>
      <c r="AQ124" s="15">
        <f t="shared" si="85"/>
        <v>-1.7512197106635985E-2</v>
      </c>
      <c r="AR124" s="15">
        <f t="shared" si="85"/>
        <v>-2.9673890427344141E-3</v>
      </c>
      <c r="AS124" s="15">
        <f t="shared" si="85"/>
        <v>-3.1822644517121135E-2</v>
      </c>
      <c r="AT124" s="15">
        <f t="shared" si="85"/>
        <v>-1.5692170497615399E-2</v>
      </c>
      <c r="AU124" s="15">
        <f t="shared" si="85"/>
        <v>2.0412716434199396E-3</v>
      </c>
      <c r="AV124" s="15">
        <f t="shared" si="85"/>
        <v>-1.5777818098961616E-2</v>
      </c>
      <c r="AW124" s="15">
        <f t="shared" si="85"/>
        <v>6.9292410176291508E-3</v>
      </c>
      <c r="AX124" s="15">
        <f t="shared" si="85"/>
        <v>-1.1516874651337772E-2</v>
      </c>
      <c r="AY124" s="15">
        <f t="shared" si="85"/>
        <v>-2.3495132280063502E-2</v>
      </c>
      <c r="AZ124" s="15">
        <f t="shared" si="85"/>
        <v>-5.9200854201725273E-3</v>
      </c>
      <c r="BA124" s="15">
        <f t="shared" si="85"/>
        <v>-9.2656096548996425E-3</v>
      </c>
      <c r="BB124" s="25"/>
      <c r="BC124" s="25"/>
      <c r="BD124" s="25"/>
      <c r="BE124" s="25"/>
      <c r="BF124" s="25"/>
      <c r="BG124" s="25"/>
    </row>
    <row r="125" spans="1:59" s="26" customFormat="1">
      <c r="A125" s="232"/>
      <c r="B125" s="1"/>
      <c r="C125" s="1"/>
      <c r="D125" s="1"/>
      <c r="E125" s="1"/>
      <c r="F125" s="1"/>
      <c r="G125" s="1"/>
      <c r="H125" s="1"/>
      <c r="I125" s="1"/>
      <c r="J125" s="1"/>
      <c r="K125" s="1"/>
      <c r="L125" s="1"/>
      <c r="M125" s="1"/>
      <c r="N125" s="1"/>
      <c r="O125" s="1"/>
      <c r="P125" s="1"/>
      <c r="Q125" s="1"/>
      <c r="R125" s="1"/>
      <c r="S125" s="1"/>
      <c r="T125" s="1"/>
      <c r="U125" s="1"/>
      <c r="V125" s="1"/>
      <c r="W125" s="1"/>
      <c r="X125" s="1"/>
      <c r="Y125" s="863" t="s">
        <v>235</v>
      </c>
      <c r="Z125" s="29"/>
      <c r="AA125" s="29"/>
      <c r="AB125" s="15">
        <f t="shared" ref="AB125:BA125" si="86">AB73/AA73-1</f>
        <v>3.2089303823876758E-2</v>
      </c>
      <c r="AC125" s="15">
        <f t="shared" si="86"/>
        <v>3.260904590973257E-2</v>
      </c>
      <c r="AD125" s="15">
        <f t="shared" si="86"/>
        <v>3.256203423359838E-2</v>
      </c>
      <c r="AE125" s="15">
        <f t="shared" si="86"/>
        <v>9.8513369857222033E-2</v>
      </c>
      <c r="AF125" s="15">
        <f t="shared" si="86"/>
        <v>3.2503526815753636E-2</v>
      </c>
      <c r="AG125" s="15">
        <f t="shared" si="86"/>
        <v>-1.2691993849977656E-2</v>
      </c>
      <c r="AH125" s="15">
        <f t="shared" si="86"/>
        <v>3.1558429187288795E-2</v>
      </c>
      <c r="AI125" s="15">
        <f t="shared" si="86"/>
        <v>4.8567715077059592E-2</v>
      </c>
      <c r="AJ125" s="15">
        <f t="shared" si="86"/>
        <v>6.2560438740627999E-2</v>
      </c>
      <c r="AK125" s="15">
        <f t="shared" si="86"/>
        <v>2.0301211979371736E-2</v>
      </c>
      <c r="AL125" s="15">
        <f t="shared" si="86"/>
        <v>3.8472075418867213E-3</v>
      </c>
      <c r="AM125" s="15">
        <f t="shared" si="86"/>
        <v>5.0885310314728871E-2</v>
      </c>
      <c r="AN125" s="15">
        <f t="shared" si="86"/>
        <v>2.879589277313821E-2</v>
      </c>
      <c r="AO125" s="15">
        <f t="shared" si="86"/>
        <v>3.7300418915385158E-2</v>
      </c>
      <c r="AP125" s="15">
        <f t="shared" si="86"/>
        <v>3.1214978507358548E-2</v>
      </c>
      <c r="AQ125" s="15">
        <f t="shared" si="86"/>
        <v>-1.3783067846102059E-2</v>
      </c>
      <c r="AR125" s="15">
        <f t="shared" si="86"/>
        <v>4.4480030492380251E-2</v>
      </c>
      <c r="AS125" s="15">
        <f t="shared" si="86"/>
        <v>-3.5140924808133245E-2</v>
      </c>
      <c r="AT125" s="15">
        <f t="shared" si="86"/>
        <v>-0.10910219074550975</v>
      </c>
      <c r="AU125" s="15">
        <f t="shared" si="86"/>
        <v>4.5207402448538048E-2</v>
      </c>
      <c r="AV125" s="15">
        <f t="shared" si="86"/>
        <v>0.1157058338901471</v>
      </c>
      <c r="AW125" s="15">
        <f t="shared" si="86"/>
        <v>3.7188447347750175E-2</v>
      </c>
      <c r="AX125" s="15">
        <f t="shared" si="86"/>
        <v>3.0334866637894642E-2</v>
      </c>
      <c r="AY125" s="15">
        <f t="shared" si="86"/>
        <v>-3.3718216359756026E-2</v>
      </c>
      <c r="AZ125" s="15">
        <f t="shared" si="86"/>
        <v>-5.7258279787858579E-2</v>
      </c>
      <c r="BA125" s="15">
        <f t="shared" si="86"/>
        <v>-1.6914129089992791E-2</v>
      </c>
      <c r="BB125" s="25"/>
      <c r="BC125" s="25"/>
      <c r="BD125" s="25"/>
      <c r="BE125" s="25"/>
      <c r="BF125" s="25"/>
      <c r="BG125" s="25"/>
    </row>
    <row r="126" spans="1:59" s="26" customFormat="1">
      <c r="A126" s="232"/>
      <c r="B126" s="1"/>
      <c r="C126" s="1"/>
      <c r="D126" s="1"/>
      <c r="E126" s="1"/>
      <c r="F126" s="1"/>
      <c r="G126" s="1"/>
      <c r="H126" s="1"/>
      <c r="I126" s="1"/>
      <c r="J126" s="1"/>
      <c r="K126" s="1"/>
      <c r="L126" s="1"/>
      <c r="M126" s="1"/>
      <c r="N126" s="1"/>
      <c r="O126" s="1"/>
      <c r="P126" s="1"/>
      <c r="Q126" s="1"/>
      <c r="R126" s="1"/>
      <c r="S126" s="1"/>
      <c r="T126" s="1"/>
      <c r="U126" s="1"/>
      <c r="V126" s="1"/>
      <c r="W126" s="1"/>
      <c r="X126" s="1"/>
      <c r="Y126" s="863" t="s">
        <v>236</v>
      </c>
      <c r="Z126" s="29"/>
      <c r="AA126" s="29"/>
      <c r="AB126" s="15">
        <f t="shared" ref="AB126:BA126" si="87">AB74/AA74-1</f>
        <v>1.4629830194079263E-2</v>
      </c>
      <c r="AC126" s="15">
        <f t="shared" si="87"/>
        <v>5.2459069547881487E-2</v>
      </c>
      <c r="AD126" s="15">
        <f t="shared" si="87"/>
        <v>-3.1740651617166993E-3</v>
      </c>
      <c r="AE126" s="15">
        <f t="shared" si="87"/>
        <v>6.8940052706516264E-2</v>
      </c>
      <c r="AF126" s="15">
        <f t="shared" si="87"/>
        <v>1.5392831512120786E-2</v>
      </c>
      <c r="AG126" s="15">
        <f t="shared" si="87"/>
        <v>1.7206619300762949E-2</v>
      </c>
      <c r="AH126" s="15">
        <f t="shared" si="87"/>
        <v>-3.2224682680359051E-2</v>
      </c>
      <c r="AI126" s="15">
        <f t="shared" si="87"/>
        <v>-1.6857374518621793E-2</v>
      </c>
      <c r="AJ126" s="15">
        <f t="shared" si="87"/>
        <v>4.9054962836964311E-2</v>
      </c>
      <c r="AK126" s="15">
        <f t="shared" si="87"/>
        <v>3.9728247777848669E-2</v>
      </c>
      <c r="AL126" s="15">
        <f t="shared" si="87"/>
        <v>-2.1098867391743714E-2</v>
      </c>
      <c r="AM126" s="15">
        <f t="shared" si="87"/>
        <v>7.0166774951911037E-2</v>
      </c>
      <c r="AN126" s="15">
        <f t="shared" si="87"/>
        <v>1.8932447716719203E-2</v>
      </c>
      <c r="AO126" s="15">
        <f t="shared" si="87"/>
        <v>-1.1391128565771402E-2</v>
      </c>
      <c r="AP126" s="15">
        <f t="shared" si="87"/>
        <v>3.9802859476388175E-2</v>
      </c>
      <c r="AQ126" s="15">
        <f t="shared" si="87"/>
        <v>-5.1937768465439182E-2</v>
      </c>
      <c r="AR126" s="15">
        <f t="shared" si="87"/>
        <v>6.5921633360624288E-2</v>
      </c>
      <c r="AS126" s="15">
        <f t="shared" si="87"/>
        <v>-2.4079577535134344E-2</v>
      </c>
      <c r="AT126" s="15">
        <f t="shared" si="87"/>
        <v>-3.5824201829570246E-2</v>
      </c>
      <c r="AU126" s="15">
        <f t="shared" si="87"/>
        <v>7.1383541738491818E-2</v>
      </c>
      <c r="AV126" s="15">
        <f t="shared" si="87"/>
        <v>8.4280422766926266E-2</v>
      </c>
      <c r="AW126" s="15">
        <f t="shared" si="87"/>
        <v>7.45019277915695E-2</v>
      </c>
      <c r="AX126" s="15">
        <f t="shared" si="87"/>
        <v>-5.6720177362240554E-3</v>
      </c>
      <c r="AY126" s="15">
        <f t="shared" si="87"/>
        <v>-6.3709496490475304E-2</v>
      </c>
      <c r="AZ126" s="15">
        <f t="shared" si="87"/>
        <v>-2.635742991926604E-2</v>
      </c>
      <c r="BA126" s="15">
        <f t="shared" si="87"/>
        <v>5.5959274208454701E-3</v>
      </c>
      <c r="BB126" s="25"/>
      <c r="BC126" s="25"/>
      <c r="BD126" s="25"/>
      <c r="BE126" s="25"/>
      <c r="BF126" s="25"/>
      <c r="BG126" s="25"/>
    </row>
    <row r="127" spans="1:59" s="26" customFormat="1">
      <c r="A127" s="232"/>
      <c r="B127" s="1"/>
      <c r="C127" s="1"/>
      <c r="D127" s="1"/>
      <c r="E127" s="1"/>
      <c r="F127" s="1"/>
      <c r="G127" s="1"/>
      <c r="H127" s="1"/>
      <c r="I127" s="1"/>
      <c r="J127" s="1"/>
      <c r="K127" s="1"/>
      <c r="L127" s="1"/>
      <c r="M127" s="1"/>
      <c r="N127" s="1"/>
      <c r="O127" s="1"/>
      <c r="P127" s="1"/>
      <c r="Q127" s="1"/>
      <c r="R127" s="1"/>
      <c r="S127" s="1"/>
      <c r="T127" s="1"/>
      <c r="U127" s="1"/>
      <c r="V127" s="1"/>
      <c r="W127" s="1"/>
      <c r="X127" s="1"/>
      <c r="Y127" s="863" t="s">
        <v>237</v>
      </c>
      <c r="Z127" s="29"/>
      <c r="AA127" s="29"/>
      <c r="AB127" s="15">
        <f t="shared" ref="AB127:BA127" si="88">AB75/AA75-1</f>
        <v>1.7258496486498576E-2</v>
      </c>
      <c r="AC127" s="15">
        <f t="shared" si="88"/>
        <v>-1.0784302419898362E-3</v>
      </c>
      <c r="AD127" s="15">
        <f t="shared" si="88"/>
        <v>-1.9440949428619958E-2</v>
      </c>
      <c r="AE127" s="15">
        <f t="shared" si="88"/>
        <v>2.4302452772138272E-2</v>
      </c>
      <c r="AF127" s="15">
        <f t="shared" si="88"/>
        <v>5.0333339611177141E-3</v>
      </c>
      <c r="AG127" s="15">
        <f t="shared" si="88"/>
        <v>7.8414147171752546E-3</v>
      </c>
      <c r="AH127" s="15">
        <f t="shared" si="88"/>
        <v>-3.8720770435054841E-2</v>
      </c>
      <c r="AI127" s="15">
        <f t="shared" si="88"/>
        <v>-9.4012514327946994E-2</v>
      </c>
      <c r="AJ127" s="15">
        <f t="shared" si="88"/>
        <v>4.9325438195575444E-3</v>
      </c>
      <c r="AK127" s="15">
        <f t="shared" si="88"/>
        <v>7.7821145918084422E-3</v>
      </c>
      <c r="AL127" s="15">
        <f t="shared" si="88"/>
        <v>-2.2178164561248548E-2</v>
      </c>
      <c r="AM127" s="15">
        <f t="shared" si="88"/>
        <v>-4.6349320916580061E-2</v>
      </c>
      <c r="AN127" s="15">
        <f t="shared" si="88"/>
        <v>-1.4278680617717199E-2</v>
      </c>
      <c r="AO127" s="15">
        <f t="shared" si="88"/>
        <v>-3.2741127166835415E-4</v>
      </c>
      <c r="AP127" s="15">
        <f t="shared" si="88"/>
        <v>2.0186843102821816E-2</v>
      </c>
      <c r="AQ127" s="15">
        <f t="shared" si="88"/>
        <v>4.4853173144976388E-3</v>
      </c>
      <c r="AR127" s="15">
        <f t="shared" si="88"/>
        <v>-1.4331569257170274E-2</v>
      </c>
      <c r="AS127" s="15">
        <f t="shared" si="88"/>
        <v>-7.8040716377814845E-2</v>
      </c>
      <c r="AT127" s="15">
        <f t="shared" si="88"/>
        <v>-0.10943939084998366</v>
      </c>
      <c r="AU127" s="15">
        <f t="shared" si="88"/>
        <v>2.3901855576494713E-2</v>
      </c>
      <c r="AV127" s="15">
        <f t="shared" si="88"/>
        <v>-1.9413850654842468E-3</v>
      </c>
      <c r="AW127" s="15">
        <f t="shared" si="88"/>
        <v>1.3300499939865595E-3</v>
      </c>
      <c r="AX127" s="15">
        <f t="shared" si="88"/>
        <v>3.8067981829433162E-2</v>
      </c>
      <c r="AY127" s="15">
        <f t="shared" si="88"/>
        <v>-1.2468237705913543E-2</v>
      </c>
      <c r="AZ127" s="15">
        <f t="shared" si="88"/>
        <v>-2.7524730626777738E-2</v>
      </c>
      <c r="BA127" s="15">
        <f t="shared" si="88"/>
        <v>-8.9856902442396747E-3</v>
      </c>
      <c r="BB127" s="25"/>
      <c r="BC127" s="25"/>
      <c r="BD127" s="25"/>
      <c r="BE127" s="25"/>
      <c r="BF127" s="25"/>
      <c r="BG127" s="25"/>
    </row>
    <row r="128" spans="1:59" s="26" customFormat="1">
      <c r="A128" s="232"/>
      <c r="B128" s="1"/>
      <c r="C128" s="1"/>
      <c r="D128" s="1"/>
      <c r="E128" s="1"/>
      <c r="F128" s="1"/>
      <c r="G128" s="1"/>
      <c r="H128" s="1"/>
      <c r="I128" s="1"/>
      <c r="J128" s="1"/>
      <c r="K128" s="1"/>
      <c r="L128" s="1"/>
      <c r="M128" s="1"/>
      <c r="N128" s="1"/>
      <c r="O128" s="1"/>
      <c r="P128" s="1"/>
      <c r="Q128" s="1"/>
      <c r="R128" s="1"/>
      <c r="S128" s="1"/>
      <c r="T128" s="232"/>
      <c r="U128" s="1"/>
      <c r="V128" s="1"/>
      <c r="W128" s="1"/>
      <c r="X128" s="1"/>
      <c r="Y128" s="863" t="s">
        <v>238</v>
      </c>
      <c r="Z128" s="29"/>
      <c r="AA128" s="29"/>
      <c r="AB128" s="15">
        <f t="shared" ref="AB128:BA128" si="89">AB76/AA76-1</f>
        <v>7.8531654968936326E-3</v>
      </c>
      <c r="AC128" s="15">
        <f t="shared" si="89"/>
        <v>7.4586004128726957E-2</v>
      </c>
      <c r="AD128" s="15">
        <f t="shared" si="89"/>
        <v>-3.7617373393597275E-2</v>
      </c>
      <c r="AE128" s="15">
        <f t="shared" si="89"/>
        <v>0.14303144423199798</v>
      </c>
      <c r="AF128" s="15">
        <f t="shared" si="89"/>
        <v>1.8925137975685402E-2</v>
      </c>
      <c r="AG128" s="15">
        <f t="shared" si="89"/>
        <v>1.7509402918368222E-2</v>
      </c>
      <c r="AH128" s="15">
        <f t="shared" si="89"/>
        <v>5.2520582602042731E-2</v>
      </c>
      <c r="AI128" s="15">
        <f t="shared" si="89"/>
        <v>7.7152993019675709E-3</v>
      </c>
      <c r="AJ128" s="15">
        <f t="shared" si="89"/>
        <v>-2.6131702326843698E-3</v>
      </c>
      <c r="AK128" s="15">
        <f t="shared" si="89"/>
        <v>4.7529274460494708E-2</v>
      </c>
      <c r="AL128" s="15">
        <f t="shared" si="89"/>
        <v>-1.016405144827115E-2</v>
      </c>
      <c r="AM128" s="15">
        <f t="shared" si="89"/>
        <v>7.538793016429679E-3</v>
      </c>
      <c r="AN128" s="15">
        <f t="shared" si="89"/>
        <v>2.2828164400182427E-2</v>
      </c>
      <c r="AO128" s="15">
        <f t="shared" si="89"/>
        <v>-2.4231835346301911E-2</v>
      </c>
      <c r="AP128" s="15">
        <f t="shared" si="89"/>
        <v>-3.2070825166124806E-2</v>
      </c>
      <c r="AQ128" s="15">
        <f t="shared" si="89"/>
        <v>-5.5163640506226908E-2</v>
      </c>
      <c r="AR128" s="15">
        <f t="shared" si="89"/>
        <v>1.9253130379822458E-2</v>
      </c>
      <c r="AS128" s="15">
        <f t="shared" si="89"/>
        <v>4.5026302862071432E-2</v>
      </c>
      <c r="AT128" s="15">
        <f t="shared" si="89"/>
        <v>-0.11485337461969702</v>
      </c>
      <c r="AU128" s="15">
        <f t="shared" si="89"/>
        <v>1.8359490305718706E-2</v>
      </c>
      <c r="AV128" s="15">
        <f t="shared" si="89"/>
        <v>-2.3792134138265975E-2</v>
      </c>
      <c r="AW128" s="15">
        <f t="shared" si="89"/>
        <v>6.4420182048828822E-2</v>
      </c>
      <c r="AX128" s="15">
        <f t="shared" si="89"/>
        <v>-1.5345757585175201E-2</v>
      </c>
      <c r="AY128" s="15">
        <f t="shared" si="89"/>
        <v>-2.93184278934292E-2</v>
      </c>
      <c r="AZ128" s="15">
        <f t="shared" si="89"/>
        <v>1.0275807827533789E-2</v>
      </c>
      <c r="BA128" s="15">
        <f t="shared" si="89"/>
        <v>2.5261120895815115E-2</v>
      </c>
      <c r="BB128" s="25"/>
      <c r="BC128" s="25"/>
      <c r="BD128" s="25"/>
      <c r="BE128" s="25"/>
      <c r="BF128" s="25"/>
      <c r="BG128" s="25"/>
    </row>
    <row r="129" spans="1:59" s="26" customFormat="1" ht="19.5" thickBot="1">
      <c r="A129" s="232"/>
      <c r="B129" s="1"/>
      <c r="C129" s="1"/>
      <c r="D129" s="1"/>
      <c r="E129" s="1"/>
      <c r="F129" s="1"/>
      <c r="G129" s="1"/>
      <c r="H129" s="1"/>
      <c r="I129" s="1"/>
      <c r="J129" s="1"/>
      <c r="K129" s="1"/>
      <c r="L129" s="1"/>
      <c r="M129" s="1"/>
      <c r="N129" s="1"/>
      <c r="O129" s="1"/>
      <c r="P129" s="1"/>
      <c r="Q129" s="1"/>
      <c r="R129" s="1"/>
      <c r="S129" s="1"/>
      <c r="T129" s="1"/>
      <c r="U129" s="1"/>
      <c r="V129" s="232"/>
      <c r="W129" s="232"/>
      <c r="X129" s="232"/>
      <c r="Y129" s="1058" t="s">
        <v>308</v>
      </c>
      <c r="Z129" s="30"/>
      <c r="AA129" s="30"/>
      <c r="AB129" s="16">
        <f t="shared" ref="AB129:BA129" si="90">AB77/AA77-1</f>
        <v>-3.1203760770960431E-2</v>
      </c>
      <c r="AC129" s="16">
        <f t="shared" si="90"/>
        <v>-4.0382898468638406E-2</v>
      </c>
      <c r="AD129" s="16">
        <f t="shared" si="90"/>
        <v>-3.4765612340803997E-2</v>
      </c>
      <c r="AE129" s="16">
        <f t="shared" si="90"/>
        <v>-3.62935675256989E-2</v>
      </c>
      <c r="AF129" s="16">
        <f t="shared" si="90"/>
        <v>3.4456283203886384E-2</v>
      </c>
      <c r="AG129" s="16">
        <f t="shared" si="90"/>
        <v>1.887207455777129E-2</v>
      </c>
      <c r="AH129" s="16">
        <f t="shared" si="90"/>
        <v>-6.3106721693000356E-3</v>
      </c>
      <c r="AI129" s="16">
        <f t="shared" si="90"/>
        <v>-7.3291487188042459E-2</v>
      </c>
      <c r="AJ129" s="16">
        <f t="shared" si="90"/>
        <v>3.7833753145779525E-3</v>
      </c>
      <c r="AK129" s="16">
        <f t="shared" si="90"/>
        <v>1.3976849174962558E-2</v>
      </c>
      <c r="AL129" s="16">
        <f t="shared" si="90"/>
        <v>-8.413897375531898E-2</v>
      </c>
      <c r="AM129" s="16">
        <f t="shared" si="90"/>
        <v>-5.0347275814837222E-2</v>
      </c>
      <c r="AN129" s="16">
        <f t="shared" si="90"/>
        <v>-3.6931700420021363E-2</v>
      </c>
      <c r="AO129" s="16">
        <f t="shared" si="90"/>
        <v>-3.4514762423319079E-2</v>
      </c>
      <c r="AP129" s="16">
        <f t="shared" si="90"/>
        <v>-1.2542520257576184E-2</v>
      </c>
      <c r="AQ129" s="16">
        <f t="shared" si="90"/>
        <v>-1.4890243979435724E-2</v>
      </c>
      <c r="AR129" s="16">
        <f t="shared" si="90"/>
        <v>4.0760062059399527E-3</v>
      </c>
      <c r="AS129" s="16">
        <f t="shared" si="90"/>
        <v>-9.3173368859618688E-2</v>
      </c>
      <c r="AT129" s="16">
        <f t="shared" si="90"/>
        <v>-8.4638866234541976E-2</v>
      </c>
      <c r="AU129" s="16">
        <f t="shared" si="90"/>
        <v>-2.7810791724860673E-2</v>
      </c>
      <c r="AV129" s="16">
        <f t="shared" si="90"/>
        <v>-3.1794115889556718E-2</v>
      </c>
      <c r="AW129" s="16">
        <f t="shared" si="90"/>
        <v>3.1122534607408436E-3</v>
      </c>
      <c r="AX129" s="16">
        <f t="shared" si="90"/>
        <v>2.1991927517788223E-3</v>
      </c>
      <c r="AY129" s="16">
        <f t="shared" si="90"/>
        <v>-2.916660201621768E-2</v>
      </c>
      <c r="AZ129" s="16">
        <f t="shared" si="90"/>
        <v>-1.731593907297535E-2</v>
      </c>
      <c r="BA129" s="16">
        <f t="shared" si="90"/>
        <v>-8.6584774497850958E-3</v>
      </c>
      <c r="BB129" s="27"/>
      <c r="BC129" s="27"/>
      <c r="BD129" s="27"/>
      <c r="BE129" s="27"/>
      <c r="BF129" s="27"/>
      <c r="BG129" s="27"/>
    </row>
    <row r="130" spans="1:59" s="26" customFormat="1" ht="15" thickTop="1">
      <c r="A130" s="232"/>
      <c r="B130" s="232"/>
      <c r="C130" s="232"/>
      <c r="D130" s="232"/>
      <c r="E130" s="232"/>
      <c r="F130" s="232"/>
      <c r="G130" s="232"/>
      <c r="H130" s="232"/>
      <c r="I130" s="232"/>
      <c r="J130" s="232"/>
      <c r="K130" s="232"/>
      <c r="L130" s="232"/>
      <c r="M130" s="232"/>
      <c r="N130" s="232"/>
      <c r="O130" s="232"/>
      <c r="P130" s="1"/>
      <c r="Q130" s="1"/>
      <c r="R130" s="1"/>
      <c r="S130" s="232"/>
      <c r="T130" s="1"/>
      <c r="U130" s="232"/>
      <c r="V130" s="1"/>
      <c r="W130" s="1"/>
      <c r="X130" s="1"/>
      <c r="Y130" s="865" t="s">
        <v>99</v>
      </c>
      <c r="Z130" s="31"/>
      <c r="AA130" s="31"/>
      <c r="AB130" s="17">
        <f t="shared" ref="AB130:AN130" si="91">AB78/AA78-1</f>
        <v>9.979989273423806E-3</v>
      </c>
      <c r="AC130" s="17">
        <f t="shared" si="91"/>
        <v>8.2490664503416244E-3</v>
      </c>
      <c r="AD130" s="17">
        <f t="shared" si="91"/>
        <v>-5.9033677103474957E-3</v>
      </c>
      <c r="AE130" s="17">
        <f t="shared" si="91"/>
        <v>4.6761904940185284E-2</v>
      </c>
      <c r="AF130" s="17">
        <f t="shared" si="91"/>
        <v>1.0234924094906894E-2</v>
      </c>
      <c r="AG130" s="17">
        <f t="shared" si="91"/>
        <v>9.691407320183254E-3</v>
      </c>
      <c r="AH130" s="17">
        <f t="shared" si="91"/>
        <v>-5.3156231452158309E-3</v>
      </c>
      <c r="AI130" s="17">
        <f t="shared" si="91"/>
        <v>-3.2084073269705082E-2</v>
      </c>
      <c r="AJ130" s="17">
        <f t="shared" si="91"/>
        <v>2.9903864670792757E-2</v>
      </c>
      <c r="AK130" s="17">
        <f t="shared" si="91"/>
        <v>1.846908825816751E-2</v>
      </c>
      <c r="AL130" s="17">
        <f t="shared" si="91"/>
        <v>-1.1909800011577487E-2</v>
      </c>
      <c r="AM130" s="17">
        <f t="shared" si="91"/>
        <v>2.3088862767478791E-2</v>
      </c>
      <c r="AN130" s="17">
        <f t="shared" si="91"/>
        <v>6.2484750722120452E-3</v>
      </c>
      <c r="AO130" s="17">
        <f>AO78/AN78-1</f>
        <v>-4.2225332879309851E-3</v>
      </c>
      <c r="AP130" s="17">
        <f>AP78/AO78-1</f>
        <v>5.2353317299511648E-3</v>
      </c>
      <c r="AQ130" s="17">
        <f>AQ78/AP78-1</f>
        <v>-1.8825900750926383E-2</v>
      </c>
      <c r="AR130" s="17">
        <f t="shared" ref="AR130:BA130" si="92">AR78/AQ78-1</f>
        <v>2.9447625786234388E-2</v>
      </c>
      <c r="AS130" s="17">
        <f t="shared" si="92"/>
        <v>-5.4548465131028845E-2</v>
      </c>
      <c r="AT130" s="17">
        <f t="shared" si="92"/>
        <v>-5.6213785334318422E-2</v>
      </c>
      <c r="AU130" s="17">
        <f t="shared" si="92"/>
        <v>4.4128470517950324E-2</v>
      </c>
      <c r="AV130" s="17">
        <f t="shared" si="92"/>
        <v>4.0975479303669182E-2</v>
      </c>
      <c r="AW130" s="17">
        <f t="shared" si="92"/>
        <v>3.2132236242210954E-2</v>
      </c>
      <c r="AX130" s="17">
        <f t="shared" si="92"/>
        <v>9.1923995271414594E-3</v>
      </c>
      <c r="AY130" s="17">
        <f t="shared" si="92"/>
        <v>-3.7961614648767572E-2</v>
      </c>
      <c r="AZ130" s="17">
        <f t="shared" si="92"/>
        <v>-3.2004424032807677E-2</v>
      </c>
      <c r="BA130" s="17">
        <f t="shared" si="92"/>
        <v>-1.5784637108088861E-2</v>
      </c>
      <c r="BB130" s="28"/>
      <c r="BC130" s="28"/>
      <c r="BD130" s="28"/>
      <c r="BE130" s="28"/>
      <c r="BF130" s="28"/>
      <c r="BG130" s="28"/>
    </row>
    <row r="131" spans="1:59" s="26" customFormat="1">
      <c r="A131" s="232"/>
      <c r="B131" s="1"/>
      <c r="C131" s="1"/>
      <c r="D131" s="1"/>
      <c r="E131" s="1"/>
      <c r="F131" s="1"/>
      <c r="G131" s="1"/>
      <c r="H131" s="1"/>
      <c r="I131" s="1"/>
      <c r="J131" s="1"/>
      <c r="K131" s="1"/>
      <c r="L131" s="1"/>
      <c r="M131" s="1"/>
      <c r="N131" s="1"/>
      <c r="O131" s="1"/>
      <c r="P131" s="232"/>
      <c r="Q131" s="232"/>
      <c r="R131" s="232"/>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5" spans="1:59" s="26" customFormat="1">
      <c r="A135" s="232"/>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6" customFormat="1">
      <c r="A136" s="232"/>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6" customFormat="1">
      <c r="A137" s="232"/>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6" customFormat="1">
      <c r="A138" s="232"/>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38"/>
      <c r="AM138" s="1"/>
      <c r="AN138" s="1"/>
      <c r="AO138" s="1"/>
      <c r="AP138" s="1"/>
      <c r="AQ138" s="1"/>
      <c r="AR138" s="1"/>
      <c r="AS138" s="1"/>
      <c r="AT138" s="1"/>
      <c r="AU138" s="1"/>
      <c r="AV138" s="1"/>
      <c r="AW138" s="1"/>
      <c r="AX138" s="1"/>
      <c r="AY138" s="1"/>
      <c r="AZ138" s="1"/>
      <c r="BA138" s="1"/>
      <c r="BB138" s="1"/>
      <c r="BC138" s="1"/>
      <c r="BD138" s="1"/>
      <c r="BE138" s="1"/>
      <c r="BF138" s="1"/>
      <c r="BG138" s="1"/>
    </row>
    <row r="139" spans="1:59" s="26" customFormat="1">
      <c r="A139" s="232"/>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38"/>
      <c r="AM139" s="38"/>
      <c r="AN139" s="1"/>
      <c r="AO139" s="1"/>
      <c r="AP139" s="1"/>
      <c r="AQ139" s="1"/>
      <c r="AR139" s="1"/>
      <c r="AS139" s="1"/>
      <c r="AT139" s="1"/>
      <c r="AU139" s="1"/>
      <c r="AV139" s="1"/>
      <c r="AW139" s="1"/>
      <c r="AX139" s="1"/>
      <c r="AY139" s="1"/>
      <c r="AZ139" s="1"/>
      <c r="BA139" s="1"/>
      <c r="BB139" s="1"/>
      <c r="BC139" s="1"/>
      <c r="BD139" s="1"/>
      <c r="BE139" s="1"/>
      <c r="BF139" s="1"/>
      <c r="BG139" s="1"/>
    </row>
    <row r="140" spans="1:59" s="26" customFormat="1">
      <c r="A140" s="232"/>
      <c r="B140" s="1"/>
      <c r="C140" s="1"/>
      <c r="D140" s="1"/>
      <c r="E140" s="1"/>
      <c r="F140" s="1"/>
      <c r="G140" s="1"/>
      <c r="H140" s="1"/>
      <c r="I140" s="1"/>
      <c r="J140" s="1"/>
      <c r="K140" s="1"/>
      <c r="L140" s="1"/>
      <c r="M140" s="1"/>
      <c r="N140" s="1"/>
      <c r="O140" s="1"/>
      <c r="P140" s="1"/>
      <c r="Q140" s="1"/>
      <c r="R140" s="1"/>
      <c r="S140" s="1"/>
      <c r="T140" s="232"/>
      <c r="U140" s="1"/>
      <c r="V140" s="1"/>
      <c r="W140" s="1"/>
      <c r="X140" s="1"/>
      <c r="Y140" s="1"/>
      <c r="Z140" s="1"/>
      <c r="AA140" s="1"/>
      <c r="AB140" s="1"/>
      <c r="AC140" s="1"/>
      <c r="AD140" s="1"/>
      <c r="AE140" s="1"/>
      <c r="AF140" s="1"/>
      <c r="AG140" s="1"/>
      <c r="AH140" s="1"/>
      <c r="AI140" s="1"/>
      <c r="AJ140" s="1"/>
      <c r="AK140" s="1"/>
      <c r="AL140" s="1"/>
      <c r="AM140" s="38"/>
      <c r="AN140" s="1"/>
      <c r="AO140" s="1"/>
      <c r="AP140" s="1"/>
      <c r="AQ140" s="1"/>
      <c r="AR140" s="1"/>
      <c r="AS140" s="1"/>
      <c r="AT140" s="1"/>
      <c r="AU140" s="1"/>
      <c r="AV140" s="1"/>
      <c r="AW140" s="1"/>
      <c r="AX140" s="1"/>
      <c r="AY140" s="1"/>
      <c r="AZ140" s="1"/>
      <c r="BA140" s="1"/>
      <c r="BB140" s="1"/>
      <c r="BC140" s="1"/>
      <c r="BD140" s="1"/>
      <c r="BE140" s="1"/>
      <c r="BF140" s="1"/>
      <c r="BG140" s="1"/>
    </row>
    <row r="141" spans="1:59" s="26" customFormat="1">
      <c r="A141" s="232"/>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38"/>
      <c r="AN141" s="1"/>
      <c r="AO141" s="1"/>
      <c r="AP141" s="1"/>
      <c r="AQ141" s="1"/>
      <c r="AR141" s="1"/>
      <c r="AS141" s="1"/>
      <c r="AT141" s="1"/>
      <c r="AU141" s="1"/>
      <c r="AV141" s="1"/>
      <c r="AW141" s="1"/>
      <c r="AX141" s="1"/>
      <c r="AY141" s="1"/>
      <c r="AZ141" s="1"/>
      <c r="BA141" s="1"/>
      <c r="BB141" s="1"/>
      <c r="BC141" s="1"/>
      <c r="BD141" s="1"/>
      <c r="BE141" s="1"/>
      <c r="BF141" s="1"/>
      <c r="BG141" s="1"/>
    </row>
    <row r="142" spans="1:59" s="26" customFormat="1">
      <c r="A142" s="232"/>
      <c r="B142" s="232"/>
      <c r="C142" s="232"/>
      <c r="D142" s="232"/>
      <c r="E142" s="232"/>
      <c r="F142" s="232"/>
      <c r="G142" s="232"/>
      <c r="H142" s="232"/>
      <c r="I142" s="232"/>
      <c r="J142" s="232"/>
      <c r="K142" s="232"/>
      <c r="L142" s="232"/>
      <c r="M142" s="232"/>
      <c r="N142" s="232"/>
      <c r="O142" s="232"/>
      <c r="P142" s="1"/>
      <c r="Q142" s="1"/>
      <c r="R142" s="1"/>
      <c r="S142" s="232"/>
      <c r="T142" s="1"/>
      <c r="U142" s="232"/>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row>
    <row r="143" spans="1:59" s="26" customFormat="1">
      <c r="A143" s="232"/>
      <c r="B143" s="1"/>
      <c r="C143" s="1"/>
      <c r="D143" s="1"/>
      <c r="E143" s="1"/>
      <c r="F143" s="1"/>
      <c r="G143" s="1"/>
      <c r="H143" s="1"/>
      <c r="I143" s="1"/>
      <c r="J143" s="1"/>
      <c r="K143" s="1"/>
      <c r="L143" s="1"/>
      <c r="M143" s="1"/>
      <c r="N143" s="1"/>
      <c r="O143" s="1"/>
      <c r="P143" s="232"/>
      <c r="Q143" s="232"/>
      <c r="R143" s="232"/>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row>
  </sheetData>
  <mergeCells count="26">
    <mergeCell ref="X13:Y13"/>
    <mergeCell ref="R73:S73"/>
    <mergeCell ref="R74:S74"/>
    <mergeCell ref="Q76:S76"/>
    <mergeCell ref="X33:Y33"/>
    <mergeCell ref="X34:Y34"/>
    <mergeCell ref="R56:S56"/>
    <mergeCell ref="R57:S57"/>
    <mergeCell ref="R58:S58"/>
    <mergeCell ref="R59:S59"/>
    <mergeCell ref="R61:S61"/>
    <mergeCell ref="W64:Y64"/>
    <mergeCell ref="X45:Y45"/>
    <mergeCell ref="X46:Y46"/>
    <mergeCell ref="X47:Y47"/>
    <mergeCell ref="X48:Y48"/>
    <mergeCell ref="X31:Y31"/>
    <mergeCell ref="X19:Y19"/>
    <mergeCell ref="X30:Y30"/>
    <mergeCell ref="X15:Y15"/>
    <mergeCell ref="R62:S62"/>
    <mergeCell ref="X50:Y50"/>
    <mergeCell ref="X51:Y51"/>
    <mergeCell ref="X61:Y61"/>
    <mergeCell ref="X62:Y62"/>
    <mergeCell ref="X32:Y32"/>
  </mergeCells>
  <phoneticPr fontId="9"/>
  <pageMargins left="0.78740157480314965" right="0.78740157480314965" top="0.98425196850393704" bottom="0.98425196850393704" header="0.51181102362204722" footer="0.51181102362204722"/>
  <pageSetup paperSize="9" scale="2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K140"/>
  <sheetViews>
    <sheetView zoomScale="85" zoomScaleNormal="85" workbookViewId="0">
      <pane xSplit="25" ySplit="4" topLeftCell="AP5" activePane="bottomRight" state="frozen"/>
      <selection activeCell="AQ33" sqref="AQ33"/>
      <selection pane="topRight" activeCell="AQ33" sqref="AQ33"/>
      <selection pane="bottomLeft" activeCell="AQ33" sqref="AQ33"/>
      <selection pane="bottomRight"/>
    </sheetView>
  </sheetViews>
  <sheetFormatPr defaultRowHeight="14.25"/>
  <cols>
    <col min="1" max="1" width="1.625" style="232" customWidth="1"/>
    <col min="2" max="20" width="1.625" style="1" hidden="1" customWidth="1"/>
    <col min="21" max="23" width="1.625" style="1" customWidth="1"/>
    <col min="24" max="24" width="2.25" style="1" customWidth="1"/>
    <col min="25" max="25" width="36.75" style="1" customWidth="1"/>
    <col min="26" max="26" width="11.125" style="1" hidden="1" customWidth="1"/>
    <col min="27" max="53" width="10.5" style="1" customWidth="1"/>
    <col min="54" max="59" width="10.5" style="1" hidden="1" customWidth="1"/>
    <col min="60" max="60" width="11.25" style="1" customWidth="1"/>
    <col min="61" max="16384" width="9" style="1"/>
  </cols>
  <sheetData>
    <row r="1" spans="1:63" ht="23.25">
      <c r="A1" s="872" t="s">
        <v>310</v>
      </c>
      <c r="Z1" s="890"/>
    </row>
    <row r="2" spans="1:63" ht="15" customHeight="1">
      <c r="A2" s="891"/>
      <c r="Z2" s="890"/>
    </row>
    <row r="3" spans="1:63" ht="19.5" thickBot="1">
      <c r="O3" s="295"/>
      <c r="P3" s="295"/>
      <c r="Q3" s="295"/>
      <c r="R3" s="295"/>
      <c r="S3" s="295"/>
      <c r="T3" s="295"/>
      <c r="V3" s="1" t="s">
        <v>311</v>
      </c>
    </row>
    <row r="4" spans="1:63" ht="15" thickBot="1">
      <c r="O4" s="295"/>
      <c r="P4" s="295"/>
      <c r="Q4" s="295"/>
      <c r="R4" s="295"/>
      <c r="S4" s="295"/>
      <c r="T4" s="295"/>
      <c r="V4" s="892" t="s">
        <v>181</v>
      </c>
      <c r="W4" s="893"/>
      <c r="X4" s="894"/>
      <c r="Y4" s="895"/>
      <c r="Z4" s="239"/>
      <c r="AA4" s="22">
        <v>1990</v>
      </c>
      <c r="AB4" s="22">
        <f t="shared" ref="AB4:BE4" si="0">AA4+1</f>
        <v>1991</v>
      </c>
      <c r="AC4" s="22">
        <f t="shared" si="0"/>
        <v>1992</v>
      </c>
      <c r="AD4" s="22">
        <f t="shared" si="0"/>
        <v>1993</v>
      </c>
      <c r="AE4" s="22">
        <f t="shared" si="0"/>
        <v>1994</v>
      </c>
      <c r="AF4" s="22">
        <f t="shared" si="0"/>
        <v>1995</v>
      </c>
      <c r="AG4" s="22">
        <f t="shared" si="0"/>
        <v>1996</v>
      </c>
      <c r="AH4" s="22">
        <f t="shared" si="0"/>
        <v>1997</v>
      </c>
      <c r="AI4" s="22">
        <f t="shared" si="0"/>
        <v>1998</v>
      </c>
      <c r="AJ4" s="22">
        <f t="shared" si="0"/>
        <v>1999</v>
      </c>
      <c r="AK4" s="22">
        <f t="shared" si="0"/>
        <v>2000</v>
      </c>
      <c r="AL4" s="22">
        <f t="shared" si="0"/>
        <v>2001</v>
      </c>
      <c r="AM4" s="22">
        <f t="shared" si="0"/>
        <v>2002</v>
      </c>
      <c r="AN4" s="22">
        <f t="shared" si="0"/>
        <v>2003</v>
      </c>
      <c r="AO4" s="22">
        <f t="shared" si="0"/>
        <v>2004</v>
      </c>
      <c r="AP4" s="22">
        <f t="shared" si="0"/>
        <v>2005</v>
      </c>
      <c r="AQ4" s="22">
        <f t="shared" si="0"/>
        <v>2006</v>
      </c>
      <c r="AR4" s="22">
        <f t="shared" si="0"/>
        <v>2007</v>
      </c>
      <c r="AS4" s="22">
        <f t="shared" si="0"/>
        <v>2008</v>
      </c>
      <c r="AT4" s="22">
        <f t="shared" si="0"/>
        <v>2009</v>
      </c>
      <c r="AU4" s="22">
        <f t="shared" si="0"/>
        <v>2010</v>
      </c>
      <c r="AV4" s="22">
        <f t="shared" si="0"/>
        <v>2011</v>
      </c>
      <c r="AW4" s="22">
        <f t="shared" si="0"/>
        <v>2012</v>
      </c>
      <c r="AX4" s="22">
        <f t="shared" si="0"/>
        <v>2013</v>
      </c>
      <c r="AY4" s="22">
        <f t="shared" si="0"/>
        <v>2014</v>
      </c>
      <c r="AZ4" s="22">
        <f t="shared" si="0"/>
        <v>2015</v>
      </c>
      <c r="BA4" s="23">
        <f t="shared" si="0"/>
        <v>2016</v>
      </c>
      <c r="BB4" s="21">
        <f t="shared" si="0"/>
        <v>2017</v>
      </c>
      <c r="BC4" s="22">
        <f t="shared" si="0"/>
        <v>2018</v>
      </c>
      <c r="BD4" s="22">
        <f t="shared" si="0"/>
        <v>2019</v>
      </c>
      <c r="BE4" s="22">
        <f t="shared" si="0"/>
        <v>2020</v>
      </c>
      <c r="BF4" s="22" t="s">
        <v>34</v>
      </c>
      <c r="BG4" s="23" t="s">
        <v>3</v>
      </c>
    </row>
    <row r="5" spans="1:63">
      <c r="O5" s="896"/>
      <c r="P5" s="897"/>
      <c r="Q5" s="898"/>
      <c r="R5" s="636"/>
      <c r="S5" s="295"/>
      <c r="T5" s="471"/>
      <c r="V5" s="899" t="s">
        <v>182</v>
      </c>
      <c r="W5" s="900"/>
      <c r="X5" s="901"/>
      <c r="Y5" s="902"/>
      <c r="Z5" s="136"/>
      <c r="AA5" s="315">
        <f>SUM(AA6,AA14,AA77,AA56,AA101)</f>
        <v>1064971.636270121</v>
      </c>
      <c r="AB5" s="315">
        <f t="shared" ref="AB5:BE5" si="1">SUM(AB6,AB14,AB77,AB56,AB101)</f>
        <v>1075447.4500246197</v>
      </c>
      <c r="AC5" s="315">
        <f t="shared" si="1"/>
        <v>1083640.7206132812</v>
      </c>
      <c r="AD5" s="315">
        <f t="shared" si="1"/>
        <v>1079139.6059061205</v>
      </c>
      <c r="AE5" s="315">
        <f t="shared" si="1"/>
        <v>1129139.2915545255</v>
      </c>
      <c r="AF5" s="315">
        <f t="shared" si="1"/>
        <v>1140655.6043457573</v>
      </c>
      <c r="AG5" s="315">
        <f t="shared" si="1"/>
        <v>1151552.0038269004</v>
      </c>
      <c r="AH5" s="315">
        <f t="shared" si="1"/>
        <v>1145969.9857086656</v>
      </c>
      <c r="AI5" s="315">
        <f t="shared" si="1"/>
        <v>1112211.6694268335</v>
      </c>
      <c r="AJ5" s="315">
        <f t="shared" si="1"/>
        <v>1148101.0754032468</v>
      </c>
      <c r="AK5" s="315">
        <f t="shared" si="1"/>
        <v>1169048.2423853637</v>
      </c>
      <c r="AL5" s="315">
        <f t="shared" si="1"/>
        <v>1156082.0334652553</v>
      </c>
      <c r="AM5" s="315">
        <f t="shared" si="1"/>
        <v>1187687.5536781973</v>
      </c>
      <c r="AN5" s="315">
        <f t="shared" si="1"/>
        <v>1195912.1717828386</v>
      </c>
      <c r="AO5" s="315">
        <f t="shared" si="1"/>
        <v>1191462.6957316832</v>
      </c>
      <c r="AP5" s="315">
        <f t="shared" si="1"/>
        <v>1198185.5210114229</v>
      </c>
      <c r="AQ5" s="315">
        <f t="shared" si="1"/>
        <v>1175464.1281010329</v>
      </c>
      <c r="AR5" s="315">
        <f t="shared" si="1"/>
        <v>1212942.4727520091</v>
      </c>
      <c r="AS5" s="315">
        <f t="shared" si="1"/>
        <v>1145208.0608001037</v>
      </c>
      <c r="AT5" s="315">
        <f t="shared" si="1"/>
        <v>1085517.240095478</v>
      </c>
      <c r="AU5" s="315">
        <f t="shared" si="1"/>
        <v>1135325.3578239894</v>
      </c>
      <c r="AV5" s="315">
        <f t="shared" si="1"/>
        <v>1185953.3660952928</v>
      </c>
      <c r="AW5" s="315">
        <f t="shared" si="1"/>
        <v>1224679.7935449593</v>
      </c>
      <c r="AX5" s="315">
        <f t="shared" si="1"/>
        <v>1235357.4261284308</v>
      </c>
      <c r="AY5" s="315">
        <f t="shared" si="1"/>
        <v>1186951.8148211192</v>
      </c>
      <c r="AZ5" s="315">
        <f t="shared" si="1"/>
        <v>1147496.1643223504</v>
      </c>
      <c r="BA5" s="607">
        <f t="shared" si="1"/>
        <v>1127863.3657967059</v>
      </c>
      <c r="BB5" s="673">
        <f t="shared" si="1"/>
        <v>0</v>
      </c>
      <c r="BC5" s="315">
        <f t="shared" si="1"/>
        <v>0</v>
      </c>
      <c r="BD5" s="315">
        <f t="shared" si="1"/>
        <v>0</v>
      </c>
      <c r="BE5" s="315">
        <f t="shared" si="1"/>
        <v>0</v>
      </c>
      <c r="BF5" s="315"/>
      <c r="BG5" s="607"/>
    </row>
    <row r="6" spans="1:63">
      <c r="O6" s="295"/>
      <c r="P6" s="903"/>
      <c r="Q6" s="295"/>
      <c r="R6" s="636"/>
      <c r="S6" s="295"/>
      <c r="T6" s="471"/>
      <c r="V6" s="904"/>
      <c r="W6" s="905" t="s">
        <v>183</v>
      </c>
      <c r="X6" s="906"/>
      <c r="Y6" s="907"/>
      <c r="Z6" s="137"/>
      <c r="AA6" s="314">
        <f>SUM(AA7,AA13)</f>
        <v>96592.467513683208</v>
      </c>
      <c r="AB6" s="314">
        <f t="shared" ref="AB6:AX6" si="2">SUM(AB8:AB13)</f>
        <v>95256.487253764572</v>
      </c>
      <c r="AC6" s="314">
        <f>SUM(AC7,AC13)</f>
        <v>93850.552578363</v>
      </c>
      <c r="AD6" s="314">
        <f t="shared" si="2"/>
        <v>93981.519602889952</v>
      </c>
      <c r="AE6" s="314">
        <f t="shared" si="2"/>
        <v>93563.053380906102</v>
      </c>
      <c r="AF6" s="314">
        <f t="shared" si="2"/>
        <v>91906.663128757835</v>
      </c>
      <c r="AG6" s="314">
        <f t="shared" si="2"/>
        <v>91999.323636931062</v>
      </c>
      <c r="AH6" s="314">
        <f t="shared" si="2"/>
        <v>94159.889074681036</v>
      </c>
      <c r="AI6" s="314">
        <f t="shared" si="2"/>
        <v>86998.184123097482</v>
      </c>
      <c r="AJ6" s="314">
        <f t="shared" si="2"/>
        <v>90074.548530644897</v>
      </c>
      <c r="AK6" s="314">
        <f t="shared" si="2"/>
        <v>89866.912236142118</v>
      </c>
      <c r="AL6" s="314">
        <f t="shared" si="2"/>
        <v>87321.476574380722</v>
      </c>
      <c r="AM6" s="314">
        <f t="shared" si="2"/>
        <v>93207.088747060872</v>
      </c>
      <c r="AN6" s="314">
        <f t="shared" si="2"/>
        <v>95010.834055081446</v>
      </c>
      <c r="AO6" s="314">
        <f t="shared" si="2"/>
        <v>94408.406098478692</v>
      </c>
      <c r="AP6" s="314">
        <f t="shared" si="2"/>
        <v>97099.028667872146</v>
      </c>
      <c r="AQ6" s="314">
        <f t="shared" si="2"/>
        <v>96664.359277919837</v>
      </c>
      <c r="AR6" s="314">
        <f t="shared" si="2"/>
        <v>103058.99250642487</v>
      </c>
      <c r="AS6" s="314">
        <f t="shared" si="2"/>
        <v>98818.930564968265</v>
      </c>
      <c r="AT6" s="314">
        <f t="shared" si="2"/>
        <v>98103.637833624249</v>
      </c>
      <c r="AU6" s="314">
        <f t="shared" si="2"/>
        <v>97925.701446553925</v>
      </c>
      <c r="AV6" s="314">
        <f t="shared" si="2"/>
        <v>99633.161499550333</v>
      </c>
      <c r="AW6" s="314">
        <f t="shared" si="2"/>
        <v>101814.04366256943</v>
      </c>
      <c r="AX6" s="314">
        <f t="shared" si="2"/>
        <v>100171.59244497301</v>
      </c>
      <c r="AY6" s="314">
        <f>SUM(AY8:AY13)</f>
        <v>95369.408277307273</v>
      </c>
      <c r="AZ6" s="314">
        <f>SUM(AZ8:AZ13)</f>
        <v>92601.046315579835</v>
      </c>
      <c r="BA6" s="594">
        <f t="shared" ref="BA6:BE6" si="3">SUM(BA8:BA13)</f>
        <v>92566.017429609448</v>
      </c>
      <c r="BB6" s="638">
        <f t="shared" si="3"/>
        <v>0</v>
      </c>
      <c r="BC6" s="314">
        <f t="shared" si="3"/>
        <v>0</v>
      </c>
      <c r="BD6" s="314">
        <f t="shared" si="3"/>
        <v>0</v>
      </c>
      <c r="BE6" s="314">
        <f t="shared" si="3"/>
        <v>0</v>
      </c>
      <c r="BF6" s="314"/>
      <c r="BG6" s="594"/>
    </row>
    <row r="7" spans="1:63">
      <c r="O7" s="295"/>
      <c r="P7" s="903"/>
      <c r="Q7" s="295"/>
      <c r="R7" s="636"/>
      <c r="S7" s="295"/>
      <c r="T7" s="471"/>
      <c r="V7" s="904"/>
      <c r="W7" s="908"/>
      <c r="X7" s="909" t="s">
        <v>312</v>
      </c>
      <c r="Y7" s="137"/>
      <c r="Z7" s="137"/>
      <c r="AA7" s="314">
        <f>SUM(AA8:AA12)</f>
        <v>96454.808535361633</v>
      </c>
      <c r="AB7" s="314">
        <f>SUM(AB8:AB12)</f>
        <v>95681.35070655703</v>
      </c>
      <c r="AC7" s="314">
        <f>SUM(AC8:AC12)</f>
        <v>94649.257576268865</v>
      </c>
      <c r="AD7" s="314">
        <f t="shared" ref="AD7:BA7" si="4">SUM(AD8:AD12)</f>
        <v>94833.437198582003</v>
      </c>
      <c r="AE7" s="314">
        <f t="shared" si="4"/>
        <v>95037.367947968669</v>
      </c>
      <c r="AF7" s="314">
        <f t="shared" si="4"/>
        <v>93735.737529710284</v>
      </c>
      <c r="AG7" s="314">
        <f t="shared" si="4"/>
        <v>94023.919615941079</v>
      </c>
      <c r="AH7" s="314">
        <f t="shared" si="4"/>
        <v>96443.401528120754</v>
      </c>
      <c r="AI7" s="314">
        <f t="shared" si="4"/>
        <v>92157.497743472006</v>
      </c>
      <c r="AJ7" s="314">
        <f t="shared" si="4"/>
        <v>95325.01430587552</v>
      </c>
      <c r="AK7" s="314">
        <f t="shared" si="4"/>
        <v>96250.285298980249</v>
      </c>
      <c r="AL7" s="314">
        <f t="shared" si="4"/>
        <v>93984.35898289895</v>
      </c>
      <c r="AM7" s="314">
        <f t="shared" si="4"/>
        <v>96468.80836158157</v>
      </c>
      <c r="AN7" s="314">
        <f t="shared" si="4"/>
        <v>98068.351303181174</v>
      </c>
      <c r="AO7" s="314">
        <f t="shared" si="4"/>
        <v>97535.497809533888</v>
      </c>
      <c r="AP7" s="314">
        <f t="shared" si="4"/>
        <v>102685.42954876192</v>
      </c>
      <c r="AQ7" s="314">
        <f t="shared" si="4"/>
        <v>101401.89628963098</v>
      </c>
      <c r="AR7" s="314">
        <f t="shared" si="4"/>
        <v>106954.72805742432</v>
      </c>
      <c r="AS7" s="314">
        <f t="shared" si="4"/>
        <v>104654.64408805313</v>
      </c>
      <c r="AT7" s="314">
        <f t="shared" si="4"/>
        <v>102218.70090213537</v>
      </c>
      <c r="AU7" s="314">
        <f t="shared" si="4"/>
        <v>104738.30775939066</v>
      </c>
      <c r="AV7" s="314">
        <f t="shared" si="4"/>
        <v>105585.87835665363</v>
      </c>
      <c r="AW7" s="314">
        <f t="shared" si="4"/>
        <v>106475.45942963735</v>
      </c>
      <c r="AX7" s="314">
        <f t="shared" si="4"/>
        <v>104941.39550778437</v>
      </c>
      <c r="AY7" s="314">
        <f t="shared" si="4"/>
        <v>98721.986871745146</v>
      </c>
      <c r="AZ7" s="314">
        <f t="shared" si="4"/>
        <v>96485.137645725306</v>
      </c>
      <c r="BA7" s="594">
        <f t="shared" si="4"/>
        <v>97652.765658323449</v>
      </c>
      <c r="BB7" s="638"/>
      <c r="BC7" s="314"/>
      <c r="BD7" s="314"/>
      <c r="BE7" s="314"/>
      <c r="BF7" s="314"/>
      <c r="BG7" s="594"/>
    </row>
    <row r="8" spans="1:63">
      <c r="O8" s="295"/>
      <c r="P8" s="295"/>
      <c r="Q8" s="295"/>
      <c r="R8" s="636"/>
      <c r="S8" s="295"/>
      <c r="T8" s="636"/>
      <c r="V8" s="904"/>
      <c r="W8" s="910"/>
      <c r="X8" s="911"/>
      <c r="Y8" s="581" t="s">
        <v>313</v>
      </c>
      <c r="Z8" s="362"/>
      <c r="AA8" s="362">
        <f>'3.Allocated_CO2-Sector'!AA8</f>
        <v>27749.376179813626</v>
      </c>
      <c r="AB8" s="362">
        <f>'3.Allocated_CO2-Sector'!AB8</f>
        <v>25797.263396361253</v>
      </c>
      <c r="AC8" s="362">
        <f>'3.Allocated_CO2-Sector'!AC8</f>
        <v>23035.6255022849</v>
      </c>
      <c r="AD8" s="362">
        <f>'3.Allocated_CO2-Sector'!AD8</f>
        <v>22948.015029687049</v>
      </c>
      <c r="AE8" s="362">
        <f>'3.Allocated_CO2-Sector'!AE8</f>
        <v>19614.370824993879</v>
      </c>
      <c r="AF8" s="362">
        <f>'3.Allocated_CO2-Sector'!AF8</f>
        <v>18821.315679764059</v>
      </c>
      <c r="AG8" s="362">
        <f>'3.Allocated_CO2-Sector'!AG8</f>
        <v>18311.816599180529</v>
      </c>
      <c r="AH8" s="362">
        <f>'3.Allocated_CO2-Sector'!AH8</f>
        <v>17168.938495197213</v>
      </c>
      <c r="AI8" s="362">
        <f>'3.Allocated_CO2-Sector'!AI8</f>
        <v>15307.292818950369</v>
      </c>
      <c r="AJ8" s="362">
        <f>'3.Allocated_CO2-Sector'!AJ8</f>
        <v>16354.123748935544</v>
      </c>
      <c r="AK8" s="362">
        <f>'3.Allocated_CO2-Sector'!AK8</f>
        <v>17169.504343145512</v>
      </c>
      <c r="AL8" s="362">
        <f>'3.Allocated_CO2-Sector'!AL8</f>
        <v>16494.336658611646</v>
      </c>
      <c r="AM8" s="362">
        <f>'3.Allocated_CO2-Sector'!AM8</f>
        <v>16305.429824010349</v>
      </c>
      <c r="AN8" s="362">
        <f>'3.Allocated_CO2-Sector'!AN8</f>
        <v>15870.422198116499</v>
      </c>
      <c r="AO8" s="362">
        <f>'3.Allocated_CO2-Sector'!AO8</f>
        <v>16166.735421511816</v>
      </c>
      <c r="AP8" s="362">
        <f>'3.Allocated_CO2-Sector'!AP8</f>
        <v>18780.241450461028</v>
      </c>
      <c r="AQ8" s="362">
        <f>'3.Allocated_CO2-Sector'!AQ8</f>
        <v>19366.507282981504</v>
      </c>
      <c r="AR8" s="362">
        <f>'3.Allocated_CO2-Sector'!AR8</f>
        <v>19341.900467175961</v>
      </c>
      <c r="AS8" s="362">
        <f>'3.Allocated_CO2-Sector'!AS8</f>
        <v>19042.75952910788</v>
      </c>
      <c r="AT8" s="362">
        <f>'3.Allocated_CO2-Sector'!AT8</f>
        <v>18787.562060397406</v>
      </c>
      <c r="AU8" s="362">
        <f>'3.Allocated_CO2-Sector'!AU8</f>
        <v>19473.809150134297</v>
      </c>
      <c r="AV8" s="362">
        <f>'3.Allocated_CO2-Sector'!AV8</f>
        <v>18233.819566533664</v>
      </c>
      <c r="AW8" s="362">
        <f>'3.Allocated_CO2-Sector'!AW8</f>
        <v>17673.786115557559</v>
      </c>
      <c r="AX8" s="362">
        <f>'3.Allocated_CO2-Sector'!AX8</f>
        <v>15837.159337560726</v>
      </c>
      <c r="AY8" s="362">
        <f>'3.Allocated_CO2-Sector'!AY8</f>
        <v>15596.659433759934</v>
      </c>
      <c r="AZ8" s="362">
        <f>'3.Allocated_CO2-Sector'!AZ8</f>
        <v>15120.591972482871</v>
      </c>
      <c r="BA8" s="584">
        <f>'3.Allocated_CO2-Sector'!BA8</f>
        <v>15245.997932876013</v>
      </c>
      <c r="BB8" s="639">
        <f>'3.Allocated_CO2-Sector'!BB8</f>
        <v>0</v>
      </c>
      <c r="BC8" s="362">
        <f>'3.Allocated_CO2-Sector'!BC8</f>
        <v>0</v>
      </c>
      <c r="BD8" s="362">
        <f>'3.Allocated_CO2-Sector'!BD8</f>
        <v>0</v>
      </c>
      <c r="BE8" s="362">
        <f>'3.Allocated_CO2-Sector'!BE8</f>
        <v>0</v>
      </c>
      <c r="BF8" s="362"/>
      <c r="BG8" s="584"/>
      <c r="BH8" s="119"/>
      <c r="BI8" s="119"/>
      <c r="BJ8" s="119"/>
      <c r="BK8" s="119"/>
    </row>
    <row r="9" spans="1:63">
      <c r="O9" s="295"/>
      <c r="P9" s="295"/>
      <c r="Q9" s="295"/>
      <c r="R9" s="636"/>
      <c r="S9" s="295"/>
      <c r="T9" s="636"/>
      <c r="V9" s="904"/>
      <c r="W9" s="910"/>
      <c r="X9" s="911"/>
      <c r="Y9" s="640" t="s">
        <v>314</v>
      </c>
      <c r="Z9" s="139"/>
      <c r="AA9" s="139">
        <f>'3.Allocated_CO2-Sector'!AA9</f>
        <v>36555.537488612295</v>
      </c>
      <c r="AB9" s="139">
        <f>'3.Allocated_CO2-Sector'!AB9</f>
        <v>37152.67638609343</v>
      </c>
      <c r="AC9" s="139">
        <f>'3.Allocated_CO2-Sector'!AC9</f>
        <v>37881.475811223514</v>
      </c>
      <c r="AD9" s="139">
        <f>'3.Allocated_CO2-Sector'!AD9</f>
        <v>40135.09126978393</v>
      </c>
      <c r="AE9" s="139">
        <f>'3.Allocated_CO2-Sector'!AE9</f>
        <v>40129.423166384593</v>
      </c>
      <c r="AF9" s="139">
        <f>'3.Allocated_CO2-Sector'!AF9</f>
        <v>40507.021692271504</v>
      </c>
      <c r="AG9" s="139">
        <f>'3.Allocated_CO2-Sector'!AG9</f>
        <v>41934.924743580967</v>
      </c>
      <c r="AH9" s="139">
        <f>'3.Allocated_CO2-Sector'!AH9</f>
        <v>44865.418217040147</v>
      </c>
      <c r="AI9" s="139">
        <f>'3.Allocated_CO2-Sector'!AI9</f>
        <v>44666.073656578134</v>
      </c>
      <c r="AJ9" s="139">
        <f>'3.Allocated_CO2-Sector'!AJ9</f>
        <v>45082.935380736963</v>
      </c>
      <c r="AK9" s="139">
        <f>'3.Allocated_CO2-Sector'!AK9</f>
        <v>45269.187377756782</v>
      </c>
      <c r="AL9" s="139">
        <f>'3.Allocated_CO2-Sector'!AL9</f>
        <v>44390.844051350781</v>
      </c>
      <c r="AM9" s="139">
        <f>'3.Allocated_CO2-Sector'!AM9</f>
        <v>43386.547198836633</v>
      </c>
      <c r="AN9" s="139">
        <f>'3.Allocated_CO2-Sector'!AN9</f>
        <v>43661.090233903655</v>
      </c>
      <c r="AO9" s="139">
        <f>'3.Allocated_CO2-Sector'!AO9</f>
        <v>44333.067097177787</v>
      </c>
      <c r="AP9" s="139">
        <f>'3.Allocated_CO2-Sector'!AP9</f>
        <v>45882.903148121564</v>
      </c>
      <c r="AQ9" s="139">
        <f>'3.Allocated_CO2-Sector'!AQ9</f>
        <v>45145.312017052711</v>
      </c>
      <c r="AR9" s="139">
        <f>'3.Allocated_CO2-Sector'!AR9</f>
        <v>45102.583261042106</v>
      </c>
      <c r="AS9" s="139">
        <f>'3.Allocated_CO2-Sector'!AS9</f>
        <v>42868.53032564091</v>
      </c>
      <c r="AT9" s="139">
        <f>'3.Allocated_CO2-Sector'!AT9</f>
        <v>42743.950001880177</v>
      </c>
      <c r="AU9" s="139">
        <f>'3.Allocated_CO2-Sector'!AU9</f>
        <v>44107.539191976481</v>
      </c>
      <c r="AV9" s="139">
        <f>'3.Allocated_CO2-Sector'!AV9</f>
        <v>41048.455437328288</v>
      </c>
      <c r="AW9" s="139">
        <f>'3.Allocated_CO2-Sector'!AW9</f>
        <v>40409.661482502124</v>
      </c>
      <c r="AX9" s="139">
        <f>'3.Allocated_CO2-Sector'!AX9</f>
        <v>38696.534794021543</v>
      </c>
      <c r="AY9" s="139">
        <f>'3.Allocated_CO2-Sector'!AY9</f>
        <v>37178.842853537921</v>
      </c>
      <c r="AZ9" s="139">
        <f>'3.Allocated_CO2-Sector'!AZ9</f>
        <v>37962.865409566024</v>
      </c>
      <c r="BA9" s="433">
        <f>'3.Allocated_CO2-Sector'!BA9</f>
        <v>34872.426231583449</v>
      </c>
      <c r="BB9" s="640">
        <f>'3.Allocated_CO2-Sector'!BB9</f>
        <v>0</v>
      </c>
      <c r="BC9" s="139">
        <f>'3.Allocated_CO2-Sector'!BC9</f>
        <v>0</v>
      </c>
      <c r="BD9" s="139">
        <f>'3.Allocated_CO2-Sector'!BD9</f>
        <v>0</v>
      </c>
      <c r="BE9" s="139">
        <f>'3.Allocated_CO2-Sector'!BE9</f>
        <v>0</v>
      </c>
      <c r="BF9" s="139"/>
      <c r="BG9" s="433"/>
      <c r="BH9" s="119"/>
      <c r="BI9" s="119"/>
      <c r="BJ9" s="119"/>
      <c r="BK9" s="119"/>
    </row>
    <row r="10" spans="1:63" ht="13.5" customHeight="1">
      <c r="O10" s="295"/>
      <c r="P10" s="295"/>
      <c r="Q10" s="295"/>
      <c r="R10" s="636"/>
      <c r="S10" s="295"/>
      <c r="T10" s="636"/>
      <c r="V10" s="904"/>
      <c r="W10" s="910"/>
      <c r="X10" s="911"/>
      <c r="Y10" s="640" t="s">
        <v>315</v>
      </c>
      <c r="Z10" s="139"/>
      <c r="AA10" s="139">
        <f>'3.Allocated_CO2-Sector'!AA10</f>
        <v>1538.2426978772644</v>
      </c>
      <c r="AB10" s="139">
        <f>'3.Allocated_CO2-Sector'!AB10</f>
        <v>1519.0611901694642</v>
      </c>
      <c r="AC10" s="139">
        <f>'3.Allocated_CO2-Sector'!AC10</f>
        <v>1696.9698819006746</v>
      </c>
      <c r="AD10" s="139">
        <f>'3.Allocated_CO2-Sector'!AD10</f>
        <v>1616.9440932834796</v>
      </c>
      <c r="AE10" s="139">
        <f>'3.Allocated_CO2-Sector'!AE10</f>
        <v>1357.5714255542673</v>
      </c>
      <c r="AF10" s="139">
        <f>'3.Allocated_CO2-Sector'!AF10</f>
        <v>1398.7151251924249</v>
      </c>
      <c r="AG10" s="139">
        <f>'3.Allocated_CO2-Sector'!AG10</f>
        <v>1196.679951017644</v>
      </c>
      <c r="AH10" s="139">
        <f>'3.Allocated_CO2-Sector'!AH10</f>
        <v>1298.4987914320113</v>
      </c>
      <c r="AI10" s="139">
        <f>'3.Allocated_CO2-Sector'!AI10</f>
        <v>1268.2950312400415</v>
      </c>
      <c r="AJ10" s="139">
        <f>'3.Allocated_CO2-Sector'!AJ10</f>
        <v>1319.3268229263902</v>
      </c>
      <c r="AK10" s="139">
        <f>'3.Allocated_CO2-Sector'!AK10</f>
        <v>1049.1466436549206</v>
      </c>
      <c r="AL10" s="139">
        <f>'3.Allocated_CO2-Sector'!AL10</f>
        <v>1046.5243470266912</v>
      </c>
      <c r="AM10" s="139">
        <f>'3.Allocated_CO2-Sector'!AM10</f>
        <v>1223.2103207386021</v>
      </c>
      <c r="AN10" s="139">
        <f>'3.Allocated_CO2-Sector'!AN10</f>
        <v>952.18204918401557</v>
      </c>
      <c r="AO10" s="139">
        <f>'3.Allocated_CO2-Sector'!AO10</f>
        <v>967.848387896904</v>
      </c>
      <c r="AP10" s="139">
        <f>'3.Allocated_CO2-Sector'!AP10</f>
        <v>826.99963532249831</v>
      </c>
      <c r="AQ10" s="139">
        <f>'3.Allocated_CO2-Sector'!AQ10</f>
        <v>1222.8360864582487</v>
      </c>
      <c r="AR10" s="139">
        <f>'3.Allocated_CO2-Sector'!AR10</f>
        <v>2461.5006144650592</v>
      </c>
      <c r="AS10" s="139">
        <f>'3.Allocated_CO2-Sector'!AS10</f>
        <v>2561.6237410088179</v>
      </c>
      <c r="AT10" s="139">
        <f>'3.Allocated_CO2-Sector'!AT10</f>
        <v>2622.7077296731077</v>
      </c>
      <c r="AU10" s="139">
        <f>'3.Allocated_CO2-Sector'!AU10</f>
        <v>2930.2049045615786</v>
      </c>
      <c r="AV10" s="139">
        <f>'3.Allocated_CO2-Sector'!AV10</f>
        <v>3087.6163494265907</v>
      </c>
      <c r="AW10" s="139">
        <f>'3.Allocated_CO2-Sector'!AW10</f>
        <v>4073.1611090768806</v>
      </c>
      <c r="AX10" s="139">
        <f>'3.Allocated_CO2-Sector'!AX10</f>
        <v>2836.220669836162</v>
      </c>
      <c r="AY10" s="139">
        <f>'3.Allocated_CO2-Sector'!AY10</f>
        <v>2857.6836688270569</v>
      </c>
      <c r="AZ10" s="139">
        <f>'3.Allocated_CO2-Sector'!AZ10</f>
        <v>2768.8740258820794</v>
      </c>
      <c r="BA10" s="433">
        <f>'3.Allocated_CO2-Sector'!BA10</f>
        <v>3251.0568309509363</v>
      </c>
      <c r="BB10" s="640">
        <f>'3.Allocated_CO2-Sector'!BB10</f>
        <v>0</v>
      </c>
      <c r="BC10" s="139">
        <f>'3.Allocated_CO2-Sector'!BC10</f>
        <v>0</v>
      </c>
      <c r="BD10" s="139">
        <f>'3.Allocated_CO2-Sector'!BD10</f>
        <v>0</v>
      </c>
      <c r="BE10" s="139">
        <f>'3.Allocated_CO2-Sector'!BE10</f>
        <v>0</v>
      </c>
      <c r="BF10" s="139"/>
      <c r="BG10" s="433"/>
      <c r="BH10" s="119"/>
      <c r="BI10" s="119"/>
      <c r="BJ10" s="119"/>
      <c r="BK10" s="119"/>
    </row>
    <row r="11" spans="1:63">
      <c r="O11" s="295"/>
      <c r="P11" s="295"/>
      <c r="Q11" s="295"/>
      <c r="R11" s="636"/>
      <c r="S11" s="295"/>
      <c r="T11" s="636"/>
      <c r="V11" s="904"/>
      <c r="W11" s="910"/>
      <c r="X11" s="911"/>
      <c r="Y11" s="640" t="s">
        <v>316</v>
      </c>
      <c r="Z11" s="139"/>
      <c r="AA11" s="139">
        <f>'3.Allocated_CO2-Sector'!AA11</f>
        <v>30604.58836755767</v>
      </c>
      <c r="AB11" s="139">
        <f>'3.Allocated_CO2-Sector'!AB11</f>
        <v>31205.174500089299</v>
      </c>
      <c r="AC11" s="139">
        <f>'3.Allocated_CO2-Sector'!AC11</f>
        <v>32027.474293645719</v>
      </c>
      <c r="AD11" s="139">
        <f>'3.Allocated_CO2-Sector'!AD11</f>
        <v>30125.126983397764</v>
      </c>
      <c r="AE11" s="139">
        <f>'3.Allocated_CO2-Sector'!AE11</f>
        <v>33925.966972787937</v>
      </c>
      <c r="AF11" s="139">
        <f>'3.Allocated_CO2-Sector'!AF11</f>
        <v>32998.508070721247</v>
      </c>
      <c r="AG11" s="139">
        <f>'3.Allocated_CO2-Sector'!AG11</f>
        <v>32569.851996249046</v>
      </c>
      <c r="AH11" s="139">
        <f>'3.Allocated_CO2-Sector'!AH11</f>
        <v>33097.304774857839</v>
      </c>
      <c r="AI11" s="139">
        <f>'3.Allocated_CO2-Sector'!AI11</f>
        <v>30902.187573575007</v>
      </c>
      <c r="AJ11" s="139">
        <f>'3.Allocated_CO2-Sector'!AJ11</f>
        <v>32553.674712578439</v>
      </c>
      <c r="AK11" s="139">
        <f>'3.Allocated_CO2-Sector'!AK11</f>
        <v>32747.526439169051</v>
      </c>
      <c r="AL11" s="139">
        <f>'3.Allocated_CO2-Sector'!AL11</f>
        <v>32037.748081069542</v>
      </c>
      <c r="AM11" s="139">
        <f>'3.Allocated_CO2-Sector'!AM11</f>
        <v>35541.372423765912</v>
      </c>
      <c r="AN11" s="139">
        <f>'3.Allocated_CO2-Sector'!AN11</f>
        <v>37572.9007294892</v>
      </c>
      <c r="AO11" s="139">
        <f>'3.Allocated_CO2-Sector'!AO11</f>
        <v>36053.815299789589</v>
      </c>
      <c r="AP11" s="139">
        <f>'3.Allocated_CO2-Sector'!AP11</f>
        <v>37174.213100380635</v>
      </c>
      <c r="AQ11" s="139">
        <f>'3.Allocated_CO2-Sector'!AQ11</f>
        <v>35646.726178079123</v>
      </c>
      <c r="AR11" s="139">
        <f>'3.Allocated_CO2-Sector'!AR11</f>
        <v>40027.585919387522</v>
      </c>
      <c r="AS11" s="139">
        <f>'3.Allocated_CO2-Sector'!AS11</f>
        <v>40162.975813199613</v>
      </c>
      <c r="AT11" s="139">
        <f>'3.Allocated_CO2-Sector'!AT11</f>
        <v>38042.181864594691</v>
      </c>
      <c r="AU11" s="139">
        <f>'3.Allocated_CO2-Sector'!AU11</f>
        <v>38199.136405701443</v>
      </c>
      <c r="AV11" s="139">
        <f>'3.Allocated_CO2-Sector'!AV11</f>
        <v>43194.006781327495</v>
      </c>
      <c r="AW11" s="139">
        <f>'3.Allocated_CO2-Sector'!AW11</f>
        <v>44296.423680432868</v>
      </c>
      <c r="AX11" s="139">
        <f>'3.Allocated_CO2-Sector'!AX11</f>
        <v>47550.960524545051</v>
      </c>
      <c r="AY11" s="139">
        <f>'3.Allocated_CO2-Sector'!AY11</f>
        <v>43067.95220254601</v>
      </c>
      <c r="AZ11" s="139">
        <f>'3.Allocated_CO2-Sector'!AZ11</f>
        <v>40607.678068876718</v>
      </c>
      <c r="BA11" s="433">
        <f>'3.Allocated_CO2-Sector'!BA11</f>
        <v>44256.51381504898</v>
      </c>
      <c r="BB11" s="640">
        <f>'3.Allocated_CO2-Sector'!BB11</f>
        <v>0</v>
      </c>
      <c r="BC11" s="139">
        <f>'3.Allocated_CO2-Sector'!BC11</f>
        <v>0</v>
      </c>
      <c r="BD11" s="139">
        <f>'3.Allocated_CO2-Sector'!BD11</f>
        <v>0</v>
      </c>
      <c r="BE11" s="139">
        <f>'3.Allocated_CO2-Sector'!BE11</f>
        <v>0</v>
      </c>
      <c r="BF11" s="139"/>
      <c r="BG11" s="433"/>
    </row>
    <row r="12" spans="1:63">
      <c r="O12" s="295"/>
      <c r="P12" s="295"/>
      <c r="Q12" s="295"/>
      <c r="R12" s="912"/>
      <c r="S12" s="295"/>
      <c r="T12" s="636"/>
      <c r="V12" s="904"/>
      <c r="W12" s="910"/>
      <c r="X12" s="913"/>
      <c r="Y12" s="914" t="s">
        <v>317</v>
      </c>
      <c r="Z12" s="915"/>
      <c r="AA12" s="139">
        <f>'3.Allocated_CO2-Sector'!AA12</f>
        <v>7.0638015007693769</v>
      </c>
      <c r="AB12" s="139">
        <f>'3.Allocated_CO2-Sector'!AB12</f>
        <v>7.1752338435691403</v>
      </c>
      <c r="AC12" s="139">
        <f>'3.Allocated_CO2-Sector'!AC12</f>
        <v>7.7120872140494292</v>
      </c>
      <c r="AD12" s="139">
        <f>'3.Allocated_CO2-Sector'!AD12</f>
        <v>8.2598224297783336</v>
      </c>
      <c r="AE12" s="139">
        <f>'3.Allocated_CO2-Sector'!AE12</f>
        <v>10.035558247977633</v>
      </c>
      <c r="AF12" s="139">
        <f>'3.Allocated_CO2-Sector'!AF12</f>
        <v>10.176961761049219</v>
      </c>
      <c r="AG12" s="139">
        <f>'3.Allocated_CO2-Sector'!AG12</f>
        <v>10.646325912900604</v>
      </c>
      <c r="AH12" s="139">
        <f>'3.Allocated_CO2-Sector'!AH12</f>
        <v>13.241249593536894</v>
      </c>
      <c r="AI12" s="139">
        <f>'3.Allocated_CO2-Sector'!AI12</f>
        <v>13.648663128449019</v>
      </c>
      <c r="AJ12" s="139">
        <f>'3.Allocated_CO2-Sector'!AJ12</f>
        <v>14.953640698196295</v>
      </c>
      <c r="AK12" s="139">
        <f>'3.Allocated_CO2-Sector'!AK12</f>
        <v>14.92049525398361</v>
      </c>
      <c r="AL12" s="139">
        <f>'3.Allocated_CO2-Sector'!AL12</f>
        <v>14.905844840293369</v>
      </c>
      <c r="AM12" s="139">
        <f>'3.Allocated_CO2-Sector'!AM12</f>
        <v>12.248594230063636</v>
      </c>
      <c r="AN12" s="139">
        <f>'3.Allocated_CO2-Sector'!AN12</f>
        <v>11.756092487808747</v>
      </c>
      <c r="AO12" s="139">
        <f>'3.Allocated_CO2-Sector'!AO12</f>
        <v>14.031603157790169</v>
      </c>
      <c r="AP12" s="139">
        <f>'3.Allocated_CO2-Sector'!AP12</f>
        <v>21.072214476193547</v>
      </c>
      <c r="AQ12" s="139">
        <f>'3.Allocated_CO2-Sector'!AQ12</f>
        <v>20.51472505939579</v>
      </c>
      <c r="AR12" s="139">
        <f>'3.Allocated_CO2-Sector'!AR12</f>
        <v>21.157795353669435</v>
      </c>
      <c r="AS12" s="139">
        <f>'3.Allocated_CO2-Sector'!AS12</f>
        <v>18.754679095917876</v>
      </c>
      <c r="AT12" s="139">
        <f>'3.Allocated_CO2-Sector'!AT12</f>
        <v>22.299245589998069</v>
      </c>
      <c r="AU12" s="139">
        <f>'3.Allocated_CO2-Sector'!AU12</f>
        <v>27.618107016874912</v>
      </c>
      <c r="AV12" s="139">
        <f>'3.Allocated_CO2-Sector'!AV12</f>
        <v>21.980222037580745</v>
      </c>
      <c r="AW12" s="139">
        <f>'3.Allocated_CO2-Sector'!AW12</f>
        <v>22.427042067922866</v>
      </c>
      <c r="AX12" s="139">
        <f>'3.Allocated_CO2-Sector'!AX12</f>
        <v>20.520181820887945</v>
      </c>
      <c r="AY12" s="139">
        <f>'3.Allocated_CO2-Sector'!AY12</f>
        <v>20.8487130742222</v>
      </c>
      <c r="AZ12" s="139">
        <f>'3.Allocated_CO2-Sector'!AZ12</f>
        <v>25.128168917615362</v>
      </c>
      <c r="BA12" s="433">
        <f>'3.Allocated_CO2-Sector'!BA12</f>
        <v>26.770847864065267</v>
      </c>
      <c r="BB12" s="640">
        <f>'3.Allocated_CO2-Sector'!BB12</f>
        <v>0</v>
      </c>
      <c r="BC12" s="139">
        <f>'3.Allocated_CO2-Sector'!BC12</f>
        <v>0</v>
      </c>
      <c r="BD12" s="139">
        <f>'3.Allocated_CO2-Sector'!BD12</f>
        <v>0</v>
      </c>
      <c r="BE12" s="139">
        <f>'3.Allocated_CO2-Sector'!BE12</f>
        <v>0</v>
      </c>
      <c r="BF12" s="139"/>
      <c r="BG12" s="433"/>
    </row>
    <row r="13" spans="1:63">
      <c r="O13" s="295"/>
      <c r="P13" s="295"/>
      <c r="Q13" s="295"/>
      <c r="R13" s="295"/>
      <c r="S13" s="295"/>
      <c r="T13" s="636"/>
      <c r="V13" s="904"/>
      <c r="W13" s="910"/>
      <c r="X13" s="916" t="s">
        <v>318</v>
      </c>
      <c r="Y13" s="917"/>
      <c r="Z13" s="918"/>
      <c r="AA13" s="580">
        <f>'3.Allocated_CO2-Sector'!AA13</f>
        <v>137.65897832157572</v>
      </c>
      <c r="AB13" s="580">
        <f>'3.Allocated_CO2-Sector'!AB13</f>
        <v>-424.86345279245637</v>
      </c>
      <c r="AC13" s="580">
        <f>'3.Allocated_CO2-Sector'!AC13</f>
        <v>-798.7049979058603</v>
      </c>
      <c r="AD13" s="580">
        <f>'3.Allocated_CO2-Sector'!AD13</f>
        <v>-851.91759569204885</v>
      </c>
      <c r="AE13" s="580">
        <f>'3.Allocated_CO2-Sector'!AE13</f>
        <v>-1474.3145670625659</v>
      </c>
      <c r="AF13" s="580">
        <f>'3.Allocated_CO2-Sector'!AF13</f>
        <v>-1829.0744009524451</v>
      </c>
      <c r="AG13" s="580">
        <f>'3.Allocated_CO2-Sector'!AG13</f>
        <v>-2024.595979010021</v>
      </c>
      <c r="AH13" s="580">
        <f>'3.Allocated_CO2-Sector'!AH13</f>
        <v>-2283.5124534397237</v>
      </c>
      <c r="AI13" s="580">
        <f>'3.Allocated_CO2-Sector'!AI13</f>
        <v>-5159.3136203745225</v>
      </c>
      <c r="AJ13" s="580">
        <f>'3.Allocated_CO2-Sector'!AJ13</f>
        <v>-5250.465775230623</v>
      </c>
      <c r="AK13" s="580">
        <f>'3.Allocated_CO2-Sector'!AK13</f>
        <v>-6383.3730628381281</v>
      </c>
      <c r="AL13" s="580">
        <f>'3.Allocated_CO2-Sector'!AL13</f>
        <v>-6662.8824085182268</v>
      </c>
      <c r="AM13" s="580">
        <f>'3.Allocated_CO2-Sector'!AM13</f>
        <v>-3261.7196145206926</v>
      </c>
      <c r="AN13" s="580">
        <f>'3.Allocated_CO2-Sector'!AN13</f>
        <v>-3057.5172480997308</v>
      </c>
      <c r="AO13" s="580">
        <f>'3.Allocated_CO2-Sector'!AO13</f>
        <v>-3127.0917110552</v>
      </c>
      <c r="AP13" s="580">
        <f>'3.Allocated_CO2-Sector'!AP13</f>
        <v>-5586.4008808897843</v>
      </c>
      <c r="AQ13" s="580">
        <f>'3.Allocated_CO2-Sector'!AQ13</f>
        <v>-4737.5370117111424</v>
      </c>
      <c r="AR13" s="580">
        <f>'3.Allocated_CO2-Sector'!AR13</f>
        <v>-3895.7355509994482</v>
      </c>
      <c r="AS13" s="580">
        <f>'3.Allocated_CO2-Sector'!AS13</f>
        <v>-5835.7135230848653</v>
      </c>
      <c r="AT13" s="580">
        <f>'3.Allocated_CO2-Sector'!AT13</f>
        <v>-4115.06306851113</v>
      </c>
      <c r="AU13" s="580">
        <f>'3.Allocated_CO2-Sector'!AU13</f>
        <v>-6812.6063128367314</v>
      </c>
      <c r="AV13" s="580">
        <f>'3.Allocated_CO2-Sector'!AV13</f>
        <v>-5952.7168571032917</v>
      </c>
      <c r="AW13" s="580">
        <f>'3.Allocated_CO2-Sector'!AW13</f>
        <v>-4661.4157670679297</v>
      </c>
      <c r="AX13" s="580">
        <f>'3.Allocated_CO2-Sector'!AX13</f>
        <v>-4769.8030628113556</v>
      </c>
      <c r="AY13" s="580">
        <f>'3.Allocated_CO2-Sector'!AY13</f>
        <v>-3352.5785944378727</v>
      </c>
      <c r="AZ13" s="580">
        <f>'3.Allocated_CO2-Sector'!AZ13</f>
        <v>-3884.0913301454643</v>
      </c>
      <c r="BA13" s="583">
        <f>'3.Allocated_CO2-Sector'!BA13</f>
        <v>-5086.7482287139946</v>
      </c>
      <c r="BB13" s="674">
        <f>'3.Allocated_CO2-Sector'!BB13</f>
        <v>0</v>
      </c>
      <c r="BC13" s="580">
        <f>'3.Allocated_CO2-Sector'!BC13</f>
        <v>0</v>
      </c>
      <c r="BD13" s="580">
        <f>'3.Allocated_CO2-Sector'!BD13</f>
        <v>0</v>
      </c>
      <c r="BE13" s="580">
        <f>'3.Allocated_CO2-Sector'!BE13</f>
        <v>0</v>
      </c>
      <c r="BF13" s="580"/>
      <c r="BG13" s="583"/>
    </row>
    <row r="14" spans="1:63">
      <c r="O14" s="295"/>
      <c r="P14" s="903"/>
      <c r="Q14" s="295"/>
      <c r="R14" s="636"/>
      <c r="S14" s="295"/>
      <c r="T14" s="471"/>
      <c r="V14" s="904"/>
      <c r="W14" s="919" t="s">
        <v>190</v>
      </c>
      <c r="X14" s="920"/>
      <c r="Y14" s="921"/>
      <c r="Z14" s="142"/>
      <c r="AA14" s="313">
        <f>SUM(AA15,AA26)</f>
        <v>501985.35570856556</v>
      </c>
      <c r="AB14" s="313">
        <f>SUM(AB15,AB26)</f>
        <v>495791.61253628158</v>
      </c>
      <c r="AC14" s="313">
        <f t="shared" ref="AC14:BA14" si="5">SUM(AC15,AC26)</f>
        <v>487399.53937428008</v>
      </c>
      <c r="AD14" s="313">
        <f t="shared" si="5"/>
        <v>475250.47608343582</v>
      </c>
      <c r="AE14" s="313">
        <f t="shared" si="5"/>
        <v>492339.76835868589</v>
      </c>
      <c r="AF14" s="313">
        <f t="shared" si="5"/>
        <v>489034.25880856591</v>
      </c>
      <c r="AG14" s="313">
        <f t="shared" si="5"/>
        <v>492672.3144159019</v>
      </c>
      <c r="AH14" s="313">
        <f t="shared" si="5"/>
        <v>483211.17444851127</v>
      </c>
      <c r="AI14" s="313">
        <f t="shared" si="5"/>
        <v>453276.17485113651</v>
      </c>
      <c r="AJ14" s="313">
        <f t="shared" si="5"/>
        <v>463849.17194215814</v>
      </c>
      <c r="AK14" s="313">
        <f t="shared" si="5"/>
        <v>475566.71364233043</v>
      </c>
      <c r="AL14" s="313">
        <f t="shared" si="5"/>
        <v>463647.91352160153</v>
      </c>
      <c r="AM14" s="313">
        <f t="shared" si="5"/>
        <v>472162.99960070848</v>
      </c>
      <c r="AN14" s="313">
        <f t="shared" si="5"/>
        <v>473371.956510444</v>
      </c>
      <c r="AO14" s="313">
        <f t="shared" si="5"/>
        <v>470011.376937197</v>
      </c>
      <c r="AP14" s="313">
        <f t="shared" si="5"/>
        <v>466170.69780022133</v>
      </c>
      <c r="AQ14" s="313">
        <f>SUM(AQ15,AQ26)</f>
        <v>460173.40817293455</v>
      </c>
      <c r="AR14" s="313">
        <f t="shared" si="5"/>
        <v>471606.20011199068</v>
      </c>
      <c r="AS14" s="313">
        <f t="shared" si="5"/>
        <v>427805.44811084284</v>
      </c>
      <c r="AT14" s="313">
        <f t="shared" si="5"/>
        <v>402109.88129706855</v>
      </c>
      <c r="AU14" s="313">
        <f t="shared" si="5"/>
        <v>431163.93901652255</v>
      </c>
      <c r="AV14" s="313">
        <f t="shared" si="5"/>
        <v>445567.48237229965</v>
      </c>
      <c r="AW14" s="313">
        <f t="shared" si="5"/>
        <v>457936.19962373114</v>
      </c>
      <c r="AX14" s="313">
        <f t="shared" si="5"/>
        <v>466993.31614300731</v>
      </c>
      <c r="AY14" s="313">
        <f t="shared" si="5"/>
        <v>449777.4947076044</v>
      </c>
      <c r="AZ14" s="313">
        <f t="shared" si="5"/>
        <v>432677.81359646394</v>
      </c>
      <c r="BA14" s="434">
        <f t="shared" si="5"/>
        <v>417734.82122991938</v>
      </c>
      <c r="BB14" s="642">
        <f t="shared" ref="BB14:BE14" si="6">SUM(BB15,BB26)</f>
        <v>0</v>
      </c>
      <c r="BC14" s="313">
        <f t="shared" si="6"/>
        <v>0</v>
      </c>
      <c r="BD14" s="313">
        <f t="shared" si="6"/>
        <v>0</v>
      </c>
      <c r="BE14" s="313">
        <f t="shared" si="6"/>
        <v>0</v>
      </c>
      <c r="BF14" s="313"/>
      <c r="BG14" s="434"/>
    </row>
    <row r="15" spans="1:63">
      <c r="O15" s="295"/>
      <c r="P15" s="295"/>
      <c r="Q15" s="903"/>
      <c r="R15" s="636"/>
      <c r="S15" s="295"/>
      <c r="T15" s="471"/>
      <c r="V15" s="904"/>
      <c r="W15" s="922"/>
      <c r="X15" s="919" t="s">
        <v>191</v>
      </c>
      <c r="Y15" s="142"/>
      <c r="Z15" s="142"/>
      <c r="AA15" s="313">
        <f>SUM(AA16,AA21,AA22)</f>
        <v>39825.691020056373</v>
      </c>
      <c r="AB15" s="313">
        <f>SUM(AB16,AB21,AB22)</f>
        <v>39609.971244997607</v>
      </c>
      <c r="AC15" s="313">
        <f t="shared" ref="AC15:BA15" si="7">SUM(AC16,AC21,AC22)</f>
        <v>39521.672705738747</v>
      </c>
      <c r="AD15" s="313">
        <f t="shared" si="7"/>
        <v>38359.318479357309</v>
      </c>
      <c r="AE15" s="313">
        <f t="shared" si="7"/>
        <v>38093.728130558571</v>
      </c>
      <c r="AF15" s="313">
        <f t="shared" si="7"/>
        <v>37197.971994604137</v>
      </c>
      <c r="AG15" s="313">
        <f t="shared" si="7"/>
        <v>37286.728277218572</v>
      </c>
      <c r="AH15" s="313">
        <f t="shared" si="7"/>
        <v>36037.733637641148</v>
      </c>
      <c r="AI15" s="313">
        <f t="shared" si="7"/>
        <v>35158.369220552951</v>
      </c>
      <c r="AJ15" s="313">
        <f t="shared" si="7"/>
        <v>34500.040794786211</v>
      </c>
      <c r="AK15" s="313">
        <f t="shared" si="7"/>
        <v>33688.315331308302</v>
      </c>
      <c r="AL15" s="313">
        <f t="shared" si="7"/>
        <v>33790.982496835815</v>
      </c>
      <c r="AM15" s="313">
        <f t="shared" si="7"/>
        <v>32709.526075412425</v>
      </c>
      <c r="AN15" s="313">
        <f t="shared" si="7"/>
        <v>32270.206387802675</v>
      </c>
      <c r="AO15" s="313">
        <f t="shared" si="7"/>
        <v>32197.397238204278</v>
      </c>
      <c r="AP15" s="313">
        <f t="shared" si="7"/>
        <v>31043.218721157795</v>
      </c>
      <c r="AQ15" s="313">
        <f t="shared" si="7"/>
        <v>29473.738598086507</v>
      </c>
      <c r="AR15" s="313">
        <f t="shared" si="7"/>
        <v>29582.98145031996</v>
      </c>
      <c r="AS15" s="313">
        <f t="shared" si="7"/>
        <v>24857.937649235362</v>
      </c>
      <c r="AT15" s="313">
        <f t="shared" si="7"/>
        <v>27485.9777881517</v>
      </c>
      <c r="AU15" s="313">
        <f t="shared" si="7"/>
        <v>26930.084138532329</v>
      </c>
      <c r="AV15" s="313">
        <f t="shared" si="7"/>
        <v>29057.608259569883</v>
      </c>
      <c r="AW15" s="313">
        <f t="shared" si="7"/>
        <v>28656.885486602252</v>
      </c>
      <c r="AX15" s="313">
        <f t="shared" si="7"/>
        <v>25898.433437963671</v>
      </c>
      <c r="AY15" s="313">
        <f t="shared" si="7"/>
        <v>25245.506452922702</v>
      </c>
      <c r="AZ15" s="313">
        <f t="shared" si="7"/>
        <v>26481.690917675773</v>
      </c>
      <c r="BA15" s="434">
        <f t="shared" si="7"/>
        <v>25976.862027552343</v>
      </c>
      <c r="BB15" s="642">
        <f>'3.Allocated_CO2-Sector'!BB15</f>
        <v>0</v>
      </c>
      <c r="BC15" s="313">
        <f>'3.Allocated_CO2-Sector'!BC15</f>
        <v>0</v>
      </c>
      <c r="BD15" s="313">
        <f>'3.Allocated_CO2-Sector'!BD15</f>
        <v>0</v>
      </c>
      <c r="BE15" s="313">
        <f>'3.Allocated_CO2-Sector'!BE15</f>
        <v>0</v>
      </c>
      <c r="BF15" s="313"/>
      <c r="BG15" s="434"/>
    </row>
    <row r="16" spans="1:63">
      <c r="O16" s="295"/>
      <c r="P16" s="295"/>
      <c r="Q16" s="295"/>
      <c r="R16" s="636"/>
      <c r="S16" s="295"/>
      <c r="T16" s="636"/>
      <c r="V16" s="904"/>
      <c r="W16" s="922"/>
      <c r="X16" s="923" t="s">
        <v>192</v>
      </c>
      <c r="Y16" s="634"/>
      <c r="Z16" s="634"/>
      <c r="AA16" s="386">
        <f>SUM(AA17:AA20)</f>
        <v>22722.445318511505</v>
      </c>
      <c r="AB16" s="386">
        <f t="shared" ref="AB16:BE16" si="8">SUM(AB17:AB20)</f>
        <v>23230.820938770677</v>
      </c>
      <c r="AC16" s="386">
        <f t="shared" si="8"/>
        <v>23246.786492137304</v>
      </c>
      <c r="AD16" s="386">
        <f t="shared" si="8"/>
        <v>22593.276301508995</v>
      </c>
      <c r="AE16" s="386">
        <f t="shared" si="8"/>
        <v>21609.503116664975</v>
      </c>
      <c r="AF16" s="386">
        <f t="shared" si="8"/>
        <v>21271.363752021149</v>
      </c>
      <c r="AG16" s="386">
        <f t="shared" si="8"/>
        <v>22069.039952009225</v>
      </c>
      <c r="AH16" s="386">
        <f t="shared" si="8"/>
        <v>21637.327199207022</v>
      </c>
      <c r="AI16" s="386">
        <f t="shared" si="8"/>
        <v>21382.646715078947</v>
      </c>
      <c r="AJ16" s="386">
        <f t="shared" si="8"/>
        <v>21052.195280033295</v>
      </c>
      <c r="AK16" s="386">
        <f t="shared" si="8"/>
        <v>20955.736310238983</v>
      </c>
      <c r="AL16" s="386">
        <f t="shared" si="8"/>
        <v>21706.494410251536</v>
      </c>
      <c r="AM16" s="386">
        <f t="shared" si="8"/>
        <v>20936.05329981356</v>
      </c>
      <c r="AN16" s="386">
        <f t="shared" si="8"/>
        <v>20935.456400563355</v>
      </c>
      <c r="AO16" s="386">
        <f t="shared" si="8"/>
        <v>21265.407791149257</v>
      </c>
      <c r="AP16" s="386">
        <f t="shared" si="8"/>
        <v>20616.574183230427</v>
      </c>
      <c r="AQ16" s="386">
        <f t="shared" si="8"/>
        <v>19500.395075714314</v>
      </c>
      <c r="AR16" s="386">
        <f t="shared" si="8"/>
        <v>19814.416402569892</v>
      </c>
      <c r="AS16" s="386">
        <f t="shared" si="8"/>
        <v>17263.162300504649</v>
      </c>
      <c r="AT16" s="386">
        <f t="shared" si="8"/>
        <v>20028.55713650371</v>
      </c>
      <c r="AU16" s="386">
        <f t="shared" si="8"/>
        <v>18802.006508582748</v>
      </c>
      <c r="AV16" s="386">
        <f t="shared" si="8"/>
        <v>17961.362244295688</v>
      </c>
      <c r="AW16" s="386">
        <f t="shared" si="8"/>
        <v>17834.431771186777</v>
      </c>
      <c r="AX16" s="386">
        <f t="shared" si="8"/>
        <v>16632.223756141284</v>
      </c>
      <c r="AY16" s="386">
        <f t="shared" si="8"/>
        <v>16041.849081976521</v>
      </c>
      <c r="AZ16" s="386">
        <f t="shared" si="8"/>
        <v>17441.954005571308</v>
      </c>
      <c r="BA16" s="608">
        <f t="shared" si="8"/>
        <v>17005.822465879937</v>
      </c>
      <c r="BB16" s="691">
        <f t="shared" si="8"/>
        <v>0</v>
      </c>
      <c r="BC16" s="634">
        <f t="shared" si="8"/>
        <v>0</v>
      </c>
      <c r="BD16" s="634">
        <f t="shared" si="8"/>
        <v>0</v>
      </c>
      <c r="BE16" s="634">
        <f t="shared" si="8"/>
        <v>0</v>
      </c>
      <c r="BF16" s="386"/>
      <c r="BG16" s="608"/>
    </row>
    <row r="17" spans="15:59">
      <c r="O17" s="295"/>
      <c r="P17" s="295"/>
      <c r="Q17" s="295"/>
      <c r="R17" s="636"/>
      <c r="S17" s="295"/>
      <c r="T17" s="636"/>
      <c r="V17" s="904"/>
      <c r="W17" s="922"/>
      <c r="X17" s="924"/>
      <c r="Y17" s="362" t="s">
        <v>319</v>
      </c>
      <c r="Z17" s="362"/>
      <c r="AA17" s="362">
        <v>12162.441272541369</v>
      </c>
      <c r="AB17" s="362">
        <v>12341.729307625053</v>
      </c>
      <c r="AC17" s="362">
        <v>12636.066695411648</v>
      </c>
      <c r="AD17" s="362">
        <v>12568.816896012422</v>
      </c>
      <c r="AE17" s="362">
        <v>12962.914249550215</v>
      </c>
      <c r="AF17" s="362">
        <v>12943.044852398696</v>
      </c>
      <c r="AG17" s="362">
        <v>13540.238045827045</v>
      </c>
      <c r="AH17" s="362">
        <v>13352.500023064056</v>
      </c>
      <c r="AI17" s="362">
        <v>13189.107382888909</v>
      </c>
      <c r="AJ17" s="362">
        <v>13494.396546560734</v>
      </c>
      <c r="AK17" s="362">
        <v>13624.962382337466</v>
      </c>
      <c r="AL17" s="362">
        <v>14119.505402337942</v>
      </c>
      <c r="AM17" s="362">
        <v>13876.538351489464</v>
      </c>
      <c r="AN17" s="362">
        <v>13345.026489789456</v>
      </c>
      <c r="AO17" s="362">
        <v>13937.299625431155</v>
      </c>
      <c r="AP17" s="362">
        <v>13534.896102600105</v>
      </c>
      <c r="AQ17" s="362">
        <v>12427.859606820344</v>
      </c>
      <c r="AR17" s="362">
        <v>12727.080095553867</v>
      </c>
      <c r="AS17" s="362">
        <v>11451.667225253208</v>
      </c>
      <c r="AT17" s="362">
        <v>13192.739430282549</v>
      </c>
      <c r="AU17" s="362">
        <v>12744.786858580335</v>
      </c>
      <c r="AV17" s="362">
        <v>12115.230609079528</v>
      </c>
      <c r="AW17" s="362">
        <v>12264.374893984477</v>
      </c>
      <c r="AX17" s="362">
        <v>11496.103418602634</v>
      </c>
      <c r="AY17" s="362">
        <v>10931.436968087643</v>
      </c>
      <c r="AZ17" s="362">
        <v>11984.929618076929</v>
      </c>
      <c r="BA17" s="584">
        <v>11886.45257039177</v>
      </c>
      <c r="BB17" s="639">
        <v>0</v>
      </c>
      <c r="BC17" s="362">
        <v>0</v>
      </c>
      <c r="BD17" s="362">
        <v>0</v>
      </c>
      <c r="BE17" s="362">
        <v>0</v>
      </c>
      <c r="BF17" s="362"/>
      <c r="BG17" s="584"/>
    </row>
    <row r="18" spans="15:59">
      <c r="O18" s="295"/>
      <c r="P18" s="295"/>
      <c r="Q18" s="295"/>
      <c r="R18" s="636"/>
      <c r="S18" s="295"/>
      <c r="T18" s="636"/>
      <c r="V18" s="904"/>
      <c r="W18" s="922"/>
      <c r="X18" s="924"/>
      <c r="Y18" s="139" t="s">
        <v>320</v>
      </c>
      <c r="Z18" s="139"/>
      <c r="AA18" s="139">
        <v>2600.4376558927097</v>
      </c>
      <c r="AB18" s="139">
        <v>2692.0016050617537</v>
      </c>
      <c r="AC18" s="139">
        <v>2559.8705486603567</v>
      </c>
      <c r="AD18" s="139">
        <v>2493.3112879116097</v>
      </c>
      <c r="AE18" s="139">
        <v>2267.5317004014969</v>
      </c>
      <c r="AF18" s="139">
        <v>2163.2792521673732</v>
      </c>
      <c r="AG18" s="139">
        <v>2238.3701575466098</v>
      </c>
      <c r="AH18" s="139">
        <v>2018.3055390664147</v>
      </c>
      <c r="AI18" s="139">
        <v>1864.2298938214763</v>
      </c>
      <c r="AJ18" s="139">
        <v>1792.8844165051737</v>
      </c>
      <c r="AK18" s="139">
        <v>1520.7977912264496</v>
      </c>
      <c r="AL18" s="139">
        <v>1394.1172498887972</v>
      </c>
      <c r="AM18" s="139">
        <v>1371.8780066088791</v>
      </c>
      <c r="AN18" s="139">
        <v>1310.4553815372612</v>
      </c>
      <c r="AO18" s="139">
        <v>1198.1295107403973</v>
      </c>
      <c r="AP18" s="139">
        <v>995.30008393663888</v>
      </c>
      <c r="AQ18" s="139">
        <v>888.56409902411372</v>
      </c>
      <c r="AR18" s="139">
        <v>874.76744139314644</v>
      </c>
      <c r="AS18" s="139">
        <v>738.85489498121899</v>
      </c>
      <c r="AT18" s="139">
        <v>942.32120125378765</v>
      </c>
      <c r="AU18" s="139">
        <v>865.92602787851411</v>
      </c>
      <c r="AV18" s="139">
        <v>766.33225140447382</v>
      </c>
      <c r="AW18" s="139">
        <v>714.62379227580789</v>
      </c>
      <c r="AX18" s="139">
        <v>689.75906631604607</v>
      </c>
      <c r="AY18" s="139">
        <v>695.59079704165072</v>
      </c>
      <c r="AZ18" s="139">
        <v>810.8471538621194</v>
      </c>
      <c r="BA18" s="433">
        <v>810.41447044129927</v>
      </c>
      <c r="BB18" s="640">
        <v>0</v>
      </c>
      <c r="BC18" s="139">
        <v>0</v>
      </c>
      <c r="BD18" s="139">
        <v>0</v>
      </c>
      <c r="BE18" s="139">
        <v>0</v>
      </c>
      <c r="BF18" s="139"/>
      <c r="BG18" s="433"/>
    </row>
    <row r="19" spans="15:59">
      <c r="O19" s="295"/>
      <c r="P19" s="295"/>
      <c r="Q19" s="295"/>
      <c r="R19" s="636"/>
      <c r="S19" s="295"/>
      <c r="T19" s="636"/>
      <c r="V19" s="904"/>
      <c r="W19" s="922"/>
      <c r="X19" s="924"/>
      <c r="Y19" s="139" t="s">
        <v>321</v>
      </c>
      <c r="Z19" s="139"/>
      <c r="AA19" s="139">
        <v>7001.1204887733793</v>
      </c>
      <c r="AB19" s="139">
        <v>7160.1027708605834</v>
      </c>
      <c r="AC19" s="139">
        <v>6881.2748021230673</v>
      </c>
      <c r="AD19" s="139">
        <v>6472.5937484915812</v>
      </c>
      <c r="AE19" s="139">
        <v>5385.1645386446198</v>
      </c>
      <c r="AF19" s="139">
        <v>5167.9316622506112</v>
      </c>
      <c r="AG19" s="139">
        <v>5347.8636546182879</v>
      </c>
      <c r="AH19" s="139">
        <v>5368.1353883879938</v>
      </c>
      <c r="AI19" s="139">
        <v>5252.2677752388981</v>
      </c>
      <c r="AJ19" s="139">
        <v>4737.3496692898816</v>
      </c>
      <c r="AK19" s="139">
        <v>4910.1449255639272</v>
      </c>
      <c r="AL19" s="139">
        <v>5408.9095588428427</v>
      </c>
      <c r="AM19" s="139">
        <v>4955.9102505250348</v>
      </c>
      <c r="AN19" s="139">
        <v>5373.6867050087076</v>
      </c>
      <c r="AO19" s="139">
        <v>5302.6502207719213</v>
      </c>
      <c r="AP19" s="139">
        <v>5144.1741548979671</v>
      </c>
      <c r="AQ19" s="139">
        <v>5241.3728756256978</v>
      </c>
      <c r="AR19" s="139">
        <v>5197.4026065855187</v>
      </c>
      <c r="AS19" s="139">
        <v>4211.0557716505718</v>
      </c>
      <c r="AT19" s="139">
        <v>5011.0520417646039</v>
      </c>
      <c r="AU19" s="139">
        <v>4281.8580289564807</v>
      </c>
      <c r="AV19" s="139">
        <v>4192.4612445183611</v>
      </c>
      <c r="AW19" s="139">
        <v>4006.2462239437582</v>
      </c>
      <c r="AX19" s="139">
        <v>3606.6307494868133</v>
      </c>
      <c r="AY19" s="139">
        <v>3598.3150956975551</v>
      </c>
      <c r="AZ19" s="139">
        <v>3835.1550053932169</v>
      </c>
      <c r="BA19" s="433">
        <v>3482.3685956770569</v>
      </c>
      <c r="BB19" s="640">
        <v>0</v>
      </c>
      <c r="BC19" s="139">
        <v>0</v>
      </c>
      <c r="BD19" s="139">
        <v>0</v>
      </c>
      <c r="BE19" s="139">
        <v>0</v>
      </c>
      <c r="BF19" s="139"/>
      <c r="BG19" s="433"/>
    </row>
    <row r="20" spans="15:59">
      <c r="O20" s="295"/>
      <c r="P20" s="295"/>
      <c r="Q20" s="295"/>
      <c r="R20" s="636"/>
      <c r="S20" s="295"/>
      <c r="T20" s="636"/>
      <c r="V20" s="904"/>
      <c r="W20" s="922"/>
      <c r="X20" s="865"/>
      <c r="Y20" s="385" t="s">
        <v>322</v>
      </c>
      <c r="Z20" s="385"/>
      <c r="AA20" s="385">
        <v>958.44590130404663</v>
      </c>
      <c r="AB20" s="385">
        <v>1036.9872552232889</v>
      </c>
      <c r="AC20" s="385">
        <v>1169.5744459422342</v>
      </c>
      <c r="AD20" s="385">
        <v>1058.5543690933819</v>
      </c>
      <c r="AE20" s="385">
        <v>993.8926280686477</v>
      </c>
      <c r="AF20" s="385">
        <v>997.10798520446849</v>
      </c>
      <c r="AG20" s="385">
        <v>942.56809401728344</v>
      </c>
      <c r="AH20" s="385">
        <v>898.38624868855868</v>
      </c>
      <c r="AI20" s="385">
        <v>1077.0416631296619</v>
      </c>
      <c r="AJ20" s="385">
        <v>1027.5646476775025</v>
      </c>
      <c r="AK20" s="385">
        <v>899.83121111113917</v>
      </c>
      <c r="AL20" s="385">
        <v>783.96219918195402</v>
      </c>
      <c r="AM20" s="385">
        <v>731.72669119018178</v>
      </c>
      <c r="AN20" s="385">
        <v>906.28782422792995</v>
      </c>
      <c r="AO20" s="385">
        <v>827.32843420578445</v>
      </c>
      <c r="AP20" s="385">
        <v>942.20384179571397</v>
      </c>
      <c r="AQ20" s="385">
        <v>942.5984942441562</v>
      </c>
      <c r="AR20" s="385">
        <v>1015.1662590373585</v>
      </c>
      <c r="AS20" s="385">
        <v>861.58440861965278</v>
      </c>
      <c r="AT20" s="385">
        <v>882.44446320276802</v>
      </c>
      <c r="AU20" s="385">
        <v>909.4355931674188</v>
      </c>
      <c r="AV20" s="385">
        <v>887.33813929332655</v>
      </c>
      <c r="AW20" s="385">
        <v>849.18686098273099</v>
      </c>
      <c r="AX20" s="385">
        <v>839.73052173578958</v>
      </c>
      <c r="AY20" s="385">
        <v>816.50622114967314</v>
      </c>
      <c r="AZ20" s="385">
        <v>811.02222823904231</v>
      </c>
      <c r="BA20" s="609">
        <v>826.58682936981154</v>
      </c>
      <c r="BB20" s="692">
        <v>0</v>
      </c>
      <c r="BC20" s="385">
        <v>0</v>
      </c>
      <c r="BD20" s="385">
        <v>0</v>
      </c>
      <c r="BE20" s="385">
        <v>0</v>
      </c>
      <c r="BF20" s="385"/>
      <c r="BG20" s="609"/>
    </row>
    <row r="21" spans="15:59">
      <c r="O21" s="295"/>
      <c r="P21" s="295"/>
      <c r="Q21" s="295"/>
      <c r="R21" s="636"/>
      <c r="S21" s="295"/>
      <c r="T21" s="636"/>
      <c r="V21" s="904"/>
      <c r="W21" s="922"/>
      <c r="X21" s="925" t="s">
        <v>193</v>
      </c>
      <c r="Y21" s="384"/>
      <c r="Z21" s="384"/>
      <c r="AA21" s="384">
        <v>5535.2096384162014</v>
      </c>
      <c r="AB21" s="384">
        <v>5032.5459510040164</v>
      </c>
      <c r="AC21" s="384">
        <v>4825.1247337511841</v>
      </c>
      <c r="AD21" s="384">
        <v>4525.4285814807436</v>
      </c>
      <c r="AE21" s="384">
        <v>4519.6595284867881</v>
      </c>
      <c r="AF21" s="384">
        <v>4149.4267174237957</v>
      </c>
      <c r="AG21" s="384">
        <v>3953.0422392035302</v>
      </c>
      <c r="AH21" s="384">
        <v>3714.4789919849482</v>
      </c>
      <c r="AI21" s="384">
        <v>3493.7577998989959</v>
      </c>
      <c r="AJ21" s="384">
        <v>3312.2571703421531</v>
      </c>
      <c r="AK21" s="384">
        <v>3090.0221087833124</v>
      </c>
      <c r="AL21" s="384">
        <v>2904.104124578741</v>
      </c>
      <c r="AM21" s="384">
        <v>2758.7300986005403</v>
      </c>
      <c r="AN21" s="384">
        <v>2604.782553407842</v>
      </c>
      <c r="AO21" s="384">
        <v>2528.3726081250079</v>
      </c>
      <c r="AP21" s="384">
        <v>2370.9009008548951</v>
      </c>
      <c r="AQ21" s="384">
        <v>2136.3359928927116</v>
      </c>
      <c r="AR21" s="384">
        <v>1838.8738371829463</v>
      </c>
      <c r="AS21" s="384">
        <v>1675.0270557951371</v>
      </c>
      <c r="AT21" s="384">
        <v>1651.3807588723778</v>
      </c>
      <c r="AU21" s="384">
        <v>1611.6575277871605</v>
      </c>
      <c r="AV21" s="384">
        <v>1858.1459959185163</v>
      </c>
      <c r="AW21" s="384">
        <v>1950.0709072310074</v>
      </c>
      <c r="AX21" s="384">
        <v>1655.0215758954705</v>
      </c>
      <c r="AY21" s="384">
        <v>1577.1661307602888</v>
      </c>
      <c r="AZ21" s="384">
        <v>1492.3983183104729</v>
      </c>
      <c r="BA21" s="610">
        <v>1465.8410733414435</v>
      </c>
      <c r="BB21" s="693">
        <v>0</v>
      </c>
      <c r="BC21" s="384">
        <v>0</v>
      </c>
      <c r="BD21" s="384">
        <v>0</v>
      </c>
      <c r="BE21" s="384">
        <v>0</v>
      </c>
      <c r="BF21" s="384"/>
      <c r="BG21" s="610"/>
    </row>
    <row r="22" spans="15:59">
      <c r="O22" s="295"/>
      <c r="P22" s="295"/>
      <c r="Q22" s="295"/>
      <c r="R22" s="636"/>
      <c r="S22" s="295"/>
      <c r="T22" s="636"/>
      <c r="V22" s="904"/>
      <c r="W22" s="922"/>
      <c r="X22" s="926" t="s">
        <v>323</v>
      </c>
      <c r="Y22" s="634"/>
      <c r="Z22" s="634"/>
      <c r="AA22" s="386">
        <f>SUM(AA23:AA25)</f>
        <v>11568.036063128669</v>
      </c>
      <c r="AB22" s="386">
        <f t="shared" ref="AB22:BE22" si="9">SUM(AB23:AB25)</f>
        <v>11346.604355222909</v>
      </c>
      <c r="AC22" s="386">
        <f t="shared" si="9"/>
        <v>11449.761479850256</v>
      </c>
      <c r="AD22" s="386">
        <f t="shared" si="9"/>
        <v>11240.613596367572</v>
      </c>
      <c r="AE22" s="386">
        <f t="shared" si="9"/>
        <v>11964.565485406811</v>
      </c>
      <c r="AF22" s="386">
        <f t="shared" si="9"/>
        <v>11777.181525159189</v>
      </c>
      <c r="AG22" s="386">
        <f t="shared" si="9"/>
        <v>11264.646086005816</v>
      </c>
      <c r="AH22" s="386">
        <f t="shared" si="9"/>
        <v>10685.927446449174</v>
      </c>
      <c r="AI22" s="386">
        <f t="shared" si="9"/>
        <v>10281.964705575014</v>
      </c>
      <c r="AJ22" s="386">
        <f t="shared" si="9"/>
        <v>10135.588344410766</v>
      </c>
      <c r="AK22" s="386">
        <f t="shared" si="9"/>
        <v>9642.5569122860052</v>
      </c>
      <c r="AL22" s="386">
        <f t="shared" si="9"/>
        <v>9180.3839620055369</v>
      </c>
      <c r="AM22" s="386">
        <f t="shared" si="9"/>
        <v>9014.7426769983267</v>
      </c>
      <c r="AN22" s="386">
        <f t="shared" si="9"/>
        <v>8729.967433831478</v>
      </c>
      <c r="AO22" s="386">
        <f t="shared" si="9"/>
        <v>8403.6168389300165</v>
      </c>
      <c r="AP22" s="386">
        <f t="shared" si="9"/>
        <v>8055.7436370724718</v>
      </c>
      <c r="AQ22" s="386">
        <f t="shared" si="9"/>
        <v>7837.0075294794806</v>
      </c>
      <c r="AR22" s="386">
        <f t="shared" si="9"/>
        <v>7929.6912105671217</v>
      </c>
      <c r="AS22" s="386">
        <f t="shared" si="9"/>
        <v>5919.7482929355747</v>
      </c>
      <c r="AT22" s="386">
        <f t="shared" si="9"/>
        <v>5806.0398927756105</v>
      </c>
      <c r="AU22" s="386">
        <f t="shared" si="9"/>
        <v>6516.4201021624231</v>
      </c>
      <c r="AV22" s="386">
        <f t="shared" si="9"/>
        <v>9238.1000193556811</v>
      </c>
      <c r="AW22" s="386">
        <f t="shared" si="9"/>
        <v>8872.3828081844676</v>
      </c>
      <c r="AX22" s="386">
        <f t="shared" si="9"/>
        <v>7611.188105926919</v>
      </c>
      <c r="AY22" s="386">
        <f t="shared" si="9"/>
        <v>7626.4912401858937</v>
      </c>
      <c r="AZ22" s="386">
        <f t="shared" si="9"/>
        <v>7547.3385937939938</v>
      </c>
      <c r="BA22" s="608">
        <f t="shared" si="9"/>
        <v>7505.1984883309651</v>
      </c>
      <c r="BB22" s="691">
        <f t="shared" si="9"/>
        <v>0</v>
      </c>
      <c r="BC22" s="634">
        <f t="shared" si="9"/>
        <v>0</v>
      </c>
      <c r="BD22" s="634">
        <f t="shared" si="9"/>
        <v>0</v>
      </c>
      <c r="BE22" s="634">
        <f t="shared" si="9"/>
        <v>0</v>
      </c>
      <c r="BF22" s="386"/>
      <c r="BG22" s="608"/>
    </row>
    <row r="23" spans="15:59">
      <c r="O23" s="295"/>
      <c r="P23" s="295"/>
      <c r="Q23" s="295"/>
      <c r="R23" s="636"/>
      <c r="S23" s="295"/>
      <c r="T23" s="636"/>
      <c r="V23" s="904"/>
      <c r="W23" s="922"/>
      <c r="X23" s="45"/>
      <c r="Y23" s="362" t="s">
        <v>324</v>
      </c>
      <c r="Z23" s="362"/>
      <c r="AA23" s="362">
        <v>6722.0037999324959</v>
      </c>
      <c r="AB23" s="362">
        <v>6598.7272574194421</v>
      </c>
      <c r="AC23" s="362">
        <v>6693.2085256652799</v>
      </c>
      <c r="AD23" s="362">
        <v>6666.952313895189</v>
      </c>
      <c r="AE23" s="362">
        <v>7092.3474762032283</v>
      </c>
      <c r="AF23" s="362">
        <v>7035.89247119636</v>
      </c>
      <c r="AG23" s="362">
        <v>6696.3435235565512</v>
      </c>
      <c r="AH23" s="362">
        <v>6312.3873166206595</v>
      </c>
      <c r="AI23" s="362">
        <v>6026.4399169369872</v>
      </c>
      <c r="AJ23" s="362">
        <v>5861.4115971678348</v>
      </c>
      <c r="AK23" s="362">
        <v>5515.2366711038721</v>
      </c>
      <c r="AL23" s="362">
        <v>5247.1666608538808</v>
      </c>
      <c r="AM23" s="362">
        <v>5066.7796571557064</v>
      </c>
      <c r="AN23" s="362">
        <v>4867.3661257598806</v>
      </c>
      <c r="AO23" s="362">
        <v>4693.8801680763881</v>
      </c>
      <c r="AP23" s="362">
        <v>4460.790404037637</v>
      </c>
      <c r="AQ23" s="362">
        <v>4354.3351689958135</v>
      </c>
      <c r="AR23" s="362">
        <v>4361.3781710127405</v>
      </c>
      <c r="AS23" s="362">
        <v>3168.5772411114126</v>
      </c>
      <c r="AT23" s="362">
        <v>3363.8427847436651</v>
      </c>
      <c r="AU23" s="362">
        <v>3813.9532006845375</v>
      </c>
      <c r="AV23" s="362">
        <v>4825.2136431030458</v>
      </c>
      <c r="AW23" s="362">
        <v>4921.0636547537979</v>
      </c>
      <c r="AX23" s="362">
        <v>4606.1063764597329</v>
      </c>
      <c r="AY23" s="362">
        <v>4406.1566673537027</v>
      </c>
      <c r="AZ23" s="362">
        <v>4317.8272236096936</v>
      </c>
      <c r="BA23" s="584">
        <v>4276.8968156019555</v>
      </c>
      <c r="BB23" s="639">
        <v>0</v>
      </c>
      <c r="BC23" s="362">
        <v>0</v>
      </c>
      <c r="BD23" s="362">
        <v>0</v>
      </c>
      <c r="BE23" s="362">
        <v>0</v>
      </c>
      <c r="BF23" s="362"/>
      <c r="BG23" s="584"/>
    </row>
    <row r="24" spans="15:59">
      <c r="O24" s="295"/>
      <c r="P24" s="295"/>
      <c r="Q24" s="295"/>
      <c r="R24" s="636"/>
      <c r="S24" s="295"/>
      <c r="T24" s="636"/>
      <c r="V24" s="904"/>
      <c r="W24" s="922"/>
      <c r="X24" s="45"/>
      <c r="Y24" s="139" t="s">
        <v>325</v>
      </c>
      <c r="Z24" s="139"/>
      <c r="AA24" s="139">
        <v>3423.6528879510256</v>
      </c>
      <c r="AB24" s="139">
        <v>3329.3252314023612</v>
      </c>
      <c r="AC24" s="139">
        <v>3317.1986278071258</v>
      </c>
      <c r="AD24" s="139">
        <v>3169.1348512109175</v>
      </c>
      <c r="AE24" s="139">
        <v>3347.789160691098</v>
      </c>
      <c r="AF24" s="139">
        <v>3236.4134901343787</v>
      </c>
      <c r="AG24" s="139">
        <v>3100.5979844911617</v>
      </c>
      <c r="AH24" s="139">
        <v>2951.2298200800851</v>
      </c>
      <c r="AI24" s="139">
        <v>2861.0864353743009</v>
      </c>
      <c r="AJ24" s="139">
        <v>2858.4858947206035</v>
      </c>
      <c r="AK24" s="139">
        <v>2741.2224170084996</v>
      </c>
      <c r="AL24" s="139">
        <v>2605.0920086357692</v>
      </c>
      <c r="AM24" s="139">
        <v>2605.136929927542</v>
      </c>
      <c r="AN24" s="139">
        <v>2535.6023068340537</v>
      </c>
      <c r="AO24" s="139">
        <v>2422.6724847749097</v>
      </c>
      <c r="AP24" s="139">
        <v>2334.3164199155071</v>
      </c>
      <c r="AQ24" s="139">
        <v>2261.9265514349008</v>
      </c>
      <c r="AR24" s="139">
        <v>2312.1779063253789</v>
      </c>
      <c r="AS24" s="139">
        <v>1603.630248197989</v>
      </c>
      <c r="AT24" s="139">
        <v>1197.1556517016415</v>
      </c>
      <c r="AU24" s="139">
        <v>1391.8366515932757</v>
      </c>
      <c r="AV24" s="139">
        <v>2680.905898875204</v>
      </c>
      <c r="AW24" s="139">
        <v>2144.4570580689328</v>
      </c>
      <c r="AX24" s="139">
        <v>1535.7931505810761</v>
      </c>
      <c r="AY24" s="139">
        <v>1735.4895051181286</v>
      </c>
      <c r="AZ24" s="139">
        <v>1715.5653603148812</v>
      </c>
      <c r="BA24" s="433">
        <v>1858.9047626126203</v>
      </c>
      <c r="BB24" s="640">
        <v>0</v>
      </c>
      <c r="BC24" s="139">
        <v>0</v>
      </c>
      <c r="BD24" s="139">
        <v>0</v>
      </c>
      <c r="BE24" s="139">
        <v>0</v>
      </c>
      <c r="BF24" s="139"/>
      <c r="BG24" s="433"/>
    </row>
    <row r="25" spans="15:59">
      <c r="O25" s="295"/>
      <c r="P25" s="295"/>
      <c r="Q25" s="295"/>
      <c r="R25" s="636"/>
      <c r="S25" s="295"/>
      <c r="T25" s="636"/>
      <c r="V25" s="904"/>
      <c r="W25" s="922"/>
      <c r="X25" s="45"/>
      <c r="Y25" s="139" t="s">
        <v>326</v>
      </c>
      <c r="Z25" s="139"/>
      <c r="AA25" s="139">
        <v>1422.3793752451477</v>
      </c>
      <c r="AB25" s="139">
        <v>1418.5518664011072</v>
      </c>
      <c r="AC25" s="139">
        <v>1439.3543263778495</v>
      </c>
      <c r="AD25" s="139">
        <v>1404.5264312614647</v>
      </c>
      <c r="AE25" s="139">
        <v>1524.4288485124828</v>
      </c>
      <c r="AF25" s="139">
        <v>1504.8755638284506</v>
      </c>
      <c r="AG25" s="139">
        <v>1467.7045779581035</v>
      </c>
      <c r="AH25" s="139">
        <v>1422.3103097484295</v>
      </c>
      <c r="AI25" s="139">
        <v>1394.438353263725</v>
      </c>
      <c r="AJ25" s="139">
        <v>1415.6908525223278</v>
      </c>
      <c r="AK25" s="139">
        <v>1386.0978241736345</v>
      </c>
      <c r="AL25" s="139">
        <v>1328.1252925158874</v>
      </c>
      <c r="AM25" s="139">
        <v>1342.8260899150789</v>
      </c>
      <c r="AN25" s="139">
        <v>1326.9990012375442</v>
      </c>
      <c r="AO25" s="139">
        <v>1287.0641860787184</v>
      </c>
      <c r="AP25" s="139">
        <v>1260.6368131193276</v>
      </c>
      <c r="AQ25" s="139">
        <v>1220.745809048766</v>
      </c>
      <c r="AR25" s="139">
        <v>1256.1351332290019</v>
      </c>
      <c r="AS25" s="139">
        <v>1147.5408036261736</v>
      </c>
      <c r="AT25" s="139">
        <v>1245.0414563303034</v>
      </c>
      <c r="AU25" s="139">
        <v>1310.6302498846101</v>
      </c>
      <c r="AV25" s="139">
        <v>1731.9804773774306</v>
      </c>
      <c r="AW25" s="139">
        <v>1806.8620953617378</v>
      </c>
      <c r="AX25" s="139">
        <v>1469.2885788861104</v>
      </c>
      <c r="AY25" s="139">
        <v>1484.8450677140629</v>
      </c>
      <c r="AZ25" s="139">
        <v>1513.946009869419</v>
      </c>
      <c r="BA25" s="433">
        <v>1369.3969101163889</v>
      </c>
      <c r="BB25" s="640">
        <v>0</v>
      </c>
      <c r="BC25" s="139">
        <v>0</v>
      </c>
      <c r="BD25" s="139">
        <v>0</v>
      </c>
      <c r="BE25" s="139">
        <v>0</v>
      </c>
      <c r="BF25" s="139"/>
      <c r="BG25" s="433"/>
    </row>
    <row r="26" spans="15:59">
      <c r="O26" s="295"/>
      <c r="P26" s="295"/>
      <c r="Q26" s="903"/>
      <c r="R26" s="636"/>
      <c r="S26" s="295"/>
      <c r="T26" s="471"/>
      <c r="V26" s="904"/>
      <c r="W26" s="922"/>
      <c r="X26" s="927" t="s">
        <v>195</v>
      </c>
      <c r="Y26" s="142"/>
      <c r="Z26" s="142"/>
      <c r="AA26" s="313">
        <f>SUM(AA27,AA30,AA31,AA32,AA35,AA36,AA37,AA38,AA48)</f>
        <v>462159.66468850919</v>
      </c>
      <c r="AB26" s="313">
        <f>SUM(AB27,AB30,AB31,AB32,AB35,AB36,AB37,AB38,AB48)</f>
        <v>456181.64129128394</v>
      </c>
      <c r="AC26" s="313">
        <f t="shared" ref="AC26:AZ26" si="10">SUM(AC27,AC30,AC31,AC32,AC35,AC36,AC37,AC38,AC48)</f>
        <v>447877.86666854133</v>
      </c>
      <c r="AD26" s="313">
        <f t="shared" si="10"/>
        <v>436891.15760407853</v>
      </c>
      <c r="AE26" s="313">
        <f t="shared" si="10"/>
        <v>454246.04022812733</v>
      </c>
      <c r="AF26" s="313">
        <f t="shared" si="10"/>
        <v>451836.28681396175</v>
      </c>
      <c r="AG26" s="313">
        <f t="shared" si="10"/>
        <v>455385.58613868331</v>
      </c>
      <c r="AH26" s="313">
        <f t="shared" si="10"/>
        <v>447173.44081087015</v>
      </c>
      <c r="AI26" s="313">
        <f t="shared" si="10"/>
        <v>418117.80563058355</v>
      </c>
      <c r="AJ26" s="313">
        <f t="shared" si="10"/>
        <v>429349.1311473719</v>
      </c>
      <c r="AK26" s="313">
        <f t="shared" si="10"/>
        <v>441878.39831102215</v>
      </c>
      <c r="AL26" s="313">
        <f t="shared" si="10"/>
        <v>429856.93102476571</v>
      </c>
      <c r="AM26" s="313">
        <f t="shared" si="10"/>
        <v>439453.47352529608</v>
      </c>
      <c r="AN26" s="313">
        <f t="shared" si="10"/>
        <v>441101.75012264133</v>
      </c>
      <c r="AO26" s="313">
        <f t="shared" si="10"/>
        <v>437813.97969899274</v>
      </c>
      <c r="AP26" s="313">
        <f t="shared" si="10"/>
        <v>435127.47907906352</v>
      </c>
      <c r="AQ26" s="313">
        <f t="shared" si="10"/>
        <v>430699.66957484803</v>
      </c>
      <c r="AR26" s="313">
        <f t="shared" si="10"/>
        <v>442023.21866167069</v>
      </c>
      <c r="AS26" s="313">
        <f t="shared" si="10"/>
        <v>402947.51046160748</v>
      </c>
      <c r="AT26" s="313">
        <f t="shared" si="10"/>
        <v>374623.90350891685</v>
      </c>
      <c r="AU26" s="313">
        <f t="shared" si="10"/>
        <v>404233.8548779902</v>
      </c>
      <c r="AV26" s="313">
        <f t="shared" si="10"/>
        <v>416509.8741127298</v>
      </c>
      <c r="AW26" s="313">
        <f t="shared" si="10"/>
        <v>429279.31413712888</v>
      </c>
      <c r="AX26" s="313">
        <f t="shared" si="10"/>
        <v>441094.88270504365</v>
      </c>
      <c r="AY26" s="313">
        <f t="shared" si="10"/>
        <v>424531.9882546817</v>
      </c>
      <c r="AZ26" s="313">
        <f t="shared" si="10"/>
        <v>406196.12267878815</v>
      </c>
      <c r="BA26" s="434">
        <f>SUM('4.Allocated_CO2-Sector (detail)'!BA27,BA30,BA31,BA32,BA35,BA36,BA37,BA38,BA48)</f>
        <v>391757.95920236706</v>
      </c>
      <c r="BB26" s="642">
        <v>0</v>
      </c>
      <c r="BC26" s="313">
        <v>0</v>
      </c>
      <c r="BD26" s="313">
        <v>0</v>
      </c>
      <c r="BE26" s="313">
        <v>0</v>
      </c>
      <c r="BF26" s="313"/>
      <c r="BG26" s="434"/>
    </row>
    <row r="27" spans="15:59">
      <c r="O27" s="295"/>
      <c r="P27" s="295"/>
      <c r="Q27" s="295"/>
      <c r="R27" s="636"/>
      <c r="S27" s="295"/>
      <c r="T27" s="636"/>
      <c r="V27" s="904"/>
      <c r="W27" s="922"/>
      <c r="X27" s="923" t="s">
        <v>327</v>
      </c>
      <c r="Y27" s="634"/>
      <c r="Z27" s="634"/>
      <c r="AA27" s="386">
        <f>SUM(AA28:AA29)</f>
        <v>13910.887293806643</v>
      </c>
      <c r="AB27" s="386">
        <f>SUM(AB28:AB29)</f>
        <v>14450.597472751935</v>
      </c>
      <c r="AC27" s="386">
        <f t="shared" ref="AC27:BA27" si="11">SUM(AC28:AC29)</f>
        <v>15068.481004646283</v>
      </c>
      <c r="AD27" s="386">
        <f t="shared" si="11"/>
        <v>15327.676147951199</v>
      </c>
      <c r="AE27" s="386">
        <f t="shared" si="11"/>
        <v>16344.337463233587</v>
      </c>
      <c r="AF27" s="386">
        <f t="shared" si="11"/>
        <v>17005.522890941163</v>
      </c>
      <c r="AG27" s="386">
        <f t="shared" si="11"/>
        <v>16886.422661409808</v>
      </c>
      <c r="AH27" s="386">
        <f t="shared" si="11"/>
        <v>17065.681570473294</v>
      </c>
      <c r="AI27" s="386">
        <f t="shared" si="11"/>
        <v>17661.661717291452</v>
      </c>
      <c r="AJ27" s="386">
        <f t="shared" si="11"/>
        <v>18360.50255481742</v>
      </c>
      <c r="AK27" s="386">
        <f t="shared" si="11"/>
        <v>18488.725609493067</v>
      </c>
      <c r="AL27" s="386">
        <f t="shared" si="11"/>
        <v>18961.780221493209</v>
      </c>
      <c r="AM27" s="386">
        <f t="shared" si="11"/>
        <v>20005.234185648398</v>
      </c>
      <c r="AN27" s="386">
        <f t="shared" si="11"/>
        <v>20120.816006290745</v>
      </c>
      <c r="AO27" s="386">
        <f t="shared" si="11"/>
        <v>20769.981190811752</v>
      </c>
      <c r="AP27" s="386">
        <f t="shared" si="11"/>
        <v>20958.156398440573</v>
      </c>
      <c r="AQ27" s="386">
        <f t="shared" si="11"/>
        <v>20546.745773096114</v>
      </c>
      <c r="AR27" s="386">
        <f t="shared" si="11"/>
        <v>21070.205676103458</v>
      </c>
      <c r="AS27" s="386">
        <f t="shared" si="11"/>
        <v>22101.1234255608</v>
      </c>
      <c r="AT27" s="386">
        <f t="shared" si="11"/>
        <v>19260.832475935767</v>
      </c>
      <c r="AU27" s="386">
        <f t="shared" si="11"/>
        <v>21591.283944496732</v>
      </c>
      <c r="AV27" s="386">
        <f t="shared" si="11"/>
        <v>23388.160903590826</v>
      </c>
      <c r="AW27" s="386">
        <f t="shared" si="11"/>
        <v>24049.79252340502</v>
      </c>
      <c r="AX27" s="386">
        <f t="shared" si="11"/>
        <v>25702.868019916186</v>
      </c>
      <c r="AY27" s="386">
        <f t="shared" si="11"/>
        <v>23629.652145143642</v>
      </c>
      <c r="AZ27" s="386">
        <f t="shared" si="11"/>
        <v>22551.539757311904</v>
      </c>
      <c r="BA27" s="608">
        <f t="shared" si="11"/>
        <v>21863.921846396082</v>
      </c>
      <c r="BB27" s="691">
        <v>0</v>
      </c>
      <c r="BC27" s="634">
        <v>0</v>
      </c>
      <c r="BD27" s="634">
        <v>0</v>
      </c>
      <c r="BE27" s="634">
        <v>0</v>
      </c>
      <c r="BF27" s="386"/>
      <c r="BG27" s="608"/>
    </row>
    <row r="28" spans="15:59">
      <c r="O28" s="295"/>
      <c r="P28" s="295"/>
      <c r="Q28" s="295"/>
      <c r="R28" s="636"/>
      <c r="S28" s="295"/>
      <c r="T28" s="636"/>
      <c r="V28" s="904"/>
      <c r="W28" s="922"/>
      <c r="X28" s="924"/>
      <c r="Y28" s="362" t="s">
        <v>328</v>
      </c>
      <c r="Z28" s="362"/>
      <c r="AA28" s="362">
        <v>10586.257142985029</v>
      </c>
      <c r="AB28" s="362">
        <v>10967.766757921248</v>
      </c>
      <c r="AC28" s="362">
        <v>11459.744858225331</v>
      </c>
      <c r="AD28" s="362">
        <v>11655.4564651335</v>
      </c>
      <c r="AE28" s="362">
        <v>12396.802854380328</v>
      </c>
      <c r="AF28" s="362">
        <v>12911.236840908117</v>
      </c>
      <c r="AG28" s="362">
        <v>12816.795761466117</v>
      </c>
      <c r="AH28" s="362">
        <v>12962.991939659549</v>
      </c>
      <c r="AI28" s="362">
        <v>13474.230902505162</v>
      </c>
      <c r="AJ28" s="362">
        <v>14042.501645905857</v>
      </c>
      <c r="AK28" s="362">
        <v>14134.31667145147</v>
      </c>
      <c r="AL28" s="362">
        <v>14579.010307244545</v>
      </c>
      <c r="AM28" s="362">
        <v>15412.509066137329</v>
      </c>
      <c r="AN28" s="362">
        <v>15518.691213489783</v>
      </c>
      <c r="AO28" s="362">
        <v>16042.596882969901</v>
      </c>
      <c r="AP28" s="362">
        <v>16216.633984332058</v>
      </c>
      <c r="AQ28" s="362">
        <v>15930.720214115601</v>
      </c>
      <c r="AR28" s="362">
        <v>16298.408195088356</v>
      </c>
      <c r="AS28" s="362">
        <v>16342.625896674928</v>
      </c>
      <c r="AT28" s="362">
        <v>14521.933240416289</v>
      </c>
      <c r="AU28" s="362">
        <v>16515.104547348921</v>
      </c>
      <c r="AV28" s="362">
        <v>18174.014295049408</v>
      </c>
      <c r="AW28" s="362">
        <v>18467.326604185026</v>
      </c>
      <c r="AX28" s="362">
        <v>19709.535260422163</v>
      </c>
      <c r="AY28" s="362">
        <v>18322.9746533221</v>
      </c>
      <c r="AZ28" s="362">
        <v>17966.352015182187</v>
      </c>
      <c r="BA28" s="584">
        <v>17296.968911715547</v>
      </c>
      <c r="BB28" s="639">
        <v>0</v>
      </c>
      <c r="BC28" s="362">
        <v>0</v>
      </c>
      <c r="BD28" s="362">
        <v>0</v>
      </c>
      <c r="BE28" s="362">
        <v>0</v>
      </c>
      <c r="BF28" s="362"/>
      <c r="BG28" s="584"/>
    </row>
    <row r="29" spans="15:59">
      <c r="O29" s="295"/>
      <c r="P29" s="295"/>
      <c r="Q29" s="295"/>
      <c r="R29" s="636"/>
      <c r="S29" s="295"/>
      <c r="T29" s="636"/>
      <c r="V29" s="904"/>
      <c r="W29" s="922"/>
      <c r="X29" s="865"/>
      <c r="Y29" s="385" t="s">
        <v>329</v>
      </c>
      <c r="Z29" s="385"/>
      <c r="AA29" s="385">
        <v>3324.6301508216152</v>
      </c>
      <c r="AB29" s="385">
        <v>3482.8307148306867</v>
      </c>
      <c r="AC29" s="385">
        <v>3608.7361464209512</v>
      </c>
      <c r="AD29" s="385">
        <v>3672.2196828176984</v>
      </c>
      <c r="AE29" s="385">
        <v>3947.5346088532597</v>
      </c>
      <c r="AF29" s="385">
        <v>4094.2860500330457</v>
      </c>
      <c r="AG29" s="385">
        <v>4069.6268999436898</v>
      </c>
      <c r="AH29" s="385">
        <v>4102.6896308137475</v>
      </c>
      <c r="AI29" s="385">
        <v>4187.4308147862894</v>
      </c>
      <c r="AJ29" s="385">
        <v>4318.0009089115638</v>
      </c>
      <c r="AK29" s="385">
        <v>4354.4089380415962</v>
      </c>
      <c r="AL29" s="385">
        <v>4382.7699142486617</v>
      </c>
      <c r="AM29" s="385">
        <v>4592.7251195110703</v>
      </c>
      <c r="AN29" s="385">
        <v>4602.1247928009607</v>
      </c>
      <c r="AO29" s="385">
        <v>4727.3843078418504</v>
      </c>
      <c r="AP29" s="385">
        <v>4741.5224141085137</v>
      </c>
      <c r="AQ29" s="385">
        <v>4616.0255589805129</v>
      </c>
      <c r="AR29" s="385">
        <v>4771.7974810151036</v>
      </c>
      <c r="AS29" s="385">
        <v>5758.4975288858714</v>
      </c>
      <c r="AT29" s="385">
        <v>4738.8992355194778</v>
      </c>
      <c r="AU29" s="385">
        <v>5076.1793971478119</v>
      </c>
      <c r="AV29" s="385">
        <v>5214.1466085414195</v>
      </c>
      <c r="AW29" s="385">
        <v>5582.4659192199924</v>
      </c>
      <c r="AX29" s="385">
        <v>5993.3327594940238</v>
      </c>
      <c r="AY29" s="385">
        <v>5306.6774918215406</v>
      </c>
      <c r="AZ29" s="385">
        <v>4585.1877421297195</v>
      </c>
      <c r="BA29" s="609">
        <v>4566.9529346805357</v>
      </c>
      <c r="BB29" s="692">
        <v>0</v>
      </c>
      <c r="BC29" s="385">
        <v>0</v>
      </c>
      <c r="BD29" s="385">
        <v>0</v>
      </c>
      <c r="BE29" s="385">
        <v>0</v>
      </c>
      <c r="BF29" s="385"/>
      <c r="BG29" s="609"/>
    </row>
    <row r="30" spans="15:59">
      <c r="O30" s="295"/>
      <c r="P30" s="295"/>
      <c r="Q30" s="295"/>
      <c r="R30" s="636"/>
      <c r="S30" s="295"/>
      <c r="T30" s="636"/>
      <c r="V30" s="904"/>
      <c r="W30" s="922"/>
      <c r="X30" s="928" t="s">
        <v>330</v>
      </c>
      <c r="Y30" s="386"/>
      <c r="Z30" s="386"/>
      <c r="AA30" s="386">
        <v>21094.622761157712</v>
      </c>
      <c r="AB30" s="386">
        <v>20346.058789982497</v>
      </c>
      <c r="AC30" s="386">
        <v>20153.644654768155</v>
      </c>
      <c r="AD30" s="386">
        <v>19101.273479554035</v>
      </c>
      <c r="AE30" s="386">
        <v>19725.169888101082</v>
      </c>
      <c r="AF30" s="386">
        <v>19252.155026140579</v>
      </c>
      <c r="AG30" s="386">
        <v>18443.53051643202</v>
      </c>
      <c r="AH30" s="386">
        <v>18256.47439798063</v>
      </c>
      <c r="AI30" s="386">
        <v>17898.066665314662</v>
      </c>
      <c r="AJ30" s="386">
        <v>17073.383877951776</v>
      </c>
      <c r="AK30" s="386">
        <v>16213.161779913527</v>
      </c>
      <c r="AL30" s="386">
        <v>15733.124649221245</v>
      </c>
      <c r="AM30" s="386">
        <v>15519.579211082011</v>
      </c>
      <c r="AN30" s="386">
        <v>15256.699028821757</v>
      </c>
      <c r="AO30" s="386">
        <v>14474.027592439112</v>
      </c>
      <c r="AP30" s="386">
        <v>12878.612227973092</v>
      </c>
      <c r="AQ30" s="386">
        <v>12069.153783926553</v>
      </c>
      <c r="AR30" s="386">
        <v>11651.885051638705</v>
      </c>
      <c r="AS30" s="386">
        <v>9778.627060777415</v>
      </c>
      <c r="AT30" s="386">
        <v>9064.8838245221486</v>
      </c>
      <c r="AU30" s="386">
        <v>9688.6774307239466</v>
      </c>
      <c r="AV30" s="386">
        <v>9884.4516077421904</v>
      </c>
      <c r="AW30" s="386">
        <v>9332.6994683913981</v>
      </c>
      <c r="AX30" s="386">
        <v>9740.8512552758148</v>
      </c>
      <c r="AY30" s="386">
        <v>9417.8429375438718</v>
      </c>
      <c r="AZ30" s="386">
        <v>9996.6122180780731</v>
      </c>
      <c r="BA30" s="608">
        <v>8999.4747899575959</v>
      </c>
      <c r="BB30" s="694">
        <v>0</v>
      </c>
      <c r="BC30" s="386">
        <v>0</v>
      </c>
      <c r="BD30" s="386">
        <v>0</v>
      </c>
      <c r="BE30" s="386">
        <v>0</v>
      </c>
      <c r="BF30" s="386"/>
      <c r="BG30" s="608"/>
    </row>
    <row r="31" spans="15:59">
      <c r="O31" s="295"/>
      <c r="P31" s="295"/>
      <c r="Q31" s="295"/>
      <c r="R31" s="636"/>
      <c r="S31" s="295"/>
      <c r="T31" s="636"/>
      <c r="V31" s="904"/>
      <c r="W31" s="922"/>
      <c r="X31" s="928" t="s">
        <v>331</v>
      </c>
      <c r="Y31" s="386"/>
      <c r="Z31" s="386"/>
      <c r="AA31" s="386">
        <v>32568.035492594994</v>
      </c>
      <c r="AB31" s="386">
        <v>32605.459757201206</v>
      </c>
      <c r="AC31" s="386">
        <v>31953.152665572965</v>
      </c>
      <c r="AD31" s="386">
        <v>31880.030612308889</v>
      </c>
      <c r="AE31" s="386">
        <v>33106.379278488588</v>
      </c>
      <c r="AF31" s="386">
        <v>34353.557518418369</v>
      </c>
      <c r="AG31" s="386">
        <v>34654.78329050904</v>
      </c>
      <c r="AH31" s="386">
        <v>34485.550076269254</v>
      </c>
      <c r="AI31" s="386">
        <v>33013.38577619844</v>
      </c>
      <c r="AJ31" s="386">
        <v>33656.46071628284</v>
      </c>
      <c r="AK31" s="386">
        <v>34543.3229373426</v>
      </c>
      <c r="AL31" s="386">
        <v>33798.956812598051</v>
      </c>
      <c r="AM31" s="386">
        <v>33285.117511374359</v>
      </c>
      <c r="AN31" s="386">
        <v>33002.531282567863</v>
      </c>
      <c r="AO31" s="386">
        <v>32462.903354320675</v>
      </c>
      <c r="AP31" s="386">
        <v>31072.127319940992</v>
      </c>
      <c r="AQ31" s="386">
        <v>29093.025457327807</v>
      </c>
      <c r="AR31" s="386">
        <v>28503.964256075815</v>
      </c>
      <c r="AS31" s="386">
        <v>26652.050482575814</v>
      </c>
      <c r="AT31" s="386">
        <v>24454.732863767014</v>
      </c>
      <c r="AU31" s="386">
        <v>23957.08233461823</v>
      </c>
      <c r="AV31" s="386">
        <v>24343.341195059475</v>
      </c>
      <c r="AW31" s="386">
        <v>26063.41284619725</v>
      </c>
      <c r="AX31" s="386">
        <v>25293.935046119819</v>
      </c>
      <c r="AY31" s="386">
        <v>23797.444976411738</v>
      </c>
      <c r="AZ31" s="386">
        <v>23599.184232922995</v>
      </c>
      <c r="BA31" s="608">
        <v>22449.271262299251</v>
      </c>
      <c r="BB31" s="694">
        <v>0</v>
      </c>
      <c r="BC31" s="386">
        <v>0</v>
      </c>
      <c r="BD31" s="386">
        <v>0</v>
      </c>
      <c r="BE31" s="386">
        <v>0</v>
      </c>
      <c r="BF31" s="386"/>
      <c r="BG31" s="608"/>
    </row>
    <row r="32" spans="15:59">
      <c r="O32" s="295"/>
      <c r="P32" s="295"/>
      <c r="Q32" s="295"/>
      <c r="R32" s="636"/>
      <c r="S32" s="295"/>
      <c r="T32" s="636"/>
      <c r="V32" s="904"/>
      <c r="W32" s="922"/>
      <c r="X32" s="926" t="s">
        <v>332</v>
      </c>
      <c r="Y32" s="386"/>
      <c r="Z32" s="386"/>
      <c r="AA32" s="386">
        <f>SUM(AA33:AA34)</f>
        <v>63453.340752015014</v>
      </c>
      <c r="AB32" s="386">
        <f t="shared" ref="AB32:BA32" si="12">SUM(AB33:AB34)</f>
        <v>64074.497149683695</v>
      </c>
      <c r="AC32" s="386">
        <f t="shared" si="12"/>
        <v>64339.716722168931</v>
      </c>
      <c r="AD32" s="386">
        <f t="shared" si="12"/>
        <v>63677.383040155495</v>
      </c>
      <c r="AE32" s="386">
        <f t="shared" si="12"/>
        <v>67873.46169396519</v>
      </c>
      <c r="AF32" s="386">
        <f t="shared" si="12"/>
        <v>68641.440035226828</v>
      </c>
      <c r="AG32" s="386">
        <f t="shared" si="12"/>
        <v>70779.222759256794</v>
      </c>
      <c r="AH32" s="386">
        <f t="shared" si="12"/>
        <v>71705.245193106239</v>
      </c>
      <c r="AI32" s="386">
        <f t="shared" si="12"/>
        <v>67118.777828667997</v>
      </c>
      <c r="AJ32" s="386">
        <f t="shared" si="12"/>
        <v>68459.203641798042</v>
      </c>
      <c r="AK32" s="386">
        <f t="shared" si="12"/>
        <v>72242.637455216143</v>
      </c>
      <c r="AL32" s="386">
        <f t="shared" si="12"/>
        <v>69296.000957115772</v>
      </c>
      <c r="AM32" s="386">
        <f t="shared" si="12"/>
        <v>69349.50592481115</v>
      </c>
      <c r="AN32" s="386">
        <f t="shared" si="12"/>
        <v>68624.924471137099</v>
      </c>
      <c r="AO32" s="386">
        <f t="shared" si="12"/>
        <v>69063.814394782763</v>
      </c>
      <c r="AP32" s="386">
        <f t="shared" si="12"/>
        <v>71612.584682585701</v>
      </c>
      <c r="AQ32" s="386">
        <f t="shared" si="12"/>
        <v>70007.37071990296</v>
      </c>
      <c r="AR32" s="386">
        <f t="shared" si="12"/>
        <v>70421.976323890354</v>
      </c>
      <c r="AS32" s="386">
        <f t="shared" si="12"/>
        <v>65474.64384678768</v>
      </c>
      <c r="AT32" s="386">
        <f t="shared" si="12"/>
        <v>64874.575999810113</v>
      </c>
      <c r="AU32" s="386">
        <f t="shared" si="12"/>
        <v>66944.357045594035</v>
      </c>
      <c r="AV32" s="386">
        <f t="shared" si="12"/>
        <v>68912.38396430813</v>
      </c>
      <c r="AW32" s="386">
        <f t="shared" si="12"/>
        <v>66956.490081275319</v>
      </c>
      <c r="AX32" s="386">
        <f t="shared" si="12"/>
        <v>70241.474175904703</v>
      </c>
      <c r="AY32" s="386">
        <f t="shared" si="12"/>
        <v>66948.596891073656</v>
      </c>
      <c r="AZ32" s="386">
        <f t="shared" si="12"/>
        <v>65100.316940769553</v>
      </c>
      <c r="BA32" s="608">
        <f t="shared" si="12"/>
        <v>61306.230983377507</v>
      </c>
      <c r="BB32" s="691">
        <v>0</v>
      </c>
      <c r="BC32" s="634">
        <v>0</v>
      </c>
      <c r="BD32" s="634">
        <v>0</v>
      </c>
      <c r="BE32" s="634">
        <v>0</v>
      </c>
      <c r="BF32" s="386"/>
      <c r="BG32" s="608"/>
    </row>
    <row r="33" spans="15:59">
      <c r="O33" s="295"/>
      <c r="P33" s="295"/>
      <c r="Q33" s="295"/>
      <c r="R33" s="636"/>
      <c r="S33" s="295"/>
      <c r="T33" s="636"/>
      <c r="V33" s="904"/>
      <c r="W33" s="922"/>
      <c r="X33" s="924"/>
      <c r="Y33" s="362" t="s">
        <v>333</v>
      </c>
      <c r="Z33" s="362"/>
      <c r="AA33" s="362">
        <v>60753.106547684612</v>
      </c>
      <c r="AB33" s="362">
        <v>61219.273043539433</v>
      </c>
      <c r="AC33" s="362">
        <v>61401.759146077799</v>
      </c>
      <c r="AD33" s="362">
        <v>60641.568993045548</v>
      </c>
      <c r="AE33" s="362">
        <v>64468.226494936127</v>
      </c>
      <c r="AF33" s="362">
        <v>65047.274641287557</v>
      </c>
      <c r="AG33" s="362">
        <v>66941.16711637433</v>
      </c>
      <c r="AH33" s="362">
        <v>67674.536054736527</v>
      </c>
      <c r="AI33" s="362">
        <v>64010.367989926832</v>
      </c>
      <c r="AJ33" s="362">
        <v>65263.466428143052</v>
      </c>
      <c r="AK33" s="362">
        <v>69164.873775583954</v>
      </c>
      <c r="AL33" s="362">
        <v>66451.231120748271</v>
      </c>
      <c r="AM33" s="362">
        <v>66305.239139071258</v>
      </c>
      <c r="AN33" s="362">
        <v>65386.441619160956</v>
      </c>
      <c r="AO33" s="362">
        <v>65695.936504210171</v>
      </c>
      <c r="AP33" s="362">
        <v>68363.897839480022</v>
      </c>
      <c r="AQ33" s="362">
        <v>66901.962078368786</v>
      </c>
      <c r="AR33" s="362">
        <v>67611.235013301775</v>
      </c>
      <c r="AS33" s="362">
        <v>62801.252984385756</v>
      </c>
      <c r="AT33" s="362">
        <v>61886.707943915695</v>
      </c>
      <c r="AU33" s="362">
        <v>64137.518673001003</v>
      </c>
      <c r="AV33" s="362">
        <v>65547.514692325305</v>
      </c>
      <c r="AW33" s="362">
        <v>63520.645649812672</v>
      </c>
      <c r="AX33" s="362">
        <v>66605.66782232275</v>
      </c>
      <c r="AY33" s="362">
        <v>63410.101919147521</v>
      </c>
      <c r="AZ33" s="362">
        <v>62183.127093294126</v>
      </c>
      <c r="BA33" s="584">
        <v>58415.110777690439</v>
      </c>
      <c r="BB33" s="639">
        <v>0</v>
      </c>
      <c r="BC33" s="362">
        <v>0</v>
      </c>
      <c r="BD33" s="362">
        <v>0</v>
      </c>
      <c r="BE33" s="362">
        <v>0</v>
      </c>
      <c r="BF33" s="362"/>
      <c r="BG33" s="584"/>
    </row>
    <row r="34" spans="15:59">
      <c r="O34" s="295"/>
      <c r="P34" s="295"/>
      <c r="Q34" s="295"/>
      <c r="R34" s="636"/>
      <c r="S34" s="295"/>
      <c r="T34" s="636"/>
      <c r="V34" s="904"/>
      <c r="W34" s="922"/>
      <c r="X34" s="865"/>
      <c r="Y34" s="385" t="s">
        <v>334</v>
      </c>
      <c r="Z34" s="385"/>
      <c r="AA34" s="385">
        <v>2700.2342043304016</v>
      </c>
      <c r="AB34" s="385">
        <v>2855.2241061442633</v>
      </c>
      <c r="AC34" s="385">
        <v>2937.9575760911312</v>
      </c>
      <c r="AD34" s="385">
        <v>3035.8140471099478</v>
      </c>
      <c r="AE34" s="385">
        <v>3405.2351990290595</v>
      </c>
      <c r="AF34" s="385">
        <v>3594.1653939392681</v>
      </c>
      <c r="AG34" s="385">
        <v>3838.0556428824611</v>
      </c>
      <c r="AH34" s="385">
        <v>4030.7091383697157</v>
      </c>
      <c r="AI34" s="385">
        <v>3108.4098387411691</v>
      </c>
      <c r="AJ34" s="385">
        <v>3195.7372136549893</v>
      </c>
      <c r="AK34" s="385">
        <v>3077.7636796321949</v>
      </c>
      <c r="AL34" s="385">
        <v>2844.7698363675004</v>
      </c>
      <c r="AM34" s="385">
        <v>3044.2667857398897</v>
      </c>
      <c r="AN34" s="385">
        <v>3238.4828519761418</v>
      </c>
      <c r="AO34" s="385">
        <v>3367.8778905725958</v>
      </c>
      <c r="AP34" s="385">
        <v>3248.6868431056764</v>
      </c>
      <c r="AQ34" s="385">
        <v>3105.4086415341717</v>
      </c>
      <c r="AR34" s="385">
        <v>2810.7413105885776</v>
      </c>
      <c r="AS34" s="385">
        <v>2673.3908624019218</v>
      </c>
      <c r="AT34" s="385">
        <v>2987.8680558944161</v>
      </c>
      <c r="AU34" s="385">
        <v>2806.8383725930257</v>
      </c>
      <c r="AV34" s="385">
        <v>3364.8692719828236</v>
      </c>
      <c r="AW34" s="385">
        <v>3435.8444314626454</v>
      </c>
      <c r="AX34" s="385">
        <v>3635.8063535819492</v>
      </c>
      <c r="AY34" s="385">
        <v>3538.4949719261322</v>
      </c>
      <c r="AZ34" s="385">
        <v>2917.1898474754275</v>
      </c>
      <c r="BA34" s="609">
        <v>2891.1202056870711</v>
      </c>
      <c r="BB34" s="692">
        <v>0</v>
      </c>
      <c r="BC34" s="385">
        <v>0</v>
      </c>
      <c r="BD34" s="385">
        <v>0</v>
      </c>
      <c r="BE34" s="385">
        <v>0</v>
      </c>
      <c r="BF34" s="385"/>
      <c r="BG34" s="609"/>
    </row>
    <row r="35" spans="15:59">
      <c r="O35" s="295"/>
      <c r="P35" s="295"/>
      <c r="Q35" s="295"/>
      <c r="R35" s="636"/>
      <c r="S35" s="295"/>
      <c r="T35" s="636"/>
      <c r="V35" s="904"/>
      <c r="W35" s="922"/>
      <c r="X35" s="928" t="s">
        <v>196</v>
      </c>
      <c r="Y35" s="386"/>
      <c r="Z35" s="386"/>
      <c r="AA35" s="386">
        <v>53937.307149399479</v>
      </c>
      <c r="AB35" s="386">
        <v>53938.792535044064</v>
      </c>
      <c r="AC35" s="386">
        <v>54007.593430591725</v>
      </c>
      <c r="AD35" s="386">
        <v>53131.003490008923</v>
      </c>
      <c r="AE35" s="386">
        <v>54248.966837260676</v>
      </c>
      <c r="AF35" s="386">
        <v>53849.743928011085</v>
      </c>
      <c r="AG35" s="386">
        <v>53505.119148265032</v>
      </c>
      <c r="AH35" s="386">
        <v>51601.643030140796</v>
      </c>
      <c r="AI35" s="386">
        <v>46630.671423601452</v>
      </c>
      <c r="AJ35" s="386">
        <v>46455.505358197865</v>
      </c>
      <c r="AK35" s="386">
        <v>46359.850477065833</v>
      </c>
      <c r="AL35" s="386">
        <v>44546.70885849277</v>
      </c>
      <c r="AM35" s="386">
        <v>43980.084291362677</v>
      </c>
      <c r="AN35" s="386">
        <v>43583.931025873593</v>
      </c>
      <c r="AO35" s="386">
        <v>41080.996912361472</v>
      </c>
      <c r="AP35" s="386">
        <v>39873.107778182843</v>
      </c>
      <c r="AQ35" s="386">
        <v>39715.725236839273</v>
      </c>
      <c r="AR35" s="386">
        <v>38926.120787260093</v>
      </c>
      <c r="AS35" s="386">
        <v>36172.810750809527</v>
      </c>
      <c r="AT35" s="386">
        <v>32272.143663780476</v>
      </c>
      <c r="AU35" s="386">
        <v>32562.947250555764</v>
      </c>
      <c r="AV35" s="386">
        <v>33032.572831963764</v>
      </c>
      <c r="AW35" s="386">
        <v>33866.56418139131</v>
      </c>
      <c r="AX35" s="386">
        <v>34890.670343565442</v>
      </c>
      <c r="AY35" s="386">
        <v>33228.867472462502</v>
      </c>
      <c r="AZ35" s="386">
        <v>31642.771391465041</v>
      </c>
      <c r="BA35" s="608">
        <v>31699.894765415029</v>
      </c>
      <c r="BB35" s="694">
        <v>0</v>
      </c>
      <c r="BC35" s="386">
        <v>0</v>
      </c>
      <c r="BD35" s="386">
        <v>0</v>
      </c>
      <c r="BE35" s="386">
        <v>0</v>
      </c>
      <c r="BF35" s="386"/>
      <c r="BG35" s="608"/>
    </row>
    <row r="36" spans="15:59">
      <c r="O36" s="295"/>
      <c r="P36" s="295"/>
      <c r="Q36" s="295"/>
      <c r="R36" s="636"/>
      <c r="S36" s="295"/>
      <c r="T36" s="636"/>
      <c r="V36" s="904"/>
      <c r="W36" s="922"/>
      <c r="X36" s="1513" t="s">
        <v>335</v>
      </c>
      <c r="Y36" s="1514"/>
      <c r="Z36" s="386"/>
      <c r="AA36" s="386">
        <v>174151.11594904351</v>
      </c>
      <c r="AB36" s="386">
        <v>168816.06722254527</v>
      </c>
      <c r="AC36" s="386">
        <v>161635.44968468224</v>
      </c>
      <c r="AD36" s="386">
        <v>159420.39941672879</v>
      </c>
      <c r="AE36" s="386">
        <v>163223.60497507526</v>
      </c>
      <c r="AF36" s="386">
        <v>163864.95086893314</v>
      </c>
      <c r="AG36" s="386">
        <v>165305.69216344427</v>
      </c>
      <c r="AH36" s="386">
        <v>167410.59594616175</v>
      </c>
      <c r="AI36" s="386">
        <v>155985.41749659349</v>
      </c>
      <c r="AJ36" s="386">
        <v>161738.34082359792</v>
      </c>
      <c r="AK36" s="386">
        <v>168961.28987448811</v>
      </c>
      <c r="AL36" s="386">
        <v>164571.05536273343</v>
      </c>
      <c r="AM36" s="386">
        <v>171025.69833246706</v>
      </c>
      <c r="AN36" s="386">
        <v>173071.24404246674</v>
      </c>
      <c r="AO36" s="386">
        <v>173202.26052119749</v>
      </c>
      <c r="AP36" s="386">
        <v>171091.85053792509</v>
      </c>
      <c r="AQ36" s="386">
        <v>173290.17456524807</v>
      </c>
      <c r="AR36" s="386">
        <v>180200.8284443763</v>
      </c>
      <c r="AS36" s="386">
        <v>162537.60980161672</v>
      </c>
      <c r="AT36" s="386">
        <v>150944.93567195558</v>
      </c>
      <c r="AU36" s="386">
        <v>171035.89885085216</v>
      </c>
      <c r="AV36" s="386">
        <v>171242.7744392661</v>
      </c>
      <c r="AW36" s="386">
        <v>174896.33965576155</v>
      </c>
      <c r="AX36" s="386">
        <v>182122.30308956059</v>
      </c>
      <c r="AY36" s="386">
        <v>179089.96634710795</v>
      </c>
      <c r="AZ36" s="386">
        <v>170978.15453887277</v>
      </c>
      <c r="BA36" s="608">
        <v>165741.49693606319</v>
      </c>
      <c r="BB36" s="694">
        <v>0</v>
      </c>
      <c r="BC36" s="386">
        <v>0</v>
      </c>
      <c r="BD36" s="386">
        <v>0</v>
      </c>
      <c r="BE36" s="386">
        <v>0</v>
      </c>
      <c r="BF36" s="386"/>
      <c r="BG36" s="608"/>
    </row>
    <row r="37" spans="15:59">
      <c r="O37" s="295"/>
      <c r="P37" s="295"/>
      <c r="Q37" s="295"/>
      <c r="R37" s="636"/>
      <c r="S37" s="295"/>
      <c r="T37" s="636"/>
      <c r="V37" s="904"/>
      <c r="W37" s="922"/>
      <c r="X37" s="1513" t="s">
        <v>336</v>
      </c>
      <c r="Y37" s="1514"/>
      <c r="Z37" s="386"/>
      <c r="AA37" s="386">
        <v>15005.812041063382</v>
      </c>
      <c r="AB37" s="386">
        <v>14550.68473416997</v>
      </c>
      <c r="AC37" s="386">
        <v>14350.176032567062</v>
      </c>
      <c r="AD37" s="386">
        <v>13406.881418845465</v>
      </c>
      <c r="AE37" s="386">
        <v>13294.636565616884</v>
      </c>
      <c r="AF37" s="386">
        <v>12462.86284312205</v>
      </c>
      <c r="AG37" s="386">
        <v>11649.364443605056</v>
      </c>
      <c r="AH37" s="386">
        <v>12028.666111552064</v>
      </c>
      <c r="AI37" s="386">
        <v>11672.000957670149</v>
      </c>
      <c r="AJ37" s="386">
        <v>11971.694049120111</v>
      </c>
      <c r="AK37" s="386">
        <v>11889.638533605994</v>
      </c>
      <c r="AL37" s="386">
        <v>11763.085465904649</v>
      </c>
      <c r="AM37" s="386">
        <v>11971.471287397339</v>
      </c>
      <c r="AN37" s="386">
        <v>12162.905222162937</v>
      </c>
      <c r="AO37" s="386">
        <v>11989.389060845886</v>
      </c>
      <c r="AP37" s="386">
        <v>11558.416135675334</v>
      </c>
      <c r="AQ37" s="386">
        <v>11418.261984377135</v>
      </c>
      <c r="AR37" s="386">
        <v>11486.529073667274</v>
      </c>
      <c r="AS37" s="386">
        <v>10607.902105181376</v>
      </c>
      <c r="AT37" s="386">
        <v>9043.1883883920691</v>
      </c>
      <c r="AU37" s="386">
        <v>9284.6391469396731</v>
      </c>
      <c r="AV37" s="386">
        <v>9592.422760149333</v>
      </c>
      <c r="AW37" s="386">
        <v>11485.637337012287</v>
      </c>
      <c r="AX37" s="386">
        <v>10246.823627960874</v>
      </c>
      <c r="AY37" s="386">
        <v>9323.4190525515514</v>
      </c>
      <c r="AZ37" s="386">
        <v>8664.3583711504689</v>
      </c>
      <c r="BA37" s="608">
        <v>9180.4759902546175</v>
      </c>
      <c r="BB37" s="694">
        <v>0</v>
      </c>
      <c r="BC37" s="386">
        <v>0</v>
      </c>
      <c r="BD37" s="386">
        <v>0</v>
      </c>
      <c r="BE37" s="386">
        <v>0</v>
      </c>
      <c r="BF37" s="386"/>
      <c r="BG37" s="608"/>
    </row>
    <row r="38" spans="15:59">
      <c r="O38" s="295"/>
      <c r="P38" s="295"/>
      <c r="Q38" s="295"/>
      <c r="R38" s="636"/>
      <c r="S38" s="295"/>
      <c r="T38" s="636"/>
      <c r="V38" s="904"/>
      <c r="W38" s="922"/>
      <c r="X38" s="926" t="s">
        <v>337</v>
      </c>
      <c r="Y38" s="386"/>
      <c r="Z38" s="386"/>
      <c r="AA38" s="386">
        <f>SUM(AA39:AA47)</f>
        <v>65810.979574068711</v>
      </c>
      <c r="AB38" s="386">
        <f t="shared" ref="AB38:BA38" si="13">SUM(AB39:AB47)</f>
        <v>65789.935627707731</v>
      </c>
      <c r="AC38" s="386">
        <f t="shared" si="13"/>
        <v>65325.575413824743</v>
      </c>
      <c r="AD38" s="386">
        <f t="shared" si="13"/>
        <v>61488.38436080372</v>
      </c>
      <c r="AE38" s="386">
        <f t="shared" si="13"/>
        <v>65972.09718771484</v>
      </c>
      <c r="AF38" s="386">
        <f t="shared" si="13"/>
        <v>63086.684020336921</v>
      </c>
      <c r="AG38" s="386">
        <f t="shared" si="13"/>
        <v>64899.411429522916</v>
      </c>
      <c r="AH38" s="386">
        <f t="shared" si="13"/>
        <v>55241.886544269393</v>
      </c>
      <c r="AI38" s="386">
        <f t="shared" si="13"/>
        <v>48425.499906612982</v>
      </c>
      <c r="AJ38" s="386">
        <f t="shared" si="13"/>
        <v>51197.336761553175</v>
      </c>
      <c r="AK38" s="386">
        <f t="shared" si="13"/>
        <v>52528.292511749038</v>
      </c>
      <c r="AL38" s="386">
        <f t="shared" si="13"/>
        <v>50933.316466662473</v>
      </c>
      <c r="AM38" s="386">
        <f t="shared" si="13"/>
        <v>53530.458141075869</v>
      </c>
      <c r="AN38" s="386">
        <f t="shared" si="13"/>
        <v>54369.614047489893</v>
      </c>
      <c r="AO38" s="386">
        <f t="shared" si="13"/>
        <v>54024.277966798654</v>
      </c>
      <c r="AP38" s="386">
        <f t="shared" si="13"/>
        <v>55450.974896107276</v>
      </c>
      <c r="AQ38" s="386">
        <f t="shared" si="13"/>
        <v>55478.720801922653</v>
      </c>
      <c r="AR38" s="386">
        <f t="shared" si="13"/>
        <v>59950.872727631286</v>
      </c>
      <c r="AS38" s="386">
        <f t="shared" si="13"/>
        <v>52872.71602272868</v>
      </c>
      <c r="AT38" s="386">
        <f t="shared" si="13"/>
        <v>48987.606762958312</v>
      </c>
      <c r="AU38" s="386">
        <f t="shared" si="13"/>
        <v>52417.776445599957</v>
      </c>
      <c r="AV38" s="386">
        <f t="shared" si="13"/>
        <v>57344.599975582998</v>
      </c>
      <c r="AW38" s="386">
        <f t="shared" si="13"/>
        <v>62390.186375633566</v>
      </c>
      <c r="AX38" s="386">
        <f t="shared" si="13"/>
        <v>62039.566278230333</v>
      </c>
      <c r="AY38" s="386">
        <f t="shared" si="13"/>
        <v>58233.092888590356</v>
      </c>
      <c r="AZ38" s="386">
        <f t="shared" si="13"/>
        <v>54756.476558336151</v>
      </c>
      <c r="BA38" s="608">
        <f t="shared" si="13"/>
        <v>52217.624835203445</v>
      </c>
      <c r="BB38" s="691">
        <v>0</v>
      </c>
      <c r="BC38" s="634">
        <v>0</v>
      </c>
      <c r="BD38" s="634">
        <v>0</v>
      </c>
      <c r="BE38" s="634">
        <v>0</v>
      </c>
      <c r="BF38" s="386"/>
      <c r="BG38" s="608"/>
    </row>
    <row r="39" spans="15:59">
      <c r="O39" s="295"/>
      <c r="P39" s="295"/>
      <c r="Q39" s="295"/>
      <c r="R39" s="636"/>
      <c r="S39" s="295"/>
      <c r="T39" s="636"/>
      <c r="V39" s="904"/>
      <c r="W39" s="922"/>
      <c r="X39" s="924"/>
      <c r="Y39" s="362" t="s">
        <v>338</v>
      </c>
      <c r="Z39" s="362"/>
      <c r="AA39" s="362">
        <v>2294.0671286430729</v>
      </c>
      <c r="AB39" s="362">
        <v>2243.9824793546218</v>
      </c>
      <c r="AC39" s="362">
        <v>2192.9946996042795</v>
      </c>
      <c r="AD39" s="362">
        <v>2048.2872857485813</v>
      </c>
      <c r="AE39" s="362">
        <v>2173.1399078026316</v>
      </c>
      <c r="AF39" s="362">
        <v>2068.6951416240063</v>
      </c>
      <c r="AG39" s="362">
        <v>2176.5386437924371</v>
      </c>
      <c r="AH39" s="362">
        <v>2269.8981608751674</v>
      </c>
      <c r="AI39" s="362">
        <v>2395.8682277760581</v>
      </c>
      <c r="AJ39" s="362">
        <v>2614.7554269329967</v>
      </c>
      <c r="AK39" s="362">
        <v>2747.491543755255</v>
      </c>
      <c r="AL39" s="362">
        <v>2734.2835198546204</v>
      </c>
      <c r="AM39" s="362">
        <v>2926.6724166358404</v>
      </c>
      <c r="AN39" s="362">
        <v>3042.3562611946377</v>
      </c>
      <c r="AO39" s="362">
        <v>3072.2025091838036</v>
      </c>
      <c r="AP39" s="362">
        <v>3159.1680052732918</v>
      </c>
      <c r="AQ39" s="362">
        <v>3086.9422850397391</v>
      </c>
      <c r="AR39" s="362">
        <v>3496.8333061994176</v>
      </c>
      <c r="AS39" s="362">
        <v>3385.5875546287748</v>
      </c>
      <c r="AT39" s="362">
        <v>3442.7233870804212</v>
      </c>
      <c r="AU39" s="362">
        <v>3139.3806396751183</v>
      </c>
      <c r="AV39" s="362">
        <v>3085.082359939146</v>
      </c>
      <c r="AW39" s="362">
        <v>3410.4732864447506</v>
      </c>
      <c r="AX39" s="362">
        <v>2997.3814949914586</v>
      </c>
      <c r="AY39" s="362">
        <v>3106.832625776844</v>
      </c>
      <c r="AZ39" s="362">
        <v>2886.1802525210837</v>
      </c>
      <c r="BA39" s="584">
        <v>2698.029859867263</v>
      </c>
      <c r="BB39" s="639">
        <v>0</v>
      </c>
      <c r="BC39" s="362">
        <v>0</v>
      </c>
      <c r="BD39" s="362">
        <v>0</v>
      </c>
      <c r="BE39" s="362">
        <v>0</v>
      </c>
      <c r="BF39" s="362"/>
      <c r="BG39" s="584"/>
    </row>
    <row r="40" spans="15:59">
      <c r="O40" s="295"/>
      <c r="P40" s="295"/>
      <c r="Q40" s="295"/>
      <c r="R40" s="636"/>
      <c r="S40" s="295"/>
      <c r="T40" s="636"/>
      <c r="V40" s="904"/>
      <c r="W40" s="922"/>
      <c r="X40" s="924"/>
      <c r="Y40" s="139" t="s">
        <v>339</v>
      </c>
      <c r="Z40" s="139"/>
      <c r="AA40" s="139">
        <v>5893.7710901256341</v>
      </c>
      <c r="AB40" s="139">
        <v>5818.2429090899104</v>
      </c>
      <c r="AC40" s="139">
        <v>5617.3636009005731</v>
      </c>
      <c r="AD40" s="139">
        <v>5227.6668993609337</v>
      </c>
      <c r="AE40" s="139">
        <v>5550.6693184211754</v>
      </c>
      <c r="AF40" s="139">
        <v>5336.9246725324256</v>
      </c>
      <c r="AG40" s="139">
        <v>5407.2736883660373</v>
      </c>
      <c r="AH40" s="139">
        <v>3155.8429576725703</v>
      </c>
      <c r="AI40" s="139">
        <v>3204.7229150285461</v>
      </c>
      <c r="AJ40" s="139">
        <v>3396.0316846651049</v>
      </c>
      <c r="AK40" s="139">
        <v>3499.1550553216534</v>
      </c>
      <c r="AL40" s="139">
        <v>3415.7898848333648</v>
      </c>
      <c r="AM40" s="139">
        <v>3629.1503383938648</v>
      </c>
      <c r="AN40" s="139">
        <v>3781.5798355788729</v>
      </c>
      <c r="AO40" s="139">
        <v>3781.021261421341</v>
      </c>
      <c r="AP40" s="139">
        <v>3892.2678509041971</v>
      </c>
      <c r="AQ40" s="139">
        <v>3813.455999498598</v>
      </c>
      <c r="AR40" s="139">
        <v>4288.2486902526689</v>
      </c>
      <c r="AS40" s="139">
        <v>3609.7909562936184</v>
      </c>
      <c r="AT40" s="139">
        <v>3211.0828564418753</v>
      </c>
      <c r="AU40" s="139">
        <v>3572.8921135597784</v>
      </c>
      <c r="AV40" s="139">
        <v>4570.2551536966821</v>
      </c>
      <c r="AW40" s="139">
        <v>5046.034948729005</v>
      </c>
      <c r="AX40" s="139">
        <v>5440.1173820604472</v>
      </c>
      <c r="AY40" s="139">
        <v>5095.4275799619645</v>
      </c>
      <c r="AZ40" s="139">
        <v>5079.9259031705042</v>
      </c>
      <c r="BA40" s="433">
        <v>4416.9743645432909</v>
      </c>
      <c r="BB40" s="640">
        <v>0</v>
      </c>
      <c r="BC40" s="139">
        <v>0</v>
      </c>
      <c r="BD40" s="139">
        <v>0</v>
      </c>
      <c r="BE40" s="139">
        <v>0</v>
      </c>
      <c r="BF40" s="139"/>
      <c r="BG40" s="433"/>
    </row>
    <row r="41" spans="15:59">
      <c r="O41" s="295"/>
      <c r="P41" s="295"/>
      <c r="Q41" s="295"/>
      <c r="R41" s="636"/>
      <c r="S41" s="295"/>
      <c r="T41" s="636"/>
      <c r="V41" s="904"/>
      <c r="W41" s="922"/>
      <c r="X41" s="924"/>
      <c r="Y41" s="139" t="s">
        <v>340</v>
      </c>
      <c r="Z41" s="139"/>
      <c r="AA41" s="139">
        <v>1400.3630303832022</v>
      </c>
      <c r="AB41" s="139">
        <v>1362.0294182820815</v>
      </c>
      <c r="AC41" s="139">
        <v>1320.4382158523645</v>
      </c>
      <c r="AD41" s="139">
        <v>1215.8148233794357</v>
      </c>
      <c r="AE41" s="139">
        <v>1281.8314027024703</v>
      </c>
      <c r="AF41" s="139">
        <v>1201.5154637430439</v>
      </c>
      <c r="AG41" s="139">
        <v>1246.6439781374957</v>
      </c>
      <c r="AH41" s="139">
        <v>1278.6848581527393</v>
      </c>
      <c r="AI41" s="139">
        <v>1337.1146424081219</v>
      </c>
      <c r="AJ41" s="139">
        <v>1444.1100005578851</v>
      </c>
      <c r="AK41" s="139">
        <v>1506.5900103643889</v>
      </c>
      <c r="AL41" s="139">
        <v>1490.0498198655143</v>
      </c>
      <c r="AM41" s="139">
        <v>1587.1159849081532</v>
      </c>
      <c r="AN41" s="139">
        <v>1645.0142359486347</v>
      </c>
      <c r="AO41" s="139">
        <v>1651.8411908212568</v>
      </c>
      <c r="AP41" s="139">
        <v>1693.1170947075461</v>
      </c>
      <c r="AQ41" s="139">
        <v>1659.9614944684927</v>
      </c>
      <c r="AR41" s="139">
        <v>1886.7625510878258</v>
      </c>
      <c r="AS41" s="139">
        <v>1807.2519623386709</v>
      </c>
      <c r="AT41" s="139">
        <v>2047.3297255203111</v>
      </c>
      <c r="AU41" s="139">
        <v>2177.09403666648</v>
      </c>
      <c r="AV41" s="139">
        <v>1717.5392041127125</v>
      </c>
      <c r="AW41" s="139">
        <v>1894.9057964245144</v>
      </c>
      <c r="AX41" s="139">
        <v>1913.4296815498478</v>
      </c>
      <c r="AY41" s="139">
        <v>1857.5782976593623</v>
      </c>
      <c r="AZ41" s="139">
        <v>1719.2287352221711</v>
      </c>
      <c r="BA41" s="433">
        <v>1696.0183241371733</v>
      </c>
      <c r="BB41" s="640">
        <v>0</v>
      </c>
      <c r="BC41" s="139">
        <v>0</v>
      </c>
      <c r="BD41" s="139">
        <v>0</v>
      </c>
      <c r="BE41" s="139">
        <v>0</v>
      </c>
      <c r="BF41" s="139"/>
      <c r="BG41" s="433"/>
    </row>
    <row r="42" spans="15:59">
      <c r="O42" s="295"/>
      <c r="P42" s="295"/>
      <c r="Q42" s="295"/>
      <c r="R42" s="636"/>
      <c r="S42" s="295"/>
      <c r="T42" s="636"/>
      <c r="V42" s="904"/>
      <c r="W42" s="922"/>
      <c r="X42" s="924"/>
      <c r="Y42" s="139" t="s">
        <v>341</v>
      </c>
      <c r="Z42" s="139"/>
      <c r="AA42" s="139">
        <v>6367.9262708912529</v>
      </c>
      <c r="AB42" s="139">
        <v>6225.4110050365571</v>
      </c>
      <c r="AC42" s="139">
        <v>6126.8987350125508</v>
      </c>
      <c r="AD42" s="139">
        <v>5741.1737222491838</v>
      </c>
      <c r="AE42" s="139">
        <v>6026.2404431253808</v>
      </c>
      <c r="AF42" s="139">
        <v>5767.1220542279161</v>
      </c>
      <c r="AG42" s="139">
        <v>6115.2798464860434</v>
      </c>
      <c r="AH42" s="139">
        <v>10076.443602395393</v>
      </c>
      <c r="AI42" s="139">
        <v>10636.447782926589</v>
      </c>
      <c r="AJ42" s="139">
        <v>11318.581182721751</v>
      </c>
      <c r="AK42" s="139">
        <v>11858.619679804695</v>
      </c>
      <c r="AL42" s="139">
        <v>11484.141474308215</v>
      </c>
      <c r="AM42" s="139">
        <v>12056.318825606566</v>
      </c>
      <c r="AN42" s="139">
        <v>12262.671210450999</v>
      </c>
      <c r="AO42" s="139">
        <v>12143.059627693416</v>
      </c>
      <c r="AP42" s="139">
        <v>12343.018779138894</v>
      </c>
      <c r="AQ42" s="139">
        <v>12302.738584953189</v>
      </c>
      <c r="AR42" s="139">
        <v>13123.299495270416</v>
      </c>
      <c r="AS42" s="139">
        <v>11554.012703153516</v>
      </c>
      <c r="AT42" s="139">
        <v>11199.021249319227</v>
      </c>
      <c r="AU42" s="139">
        <v>11885.810913542238</v>
      </c>
      <c r="AV42" s="139">
        <v>11656.407421340973</v>
      </c>
      <c r="AW42" s="139">
        <v>12391.340738939398</v>
      </c>
      <c r="AX42" s="139">
        <v>13632.899243399519</v>
      </c>
      <c r="AY42" s="139">
        <v>11213.520735844706</v>
      </c>
      <c r="AZ42" s="139">
        <v>10836.572702402764</v>
      </c>
      <c r="BA42" s="433">
        <v>9547.4461847722669</v>
      </c>
      <c r="BB42" s="640">
        <v>0</v>
      </c>
      <c r="BC42" s="139">
        <v>0</v>
      </c>
      <c r="BD42" s="139">
        <v>0</v>
      </c>
      <c r="BE42" s="139">
        <v>0</v>
      </c>
      <c r="BF42" s="139"/>
      <c r="BG42" s="433"/>
    </row>
    <row r="43" spans="15:59">
      <c r="O43" s="295"/>
      <c r="P43" s="295"/>
      <c r="Q43" s="295"/>
      <c r="R43" s="636"/>
      <c r="S43" s="295"/>
      <c r="T43" s="636"/>
      <c r="V43" s="904"/>
      <c r="W43" s="922"/>
      <c r="X43" s="924"/>
      <c r="Y43" s="139" t="s">
        <v>342</v>
      </c>
      <c r="Z43" s="139"/>
      <c r="AA43" s="139">
        <v>10918.103892645137</v>
      </c>
      <c r="AB43" s="139">
        <v>11550.12961875898</v>
      </c>
      <c r="AC43" s="139">
        <v>11432.619317069191</v>
      </c>
      <c r="AD43" s="139">
        <v>11002.135348460164</v>
      </c>
      <c r="AE43" s="139">
        <v>11911.368764896923</v>
      </c>
      <c r="AF43" s="139">
        <v>11895.134324255108</v>
      </c>
      <c r="AG43" s="139">
        <v>12227.842318297711</v>
      </c>
      <c r="AH43" s="139">
        <v>3627.5665046186409</v>
      </c>
      <c r="AI43" s="139">
        <v>3802.5352084080027</v>
      </c>
      <c r="AJ43" s="139">
        <v>4087.8494314269901</v>
      </c>
      <c r="AK43" s="139">
        <v>4200.8148894061796</v>
      </c>
      <c r="AL43" s="139">
        <v>4110.7360334966825</v>
      </c>
      <c r="AM43" s="139">
        <v>4316.7325718072498</v>
      </c>
      <c r="AN43" s="139">
        <v>4396.5057343653816</v>
      </c>
      <c r="AO43" s="139">
        <v>4346.666226876654</v>
      </c>
      <c r="AP43" s="139">
        <v>4433.025456734661</v>
      </c>
      <c r="AQ43" s="139">
        <v>4632.4220464438376</v>
      </c>
      <c r="AR43" s="139">
        <v>5092.413575557337</v>
      </c>
      <c r="AS43" s="139">
        <v>4921.5955717425923</v>
      </c>
      <c r="AT43" s="139">
        <v>4093.961934518883</v>
      </c>
      <c r="AU43" s="139">
        <v>4732.2504226771862</v>
      </c>
      <c r="AV43" s="139">
        <v>4899.7192518609454</v>
      </c>
      <c r="AW43" s="139">
        <v>5189.813034472596</v>
      </c>
      <c r="AX43" s="139">
        <v>5309.377539855408</v>
      </c>
      <c r="AY43" s="139">
        <v>4998.9692266537795</v>
      </c>
      <c r="AZ43" s="139">
        <v>4445.4234264567731</v>
      </c>
      <c r="BA43" s="433">
        <v>4271.9814174277135</v>
      </c>
      <c r="BB43" s="640">
        <v>0</v>
      </c>
      <c r="BC43" s="139">
        <v>0</v>
      </c>
      <c r="BD43" s="139">
        <v>0</v>
      </c>
      <c r="BE43" s="139">
        <v>0</v>
      </c>
      <c r="BF43" s="139"/>
      <c r="BG43" s="433"/>
    </row>
    <row r="44" spans="15:59">
      <c r="O44" s="295"/>
      <c r="P44" s="295"/>
      <c r="Q44" s="295"/>
      <c r="R44" s="636"/>
      <c r="S44" s="295"/>
      <c r="T44" s="636"/>
      <c r="V44" s="904"/>
      <c r="W44" s="922"/>
      <c r="X44" s="924"/>
      <c r="Y44" s="139" t="s">
        <v>343</v>
      </c>
      <c r="Z44" s="139"/>
      <c r="AA44" s="139">
        <v>1066.8094731619165</v>
      </c>
      <c r="AB44" s="139">
        <v>1030.4775420382505</v>
      </c>
      <c r="AC44" s="139">
        <v>998.8265681546834</v>
      </c>
      <c r="AD44" s="139">
        <v>915.1871105559926</v>
      </c>
      <c r="AE44" s="139">
        <v>955.37684307912673</v>
      </c>
      <c r="AF44" s="139">
        <v>892.57697412989762</v>
      </c>
      <c r="AG44" s="139">
        <v>932.5379554613927</v>
      </c>
      <c r="AH44" s="139">
        <v>2170.0245730350534</v>
      </c>
      <c r="AI44" s="139">
        <v>2299.4618168339348</v>
      </c>
      <c r="AJ44" s="139">
        <v>2435.4317608288834</v>
      </c>
      <c r="AK44" s="139">
        <v>2503.8108007861638</v>
      </c>
      <c r="AL44" s="139">
        <v>2260.4884827671854</v>
      </c>
      <c r="AM44" s="139">
        <v>2264.4551808467422</v>
      </c>
      <c r="AN44" s="139">
        <v>2186.9689438097448</v>
      </c>
      <c r="AO44" s="139">
        <v>2120.5886145332688</v>
      </c>
      <c r="AP44" s="139">
        <v>2332.8443772704936</v>
      </c>
      <c r="AQ44" s="139">
        <v>2426.7148114481997</v>
      </c>
      <c r="AR44" s="139">
        <v>2559.1192227324996</v>
      </c>
      <c r="AS44" s="139">
        <v>2426.9547674488153</v>
      </c>
      <c r="AT44" s="139">
        <v>2074.2607585477913</v>
      </c>
      <c r="AU44" s="139">
        <v>2320.4481839839304</v>
      </c>
      <c r="AV44" s="139">
        <v>2374.5581394357146</v>
      </c>
      <c r="AW44" s="139">
        <v>2464.28680143169</v>
      </c>
      <c r="AX44" s="139">
        <v>2422.9621867988044</v>
      </c>
      <c r="AY44" s="139">
        <v>2332.7277751527158</v>
      </c>
      <c r="AZ44" s="139">
        <v>2207.2538600385751</v>
      </c>
      <c r="BA44" s="433">
        <v>2135.9054594148001</v>
      </c>
      <c r="BB44" s="640">
        <v>0</v>
      </c>
      <c r="BC44" s="139">
        <v>0</v>
      </c>
      <c r="BD44" s="139">
        <v>0</v>
      </c>
      <c r="BE44" s="139">
        <v>0</v>
      </c>
      <c r="BF44" s="139"/>
      <c r="BG44" s="433"/>
    </row>
    <row r="45" spans="15:59">
      <c r="O45" s="295"/>
      <c r="P45" s="295"/>
      <c r="Q45" s="295"/>
      <c r="R45" s="636"/>
      <c r="S45" s="295"/>
      <c r="T45" s="636"/>
      <c r="V45" s="904"/>
      <c r="W45" s="922"/>
      <c r="X45" s="924"/>
      <c r="Y45" s="139" t="s">
        <v>344</v>
      </c>
      <c r="Z45" s="139"/>
      <c r="AA45" s="139">
        <v>12870.538900586089</v>
      </c>
      <c r="AB45" s="139">
        <v>12821.32256559969</v>
      </c>
      <c r="AC45" s="139">
        <v>12775.423355074428</v>
      </c>
      <c r="AD45" s="139">
        <v>11897.897293698108</v>
      </c>
      <c r="AE45" s="139">
        <v>12459.658288646453</v>
      </c>
      <c r="AF45" s="139">
        <v>12017.419589983096</v>
      </c>
      <c r="AG45" s="139">
        <v>12507.717593939155</v>
      </c>
      <c r="AH45" s="139">
        <v>12622.845935968498</v>
      </c>
      <c r="AI45" s="139">
        <v>12524.68894519624</v>
      </c>
      <c r="AJ45" s="139">
        <v>13073.151237407616</v>
      </c>
      <c r="AK45" s="139">
        <v>13302.310781855587</v>
      </c>
      <c r="AL45" s="139">
        <v>13073.782304353053</v>
      </c>
      <c r="AM45" s="139">
        <v>13971.840970828714</v>
      </c>
      <c r="AN45" s="139">
        <v>14339.082581494062</v>
      </c>
      <c r="AO45" s="139">
        <v>14385.938952332037</v>
      </c>
      <c r="AP45" s="139">
        <v>14982.048124000521</v>
      </c>
      <c r="AQ45" s="139">
        <v>15370.29501745692</v>
      </c>
      <c r="AR45" s="139">
        <v>16750.075932612493</v>
      </c>
      <c r="AS45" s="139">
        <v>14337.320609873374</v>
      </c>
      <c r="AT45" s="139">
        <v>12909.371525038587</v>
      </c>
      <c r="AU45" s="139">
        <v>14303.120944805893</v>
      </c>
      <c r="AV45" s="139">
        <v>17298.072170938685</v>
      </c>
      <c r="AW45" s="139">
        <v>19527.500016197333</v>
      </c>
      <c r="AX45" s="139">
        <v>18011.134178228123</v>
      </c>
      <c r="AY45" s="139">
        <v>17734.624952884475</v>
      </c>
      <c r="AZ45" s="139">
        <v>16500.53170143026</v>
      </c>
      <c r="BA45" s="433">
        <v>16225.041967328663</v>
      </c>
      <c r="BB45" s="640">
        <v>0</v>
      </c>
      <c r="BC45" s="139">
        <v>0</v>
      </c>
      <c r="BD45" s="139">
        <v>0</v>
      </c>
      <c r="BE45" s="139">
        <v>0</v>
      </c>
      <c r="BF45" s="139"/>
      <c r="BG45" s="433"/>
    </row>
    <row r="46" spans="15:59">
      <c r="O46" s="295"/>
      <c r="P46" s="295"/>
      <c r="Q46" s="295"/>
      <c r="R46" s="636"/>
      <c r="S46" s="295"/>
      <c r="T46" s="636"/>
      <c r="V46" s="904"/>
      <c r="W46" s="922"/>
      <c r="X46" s="924"/>
      <c r="Y46" s="139" t="s">
        <v>345</v>
      </c>
      <c r="Z46" s="139"/>
      <c r="AA46" s="139">
        <v>17186.427200619182</v>
      </c>
      <c r="AB46" s="139">
        <v>17176.95707216578</v>
      </c>
      <c r="AC46" s="139">
        <v>17286.305127303818</v>
      </c>
      <c r="AD46" s="139">
        <v>16158.650388332208</v>
      </c>
      <c r="AE46" s="139">
        <v>18208.359924419212</v>
      </c>
      <c r="AF46" s="139">
        <v>16596.248999266663</v>
      </c>
      <c r="AG46" s="139">
        <v>16921.81000583381</v>
      </c>
      <c r="AH46" s="139">
        <v>12479.74015437136</v>
      </c>
      <c r="AI46" s="139">
        <v>4320.1536785800909</v>
      </c>
      <c r="AJ46" s="139">
        <v>4404.6549341451037</v>
      </c>
      <c r="AK46" s="139">
        <v>4393.556516872356</v>
      </c>
      <c r="AL46" s="139">
        <v>3812.291623098235</v>
      </c>
      <c r="AM46" s="139">
        <v>3820.3133305968377</v>
      </c>
      <c r="AN46" s="139">
        <v>3900.00193753959</v>
      </c>
      <c r="AO46" s="139">
        <v>3664.4803665602312</v>
      </c>
      <c r="AP46" s="139">
        <v>3728.2241614156001</v>
      </c>
      <c r="AQ46" s="139">
        <v>3629.9866545167552</v>
      </c>
      <c r="AR46" s="139">
        <v>3911.0851254306444</v>
      </c>
      <c r="AS46" s="139">
        <v>3736.8500023769038</v>
      </c>
      <c r="AT46" s="139">
        <v>3190.563456245824</v>
      </c>
      <c r="AU46" s="139">
        <v>3304.7875870541898</v>
      </c>
      <c r="AV46" s="139">
        <v>3525.9145537334134</v>
      </c>
      <c r="AW46" s="139">
        <v>3436.6431311718457</v>
      </c>
      <c r="AX46" s="139">
        <v>3396.5682579069689</v>
      </c>
      <c r="AY46" s="139">
        <v>3174.9257215470634</v>
      </c>
      <c r="AZ46" s="139">
        <v>3123.352367004285</v>
      </c>
      <c r="BA46" s="433">
        <v>3236.4925653290811</v>
      </c>
      <c r="BB46" s="640">
        <v>0</v>
      </c>
      <c r="BC46" s="139">
        <v>0</v>
      </c>
      <c r="BD46" s="139">
        <v>0</v>
      </c>
      <c r="BE46" s="139">
        <v>0</v>
      </c>
      <c r="BF46" s="139"/>
      <c r="BG46" s="433"/>
    </row>
    <row r="47" spans="15:59">
      <c r="O47" s="295"/>
      <c r="P47" s="295"/>
      <c r="Q47" s="295"/>
      <c r="R47" s="636"/>
      <c r="S47" s="295"/>
      <c r="T47" s="636"/>
      <c r="V47" s="904"/>
      <c r="W47" s="922"/>
      <c r="X47" s="865"/>
      <c r="Y47" s="385" t="s">
        <v>346</v>
      </c>
      <c r="Z47" s="385"/>
      <c r="AA47" s="385">
        <v>7812.9725870132233</v>
      </c>
      <c r="AB47" s="385">
        <v>7561.3830173818569</v>
      </c>
      <c r="AC47" s="385">
        <v>7574.7057948528563</v>
      </c>
      <c r="AD47" s="385">
        <v>7281.5714890191184</v>
      </c>
      <c r="AE47" s="385">
        <v>7405.4522946214565</v>
      </c>
      <c r="AF47" s="385">
        <v>7311.0468005747671</v>
      </c>
      <c r="AG47" s="385">
        <v>7363.7673992088312</v>
      </c>
      <c r="AH47" s="385">
        <v>7560.8397971799723</v>
      </c>
      <c r="AI47" s="385">
        <v>7904.5066894553966</v>
      </c>
      <c r="AJ47" s="385">
        <v>8422.77110286684</v>
      </c>
      <c r="AK47" s="385">
        <v>8515.9432335827587</v>
      </c>
      <c r="AL47" s="385">
        <v>8551.7533240855973</v>
      </c>
      <c r="AM47" s="385">
        <v>8957.8585214519007</v>
      </c>
      <c r="AN47" s="385">
        <v>8815.4333071079691</v>
      </c>
      <c r="AO47" s="385">
        <v>8858.4792173766491</v>
      </c>
      <c r="AP47" s="385">
        <v>8887.2610466620717</v>
      </c>
      <c r="AQ47" s="385">
        <v>8556.2039080969207</v>
      </c>
      <c r="AR47" s="385">
        <v>8843.0348284879765</v>
      </c>
      <c r="AS47" s="385">
        <v>7093.3518948724168</v>
      </c>
      <c r="AT47" s="385">
        <v>6819.2918702453962</v>
      </c>
      <c r="AU47" s="385">
        <v>6981.9916036351387</v>
      </c>
      <c r="AV47" s="385">
        <v>8217.0517205247324</v>
      </c>
      <c r="AW47" s="385">
        <v>9029.1886218224263</v>
      </c>
      <c r="AX47" s="385">
        <v>8915.6963134397593</v>
      </c>
      <c r="AY47" s="385">
        <v>8718.4859731094475</v>
      </c>
      <c r="AZ47" s="385">
        <v>7958.0076100897395</v>
      </c>
      <c r="BA47" s="609">
        <v>7989.734692383191</v>
      </c>
      <c r="BB47" s="692">
        <v>0</v>
      </c>
      <c r="BC47" s="385">
        <v>0</v>
      </c>
      <c r="BD47" s="385">
        <v>0</v>
      </c>
      <c r="BE47" s="385">
        <v>0</v>
      </c>
      <c r="BF47" s="385"/>
      <c r="BG47" s="609"/>
    </row>
    <row r="48" spans="15:59">
      <c r="O48" s="295"/>
      <c r="P48" s="295"/>
      <c r="Q48" s="295"/>
      <c r="R48" s="636"/>
      <c r="S48" s="295"/>
      <c r="T48" s="636"/>
      <c r="V48" s="904"/>
      <c r="W48" s="922"/>
      <c r="X48" s="926" t="s">
        <v>347</v>
      </c>
      <c r="Y48" s="386"/>
      <c r="Z48" s="386"/>
      <c r="AA48" s="386">
        <f>SUM(AA49:AA55)</f>
        <v>22227.563675359735</v>
      </c>
      <c r="AB48" s="386">
        <f>SUM(AB49:AB55)</f>
        <v>21609.548002197502</v>
      </c>
      <c r="AC48" s="386">
        <f t="shared" ref="AC48:BA48" si="14">SUM(AC49:AC55)</f>
        <v>21044.077059719268</v>
      </c>
      <c r="AD48" s="386">
        <f t="shared" si="14"/>
        <v>19458.125637722085</v>
      </c>
      <c r="AE48" s="386">
        <f t="shared" si="14"/>
        <v>20457.386338671255</v>
      </c>
      <c r="AF48" s="386">
        <f t="shared" si="14"/>
        <v>19319.369682831632</v>
      </c>
      <c r="AG48" s="386">
        <f t="shared" si="14"/>
        <v>19262.03972623841</v>
      </c>
      <c r="AH48" s="386">
        <f t="shared" si="14"/>
        <v>19377.697940916772</v>
      </c>
      <c r="AI48" s="386">
        <f t="shared" si="14"/>
        <v>19712.323858632946</v>
      </c>
      <c r="AJ48" s="386">
        <f t="shared" si="14"/>
        <v>20436.703364052679</v>
      </c>
      <c r="AK48" s="386">
        <f t="shared" si="14"/>
        <v>20651.479132147819</v>
      </c>
      <c r="AL48" s="386">
        <f t="shared" si="14"/>
        <v>20252.902230544081</v>
      </c>
      <c r="AM48" s="386">
        <f t="shared" si="14"/>
        <v>20786.324640077237</v>
      </c>
      <c r="AN48" s="386">
        <f t="shared" si="14"/>
        <v>20909.084995830748</v>
      </c>
      <c r="AO48" s="386">
        <f t="shared" si="14"/>
        <v>20746.328705434917</v>
      </c>
      <c r="AP48" s="386">
        <f t="shared" si="14"/>
        <v>20631.649102232634</v>
      </c>
      <c r="AQ48" s="386">
        <f t="shared" si="14"/>
        <v>19080.491252207506</v>
      </c>
      <c r="AR48" s="386">
        <f t="shared" si="14"/>
        <v>19810.836321027433</v>
      </c>
      <c r="AS48" s="386">
        <f t="shared" si="14"/>
        <v>16750.026965569479</v>
      </c>
      <c r="AT48" s="386">
        <f t="shared" si="14"/>
        <v>15721.003857795293</v>
      </c>
      <c r="AU48" s="386">
        <f t="shared" si="14"/>
        <v>16751.192428609706</v>
      </c>
      <c r="AV48" s="386">
        <f t="shared" si="14"/>
        <v>18769.166435066963</v>
      </c>
      <c r="AW48" s="386">
        <f t="shared" si="14"/>
        <v>20238.191668061179</v>
      </c>
      <c r="AX48" s="386">
        <f t="shared" si="14"/>
        <v>20816.390868509909</v>
      </c>
      <c r="AY48" s="386">
        <f t="shared" si="14"/>
        <v>20863.105543796468</v>
      </c>
      <c r="AZ48" s="386">
        <f t="shared" si="14"/>
        <v>18906.708669881224</v>
      </c>
      <c r="BA48" s="608">
        <f t="shared" si="14"/>
        <v>18299.567793400311</v>
      </c>
      <c r="BB48" s="694">
        <v>0</v>
      </c>
      <c r="BC48" s="386">
        <v>0</v>
      </c>
      <c r="BD48" s="386">
        <v>0</v>
      </c>
      <c r="BE48" s="386">
        <v>0</v>
      </c>
      <c r="BF48" s="386"/>
      <c r="BG48" s="608"/>
    </row>
    <row r="49" spans="15:60">
      <c r="O49" s="295"/>
      <c r="P49" s="295"/>
      <c r="Q49" s="295"/>
      <c r="R49" s="636"/>
      <c r="S49" s="295"/>
      <c r="T49" s="636"/>
      <c r="V49" s="904"/>
      <c r="W49" s="922"/>
      <c r="X49" s="924"/>
      <c r="Y49" s="362" t="s">
        <v>348</v>
      </c>
      <c r="Z49" s="362"/>
      <c r="AA49" s="362">
        <v>2806.6895430730292</v>
      </c>
      <c r="AB49" s="362">
        <v>2771.2320232079896</v>
      </c>
      <c r="AC49" s="362">
        <v>2744.268548117851</v>
      </c>
      <c r="AD49" s="362">
        <v>2604.4786461442045</v>
      </c>
      <c r="AE49" s="362">
        <v>2764.2747886690358</v>
      </c>
      <c r="AF49" s="362">
        <v>2671.0229773106735</v>
      </c>
      <c r="AG49" s="362">
        <v>2523.4226134689879</v>
      </c>
      <c r="AH49" s="362">
        <v>2366.9841977597971</v>
      </c>
      <c r="AI49" s="362">
        <v>2280.2408542728117</v>
      </c>
      <c r="AJ49" s="362">
        <v>2224.5355599178693</v>
      </c>
      <c r="AK49" s="362">
        <v>2121.8935938784357</v>
      </c>
      <c r="AL49" s="362">
        <v>2129.0110512117708</v>
      </c>
      <c r="AM49" s="362">
        <v>2002.0545882005081</v>
      </c>
      <c r="AN49" s="362">
        <v>2037.2754217135921</v>
      </c>
      <c r="AO49" s="362">
        <v>2027.1517957359117</v>
      </c>
      <c r="AP49" s="362">
        <v>2046.0855401735923</v>
      </c>
      <c r="AQ49" s="362">
        <v>1878.1812303413137</v>
      </c>
      <c r="AR49" s="362">
        <v>1937.3671700493073</v>
      </c>
      <c r="AS49" s="362">
        <v>1589.3096191829659</v>
      </c>
      <c r="AT49" s="362">
        <v>1471.7474121531702</v>
      </c>
      <c r="AU49" s="362">
        <v>1645.1782236824736</v>
      </c>
      <c r="AV49" s="362">
        <v>1561.6579637166665</v>
      </c>
      <c r="AW49" s="362">
        <v>1684.7014740523859</v>
      </c>
      <c r="AX49" s="362">
        <v>1794.1552468015739</v>
      </c>
      <c r="AY49" s="362">
        <v>1780.6704026049467</v>
      </c>
      <c r="AZ49" s="362">
        <v>1525.1266456353371</v>
      </c>
      <c r="BA49" s="584">
        <v>1668.2101627398902</v>
      </c>
      <c r="BB49" s="639">
        <v>0</v>
      </c>
      <c r="BC49" s="362">
        <v>0</v>
      </c>
      <c r="BD49" s="362">
        <v>0</v>
      </c>
      <c r="BE49" s="362">
        <v>0</v>
      </c>
      <c r="BF49" s="362"/>
      <c r="BG49" s="584"/>
    </row>
    <row r="50" spans="15:60">
      <c r="O50" s="295"/>
      <c r="P50" s="295"/>
      <c r="Q50" s="295"/>
      <c r="R50" s="636"/>
      <c r="S50" s="295"/>
      <c r="T50" s="636"/>
      <c r="V50" s="904"/>
      <c r="W50" s="922"/>
      <c r="X50" s="924"/>
      <c r="Y50" s="589" t="s">
        <v>349</v>
      </c>
      <c r="Z50" s="589"/>
      <c r="AA50" s="589">
        <v>885.63691416146321</v>
      </c>
      <c r="AB50" s="589">
        <v>863.10653368625219</v>
      </c>
      <c r="AC50" s="589">
        <v>855.38381901752791</v>
      </c>
      <c r="AD50" s="589">
        <v>803.88488280972706</v>
      </c>
      <c r="AE50" s="589">
        <v>847.13019449605508</v>
      </c>
      <c r="AF50" s="589">
        <v>811.92474383593981</v>
      </c>
      <c r="AG50" s="589">
        <v>774.02977390810076</v>
      </c>
      <c r="AH50" s="589">
        <v>737.35298821293486</v>
      </c>
      <c r="AI50" s="589">
        <v>717.79509027822075</v>
      </c>
      <c r="AJ50" s="589">
        <v>718.73093322476439</v>
      </c>
      <c r="AK50" s="589">
        <v>692.23793347557194</v>
      </c>
      <c r="AL50" s="589">
        <v>692.24112518087531</v>
      </c>
      <c r="AM50" s="589">
        <v>735.75280867865035</v>
      </c>
      <c r="AN50" s="589">
        <v>751.19708699791761</v>
      </c>
      <c r="AO50" s="589">
        <v>759.00174941820148</v>
      </c>
      <c r="AP50" s="589">
        <v>774.19209758544878</v>
      </c>
      <c r="AQ50" s="589">
        <v>741.02533350692022</v>
      </c>
      <c r="AR50" s="589">
        <v>781.009649394039</v>
      </c>
      <c r="AS50" s="589">
        <v>681.18097804437332</v>
      </c>
      <c r="AT50" s="589">
        <v>639.71911082432484</v>
      </c>
      <c r="AU50" s="589">
        <v>653.8659044262215</v>
      </c>
      <c r="AV50" s="589">
        <v>714.95898995011703</v>
      </c>
      <c r="AW50" s="589">
        <v>797.76090287264674</v>
      </c>
      <c r="AX50" s="589">
        <v>754.76464967805839</v>
      </c>
      <c r="AY50" s="589">
        <v>734.99447873845679</v>
      </c>
      <c r="AZ50" s="589">
        <v>741.88946912289998</v>
      </c>
      <c r="BA50" s="611">
        <v>602.10613258592741</v>
      </c>
      <c r="BB50" s="695">
        <v>0</v>
      </c>
      <c r="BC50" s="589">
        <v>0</v>
      </c>
      <c r="BD50" s="589">
        <v>0</v>
      </c>
      <c r="BE50" s="589">
        <v>0</v>
      </c>
      <c r="BF50" s="589"/>
      <c r="BG50" s="611"/>
    </row>
    <row r="51" spans="15:60">
      <c r="O51" s="295"/>
      <c r="P51" s="295"/>
      <c r="Q51" s="295"/>
      <c r="R51" s="636"/>
      <c r="S51" s="295"/>
      <c r="T51" s="636"/>
      <c r="V51" s="904"/>
      <c r="W51" s="922"/>
      <c r="X51" s="929"/>
      <c r="Y51" s="590" t="s">
        <v>350</v>
      </c>
      <c r="Z51" s="590"/>
      <c r="AA51" s="590">
        <v>4062.5203800166519</v>
      </c>
      <c r="AB51" s="590">
        <v>3914.6881289899193</v>
      </c>
      <c r="AC51" s="590">
        <v>3804.0198539892954</v>
      </c>
      <c r="AD51" s="590">
        <v>3494.293292319609</v>
      </c>
      <c r="AE51" s="590">
        <v>3644.9657018250714</v>
      </c>
      <c r="AF51" s="590">
        <v>3408.8590048991728</v>
      </c>
      <c r="AG51" s="590">
        <v>3411.5415328948034</v>
      </c>
      <c r="AH51" s="590">
        <v>3423.768097095262</v>
      </c>
      <c r="AI51" s="590">
        <v>3509.2433981941203</v>
      </c>
      <c r="AJ51" s="590">
        <v>3689.7610788586885</v>
      </c>
      <c r="AK51" s="590">
        <v>3747.0379372514603</v>
      </c>
      <c r="AL51" s="590">
        <v>3604.8782460053258</v>
      </c>
      <c r="AM51" s="590">
        <v>3718.5090389050774</v>
      </c>
      <c r="AN51" s="590">
        <v>3688.9580438561129</v>
      </c>
      <c r="AO51" s="590">
        <v>3620.481855682393</v>
      </c>
      <c r="AP51" s="590">
        <v>3585.7065616288955</v>
      </c>
      <c r="AQ51" s="590">
        <v>3344.5701005924766</v>
      </c>
      <c r="AR51" s="590">
        <v>3437.8959116351239</v>
      </c>
      <c r="AS51" s="590">
        <v>2932.9197042426576</v>
      </c>
      <c r="AT51" s="590">
        <v>2728.4188929639899</v>
      </c>
      <c r="AU51" s="590">
        <v>3002.9643330996369</v>
      </c>
      <c r="AV51" s="590">
        <v>3316.7989593675893</v>
      </c>
      <c r="AW51" s="590">
        <v>3736.7217467172236</v>
      </c>
      <c r="AX51" s="590">
        <v>3768.6622748800642</v>
      </c>
      <c r="AY51" s="590">
        <v>3868.5692102166436</v>
      </c>
      <c r="AZ51" s="590">
        <v>3239.2848048357387</v>
      </c>
      <c r="BA51" s="612">
        <v>3126.5553527879629</v>
      </c>
      <c r="BB51" s="696">
        <v>0</v>
      </c>
      <c r="BC51" s="590">
        <v>0</v>
      </c>
      <c r="BD51" s="590">
        <v>0</v>
      </c>
      <c r="BE51" s="590">
        <v>0</v>
      </c>
      <c r="BF51" s="590"/>
      <c r="BG51" s="612"/>
    </row>
    <row r="52" spans="15:60">
      <c r="O52" s="295"/>
      <c r="P52" s="295"/>
      <c r="Q52" s="295"/>
      <c r="R52" s="636"/>
      <c r="S52" s="295"/>
      <c r="T52" s="636"/>
      <c r="V52" s="904"/>
      <c r="W52" s="922"/>
      <c r="X52" s="924"/>
      <c r="Y52" s="589" t="s">
        <v>351</v>
      </c>
      <c r="Z52" s="589"/>
      <c r="AA52" s="589">
        <v>9263.6276813130535</v>
      </c>
      <c r="AB52" s="589">
        <v>9006.0893751246076</v>
      </c>
      <c r="AC52" s="589">
        <v>8786.148777583132</v>
      </c>
      <c r="AD52" s="589">
        <v>8033.7789551073038</v>
      </c>
      <c r="AE52" s="589">
        <v>8568.9966165516271</v>
      </c>
      <c r="AF52" s="589">
        <v>8051.7188354105183</v>
      </c>
      <c r="AG52" s="589">
        <v>8148.8941502701737</v>
      </c>
      <c r="AH52" s="589">
        <v>8421.9930179518396</v>
      </c>
      <c r="AI52" s="589">
        <v>8716.1005900868586</v>
      </c>
      <c r="AJ52" s="589">
        <v>9155.9173678559273</v>
      </c>
      <c r="AK52" s="589">
        <v>9334.3455540724372</v>
      </c>
      <c r="AL52" s="589">
        <v>9129.2996879553284</v>
      </c>
      <c r="AM52" s="589">
        <v>9521.6918079022762</v>
      </c>
      <c r="AN52" s="589">
        <v>9583.9336121478591</v>
      </c>
      <c r="AO52" s="589">
        <v>9455.5681351856329</v>
      </c>
      <c r="AP52" s="589">
        <v>9313.0523882104062</v>
      </c>
      <c r="AQ52" s="589">
        <v>8653.1573743355821</v>
      </c>
      <c r="AR52" s="589">
        <v>9015.5120536132963</v>
      </c>
      <c r="AS52" s="589">
        <v>7495.6790461914379</v>
      </c>
      <c r="AT52" s="589">
        <v>7466.7519389431254</v>
      </c>
      <c r="AU52" s="589">
        <v>7916.4431006209434</v>
      </c>
      <c r="AV52" s="589">
        <v>9074.7482920621824</v>
      </c>
      <c r="AW52" s="589">
        <v>9445.408597008658</v>
      </c>
      <c r="AX52" s="589">
        <v>9894.6955378612784</v>
      </c>
      <c r="AY52" s="589">
        <v>10351.330500584592</v>
      </c>
      <c r="AZ52" s="589">
        <v>8989.1330041547699</v>
      </c>
      <c r="BA52" s="611">
        <v>9320.5241830054492</v>
      </c>
      <c r="BB52" s="695">
        <v>0</v>
      </c>
      <c r="BC52" s="589">
        <v>0</v>
      </c>
      <c r="BD52" s="589">
        <v>0</v>
      </c>
      <c r="BE52" s="589">
        <v>0</v>
      </c>
      <c r="BF52" s="589"/>
      <c r="BG52" s="611"/>
    </row>
    <row r="53" spans="15:60">
      <c r="O53" s="295"/>
      <c r="P53" s="295"/>
      <c r="Q53" s="295"/>
      <c r="R53" s="636"/>
      <c r="S53" s="295"/>
      <c r="T53" s="636"/>
      <c r="V53" s="904"/>
      <c r="W53" s="922"/>
      <c r="X53" s="924"/>
      <c r="Y53" s="589" t="s">
        <v>352</v>
      </c>
      <c r="Z53" s="589"/>
      <c r="AA53" s="589">
        <v>3451.3928496112439</v>
      </c>
      <c r="AB53" s="589">
        <v>3336.424883814585</v>
      </c>
      <c r="AC53" s="589">
        <v>3177.7421451372065</v>
      </c>
      <c r="AD53" s="589">
        <v>2953.9355782624793</v>
      </c>
      <c r="AE53" s="589">
        <v>2989.3841059788056</v>
      </c>
      <c r="AF53" s="589">
        <v>2809.8698986810318</v>
      </c>
      <c r="AG53" s="589">
        <v>2831.0640916401662</v>
      </c>
      <c r="AH53" s="589">
        <v>2859.6029526568359</v>
      </c>
      <c r="AI53" s="589">
        <v>2885.8937673098712</v>
      </c>
      <c r="AJ53" s="589">
        <v>2958.2934791308899</v>
      </c>
      <c r="AK53" s="589">
        <v>3036.5809755785817</v>
      </c>
      <c r="AL53" s="589">
        <v>3032.4250640682558</v>
      </c>
      <c r="AM53" s="589">
        <v>3092.0655985772419</v>
      </c>
      <c r="AN53" s="589">
        <v>3123.5548184320201</v>
      </c>
      <c r="AO53" s="589">
        <v>3195.7303434028945</v>
      </c>
      <c r="AP53" s="589">
        <v>3224.9880104924628</v>
      </c>
      <c r="AQ53" s="589">
        <v>2941.4050636592647</v>
      </c>
      <c r="AR53" s="589">
        <v>3068.0968337145359</v>
      </c>
      <c r="AS53" s="589">
        <v>2780.5004924485993</v>
      </c>
      <c r="AT53" s="589">
        <v>2132.9358785094814</v>
      </c>
      <c r="AU53" s="589">
        <v>2247.14224972791</v>
      </c>
      <c r="AV53" s="589">
        <v>2545.7499396148833</v>
      </c>
      <c r="AW53" s="589">
        <v>2841.4549417886815</v>
      </c>
      <c r="AX53" s="589">
        <v>2716.8936021154418</v>
      </c>
      <c r="AY53" s="589">
        <v>2611.6070083116128</v>
      </c>
      <c r="AZ53" s="589">
        <v>2663.1572037999608</v>
      </c>
      <c r="BA53" s="611">
        <v>2272.5245777647629</v>
      </c>
      <c r="BB53" s="695">
        <v>0</v>
      </c>
      <c r="BC53" s="589">
        <v>0</v>
      </c>
      <c r="BD53" s="589">
        <v>0</v>
      </c>
      <c r="BE53" s="589">
        <v>0</v>
      </c>
      <c r="BF53" s="589"/>
      <c r="BG53" s="611"/>
    </row>
    <row r="54" spans="15:60">
      <c r="O54" s="295"/>
      <c r="P54" s="295"/>
      <c r="Q54" s="295"/>
      <c r="R54" s="636"/>
      <c r="S54" s="295"/>
      <c r="T54" s="636"/>
      <c r="V54" s="904"/>
      <c r="W54" s="922"/>
      <c r="X54" s="924"/>
      <c r="Y54" s="589" t="s">
        <v>353</v>
      </c>
      <c r="Z54" s="589"/>
      <c r="AA54" s="589">
        <v>393.660691718691</v>
      </c>
      <c r="AB54" s="589">
        <v>373.70845840182631</v>
      </c>
      <c r="AC54" s="589">
        <v>355.14474412597201</v>
      </c>
      <c r="AD54" s="589">
        <v>319.81531901004894</v>
      </c>
      <c r="AE54" s="589">
        <v>323.83597352966962</v>
      </c>
      <c r="AF54" s="589">
        <v>296.60116534992801</v>
      </c>
      <c r="AG54" s="589">
        <v>283.21410715180701</v>
      </c>
      <c r="AH54" s="589">
        <v>267.89977807686</v>
      </c>
      <c r="AI54" s="589">
        <v>260.3412274889111</v>
      </c>
      <c r="AJ54" s="589">
        <v>260.69352864624756</v>
      </c>
      <c r="AK54" s="589">
        <v>252.67714317196553</v>
      </c>
      <c r="AL54" s="589">
        <v>236.14243382569992</v>
      </c>
      <c r="AM54" s="589">
        <v>233.52733547302421</v>
      </c>
      <c r="AN54" s="589">
        <v>224.41127997286338</v>
      </c>
      <c r="AO54" s="589">
        <v>210.03266209728173</v>
      </c>
      <c r="AP54" s="589">
        <v>198.21341069823157</v>
      </c>
      <c r="AQ54" s="589">
        <v>174.03479505414833</v>
      </c>
      <c r="AR54" s="589">
        <v>169.76007131011417</v>
      </c>
      <c r="AS54" s="589">
        <v>123.81144247195481</v>
      </c>
      <c r="AT54" s="589">
        <v>130.54932599210241</v>
      </c>
      <c r="AU54" s="589">
        <v>113.91522040592184</v>
      </c>
      <c r="AV54" s="589">
        <v>114.77677477830697</v>
      </c>
      <c r="AW54" s="589">
        <v>119.89288789975879</v>
      </c>
      <c r="AX54" s="589">
        <v>106.14194171209948</v>
      </c>
      <c r="AY54" s="589">
        <v>100.84149939567199</v>
      </c>
      <c r="AZ54" s="589">
        <v>95.733507988582318</v>
      </c>
      <c r="BA54" s="611">
        <v>95.424437563617104</v>
      </c>
      <c r="BB54" s="695">
        <v>0</v>
      </c>
      <c r="BC54" s="589">
        <v>0</v>
      </c>
      <c r="BD54" s="589">
        <v>0</v>
      </c>
      <c r="BE54" s="589">
        <v>0</v>
      </c>
      <c r="BF54" s="589"/>
      <c r="BG54" s="611"/>
    </row>
    <row r="55" spans="15:60">
      <c r="O55" s="295"/>
      <c r="P55" s="295"/>
      <c r="Q55" s="295"/>
      <c r="R55" s="636"/>
      <c r="S55" s="295"/>
      <c r="T55" s="636"/>
      <c r="V55" s="904"/>
      <c r="W55" s="922"/>
      <c r="X55" s="930"/>
      <c r="Y55" s="591" t="s">
        <v>354</v>
      </c>
      <c r="Z55" s="591"/>
      <c r="AA55" s="591">
        <v>1364.0356154656017</v>
      </c>
      <c r="AB55" s="591">
        <v>1344.2985989723215</v>
      </c>
      <c r="AC55" s="591">
        <v>1321.3691717482786</v>
      </c>
      <c r="AD55" s="591">
        <v>1247.93896406871</v>
      </c>
      <c r="AE55" s="591">
        <v>1318.7989576209914</v>
      </c>
      <c r="AF55" s="591">
        <v>1269.3730573443686</v>
      </c>
      <c r="AG55" s="591">
        <v>1289.8734569043697</v>
      </c>
      <c r="AH55" s="591">
        <v>1300.0969091632426</v>
      </c>
      <c r="AI55" s="591">
        <v>1342.7089310021508</v>
      </c>
      <c r="AJ55" s="591">
        <v>1428.771416418293</v>
      </c>
      <c r="AK55" s="591">
        <v>1466.705994719365</v>
      </c>
      <c r="AL55" s="591">
        <v>1428.9046222968286</v>
      </c>
      <c r="AM55" s="591">
        <v>1482.7234623404584</v>
      </c>
      <c r="AN55" s="591">
        <v>1499.7547327103821</v>
      </c>
      <c r="AO55" s="591">
        <v>1478.3621639126045</v>
      </c>
      <c r="AP55" s="591">
        <v>1489.4110934435985</v>
      </c>
      <c r="AQ55" s="591">
        <v>1348.1173547178007</v>
      </c>
      <c r="AR55" s="591">
        <v>1401.1946313110157</v>
      </c>
      <c r="AS55" s="591">
        <v>1146.6256829874883</v>
      </c>
      <c r="AT55" s="591">
        <v>1150.8812984091003</v>
      </c>
      <c r="AU55" s="591">
        <v>1171.6833966465995</v>
      </c>
      <c r="AV55" s="591">
        <v>1440.4755155772189</v>
      </c>
      <c r="AW55" s="591">
        <v>1612.2511177218273</v>
      </c>
      <c r="AX55" s="591">
        <v>1781.0776154613936</v>
      </c>
      <c r="AY55" s="591">
        <v>1415.0924439445396</v>
      </c>
      <c r="AZ55" s="591">
        <v>1652.3840343439369</v>
      </c>
      <c r="BA55" s="613">
        <v>1214.2229469527063</v>
      </c>
      <c r="BB55" s="697">
        <v>0</v>
      </c>
      <c r="BC55" s="591">
        <v>0</v>
      </c>
      <c r="BD55" s="591">
        <v>0</v>
      </c>
      <c r="BE55" s="591">
        <v>0</v>
      </c>
      <c r="BF55" s="591"/>
      <c r="BG55" s="613"/>
    </row>
    <row r="56" spans="15:60">
      <c r="O56" s="295"/>
      <c r="P56" s="295"/>
      <c r="Q56" s="295"/>
      <c r="R56" s="636"/>
      <c r="S56" s="295"/>
      <c r="T56" s="636"/>
      <c r="V56" s="904"/>
      <c r="W56" s="931" t="s">
        <v>355</v>
      </c>
      <c r="X56" s="932"/>
      <c r="Y56" s="369"/>
      <c r="Z56" s="369"/>
      <c r="AA56" s="370">
        <f>SUM(AA57,AA61,AA65,AA69,AA74)</f>
        <v>129211.66362263681</v>
      </c>
      <c r="AB56" s="370">
        <f>SUM(AB57,AB61,AB65,AB69,AB74)</f>
        <v>133357.97595421219</v>
      </c>
      <c r="AC56" s="370">
        <f t="shared" ref="AC56:BA56" si="15">SUM(AC57,AC61,AC65,AC69,AC74)</f>
        <v>137706.65231453211</v>
      </c>
      <c r="AD56" s="370">
        <f t="shared" si="15"/>
        <v>142190.66104139213</v>
      </c>
      <c r="AE56" s="370">
        <f t="shared" si="15"/>
        <v>156198.34222280569</v>
      </c>
      <c r="AF56" s="370">
        <f t="shared" si="15"/>
        <v>161275.33922782089</v>
      </c>
      <c r="AG56" s="370">
        <f t="shared" si="15"/>
        <v>159228.43361418834</v>
      </c>
      <c r="AH56" s="370">
        <f t="shared" si="15"/>
        <v>164253.43286100461</v>
      </c>
      <c r="AI56" s="370">
        <f t="shared" si="15"/>
        <v>172230.8467886268</v>
      </c>
      <c r="AJ56" s="370">
        <f t="shared" si="15"/>
        <v>183005.68412839316</v>
      </c>
      <c r="AK56" s="370">
        <f t="shared" si="15"/>
        <v>186720.92131531364</v>
      </c>
      <c r="AL56" s="370">
        <f t="shared" si="15"/>
        <v>187439.27545202593</v>
      </c>
      <c r="AM56" s="370">
        <f t="shared" si="15"/>
        <v>196977.18114857021</v>
      </c>
      <c r="AN56" s="370">
        <f t="shared" si="15"/>
        <v>202649.31493567943</v>
      </c>
      <c r="AO56" s="370">
        <f t="shared" si="15"/>
        <v>210208.21927569609</v>
      </c>
      <c r="AP56" s="370">
        <f t="shared" si="15"/>
        <v>216769.86432245703</v>
      </c>
      <c r="AQ56" s="370">
        <f t="shared" si="15"/>
        <v>213782.11057551028</v>
      </c>
      <c r="AR56" s="370">
        <f t="shared" si="15"/>
        <v>223291.14537263438</v>
      </c>
      <c r="AS56" s="370">
        <f t="shared" si="15"/>
        <v>215444.48802277271</v>
      </c>
      <c r="AT56" s="370">
        <f t="shared" si="15"/>
        <v>191939.02239544346</v>
      </c>
      <c r="AU56" s="370">
        <f t="shared" si="15"/>
        <v>200616.08702645323</v>
      </c>
      <c r="AV56" s="370">
        <f t="shared" si="15"/>
        <v>223828.53866762732</v>
      </c>
      <c r="AW56" s="370">
        <f t="shared" si="15"/>
        <v>232152.37449279224</v>
      </c>
      <c r="AX56" s="370">
        <f t="shared" si="15"/>
        <v>239194.68581270165</v>
      </c>
      <c r="AY56" s="370">
        <f t="shared" si="15"/>
        <v>231129.4676443651</v>
      </c>
      <c r="AZ56" s="370">
        <f t="shared" si="15"/>
        <v>217895.39191876524</v>
      </c>
      <c r="BA56" s="446">
        <f t="shared" si="15"/>
        <v>214209.88113173668</v>
      </c>
      <c r="BB56" s="643">
        <f>SUM(BB58:BB76)</f>
        <v>0</v>
      </c>
      <c r="BC56" s="370">
        <f>SUM(BC58:BC76)</f>
        <v>0</v>
      </c>
      <c r="BD56" s="370">
        <f>SUM(BD58:BD76)</f>
        <v>0</v>
      </c>
      <c r="BE56" s="370">
        <f>SUM(BE58:BE76)</f>
        <v>0</v>
      </c>
      <c r="BF56" s="370"/>
      <c r="BG56" s="446"/>
    </row>
    <row r="57" spans="15:60">
      <c r="O57" s="295"/>
      <c r="P57" s="295"/>
      <c r="Q57" s="295"/>
      <c r="R57" s="636"/>
      <c r="S57" s="295"/>
      <c r="T57" s="636"/>
      <c r="V57" s="904"/>
      <c r="W57" s="933"/>
      <c r="X57" s="923" t="s">
        <v>356</v>
      </c>
      <c r="Y57" s="934"/>
      <c r="Z57" s="587"/>
      <c r="AA57" s="587">
        <f>SUM(AA58:AA60)</f>
        <v>9852.9659294108624</v>
      </c>
      <c r="AB57" s="587">
        <f>SUM(AB58:AB60)</f>
        <v>11573.053419804943</v>
      </c>
      <c r="AC57" s="587">
        <f t="shared" ref="AC57:BA57" si="16">SUM(AC58:AC60)</f>
        <v>13413.45343233516</v>
      </c>
      <c r="AD57" s="587">
        <f t="shared" si="16"/>
        <v>14579.205451350237</v>
      </c>
      <c r="AE57" s="587">
        <f t="shared" si="16"/>
        <v>17718.857098716246</v>
      </c>
      <c r="AF57" s="587">
        <f t="shared" si="16"/>
        <v>19009.496745105836</v>
      </c>
      <c r="AG57" s="587">
        <f t="shared" si="16"/>
        <v>18103.821473971111</v>
      </c>
      <c r="AH57" s="587">
        <f t="shared" si="16"/>
        <v>17167.536995740127</v>
      </c>
      <c r="AI57" s="587">
        <f t="shared" si="16"/>
        <v>16610.76956157215</v>
      </c>
      <c r="AJ57" s="587">
        <f t="shared" si="16"/>
        <v>16354.436342267913</v>
      </c>
      <c r="AK57" s="587">
        <f t="shared" si="16"/>
        <v>15706.446255298459</v>
      </c>
      <c r="AL57" s="587">
        <f t="shared" si="16"/>
        <v>15339.603386844319</v>
      </c>
      <c r="AM57" s="587">
        <f t="shared" si="16"/>
        <v>16016.057807256007</v>
      </c>
      <c r="AN57" s="587">
        <f t="shared" si="16"/>
        <v>16318.457114508434</v>
      </c>
      <c r="AO57" s="587">
        <f t="shared" si="16"/>
        <v>16316.634589547977</v>
      </c>
      <c r="AP57" s="587">
        <f t="shared" si="16"/>
        <v>16458.520561838322</v>
      </c>
      <c r="AQ57" s="587">
        <f t="shared" si="16"/>
        <v>16219.421698863656</v>
      </c>
      <c r="AR57" s="587">
        <f t="shared" si="16"/>
        <v>17606.134120577983</v>
      </c>
      <c r="AS57" s="587">
        <f t="shared" si="16"/>
        <v>22261.83726657604</v>
      </c>
      <c r="AT57" s="587">
        <f t="shared" si="16"/>
        <v>21484.727764089705</v>
      </c>
      <c r="AU57" s="587">
        <f t="shared" si="16"/>
        <v>22532.112939952822</v>
      </c>
      <c r="AV57" s="587">
        <f t="shared" si="16"/>
        <v>27665.633395689871</v>
      </c>
      <c r="AW57" s="587">
        <f t="shared" si="16"/>
        <v>30247.379326417395</v>
      </c>
      <c r="AX57" s="587">
        <f t="shared" si="16"/>
        <v>28703.385735543721</v>
      </c>
      <c r="AY57" s="587">
        <f t="shared" si="16"/>
        <v>30544.433692686565</v>
      </c>
      <c r="AZ57" s="587">
        <f t="shared" si="16"/>
        <v>27321.450229855938</v>
      </c>
      <c r="BA57" s="860">
        <f t="shared" si="16"/>
        <v>24038.65132506099</v>
      </c>
      <c r="BB57" s="698"/>
      <c r="BC57" s="588"/>
      <c r="BD57" s="588"/>
      <c r="BE57" s="588"/>
      <c r="BF57" s="588"/>
      <c r="BG57" s="614"/>
    </row>
    <row r="58" spans="15:60">
      <c r="O58" s="295"/>
      <c r="P58" s="295"/>
      <c r="Q58" s="295"/>
      <c r="R58" s="636"/>
      <c r="S58" s="295"/>
      <c r="T58" s="636"/>
      <c r="V58" s="904"/>
      <c r="W58" s="935"/>
      <c r="X58" s="924"/>
      <c r="Y58" s="639" t="s">
        <v>357</v>
      </c>
      <c r="Z58" s="362"/>
      <c r="AA58" s="362">
        <v>4248.0796155305197</v>
      </c>
      <c r="AB58" s="362">
        <v>5149.4980661808677</v>
      </c>
      <c r="AC58" s="362">
        <v>6005.6761957702784</v>
      </c>
      <c r="AD58" s="362">
        <v>6585.617949736079</v>
      </c>
      <c r="AE58" s="362">
        <v>8114.2609467951361</v>
      </c>
      <c r="AF58" s="362">
        <v>8792.9423264901052</v>
      </c>
      <c r="AG58" s="362">
        <v>8243.3215469665574</v>
      </c>
      <c r="AH58" s="362">
        <v>7671.4393520039175</v>
      </c>
      <c r="AI58" s="362">
        <v>7301.6573278069673</v>
      </c>
      <c r="AJ58" s="362">
        <v>6965.0169447996441</v>
      </c>
      <c r="AK58" s="362">
        <v>6543.8826783966779</v>
      </c>
      <c r="AL58" s="362">
        <v>6326.8118924037863</v>
      </c>
      <c r="AM58" s="362">
        <v>6572.3876978053086</v>
      </c>
      <c r="AN58" s="362">
        <v>6657.0313387133247</v>
      </c>
      <c r="AO58" s="362">
        <v>6605.7667549945827</v>
      </c>
      <c r="AP58" s="362">
        <v>6598.2885428225272</v>
      </c>
      <c r="AQ58" s="362">
        <v>6430.4262198493443</v>
      </c>
      <c r="AR58" s="362">
        <v>6783.5069069497176</v>
      </c>
      <c r="AS58" s="362">
        <v>9876.6417521469757</v>
      </c>
      <c r="AT58" s="362">
        <v>9237.0062634682854</v>
      </c>
      <c r="AU58" s="362">
        <v>9698.1617128033995</v>
      </c>
      <c r="AV58" s="362">
        <v>13107.336015817364</v>
      </c>
      <c r="AW58" s="362">
        <v>14431.221438102388</v>
      </c>
      <c r="AX58" s="362">
        <v>12230.142655430958</v>
      </c>
      <c r="AY58" s="362">
        <v>15396.829517619046</v>
      </c>
      <c r="AZ58" s="362">
        <v>11830.686504409709</v>
      </c>
      <c r="BA58" s="584">
        <v>9278.814743709705</v>
      </c>
      <c r="BB58" s="639">
        <v>0</v>
      </c>
      <c r="BC58" s="362">
        <v>0</v>
      </c>
      <c r="BD58" s="362">
        <v>0</v>
      </c>
      <c r="BE58" s="362">
        <v>0</v>
      </c>
      <c r="BF58" s="362"/>
      <c r="BG58" s="584"/>
      <c r="BH58" s="118"/>
    </row>
    <row r="59" spans="15:60">
      <c r="O59" s="295"/>
      <c r="P59" s="903"/>
      <c r="Q59" s="295"/>
      <c r="R59" s="636"/>
      <c r="S59" s="295"/>
      <c r="T59" s="471"/>
      <c r="V59" s="904"/>
      <c r="W59" s="935"/>
      <c r="X59" s="924"/>
      <c r="Y59" s="640" t="s">
        <v>358</v>
      </c>
      <c r="Z59" s="139"/>
      <c r="AA59" s="139">
        <v>1433.0993043299131</v>
      </c>
      <c r="AB59" s="139">
        <v>1762.3978227549594</v>
      </c>
      <c r="AC59" s="139">
        <v>2116.3663837424911</v>
      </c>
      <c r="AD59" s="139">
        <v>2318.7606805214009</v>
      </c>
      <c r="AE59" s="139">
        <v>2905.3845289834348</v>
      </c>
      <c r="AF59" s="139">
        <v>3121.3919214708071</v>
      </c>
      <c r="AG59" s="139">
        <v>3202.8183544312119</v>
      </c>
      <c r="AH59" s="139">
        <v>3260.6333997681627</v>
      </c>
      <c r="AI59" s="139">
        <v>3381.9613962439289</v>
      </c>
      <c r="AJ59" s="139">
        <v>3631.0185452423002</v>
      </c>
      <c r="AK59" s="139">
        <v>3771.2729493919883</v>
      </c>
      <c r="AL59" s="139">
        <v>3646.4851198584997</v>
      </c>
      <c r="AM59" s="139">
        <v>3836.3132675380989</v>
      </c>
      <c r="AN59" s="139">
        <v>3919.4925728303106</v>
      </c>
      <c r="AO59" s="139">
        <v>3883.7471283141408</v>
      </c>
      <c r="AP59" s="139">
        <v>3936.8065593637789</v>
      </c>
      <c r="AQ59" s="139">
        <v>3751.0048591257341</v>
      </c>
      <c r="AR59" s="139">
        <v>3984.637424049421</v>
      </c>
      <c r="AS59" s="139">
        <v>4835.1901719323614</v>
      </c>
      <c r="AT59" s="139">
        <v>4796.2306206898738</v>
      </c>
      <c r="AU59" s="139">
        <v>5349.3275694203267</v>
      </c>
      <c r="AV59" s="139">
        <v>5818.0625287368193</v>
      </c>
      <c r="AW59" s="139">
        <v>6632.4951237252581</v>
      </c>
      <c r="AX59" s="139">
        <v>7659.1768736717195</v>
      </c>
      <c r="AY59" s="139">
        <v>7157.1623050765393</v>
      </c>
      <c r="AZ59" s="139">
        <v>6619.1606773795374</v>
      </c>
      <c r="BA59" s="433">
        <v>6635.3894545674493</v>
      </c>
      <c r="BB59" s="640">
        <v>0</v>
      </c>
      <c r="BC59" s="139">
        <v>0</v>
      </c>
      <c r="BD59" s="139">
        <v>0</v>
      </c>
      <c r="BE59" s="139">
        <v>0</v>
      </c>
      <c r="BF59" s="139"/>
      <c r="BG59" s="433"/>
      <c r="BH59" s="118"/>
    </row>
    <row r="60" spans="15:60">
      <c r="O60" s="295"/>
      <c r="P60" s="295"/>
      <c r="Q60" s="295"/>
      <c r="R60" s="636"/>
      <c r="S60" s="295"/>
      <c r="T60" s="636"/>
      <c r="V60" s="904"/>
      <c r="W60" s="935"/>
      <c r="X60" s="865"/>
      <c r="Y60" s="640" t="s">
        <v>359</v>
      </c>
      <c r="Z60" s="139"/>
      <c r="AA60" s="139">
        <v>4171.7870095504295</v>
      </c>
      <c r="AB60" s="139">
        <v>4661.1575308691145</v>
      </c>
      <c r="AC60" s="139">
        <v>5291.4108528223906</v>
      </c>
      <c r="AD60" s="139">
        <v>5674.8268210927563</v>
      </c>
      <c r="AE60" s="139">
        <v>6699.2116229376761</v>
      </c>
      <c r="AF60" s="139">
        <v>7095.1624971449246</v>
      </c>
      <c r="AG60" s="139">
        <v>6657.6815725733431</v>
      </c>
      <c r="AH60" s="139">
        <v>6235.4642439680465</v>
      </c>
      <c r="AI60" s="139">
        <v>5927.1508375212552</v>
      </c>
      <c r="AJ60" s="139">
        <v>5758.4008522259692</v>
      </c>
      <c r="AK60" s="139">
        <v>5391.290627509793</v>
      </c>
      <c r="AL60" s="139">
        <v>5366.3063745820327</v>
      </c>
      <c r="AM60" s="139">
        <v>5607.3568419126004</v>
      </c>
      <c r="AN60" s="139">
        <v>5741.9332029648003</v>
      </c>
      <c r="AO60" s="139">
        <v>5827.1207062392532</v>
      </c>
      <c r="AP60" s="139">
        <v>5923.4254596520168</v>
      </c>
      <c r="AQ60" s="139">
        <v>6037.9906198885783</v>
      </c>
      <c r="AR60" s="139">
        <v>6837.9897895788436</v>
      </c>
      <c r="AS60" s="139">
        <v>7550.0053424967027</v>
      </c>
      <c r="AT60" s="139">
        <v>7451.4908799315444</v>
      </c>
      <c r="AU60" s="139">
        <v>7484.6236577290938</v>
      </c>
      <c r="AV60" s="139">
        <v>8740.2348511356868</v>
      </c>
      <c r="AW60" s="139">
        <v>9183.6627645897497</v>
      </c>
      <c r="AX60" s="139">
        <v>8814.0662064410426</v>
      </c>
      <c r="AY60" s="139">
        <v>7990.4418699909784</v>
      </c>
      <c r="AZ60" s="139">
        <v>8871.6030480666941</v>
      </c>
      <c r="BA60" s="433">
        <v>8124.4471267838344</v>
      </c>
      <c r="BB60" s="640">
        <v>0</v>
      </c>
      <c r="BC60" s="139">
        <v>0</v>
      </c>
      <c r="BD60" s="139">
        <v>0</v>
      </c>
      <c r="BE60" s="139">
        <v>0</v>
      </c>
      <c r="BF60" s="139"/>
      <c r="BG60" s="433"/>
      <c r="BH60" s="118"/>
    </row>
    <row r="61" spans="15:60">
      <c r="O61" s="295"/>
      <c r="P61" s="295"/>
      <c r="Q61" s="295"/>
      <c r="R61" s="636"/>
      <c r="S61" s="295"/>
      <c r="T61" s="636"/>
      <c r="V61" s="904"/>
      <c r="W61" s="935"/>
      <c r="X61" s="923" t="s">
        <v>201</v>
      </c>
      <c r="Y61" s="936"/>
      <c r="Z61" s="386"/>
      <c r="AA61" s="587">
        <f>SUM(AA62:AA64)</f>
        <v>21925.322688928012</v>
      </c>
      <c r="AB61" s="587">
        <f>SUM(AB62:AB64)</f>
        <v>22409.899548081688</v>
      </c>
      <c r="AC61" s="587">
        <f t="shared" ref="AC61:BA61" si="17">SUM(AC62:AC64)</f>
        <v>22971.544002974642</v>
      </c>
      <c r="AD61" s="587">
        <f t="shared" si="17"/>
        <v>22374.818078942648</v>
      </c>
      <c r="AE61" s="587">
        <f t="shared" si="17"/>
        <v>24723.193776628974</v>
      </c>
      <c r="AF61" s="587">
        <f t="shared" si="17"/>
        <v>24568.125500241116</v>
      </c>
      <c r="AG61" s="587">
        <f t="shared" si="17"/>
        <v>24996.565609802848</v>
      </c>
      <c r="AH61" s="587">
        <f t="shared" si="17"/>
        <v>25285.461411623975</v>
      </c>
      <c r="AI61" s="587">
        <f t="shared" si="17"/>
        <v>26104.234111549998</v>
      </c>
      <c r="AJ61" s="587">
        <f t="shared" si="17"/>
        <v>27877.334416812693</v>
      </c>
      <c r="AK61" s="587">
        <f t="shared" si="17"/>
        <v>28631.830287145098</v>
      </c>
      <c r="AL61" s="587">
        <f t="shared" si="17"/>
        <v>30779.861087489538</v>
      </c>
      <c r="AM61" s="587">
        <f t="shared" si="17"/>
        <v>35351.282158212627</v>
      </c>
      <c r="AN61" s="587">
        <f t="shared" si="17"/>
        <v>39165.997902074072</v>
      </c>
      <c r="AO61" s="587">
        <f t="shared" si="17"/>
        <v>41887.779871570281</v>
      </c>
      <c r="AP61" s="587">
        <f t="shared" si="17"/>
        <v>45589.338206991597</v>
      </c>
      <c r="AQ61" s="587">
        <f t="shared" si="17"/>
        <v>47306.798199073412</v>
      </c>
      <c r="AR61" s="587">
        <f t="shared" si="17"/>
        <v>55990.05356742633</v>
      </c>
      <c r="AS61" s="587">
        <f t="shared" si="17"/>
        <v>47221.210454829423</v>
      </c>
      <c r="AT61" s="587">
        <f t="shared" si="17"/>
        <v>47874.628859812714</v>
      </c>
      <c r="AU61" s="587">
        <f t="shared" si="17"/>
        <v>52010.714748703271</v>
      </c>
      <c r="AV61" s="587">
        <f t="shared" si="17"/>
        <v>60025.54932563864</v>
      </c>
      <c r="AW61" s="587">
        <f t="shared" si="17"/>
        <v>62941.000668444554</v>
      </c>
      <c r="AX61" s="587">
        <f t="shared" si="17"/>
        <v>61044.264912793064</v>
      </c>
      <c r="AY61" s="587">
        <f t="shared" si="17"/>
        <v>59480.243493713177</v>
      </c>
      <c r="AZ61" s="587">
        <f t="shared" si="17"/>
        <v>55136.044512644126</v>
      </c>
      <c r="BA61" s="860">
        <f t="shared" si="17"/>
        <v>56962.714474754859</v>
      </c>
      <c r="BB61" s="694"/>
      <c r="BC61" s="386"/>
      <c r="BD61" s="386"/>
      <c r="BE61" s="386"/>
      <c r="BF61" s="386"/>
      <c r="BG61" s="608"/>
      <c r="BH61" s="118"/>
    </row>
    <row r="62" spans="15:60">
      <c r="O62" s="295"/>
      <c r="P62" s="295"/>
      <c r="Q62" s="295"/>
      <c r="R62" s="636"/>
      <c r="S62" s="295"/>
      <c r="T62" s="636"/>
      <c r="V62" s="904"/>
      <c r="W62" s="935"/>
      <c r="X62" s="45"/>
      <c r="Y62" s="45" t="s">
        <v>360</v>
      </c>
      <c r="Z62" s="362"/>
      <c r="AA62" s="362">
        <v>14479.489192710813</v>
      </c>
      <c r="AB62" s="362">
        <v>14704.29072783732</v>
      </c>
      <c r="AC62" s="362">
        <v>14996.137188078976</v>
      </c>
      <c r="AD62" s="362">
        <v>14522.394184923352</v>
      </c>
      <c r="AE62" s="362">
        <v>15956.693075508414</v>
      </c>
      <c r="AF62" s="362">
        <v>15789.607126465133</v>
      </c>
      <c r="AG62" s="362">
        <v>16130.197137520137</v>
      </c>
      <c r="AH62" s="362">
        <v>16298.704124328959</v>
      </c>
      <c r="AI62" s="362">
        <v>16867.046736454708</v>
      </c>
      <c r="AJ62" s="362">
        <v>18093.016492387524</v>
      </c>
      <c r="AK62" s="362">
        <v>18614.221956236863</v>
      </c>
      <c r="AL62" s="362">
        <v>20934.604281421336</v>
      </c>
      <c r="AM62" s="362">
        <v>24982.983724553771</v>
      </c>
      <c r="AN62" s="362">
        <v>28545.806048005095</v>
      </c>
      <c r="AO62" s="362">
        <v>31255.751371372207</v>
      </c>
      <c r="AP62" s="362">
        <v>34757.677349812482</v>
      </c>
      <c r="AQ62" s="362">
        <v>36616.525542255862</v>
      </c>
      <c r="AR62" s="362">
        <v>44276.265750992148</v>
      </c>
      <c r="AS62" s="362">
        <v>38735.790742421363</v>
      </c>
      <c r="AT62" s="362">
        <v>38147.364587769014</v>
      </c>
      <c r="AU62" s="362">
        <v>41902.103600229799</v>
      </c>
      <c r="AV62" s="362">
        <v>46916.136411884618</v>
      </c>
      <c r="AW62" s="362">
        <v>51028.817653981801</v>
      </c>
      <c r="AX62" s="362">
        <v>50900.470966781104</v>
      </c>
      <c r="AY62" s="362">
        <v>48942.565023025963</v>
      </c>
      <c r="AZ62" s="362">
        <v>46242.209219801793</v>
      </c>
      <c r="BA62" s="584">
        <v>47669.727033133924</v>
      </c>
      <c r="BB62" s="639">
        <v>0</v>
      </c>
      <c r="BC62" s="362">
        <v>0</v>
      </c>
      <c r="BD62" s="362">
        <v>0</v>
      </c>
      <c r="BE62" s="362">
        <v>0</v>
      </c>
      <c r="BF62" s="362"/>
      <c r="BG62" s="584"/>
      <c r="BH62" s="118"/>
    </row>
    <row r="63" spans="15:60">
      <c r="O63" s="295"/>
      <c r="P63" s="295"/>
      <c r="Q63" s="295"/>
      <c r="R63" s="636"/>
      <c r="S63" s="295"/>
      <c r="T63" s="636"/>
      <c r="V63" s="904"/>
      <c r="W63" s="935"/>
      <c r="X63" s="45"/>
      <c r="Y63" s="937" t="s">
        <v>361</v>
      </c>
      <c r="Z63" s="139"/>
      <c r="AA63" s="139">
        <v>2426.2510600215232</v>
      </c>
      <c r="AB63" s="139">
        <v>2446.8558137602199</v>
      </c>
      <c r="AC63" s="139">
        <v>2472.3153374748163</v>
      </c>
      <c r="AD63" s="139">
        <v>2356.7018124379388</v>
      </c>
      <c r="AE63" s="139">
        <v>2600.7432655490061</v>
      </c>
      <c r="AF63" s="139">
        <v>2525.6205408516544</v>
      </c>
      <c r="AG63" s="139">
        <v>2490.0427263159777</v>
      </c>
      <c r="AH63" s="139">
        <v>2450.4074530316961</v>
      </c>
      <c r="AI63" s="139">
        <v>2458.667357867464</v>
      </c>
      <c r="AJ63" s="139">
        <v>2553.0025578880163</v>
      </c>
      <c r="AK63" s="139">
        <v>2562.5553127919325</v>
      </c>
      <c r="AL63" s="139">
        <v>2465.0716850069243</v>
      </c>
      <c r="AM63" s="139">
        <v>2562.7969697495305</v>
      </c>
      <c r="AN63" s="139">
        <v>2598.3034775074661</v>
      </c>
      <c r="AO63" s="139">
        <v>2546.0023765229153</v>
      </c>
      <c r="AP63" s="139">
        <v>2555.5090636437558</v>
      </c>
      <c r="AQ63" s="139">
        <v>2458.7810234192125</v>
      </c>
      <c r="AR63" s="139">
        <v>2580.5589673158938</v>
      </c>
      <c r="AS63" s="139">
        <v>2616.9615442762693</v>
      </c>
      <c r="AT63" s="139">
        <v>2724.5364520911794</v>
      </c>
      <c r="AU63" s="139">
        <v>2773.7350519254378</v>
      </c>
      <c r="AV63" s="139">
        <v>2940.5129298105917</v>
      </c>
      <c r="AW63" s="139">
        <v>2973.5244261698444</v>
      </c>
      <c r="AX63" s="139">
        <v>3082.8145049666045</v>
      </c>
      <c r="AY63" s="139">
        <v>3099.1312999376423</v>
      </c>
      <c r="AZ63" s="139">
        <v>2715.3617336666593</v>
      </c>
      <c r="BA63" s="433">
        <v>2807.5206918962899</v>
      </c>
      <c r="BB63" s="640">
        <v>0</v>
      </c>
      <c r="BC63" s="139">
        <v>0</v>
      </c>
      <c r="BD63" s="139">
        <v>0</v>
      </c>
      <c r="BE63" s="139">
        <v>0</v>
      </c>
      <c r="BF63" s="139"/>
      <c r="BG63" s="433"/>
      <c r="BH63" s="118"/>
    </row>
    <row r="64" spans="15:60">
      <c r="O64" s="295"/>
      <c r="P64" s="295"/>
      <c r="Q64" s="295"/>
      <c r="R64" s="636"/>
      <c r="S64" s="295"/>
      <c r="T64" s="636"/>
      <c r="V64" s="904"/>
      <c r="W64" s="935"/>
      <c r="X64" s="48"/>
      <c r="Y64" s="937" t="s">
        <v>362</v>
      </c>
      <c r="Z64" s="139"/>
      <c r="AA64" s="139">
        <v>5019.5824361956775</v>
      </c>
      <c r="AB64" s="139">
        <v>5258.7530064841485</v>
      </c>
      <c r="AC64" s="139">
        <v>5503.0914774208513</v>
      </c>
      <c r="AD64" s="139">
        <v>5495.7220815813553</v>
      </c>
      <c r="AE64" s="139">
        <v>6165.7574355715551</v>
      </c>
      <c r="AF64" s="139">
        <v>6252.8978329243291</v>
      </c>
      <c r="AG64" s="139">
        <v>6376.325745966732</v>
      </c>
      <c r="AH64" s="139">
        <v>6536.3498342633202</v>
      </c>
      <c r="AI64" s="139">
        <v>6778.5200172278264</v>
      </c>
      <c r="AJ64" s="139">
        <v>7231.3153665371556</v>
      </c>
      <c r="AK64" s="139">
        <v>7455.0530181163022</v>
      </c>
      <c r="AL64" s="139">
        <v>7380.1851210612786</v>
      </c>
      <c r="AM64" s="139">
        <v>7805.5014639093215</v>
      </c>
      <c r="AN64" s="139">
        <v>8021.8883765615101</v>
      </c>
      <c r="AO64" s="139">
        <v>8086.026123675163</v>
      </c>
      <c r="AP64" s="139">
        <v>8276.151793535364</v>
      </c>
      <c r="AQ64" s="139">
        <v>8231.491633398331</v>
      </c>
      <c r="AR64" s="139">
        <v>9133.2288491182917</v>
      </c>
      <c r="AS64" s="139">
        <v>5868.4581681317914</v>
      </c>
      <c r="AT64" s="139">
        <v>7002.7278199525153</v>
      </c>
      <c r="AU64" s="139">
        <v>7334.8760965480342</v>
      </c>
      <c r="AV64" s="139">
        <v>10168.899983943431</v>
      </c>
      <c r="AW64" s="139">
        <v>8938.658588292903</v>
      </c>
      <c r="AX64" s="139">
        <v>7060.9794410453524</v>
      </c>
      <c r="AY64" s="139">
        <v>7438.5471707495735</v>
      </c>
      <c r="AZ64" s="139">
        <v>6178.4735591756762</v>
      </c>
      <c r="BA64" s="433">
        <v>6485.4667497246519</v>
      </c>
      <c r="BB64" s="640">
        <v>0</v>
      </c>
      <c r="BC64" s="139">
        <v>0</v>
      </c>
      <c r="BD64" s="139">
        <v>0</v>
      </c>
      <c r="BE64" s="139">
        <v>0</v>
      </c>
      <c r="BF64" s="139"/>
      <c r="BG64" s="433"/>
      <c r="BH64" s="118"/>
    </row>
    <row r="65" spans="15:60">
      <c r="O65" s="295"/>
      <c r="P65" s="295"/>
      <c r="Q65" s="295"/>
      <c r="R65" s="636"/>
      <c r="S65" s="295"/>
      <c r="T65" s="636"/>
      <c r="V65" s="904"/>
      <c r="W65" s="935"/>
      <c r="X65" s="923" t="s">
        <v>363</v>
      </c>
      <c r="Y65" s="938"/>
      <c r="Z65" s="386"/>
      <c r="AA65" s="587">
        <f>SUM(AA66:AA68)</f>
        <v>30133.742723820382</v>
      </c>
      <c r="AB65" s="587">
        <f>SUM(AB66:AB68)</f>
        <v>31755.512144121996</v>
      </c>
      <c r="AC65" s="587">
        <f t="shared" ref="AC65:BA65" si="18">SUM(AC66:AC68)</f>
        <v>33991.968771980013</v>
      </c>
      <c r="AD65" s="587">
        <f t="shared" si="18"/>
        <v>35025.31947128124</v>
      </c>
      <c r="AE65" s="587">
        <f t="shared" si="18"/>
        <v>38241.379320567059</v>
      </c>
      <c r="AF65" s="587">
        <f t="shared" si="18"/>
        <v>40162.426866583395</v>
      </c>
      <c r="AG65" s="587">
        <f t="shared" si="18"/>
        <v>41217.475954873145</v>
      </c>
      <c r="AH65" s="587">
        <f t="shared" si="18"/>
        <v>42892.087293620643</v>
      </c>
      <c r="AI65" s="587">
        <f t="shared" si="18"/>
        <v>45655.232782896077</v>
      </c>
      <c r="AJ65" s="587">
        <f t="shared" si="18"/>
        <v>49339.276986771452</v>
      </c>
      <c r="AK65" s="587">
        <f t="shared" si="18"/>
        <v>50882.605494812269</v>
      </c>
      <c r="AL65" s="587">
        <f t="shared" si="18"/>
        <v>50534.097713134885</v>
      </c>
      <c r="AM65" s="587">
        <f t="shared" si="18"/>
        <v>52717.032498431043</v>
      </c>
      <c r="AN65" s="587">
        <f t="shared" si="18"/>
        <v>52516.777717058314</v>
      </c>
      <c r="AO65" s="587">
        <f t="shared" si="18"/>
        <v>52288.960978672403</v>
      </c>
      <c r="AP65" s="587">
        <f t="shared" si="18"/>
        <v>52112.454146925593</v>
      </c>
      <c r="AQ65" s="587">
        <f t="shared" si="18"/>
        <v>52131.847406868867</v>
      </c>
      <c r="AR65" s="587">
        <f t="shared" si="18"/>
        <v>53778.074667765366</v>
      </c>
      <c r="AS65" s="587">
        <f t="shared" si="18"/>
        <v>56307.898899181848</v>
      </c>
      <c r="AT65" s="587">
        <f t="shared" si="18"/>
        <v>48490.700972300554</v>
      </c>
      <c r="AU65" s="587">
        <f t="shared" si="18"/>
        <v>50188.24897725429</v>
      </c>
      <c r="AV65" s="587">
        <f t="shared" si="18"/>
        <v>58213.163955925658</v>
      </c>
      <c r="AW65" s="587">
        <f t="shared" si="18"/>
        <v>60500.414421408888</v>
      </c>
      <c r="AX65" s="587">
        <f t="shared" si="18"/>
        <v>60565.511020260688</v>
      </c>
      <c r="AY65" s="587">
        <f t="shared" si="18"/>
        <v>58080.336730623632</v>
      </c>
      <c r="AZ65" s="587">
        <f t="shared" si="18"/>
        <v>53719.039238062716</v>
      </c>
      <c r="BA65" s="860">
        <f t="shared" si="18"/>
        <v>50687.856652484697</v>
      </c>
      <c r="BB65" s="694"/>
      <c r="BC65" s="386"/>
      <c r="BD65" s="386"/>
      <c r="BE65" s="386"/>
      <c r="BF65" s="386"/>
      <c r="BG65" s="608"/>
      <c r="BH65" s="118"/>
    </row>
    <row r="66" spans="15:60">
      <c r="O66" s="295"/>
      <c r="P66" s="295"/>
      <c r="Q66" s="295"/>
      <c r="R66" s="636"/>
      <c r="S66" s="295"/>
      <c r="T66" s="636"/>
      <c r="V66" s="904"/>
      <c r="W66" s="935"/>
      <c r="X66" s="924"/>
      <c r="Y66" s="45" t="s">
        <v>364</v>
      </c>
      <c r="Z66" s="362"/>
      <c r="AA66" s="362">
        <v>2380.246800103313</v>
      </c>
      <c r="AB66" s="362">
        <v>2495.2502043426634</v>
      </c>
      <c r="AC66" s="362">
        <v>2609.0180066351822</v>
      </c>
      <c r="AD66" s="362">
        <v>2585.0396343415832</v>
      </c>
      <c r="AE66" s="362">
        <v>2918.6410973053366</v>
      </c>
      <c r="AF66" s="362">
        <v>2947.2228031769832</v>
      </c>
      <c r="AG66" s="362">
        <v>3307.3427125039011</v>
      </c>
      <c r="AH66" s="362">
        <v>3631.0874049078188</v>
      </c>
      <c r="AI66" s="362">
        <v>4035.3538386589694</v>
      </c>
      <c r="AJ66" s="362">
        <v>4584.0466056477244</v>
      </c>
      <c r="AK66" s="362">
        <v>4988.8284377279724</v>
      </c>
      <c r="AL66" s="362">
        <v>4818.0995802689504</v>
      </c>
      <c r="AM66" s="362">
        <v>5014.8285117746073</v>
      </c>
      <c r="AN66" s="362">
        <v>5064.714478515014</v>
      </c>
      <c r="AO66" s="362">
        <v>4972.2530832599459</v>
      </c>
      <c r="AP66" s="362">
        <v>4969.6926822010164</v>
      </c>
      <c r="AQ66" s="362">
        <v>4838.8939139292061</v>
      </c>
      <c r="AR66" s="362">
        <v>5272.4932546556429</v>
      </c>
      <c r="AS66" s="362">
        <v>5370.0898815329674</v>
      </c>
      <c r="AT66" s="362">
        <v>5882.3564358446492</v>
      </c>
      <c r="AU66" s="362">
        <v>5821.9089009494328</v>
      </c>
      <c r="AV66" s="362">
        <v>5107.1293633035111</v>
      </c>
      <c r="AW66" s="362">
        <v>5672.0415359190629</v>
      </c>
      <c r="AX66" s="362">
        <v>5664.5335309533639</v>
      </c>
      <c r="AY66" s="362">
        <v>5085.250040645371</v>
      </c>
      <c r="AZ66" s="362">
        <v>5103.4217097025294</v>
      </c>
      <c r="BA66" s="584">
        <v>4317.357532391803</v>
      </c>
      <c r="BB66" s="639">
        <v>0</v>
      </c>
      <c r="BC66" s="362">
        <v>0</v>
      </c>
      <c r="BD66" s="362">
        <v>0</v>
      </c>
      <c r="BE66" s="362">
        <v>0</v>
      </c>
      <c r="BF66" s="362"/>
      <c r="BG66" s="584"/>
      <c r="BH66" s="118"/>
    </row>
    <row r="67" spans="15:60">
      <c r="O67" s="295"/>
      <c r="P67" s="295"/>
      <c r="Q67" s="295"/>
      <c r="R67" s="636"/>
      <c r="S67" s="295"/>
      <c r="T67" s="636"/>
      <c r="V67" s="904"/>
      <c r="W67" s="935"/>
      <c r="X67" s="924"/>
      <c r="Y67" s="937" t="s">
        <v>365</v>
      </c>
      <c r="Z67" s="139"/>
      <c r="AA67" s="139">
        <v>12742.770007857007</v>
      </c>
      <c r="AB67" s="139">
        <v>13367.087412384293</v>
      </c>
      <c r="AC67" s="139">
        <v>14618.056525885224</v>
      </c>
      <c r="AD67" s="139">
        <v>15515.955119763164</v>
      </c>
      <c r="AE67" s="139">
        <v>16442.526563062169</v>
      </c>
      <c r="AF67" s="139">
        <v>17795.272430523964</v>
      </c>
      <c r="AG67" s="139">
        <v>18064.430846317926</v>
      </c>
      <c r="AH67" s="139">
        <v>18977.99872861859</v>
      </c>
      <c r="AI67" s="139">
        <v>20304.042101318304</v>
      </c>
      <c r="AJ67" s="139">
        <v>21861.340446182316</v>
      </c>
      <c r="AK67" s="139">
        <v>22282.910326792568</v>
      </c>
      <c r="AL67" s="139">
        <v>22663.058891357898</v>
      </c>
      <c r="AM67" s="139">
        <v>23812.330554064814</v>
      </c>
      <c r="AN67" s="139">
        <v>23588.651795300375</v>
      </c>
      <c r="AO67" s="139">
        <v>23934.252623879271</v>
      </c>
      <c r="AP67" s="139">
        <v>24125.000011890752</v>
      </c>
      <c r="AQ67" s="139">
        <v>24905.208164992087</v>
      </c>
      <c r="AR67" s="139">
        <v>25441.994873201635</v>
      </c>
      <c r="AS67" s="139">
        <v>26413.150276466273</v>
      </c>
      <c r="AT67" s="139">
        <v>24136.342651353734</v>
      </c>
      <c r="AU67" s="139">
        <v>24421.534273198551</v>
      </c>
      <c r="AV67" s="139">
        <v>31204.624207443361</v>
      </c>
      <c r="AW67" s="139">
        <v>31906.721060106942</v>
      </c>
      <c r="AX67" s="139">
        <v>32684.479837102994</v>
      </c>
      <c r="AY67" s="139">
        <v>29877.908317761208</v>
      </c>
      <c r="AZ67" s="139">
        <v>28490.429564472397</v>
      </c>
      <c r="BA67" s="433">
        <v>26594.499706344959</v>
      </c>
      <c r="BB67" s="640">
        <v>0</v>
      </c>
      <c r="BC67" s="139">
        <v>0</v>
      </c>
      <c r="BD67" s="139">
        <v>0</v>
      </c>
      <c r="BE67" s="139">
        <v>0</v>
      </c>
      <c r="BF67" s="139"/>
      <c r="BG67" s="433"/>
      <c r="BH67" s="118"/>
    </row>
    <row r="68" spans="15:60">
      <c r="O68" s="295"/>
      <c r="P68" s="295"/>
      <c r="Q68" s="295"/>
      <c r="R68" s="636"/>
      <c r="S68" s="295"/>
      <c r="T68" s="636"/>
      <c r="V68" s="904"/>
      <c r="W68" s="935"/>
      <c r="X68" s="865"/>
      <c r="Y68" s="937" t="s">
        <v>366</v>
      </c>
      <c r="Z68" s="139"/>
      <c r="AA68" s="139">
        <v>15010.725915860059</v>
      </c>
      <c r="AB68" s="139">
        <v>15893.17452739504</v>
      </c>
      <c r="AC68" s="139">
        <v>16764.894239459612</v>
      </c>
      <c r="AD68" s="139">
        <v>16924.324717176496</v>
      </c>
      <c r="AE68" s="139">
        <v>18880.211660199555</v>
      </c>
      <c r="AF68" s="139">
        <v>19419.93163288245</v>
      </c>
      <c r="AG68" s="139">
        <v>19845.702396051318</v>
      </c>
      <c r="AH68" s="139">
        <v>20283.001160094231</v>
      </c>
      <c r="AI68" s="139">
        <v>21315.836842918805</v>
      </c>
      <c r="AJ68" s="139">
        <v>22893.889934941413</v>
      </c>
      <c r="AK68" s="139">
        <v>23610.866730291731</v>
      </c>
      <c r="AL68" s="139">
        <v>23052.939241508037</v>
      </c>
      <c r="AM68" s="139">
        <v>23889.873432591619</v>
      </c>
      <c r="AN68" s="139">
        <v>23863.411443242923</v>
      </c>
      <c r="AO68" s="139">
        <v>23382.455271533185</v>
      </c>
      <c r="AP68" s="139">
        <v>23017.761452833824</v>
      </c>
      <c r="AQ68" s="139">
        <v>22387.745327947574</v>
      </c>
      <c r="AR68" s="139">
        <v>23063.58653990809</v>
      </c>
      <c r="AS68" s="139">
        <v>24524.658741182604</v>
      </c>
      <c r="AT68" s="139">
        <v>18472.00188510217</v>
      </c>
      <c r="AU68" s="139">
        <v>19944.805803106301</v>
      </c>
      <c r="AV68" s="139">
        <v>21901.410385178784</v>
      </c>
      <c r="AW68" s="139">
        <v>22921.651825382887</v>
      </c>
      <c r="AX68" s="139">
        <v>22216.497652204333</v>
      </c>
      <c r="AY68" s="139">
        <v>23117.178372217051</v>
      </c>
      <c r="AZ68" s="139">
        <v>20125.187963887787</v>
      </c>
      <c r="BA68" s="433">
        <v>19775.999413747937</v>
      </c>
      <c r="BB68" s="640">
        <v>0</v>
      </c>
      <c r="BC68" s="139">
        <v>0</v>
      </c>
      <c r="BD68" s="139">
        <v>0</v>
      </c>
      <c r="BE68" s="139">
        <v>0</v>
      </c>
      <c r="BF68" s="139"/>
      <c r="BG68" s="433"/>
      <c r="BH68" s="118"/>
    </row>
    <row r="69" spans="15:60">
      <c r="O69" s="295"/>
      <c r="P69" s="295"/>
      <c r="Q69" s="295"/>
      <c r="R69" s="636"/>
      <c r="S69" s="295"/>
      <c r="T69" s="636"/>
      <c r="V69" s="904"/>
      <c r="W69" s="935"/>
      <c r="X69" s="923" t="s">
        <v>367</v>
      </c>
      <c r="Y69" s="938"/>
      <c r="Z69" s="386"/>
      <c r="AA69" s="587">
        <f>SUM(AA70:AA73)</f>
        <v>27770.462932104921</v>
      </c>
      <c r="AB69" s="587">
        <f>SUM(AB70:AB73)</f>
        <v>29785.838806175008</v>
      </c>
      <c r="AC69" s="587">
        <f t="shared" ref="AC69:BA69" si="19">SUM(AC70:AC73)</f>
        <v>31832.11073072227</v>
      </c>
      <c r="AD69" s="587">
        <f t="shared" si="19"/>
        <v>32855.456228347924</v>
      </c>
      <c r="AE69" s="587">
        <f t="shared" si="19"/>
        <v>36546.319775006166</v>
      </c>
      <c r="AF69" s="587">
        <f t="shared" si="19"/>
        <v>38252.99644243277</v>
      </c>
      <c r="AG69" s="587">
        <f t="shared" si="19"/>
        <v>40098.810635929767</v>
      </c>
      <c r="AH69" s="587">
        <f t="shared" si="19"/>
        <v>42101.902431204158</v>
      </c>
      <c r="AI69" s="587">
        <f t="shared" si="19"/>
        <v>45614.018782927422</v>
      </c>
      <c r="AJ69" s="587">
        <f t="shared" si="19"/>
        <v>49453.575729386197</v>
      </c>
      <c r="AK69" s="587">
        <f t="shared" si="19"/>
        <v>51731.531949845434</v>
      </c>
      <c r="AL69" s="587">
        <f t="shared" si="19"/>
        <v>51399.638638670462</v>
      </c>
      <c r="AM69" s="587">
        <f t="shared" si="19"/>
        <v>53617.673876444111</v>
      </c>
      <c r="AN69" s="587">
        <f t="shared" si="19"/>
        <v>53902.276890956142</v>
      </c>
      <c r="AO69" s="587">
        <f t="shared" si="19"/>
        <v>54092.352897183824</v>
      </c>
      <c r="AP69" s="587">
        <f t="shared" si="19"/>
        <v>54031.779639798857</v>
      </c>
      <c r="AQ69" s="587">
        <f t="shared" si="19"/>
        <v>51370.372551013257</v>
      </c>
      <c r="AR69" s="587">
        <f t="shared" si="19"/>
        <v>52891.391644477757</v>
      </c>
      <c r="AS69" s="587">
        <f t="shared" si="19"/>
        <v>51555.297187014497</v>
      </c>
      <c r="AT69" s="587">
        <f t="shared" si="19"/>
        <v>44440.031872463151</v>
      </c>
      <c r="AU69" s="587">
        <f t="shared" si="19"/>
        <v>47783.588919959206</v>
      </c>
      <c r="AV69" s="587">
        <f t="shared" si="19"/>
        <v>54754.289559597339</v>
      </c>
      <c r="AW69" s="587">
        <f t="shared" si="19"/>
        <v>59786.247749985727</v>
      </c>
      <c r="AX69" s="587">
        <f t="shared" si="19"/>
        <v>66209.667754469221</v>
      </c>
      <c r="AY69" s="587">
        <f t="shared" si="19"/>
        <v>63516.587701021956</v>
      </c>
      <c r="AZ69" s="587">
        <f t="shared" si="19"/>
        <v>65253.965664218995</v>
      </c>
      <c r="BA69" s="860">
        <f t="shared" si="19"/>
        <v>66999.937457266074</v>
      </c>
      <c r="BB69" s="694"/>
      <c r="BC69" s="386"/>
      <c r="BD69" s="386"/>
      <c r="BE69" s="386"/>
      <c r="BF69" s="386"/>
      <c r="BG69" s="608"/>
      <c r="BH69" s="118"/>
    </row>
    <row r="70" spans="15:60">
      <c r="O70" s="295"/>
      <c r="P70" s="295"/>
      <c r="Q70" s="295"/>
      <c r="R70" s="636"/>
      <c r="S70" s="295"/>
      <c r="T70" s="636"/>
      <c r="V70" s="904"/>
      <c r="W70" s="935"/>
      <c r="X70" s="924"/>
      <c r="Y70" s="937" t="s">
        <v>368</v>
      </c>
      <c r="Z70" s="139"/>
      <c r="AA70" s="139">
        <v>6041.6961854487254</v>
      </c>
      <c r="AB70" s="139">
        <v>6668.9890722248892</v>
      </c>
      <c r="AC70" s="139">
        <v>7295.9903072368252</v>
      </c>
      <c r="AD70" s="139">
        <v>7639.3305020712096</v>
      </c>
      <c r="AE70" s="139">
        <v>8752.1372408928237</v>
      </c>
      <c r="AF70" s="139">
        <v>9237.8533446524943</v>
      </c>
      <c r="AG70" s="139">
        <v>9478.963297761682</v>
      </c>
      <c r="AH70" s="139">
        <v>9719.5337343914907</v>
      </c>
      <c r="AI70" s="139">
        <v>10213.989218821651</v>
      </c>
      <c r="AJ70" s="139">
        <v>10999.781365850933</v>
      </c>
      <c r="AK70" s="139">
        <v>11363.991635122728</v>
      </c>
      <c r="AL70" s="139">
        <v>11231.991283697143</v>
      </c>
      <c r="AM70" s="139">
        <v>11847.391854120344</v>
      </c>
      <c r="AN70" s="139">
        <v>12065.711402444165</v>
      </c>
      <c r="AO70" s="139">
        <v>12019.131079399005</v>
      </c>
      <c r="AP70" s="139">
        <v>12119.643925003125</v>
      </c>
      <c r="AQ70" s="139">
        <v>11540.952082566218</v>
      </c>
      <c r="AR70" s="139">
        <v>12159.53135721742</v>
      </c>
      <c r="AS70" s="139">
        <v>13099.554377094184</v>
      </c>
      <c r="AT70" s="139">
        <v>11460.983209810576</v>
      </c>
      <c r="AU70" s="139">
        <v>13211.43063335535</v>
      </c>
      <c r="AV70" s="139">
        <v>13105.718620789536</v>
      </c>
      <c r="AW70" s="139">
        <v>15080.462216273891</v>
      </c>
      <c r="AX70" s="139">
        <v>19676.626959608362</v>
      </c>
      <c r="AY70" s="139">
        <v>18913.11321387747</v>
      </c>
      <c r="AZ70" s="139">
        <v>17991.815348549389</v>
      </c>
      <c r="BA70" s="433">
        <v>17775.048521402296</v>
      </c>
      <c r="BB70" s="640">
        <v>0</v>
      </c>
      <c r="BC70" s="139">
        <v>0</v>
      </c>
      <c r="BD70" s="139">
        <v>0</v>
      </c>
      <c r="BE70" s="139">
        <v>0</v>
      </c>
      <c r="BF70" s="139"/>
      <c r="BG70" s="433"/>
      <c r="BH70" s="118"/>
    </row>
    <row r="71" spans="15:60">
      <c r="O71" s="295"/>
      <c r="P71" s="295"/>
      <c r="Q71" s="295"/>
      <c r="R71" s="636"/>
      <c r="S71" s="295"/>
      <c r="T71" s="636"/>
      <c r="V71" s="904"/>
      <c r="W71" s="935"/>
      <c r="X71" s="924"/>
      <c r="Y71" s="937" t="s">
        <v>369</v>
      </c>
      <c r="Z71" s="139"/>
      <c r="AA71" s="139">
        <v>11108.446848048374</v>
      </c>
      <c r="AB71" s="139">
        <v>11775.553611883171</v>
      </c>
      <c r="AC71" s="139">
        <v>12498.294016975349</v>
      </c>
      <c r="AD71" s="139">
        <v>12817.232203318365</v>
      </c>
      <c r="AE71" s="139">
        <v>14011.514264533616</v>
      </c>
      <c r="AF71" s="139">
        <v>14659.363174047472</v>
      </c>
      <c r="AG71" s="139">
        <v>15598.737623696192</v>
      </c>
      <c r="AH71" s="139">
        <v>16781.324936119243</v>
      </c>
      <c r="AI71" s="139">
        <v>18407.707064715658</v>
      </c>
      <c r="AJ71" s="139">
        <v>20353.975542712888</v>
      </c>
      <c r="AK71" s="139">
        <v>21544.339294056848</v>
      </c>
      <c r="AL71" s="139">
        <v>21118.649057513354</v>
      </c>
      <c r="AM71" s="139">
        <v>21688.236272754337</v>
      </c>
      <c r="AN71" s="139">
        <v>21338.175059340228</v>
      </c>
      <c r="AO71" s="139">
        <v>21111.261268558905</v>
      </c>
      <c r="AP71" s="139">
        <v>20823.586377416854</v>
      </c>
      <c r="AQ71" s="139">
        <v>19223.06285966832</v>
      </c>
      <c r="AR71" s="139">
        <v>19034.203955059849</v>
      </c>
      <c r="AS71" s="139">
        <v>18997.584435533889</v>
      </c>
      <c r="AT71" s="139">
        <v>18119.832709814404</v>
      </c>
      <c r="AU71" s="139">
        <v>19333.831751923492</v>
      </c>
      <c r="AV71" s="139">
        <v>21627.803814993153</v>
      </c>
      <c r="AW71" s="139">
        <v>23278.551764354677</v>
      </c>
      <c r="AX71" s="139">
        <v>25505.483203076972</v>
      </c>
      <c r="AY71" s="139">
        <v>24985.058156495099</v>
      </c>
      <c r="AZ71" s="139">
        <v>28782.652348048527</v>
      </c>
      <c r="BA71" s="433">
        <v>29654.528687992246</v>
      </c>
      <c r="BB71" s="640">
        <v>0</v>
      </c>
      <c r="BC71" s="139">
        <v>0</v>
      </c>
      <c r="BD71" s="139">
        <v>0</v>
      </c>
      <c r="BE71" s="139">
        <v>0</v>
      </c>
      <c r="BF71" s="139"/>
      <c r="BG71" s="433"/>
      <c r="BH71" s="118"/>
    </row>
    <row r="72" spans="15:60">
      <c r="O72" s="295"/>
      <c r="P72" s="295"/>
      <c r="Q72" s="295"/>
      <c r="R72" s="636"/>
      <c r="S72" s="295"/>
      <c r="T72" s="636"/>
      <c r="V72" s="904"/>
      <c r="W72" s="935"/>
      <c r="X72" s="924"/>
      <c r="Y72" s="937" t="s">
        <v>370</v>
      </c>
      <c r="Z72" s="139"/>
      <c r="AA72" s="139">
        <v>1025.3228306391575</v>
      </c>
      <c r="AB72" s="139">
        <v>1059.6976293056655</v>
      </c>
      <c r="AC72" s="139">
        <v>1093.7923033428183</v>
      </c>
      <c r="AD72" s="139">
        <v>1079.7348725968511</v>
      </c>
      <c r="AE72" s="139">
        <v>1189.1318288262714</v>
      </c>
      <c r="AF72" s="139">
        <v>1201.039805895228</v>
      </c>
      <c r="AG72" s="139">
        <v>1197.8036276961109</v>
      </c>
      <c r="AH72" s="139">
        <v>1187.8545148742016</v>
      </c>
      <c r="AI72" s="139">
        <v>1208.1554169305521</v>
      </c>
      <c r="AJ72" s="139">
        <v>1270.0488447791042</v>
      </c>
      <c r="AK72" s="139">
        <v>1279.7296871664369</v>
      </c>
      <c r="AL72" s="139">
        <v>1244.000653528906</v>
      </c>
      <c r="AM72" s="139">
        <v>1290.4856744311287</v>
      </c>
      <c r="AN72" s="139">
        <v>1296.7135926657738</v>
      </c>
      <c r="AO72" s="139">
        <v>1266.3857127139202</v>
      </c>
      <c r="AP72" s="139">
        <v>1262.34062841113</v>
      </c>
      <c r="AQ72" s="139">
        <v>1186.8216533174639</v>
      </c>
      <c r="AR72" s="139">
        <v>1281.752257127675</v>
      </c>
      <c r="AS72" s="139">
        <v>1229.7506011438174</v>
      </c>
      <c r="AT72" s="139">
        <v>1153.1393485802155</v>
      </c>
      <c r="AU72" s="139">
        <v>1266.8983415649773</v>
      </c>
      <c r="AV72" s="139">
        <v>818.89610171276161</v>
      </c>
      <c r="AW72" s="139">
        <v>925.4121414865383</v>
      </c>
      <c r="AX72" s="139">
        <v>977.5393435705214</v>
      </c>
      <c r="AY72" s="139">
        <v>1028.0946223693306</v>
      </c>
      <c r="AZ72" s="139">
        <v>773.0997293694744</v>
      </c>
      <c r="BA72" s="433">
        <v>845.72310802401671</v>
      </c>
      <c r="BB72" s="640">
        <v>0</v>
      </c>
      <c r="BC72" s="139">
        <v>0</v>
      </c>
      <c r="BD72" s="139">
        <v>0</v>
      </c>
      <c r="BE72" s="139">
        <v>0</v>
      </c>
      <c r="BF72" s="139"/>
      <c r="BG72" s="433"/>
      <c r="BH72" s="118"/>
    </row>
    <row r="73" spans="15:60">
      <c r="O73" s="295"/>
      <c r="P73" s="295"/>
      <c r="Q73" s="295"/>
      <c r="R73" s="636"/>
      <c r="S73" s="295"/>
      <c r="T73" s="636"/>
      <c r="V73" s="904"/>
      <c r="W73" s="935"/>
      <c r="X73" s="865"/>
      <c r="Y73" s="937" t="s">
        <v>371</v>
      </c>
      <c r="Z73" s="139"/>
      <c r="AA73" s="139">
        <v>9594.9970679686612</v>
      </c>
      <c r="AB73" s="139">
        <v>10281.598492761281</v>
      </c>
      <c r="AC73" s="139">
        <v>10944.034103167274</v>
      </c>
      <c r="AD73" s="139">
        <v>11319.158650361502</v>
      </c>
      <c r="AE73" s="139">
        <v>12593.53644075346</v>
      </c>
      <c r="AF73" s="139">
        <v>13154.740117837575</v>
      </c>
      <c r="AG73" s="139">
        <v>13823.306086775787</v>
      </c>
      <c r="AH73" s="139">
        <v>14413.189245819227</v>
      </c>
      <c r="AI73" s="139">
        <v>15784.16708245956</v>
      </c>
      <c r="AJ73" s="139">
        <v>16829.769976043273</v>
      </c>
      <c r="AK73" s="139">
        <v>17543.471333499419</v>
      </c>
      <c r="AL73" s="139">
        <v>17804.997643931056</v>
      </c>
      <c r="AM73" s="139">
        <v>18791.560075138299</v>
      </c>
      <c r="AN73" s="139">
        <v>19201.676836505976</v>
      </c>
      <c r="AO73" s="139">
        <v>19695.574836511991</v>
      </c>
      <c r="AP73" s="139">
        <v>19826.208708967744</v>
      </c>
      <c r="AQ73" s="139">
        <v>19419.535955461255</v>
      </c>
      <c r="AR73" s="139">
        <v>20415.904075072813</v>
      </c>
      <c r="AS73" s="139">
        <v>18228.407773242605</v>
      </c>
      <c r="AT73" s="139">
        <v>13706.076604257958</v>
      </c>
      <c r="AU73" s="139">
        <v>13971.428193115386</v>
      </c>
      <c r="AV73" s="139">
        <v>19201.871022101888</v>
      </c>
      <c r="AW73" s="139">
        <v>20501.821627870624</v>
      </c>
      <c r="AX73" s="139">
        <v>20050.018248213368</v>
      </c>
      <c r="AY73" s="139">
        <v>18590.321708280058</v>
      </c>
      <c r="AZ73" s="139">
        <v>17706.398238251608</v>
      </c>
      <c r="BA73" s="433">
        <v>18724.637139847513</v>
      </c>
      <c r="BB73" s="640">
        <v>0</v>
      </c>
      <c r="BC73" s="139">
        <v>0</v>
      </c>
      <c r="BD73" s="139">
        <v>0</v>
      </c>
      <c r="BE73" s="139">
        <v>0</v>
      </c>
      <c r="BF73" s="139"/>
      <c r="BG73" s="433"/>
      <c r="BH73" s="118"/>
    </row>
    <row r="74" spans="15:60">
      <c r="O74" s="295"/>
      <c r="P74" s="295"/>
      <c r="Q74" s="295"/>
      <c r="R74" s="636"/>
      <c r="S74" s="295"/>
      <c r="T74" s="636"/>
      <c r="V74" s="904"/>
      <c r="W74" s="935"/>
      <c r="X74" s="923" t="s">
        <v>372</v>
      </c>
      <c r="Y74" s="938"/>
      <c r="Z74" s="386"/>
      <c r="AA74" s="587">
        <f>SUM(AA75:AA76)</f>
        <v>39529.169348372634</v>
      </c>
      <c r="AB74" s="587">
        <f>SUM(AB75:AB76)</f>
        <v>37833.672036028569</v>
      </c>
      <c r="AC74" s="587">
        <f t="shared" ref="AC74:BA74" si="20">SUM(AC75:AC76)</f>
        <v>35497.575376520042</v>
      </c>
      <c r="AD74" s="587">
        <f t="shared" si="20"/>
        <v>37355.861811470058</v>
      </c>
      <c r="AE74" s="587">
        <f t="shared" si="20"/>
        <v>38968.592251887232</v>
      </c>
      <c r="AF74" s="587">
        <f t="shared" si="20"/>
        <v>39282.293673457782</v>
      </c>
      <c r="AG74" s="587">
        <f t="shared" si="20"/>
        <v>34811.759939611453</v>
      </c>
      <c r="AH74" s="587">
        <f t="shared" si="20"/>
        <v>36806.444728815688</v>
      </c>
      <c r="AI74" s="587">
        <f t="shared" si="20"/>
        <v>38246.59154968115</v>
      </c>
      <c r="AJ74" s="587">
        <f t="shared" si="20"/>
        <v>39981.060653154876</v>
      </c>
      <c r="AK74" s="587">
        <f t="shared" si="20"/>
        <v>39768.50732821237</v>
      </c>
      <c r="AL74" s="587">
        <f t="shared" si="20"/>
        <v>39386.0746258867</v>
      </c>
      <c r="AM74" s="587">
        <f t="shared" si="20"/>
        <v>39275.134808226416</v>
      </c>
      <c r="AN74" s="587">
        <f t="shared" si="20"/>
        <v>40745.805311082455</v>
      </c>
      <c r="AO74" s="587">
        <f t="shared" si="20"/>
        <v>45622.49093872161</v>
      </c>
      <c r="AP74" s="587">
        <f t="shared" si="20"/>
        <v>48577.771766902682</v>
      </c>
      <c r="AQ74" s="587">
        <f t="shared" si="20"/>
        <v>46753.670719691094</v>
      </c>
      <c r="AR74" s="587">
        <f t="shared" si="20"/>
        <v>43025.491372386954</v>
      </c>
      <c r="AS74" s="587">
        <f t="shared" si="20"/>
        <v>38098.244215170911</v>
      </c>
      <c r="AT74" s="587">
        <f t="shared" si="20"/>
        <v>29648.93292677735</v>
      </c>
      <c r="AU74" s="587">
        <f t="shared" si="20"/>
        <v>28101.421440583639</v>
      </c>
      <c r="AV74" s="587">
        <f t="shared" si="20"/>
        <v>23169.902430775808</v>
      </c>
      <c r="AW74" s="587">
        <f t="shared" si="20"/>
        <v>18677.332326535652</v>
      </c>
      <c r="AX74" s="587">
        <f t="shared" si="20"/>
        <v>22671.856389634951</v>
      </c>
      <c r="AY74" s="587">
        <f t="shared" si="20"/>
        <v>19507.866026319767</v>
      </c>
      <c r="AZ74" s="587">
        <f t="shared" si="20"/>
        <v>16464.892273983456</v>
      </c>
      <c r="BA74" s="860">
        <f t="shared" si="20"/>
        <v>15520.721222170036</v>
      </c>
      <c r="BB74" s="694"/>
      <c r="BC74" s="386"/>
      <c r="BD74" s="386"/>
      <c r="BE74" s="386"/>
      <c r="BF74" s="386"/>
      <c r="BG74" s="608"/>
      <c r="BH74" s="118"/>
    </row>
    <row r="75" spans="15:60">
      <c r="O75" s="295"/>
      <c r="P75" s="903"/>
      <c r="Q75" s="903"/>
      <c r="R75" s="636"/>
      <c r="S75" s="295"/>
      <c r="T75" s="471"/>
      <c r="V75" s="904"/>
      <c r="W75" s="935"/>
      <c r="X75" s="45"/>
      <c r="Y75" s="937" t="s">
        <v>373</v>
      </c>
      <c r="Z75" s="139"/>
      <c r="AA75" s="139">
        <v>1691.6800887811191</v>
      </c>
      <c r="AB75" s="139">
        <v>1864.7091772502131</v>
      </c>
      <c r="AC75" s="139">
        <v>2037.593545155235</v>
      </c>
      <c r="AD75" s="139">
        <v>2109.4202903344599</v>
      </c>
      <c r="AE75" s="139">
        <v>2437.1329279953384</v>
      </c>
      <c r="AF75" s="139">
        <v>2545.7263022500392</v>
      </c>
      <c r="AG75" s="139">
        <v>2690.5427644966921</v>
      </c>
      <c r="AH75" s="139">
        <v>2820.7710402614121</v>
      </c>
      <c r="AI75" s="139">
        <v>3041.6332066135988</v>
      </c>
      <c r="AJ75" s="139">
        <v>3341.6191875991121</v>
      </c>
      <c r="AK75" s="139">
        <v>3534.8306945687218</v>
      </c>
      <c r="AL75" s="139">
        <v>3593.4479306552425</v>
      </c>
      <c r="AM75" s="139">
        <v>3867.4454513106539</v>
      </c>
      <c r="AN75" s="139">
        <v>4033.8311950207549</v>
      </c>
      <c r="AO75" s="139">
        <v>4152.8045600881687</v>
      </c>
      <c r="AP75" s="139">
        <v>4292.7501513069483</v>
      </c>
      <c r="AQ75" s="139">
        <v>4067.2202183812055</v>
      </c>
      <c r="AR75" s="139">
        <v>4355.2439254168748</v>
      </c>
      <c r="AS75" s="139">
        <v>3533.8163243131339</v>
      </c>
      <c r="AT75" s="139">
        <v>4323.2438873684541</v>
      </c>
      <c r="AU75" s="139">
        <v>4657.5305453408309</v>
      </c>
      <c r="AV75" s="139">
        <v>3825.3866921261001</v>
      </c>
      <c r="AW75" s="139">
        <v>5080.4632741382438</v>
      </c>
      <c r="AX75" s="139">
        <v>4525.1425692088615</v>
      </c>
      <c r="AY75" s="139">
        <v>4473.5233423182945</v>
      </c>
      <c r="AZ75" s="139">
        <v>4255.90423907691</v>
      </c>
      <c r="BA75" s="433">
        <v>4260.852474522263</v>
      </c>
      <c r="BB75" s="640">
        <v>0</v>
      </c>
      <c r="BC75" s="139">
        <v>0</v>
      </c>
      <c r="BD75" s="139">
        <v>0</v>
      </c>
      <c r="BE75" s="139">
        <v>0</v>
      </c>
      <c r="BF75" s="139"/>
      <c r="BG75" s="433"/>
      <c r="BH75" s="118"/>
    </row>
    <row r="76" spans="15:60">
      <c r="O76" s="295"/>
      <c r="P76" s="903"/>
      <c r="Q76" s="903"/>
      <c r="R76" s="636"/>
      <c r="S76" s="295"/>
      <c r="T76" s="471"/>
      <c r="V76" s="904"/>
      <c r="W76" s="939"/>
      <c r="X76" s="48"/>
      <c r="Y76" s="937" t="s">
        <v>374</v>
      </c>
      <c r="Z76" s="139"/>
      <c r="AA76" s="139">
        <v>37837.489259591515</v>
      </c>
      <c r="AB76" s="139">
        <v>35968.962858778359</v>
      </c>
      <c r="AC76" s="139">
        <v>33459.981831364807</v>
      </c>
      <c r="AD76" s="139">
        <v>35246.441521135595</v>
      </c>
      <c r="AE76" s="139">
        <v>36531.459323891897</v>
      </c>
      <c r="AF76" s="139">
        <v>36736.567371207741</v>
      </c>
      <c r="AG76" s="139">
        <v>32121.217175114758</v>
      </c>
      <c r="AH76" s="139">
        <v>33985.673688554278</v>
      </c>
      <c r="AI76" s="139">
        <v>35204.958343067548</v>
      </c>
      <c r="AJ76" s="139">
        <v>36639.441465555763</v>
      </c>
      <c r="AK76" s="139">
        <v>36233.676633643649</v>
      </c>
      <c r="AL76" s="139">
        <v>35792.626695231455</v>
      </c>
      <c r="AM76" s="139">
        <v>35407.689356915762</v>
      </c>
      <c r="AN76" s="139">
        <v>36711.974116061698</v>
      </c>
      <c r="AO76" s="139">
        <v>41469.686378633443</v>
      </c>
      <c r="AP76" s="139">
        <v>44285.021615595731</v>
      </c>
      <c r="AQ76" s="139">
        <v>42686.45050130989</v>
      </c>
      <c r="AR76" s="139">
        <v>38670.247446970076</v>
      </c>
      <c r="AS76" s="139">
        <v>34564.427890857776</v>
      </c>
      <c r="AT76" s="139">
        <v>25325.689039408895</v>
      </c>
      <c r="AU76" s="139">
        <v>23443.89089524281</v>
      </c>
      <c r="AV76" s="139">
        <v>19344.515738649709</v>
      </c>
      <c r="AW76" s="139">
        <v>13596.869052397407</v>
      </c>
      <c r="AX76" s="139">
        <v>18146.713820426088</v>
      </c>
      <c r="AY76" s="139">
        <v>15034.342684001474</v>
      </c>
      <c r="AZ76" s="139">
        <v>12208.988034906546</v>
      </c>
      <c r="BA76" s="433">
        <v>11259.868747647773</v>
      </c>
      <c r="BB76" s="640">
        <v>0</v>
      </c>
      <c r="BC76" s="139">
        <v>0</v>
      </c>
      <c r="BD76" s="139">
        <v>0</v>
      </c>
      <c r="BE76" s="139">
        <v>0</v>
      </c>
      <c r="BF76" s="139"/>
      <c r="BG76" s="433"/>
      <c r="BH76" s="118"/>
    </row>
    <row r="77" spans="15:60">
      <c r="O77" s="295"/>
      <c r="P77" s="295"/>
      <c r="Q77" s="295"/>
      <c r="R77" s="903"/>
      <c r="S77" s="295"/>
      <c r="T77" s="471"/>
      <c r="V77" s="904"/>
      <c r="W77" s="940" t="s">
        <v>205</v>
      </c>
      <c r="X77" s="941"/>
      <c r="Y77" s="942"/>
      <c r="Z77" s="144"/>
      <c r="AA77" s="317">
        <f>SUM(AA78,AA92)</f>
        <v>207404.42423249307</v>
      </c>
      <c r="AB77" s="317">
        <f>SUM(AB78,AB92)</f>
        <v>219365.02300507511</v>
      </c>
      <c r="AC77" s="317">
        <f t="shared" ref="AC77:BA77" si="21">SUM(AC78,AC92)</f>
        <v>226100.00620145845</v>
      </c>
      <c r="AD77" s="317">
        <f t="shared" si="21"/>
        <v>229572.85358536345</v>
      </c>
      <c r="AE77" s="317">
        <f t="shared" si="21"/>
        <v>239370.3707678107</v>
      </c>
      <c r="AF77" s="317">
        <f t="shared" si="21"/>
        <v>248498.5614557259</v>
      </c>
      <c r="AG77" s="317">
        <f t="shared" si="21"/>
        <v>255131.17648619349</v>
      </c>
      <c r="AH77" s="317">
        <f t="shared" si="21"/>
        <v>256739.66660453615</v>
      </c>
      <c r="AI77" s="317">
        <f t="shared" si="21"/>
        <v>254588.88757875946</v>
      </c>
      <c r="AJ77" s="317">
        <f t="shared" si="21"/>
        <v>258935.35741498682</v>
      </c>
      <c r="AK77" s="317">
        <f t="shared" si="21"/>
        <v>258609.29982548603</v>
      </c>
      <c r="AL77" s="317">
        <f t="shared" si="21"/>
        <v>262728.59401916724</v>
      </c>
      <c r="AM77" s="317">
        <f t="shared" si="21"/>
        <v>259523.53520369675</v>
      </c>
      <c r="AN77" s="317">
        <f t="shared" si="21"/>
        <v>255924.00037288741</v>
      </c>
      <c r="AO77" s="317">
        <f t="shared" si="21"/>
        <v>249803.22778029839</v>
      </c>
      <c r="AP77" s="317">
        <f t="shared" si="21"/>
        <v>244466.13462585467</v>
      </c>
      <c r="AQ77" s="317">
        <f t="shared" si="21"/>
        <v>240184.99549038935</v>
      </c>
      <c r="AR77" s="317">
        <f t="shared" si="21"/>
        <v>239472.27316654194</v>
      </c>
      <c r="AS77" s="317">
        <f t="shared" si="21"/>
        <v>231851.63214585616</v>
      </c>
      <c r="AT77" s="317">
        <f t="shared" si="21"/>
        <v>228213.37680407293</v>
      </c>
      <c r="AU77" s="317">
        <f t="shared" si="21"/>
        <v>228679.22229879227</v>
      </c>
      <c r="AV77" s="317">
        <f t="shared" si="21"/>
        <v>225071.16312634989</v>
      </c>
      <c r="AW77" s="317">
        <f t="shared" si="21"/>
        <v>226630.7354617705</v>
      </c>
      <c r="AX77" s="317">
        <f t="shared" si="21"/>
        <v>224020.65768931687</v>
      </c>
      <c r="AY77" s="317">
        <f t="shared" si="21"/>
        <v>218757.26270343951</v>
      </c>
      <c r="AZ77" s="317">
        <f t="shared" si="21"/>
        <v>217462.201021952</v>
      </c>
      <c r="BA77" s="435">
        <f t="shared" si="21"/>
        <v>215447.28115258727</v>
      </c>
      <c r="BB77" s="644">
        <f>SUM(BB78,BB92)</f>
        <v>0</v>
      </c>
      <c r="BC77" s="317">
        <f>SUM(BC78,BC92)</f>
        <v>0</v>
      </c>
      <c r="BD77" s="317">
        <f>SUM(BD78,BD92)</f>
        <v>0</v>
      </c>
      <c r="BE77" s="317">
        <f>SUM(BE78,BE92)</f>
        <v>0</v>
      </c>
      <c r="BF77" s="317"/>
      <c r="BG77" s="435"/>
      <c r="BH77" s="118"/>
    </row>
    <row r="78" spans="15:60">
      <c r="O78" s="295"/>
      <c r="P78" s="295"/>
      <c r="Q78" s="295"/>
      <c r="R78" s="636"/>
      <c r="S78" s="295"/>
      <c r="T78" s="636"/>
      <c r="V78" s="904"/>
      <c r="W78" s="943"/>
      <c r="X78" s="940" t="s">
        <v>375</v>
      </c>
      <c r="Y78" s="942"/>
      <c r="Z78" s="363"/>
      <c r="AA78" s="317">
        <f>SUM(AA79,AA89,AA90,AA91)</f>
        <v>105666.08558095651</v>
      </c>
      <c r="AB78" s="317">
        <f>SUM(AB79,AB89,AB90,AB91)</f>
        <v>113585.84156546724</v>
      </c>
      <c r="AC78" s="317">
        <f t="shared" ref="AC78:BA78" si="22">SUM(AC79,AC89,AC90,AC91)</f>
        <v>119933.21654832375</v>
      </c>
      <c r="AD78" s="317">
        <f t="shared" si="22"/>
        <v>123252.59258746628</v>
      </c>
      <c r="AE78" s="317">
        <f t="shared" si="22"/>
        <v>128983.54753208072</v>
      </c>
      <c r="AF78" s="317">
        <f t="shared" si="22"/>
        <v>135873.44199426495</v>
      </c>
      <c r="AG78" s="317">
        <f t="shared" si="22"/>
        <v>141598.75538947908</v>
      </c>
      <c r="AH78" s="317">
        <f t="shared" si="22"/>
        <v>145945.47733471307</v>
      </c>
      <c r="AI78" s="317">
        <f t="shared" si="22"/>
        <v>146326.85952646995</v>
      </c>
      <c r="AJ78" s="317">
        <f t="shared" si="22"/>
        <v>151161.37706530729</v>
      </c>
      <c r="AK78" s="317">
        <f t="shared" si="22"/>
        <v>151462.90326705627</v>
      </c>
      <c r="AL78" s="317">
        <f t="shared" si="22"/>
        <v>155903.19347638471</v>
      </c>
      <c r="AM78" s="317">
        <f t="shared" si="22"/>
        <v>156285.76351395913</v>
      </c>
      <c r="AN78" s="317">
        <f t="shared" si="22"/>
        <v>154509.04880414702</v>
      </c>
      <c r="AO78" s="317">
        <f t="shared" si="22"/>
        <v>149008.57657147886</v>
      </c>
      <c r="AP78" s="317">
        <f t="shared" si="22"/>
        <v>144532.30939413016</v>
      </c>
      <c r="AQ78" s="317">
        <f t="shared" si="22"/>
        <v>140735.80748404402</v>
      </c>
      <c r="AR78" s="317">
        <f t="shared" si="22"/>
        <v>140633.43010329636</v>
      </c>
      <c r="AS78" s="317">
        <f t="shared" si="22"/>
        <v>135972.37963752498</v>
      </c>
      <c r="AT78" s="317">
        <f t="shared" si="22"/>
        <v>136955.33470183911</v>
      </c>
      <c r="AU78" s="317">
        <f t="shared" si="22"/>
        <v>136232.73598119873</v>
      </c>
      <c r="AV78" s="317">
        <f t="shared" si="22"/>
        <v>135812.27975969136</v>
      </c>
      <c r="AW78" s="317">
        <f t="shared" si="22"/>
        <v>137404.9553476281</v>
      </c>
      <c r="AX78" s="317">
        <f t="shared" si="22"/>
        <v>134569.31271351545</v>
      </c>
      <c r="AY78" s="317">
        <f t="shared" si="22"/>
        <v>129351.08430722458</v>
      </c>
      <c r="AZ78" s="317">
        <f t="shared" si="22"/>
        <v>128719.68140200639</v>
      </c>
      <c r="BA78" s="435">
        <f t="shared" si="22"/>
        <v>128080.82283034807</v>
      </c>
      <c r="BB78" s="644">
        <f>SUM(BB79,BB89,BB90,BB91)</f>
        <v>0</v>
      </c>
      <c r="BC78" s="317">
        <f>SUM(BC79,BC89,BC90,BC91)</f>
        <v>0</v>
      </c>
      <c r="BD78" s="317">
        <f>SUM(BD79,BD89,BD90,BD91)</f>
        <v>0</v>
      </c>
      <c r="BE78" s="317">
        <f>SUM(BE79,BE89,BE90,BE91)</f>
        <v>0</v>
      </c>
      <c r="BF78" s="317"/>
      <c r="BG78" s="435"/>
      <c r="BH78" s="118"/>
    </row>
    <row r="79" spans="15:60">
      <c r="O79" s="295"/>
      <c r="P79" s="295"/>
      <c r="Q79" s="295"/>
      <c r="R79" s="636"/>
      <c r="S79" s="295"/>
      <c r="T79" s="636"/>
      <c r="V79" s="904"/>
      <c r="W79" s="944"/>
      <c r="X79" s="944"/>
      <c r="Y79" s="945" t="s">
        <v>376</v>
      </c>
      <c r="Z79" s="383"/>
      <c r="AA79" s="383">
        <f>SUM(AA80,AA85,AA88)</f>
        <v>88175.088140368433</v>
      </c>
      <c r="AB79" s="383">
        <f>SUM(AB80,AB85,AB88)</f>
        <v>94833.626797189077</v>
      </c>
      <c r="AC79" s="383">
        <f t="shared" ref="AC79:BA79" si="23">SUM(AC80,AC85,AC88)</f>
        <v>100754.67014581998</v>
      </c>
      <c r="AD79" s="383">
        <f t="shared" si="23"/>
        <v>103881.4891894952</v>
      </c>
      <c r="AE79" s="383">
        <f t="shared" si="23"/>
        <v>108804.01538274171</v>
      </c>
      <c r="AF79" s="383">
        <f t="shared" si="23"/>
        <v>114718.36073011081</v>
      </c>
      <c r="AG79" s="383">
        <f t="shared" si="23"/>
        <v>120204.36548541617</v>
      </c>
      <c r="AH79" s="383">
        <f t="shared" si="23"/>
        <v>122992.89169673882</v>
      </c>
      <c r="AI79" s="383">
        <f t="shared" si="23"/>
        <v>125196.64737914708</v>
      </c>
      <c r="AJ79" s="383">
        <f t="shared" si="23"/>
        <v>130157.66215666603</v>
      </c>
      <c r="AK79" s="383">
        <f t="shared" si="23"/>
        <v>130354.40398741176</v>
      </c>
      <c r="AL79" s="383">
        <f t="shared" si="23"/>
        <v>135315.77345817609</v>
      </c>
      <c r="AM79" s="383">
        <f t="shared" si="23"/>
        <v>134550.12006997649</v>
      </c>
      <c r="AN79" s="383">
        <f t="shared" si="23"/>
        <v>132359.55723777064</v>
      </c>
      <c r="AO79" s="383">
        <f t="shared" si="23"/>
        <v>127981.98765920727</v>
      </c>
      <c r="AP79" s="383">
        <f t="shared" si="23"/>
        <v>123251.32793850546</v>
      </c>
      <c r="AQ79" s="383">
        <f t="shared" si="23"/>
        <v>119794.25790420373</v>
      </c>
      <c r="AR79" s="383">
        <f t="shared" si="23"/>
        <v>119600.91347335043</v>
      </c>
      <c r="AS79" s="383">
        <f t="shared" si="23"/>
        <v>115865.78468048396</v>
      </c>
      <c r="AT79" s="383">
        <f t="shared" si="23"/>
        <v>117856.82043153343</v>
      </c>
      <c r="AU79" s="383">
        <f t="shared" si="23"/>
        <v>117798.52403808362</v>
      </c>
      <c r="AV79" s="383">
        <f t="shared" si="23"/>
        <v>116461.7604178223</v>
      </c>
      <c r="AW79" s="383">
        <f t="shared" si="23"/>
        <v>116787.84537808331</v>
      </c>
      <c r="AX79" s="383">
        <f t="shared" si="23"/>
        <v>113146.41259415557</v>
      </c>
      <c r="AY79" s="383">
        <f t="shared" si="23"/>
        <v>108261.0132646072</v>
      </c>
      <c r="AZ79" s="383">
        <f t="shared" si="23"/>
        <v>107816.8814264753</v>
      </c>
      <c r="BA79" s="859">
        <f t="shared" si="23"/>
        <v>107241.27892520683</v>
      </c>
      <c r="BB79" s="699">
        <f t="shared" ref="BB79:BE79" si="24">SUM(BB80,BB85)</f>
        <v>0</v>
      </c>
      <c r="BC79" s="387">
        <f t="shared" si="24"/>
        <v>0</v>
      </c>
      <c r="BD79" s="387">
        <f t="shared" si="24"/>
        <v>0</v>
      </c>
      <c r="BE79" s="387">
        <f t="shared" si="24"/>
        <v>0</v>
      </c>
      <c r="BF79" s="387"/>
      <c r="BG79" s="615"/>
      <c r="BH79" s="118"/>
    </row>
    <row r="80" spans="15:60">
      <c r="O80" s="295"/>
      <c r="P80" s="295"/>
      <c r="Q80" s="295"/>
      <c r="R80" s="636"/>
      <c r="S80" s="295"/>
      <c r="T80" s="636"/>
      <c r="V80" s="904"/>
      <c r="W80" s="946"/>
      <c r="X80" s="944"/>
      <c r="Y80" s="139" t="s">
        <v>377</v>
      </c>
      <c r="Z80" s="139"/>
      <c r="AA80" s="139">
        <v>81752.180703713035</v>
      </c>
      <c r="AB80" s="139">
        <v>88642.774053083282</v>
      </c>
      <c r="AC80" s="139">
        <v>94680.42910254412</v>
      </c>
      <c r="AD80" s="139">
        <v>97938.611108986704</v>
      </c>
      <c r="AE80" s="139">
        <v>102739.02172120934</v>
      </c>
      <c r="AF80" s="139">
        <v>108833.54201686481</v>
      </c>
      <c r="AG80" s="139">
        <v>114451.07717179255</v>
      </c>
      <c r="AH80" s="139">
        <v>117400.58224230589</v>
      </c>
      <c r="AI80" s="139">
        <v>119676.49995007539</v>
      </c>
      <c r="AJ80" s="139">
        <v>124635.22495412889</v>
      </c>
      <c r="AK80" s="139">
        <v>125054.46282640613</v>
      </c>
      <c r="AL80" s="139">
        <v>129905.13329629868</v>
      </c>
      <c r="AM80" s="139">
        <v>129355.92231227036</v>
      </c>
      <c r="AN80" s="139">
        <v>127060.15625640379</v>
      </c>
      <c r="AO80" s="139">
        <v>122475.73249141448</v>
      </c>
      <c r="AP80" s="139">
        <v>117682.90983232819</v>
      </c>
      <c r="AQ80" s="139">
        <v>114242.39523942745</v>
      </c>
      <c r="AR80" s="139">
        <v>113992.52059763284</v>
      </c>
      <c r="AS80" s="139">
        <v>110433.70316186499</v>
      </c>
      <c r="AT80" s="139">
        <v>112578.15436441837</v>
      </c>
      <c r="AU80" s="139">
        <v>112362.47221433472</v>
      </c>
      <c r="AV80" s="139">
        <v>111178.17848873537</v>
      </c>
      <c r="AW80" s="139">
        <v>111428.46695951323</v>
      </c>
      <c r="AX80" s="139">
        <v>107805.48848341533</v>
      </c>
      <c r="AY80" s="139">
        <v>102958.42272044494</v>
      </c>
      <c r="AZ80" s="139">
        <v>102562.93555979287</v>
      </c>
      <c r="BA80" s="433">
        <v>102084.66474210945</v>
      </c>
      <c r="BB80" s="640">
        <v>0</v>
      </c>
      <c r="BC80" s="139">
        <v>0</v>
      </c>
      <c r="BD80" s="139">
        <v>0</v>
      </c>
      <c r="BE80" s="139">
        <v>0</v>
      </c>
      <c r="BF80" s="139"/>
      <c r="BG80" s="433"/>
      <c r="BH80" s="118"/>
    </row>
    <row r="81" spans="15:60">
      <c r="O81" s="295"/>
      <c r="P81" s="295"/>
      <c r="Q81" s="295"/>
      <c r="R81" s="636"/>
      <c r="S81" s="295"/>
      <c r="T81" s="636"/>
      <c r="V81" s="904"/>
      <c r="W81" s="946"/>
      <c r="X81" s="944"/>
      <c r="Y81" s="139" t="s">
        <v>378</v>
      </c>
      <c r="Z81" s="139"/>
      <c r="AA81" s="139">
        <v>76578.892258140841</v>
      </c>
      <c r="AB81" s="139">
        <v>83329.906118640385</v>
      </c>
      <c r="AC81" s="139">
        <v>89433.160327179532</v>
      </c>
      <c r="AD81" s="139">
        <v>92755.983202004063</v>
      </c>
      <c r="AE81" s="139">
        <v>97561.945824164577</v>
      </c>
      <c r="AF81" s="139">
        <v>103625.49117733054</v>
      </c>
      <c r="AG81" s="139">
        <v>109286.4677166021</v>
      </c>
      <c r="AH81" s="139">
        <v>112287.52969516152</v>
      </c>
      <c r="AI81" s="139">
        <v>114626.52742633606</v>
      </c>
      <c r="AJ81" s="139">
        <v>119639.28688346528</v>
      </c>
      <c r="AK81" s="139">
        <v>120025.14228168172</v>
      </c>
      <c r="AL81" s="139">
        <v>124949.38816507629</v>
      </c>
      <c r="AM81" s="139">
        <v>124335.04637063942</v>
      </c>
      <c r="AN81" s="139">
        <v>122122.97409489547</v>
      </c>
      <c r="AO81" s="139">
        <v>117832.1529652074</v>
      </c>
      <c r="AP81" s="139">
        <v>113118.98682935377</v>
      </c>
      <c r="AQ81" s="139">
        <v>109722.17049097538</v>
      </c>
      <c r="AR81" s="139">
        <v>109595.55710701433</v>
      </c>
      <c r="AS81" s="139">
        <v>106230.07233639497</v>
      </c>
      <c r="AT81" s="139">
        <v>108465.5410773956</v>
      </c>
      <c r="AU81" s="139">
        <v>108480.61390551244</v>
      </c>
      <c r="AV81" s="139">
        <v>107540.33382366775</v>
      </c>
      <c r="AW81" s="139">
        <v>107928.33109746817</v>
      </c>
      <c r="AX81" s="139">
        <v>104457.20420949161</v>
      </c>
      <c r="AY81" s="139">
        <v>99742.832252335691</v>
      </c>
      <c r="AZ81" s="139">
        <v>99496.683343377023</v>
      </c>
      <c r="BA81" s="433">
        <v>99257.509913221817</v>
      </c>
      <c r="BB81" s="640">
        <v>0</v>
      </c>
      <c r="BC81" s="139">
        <v>0</v>
      </c>
      <c r="BD81" s="139">
        <v>0</v>
      </c>
      <c r="BE81" s="139">
        <v>0</v>
      </c>
      <c r="BF81" s="139"/>
      <c r="BG81" s="433"/>
      <c r="BH81" s="118"/>
    </row>
    <row r="82" spans="15:60">
      <c r="O82" s="295"/>
      <c r="P82" s="295"/>
      <c r="Q82" s="295"/>
      <c r="R82" s="636"/>
      <c r="S82" s="295"/>
      <c r="T82" s="636"/>
      <c r="V82" s="904"/>
      <c r="W82" s="946"/>
      <c r="X82" s="944"/>
      <c r="Y82" s="139" t="s">
        <v>379</v>
      </c>
      <c r="Z82" s="139"/>
      <c r="AA82" s="139">
        <v>45482.170603698105</v>
      </c>
      <c r="AB82" s="139">
        <v>42595.986152893878</v>
      </c>
      <c r="AC82" s="139">
        <v>51773.490026972861</v>
      </c>
      <c r="AD82" s="139">
        <v>54818.364460319688</v>
      </c>
      <c r="AE82" s="139">
        <v>57571.71083959048</v>
      </c>
      <c r="AF82" s="139">
        <v>56793.58023702052</v>
      </c>
      <c r="AG82" s="139">
        <v>66180.368475507814</v>
      </c>
      <c r="AH82" s="139">
        <v>56825.875941820916</v>
      </c>
      <c r="AI82" s="139">
        <v>64688.120932563528</v>
      </c>
      <c r="AJ82" s="139">
        <v>70833.621601431383</v>
      </c>
      <c r="AK82" s="139">
        <v>71464.255859102326</v>
      </c>
      <c r="AL82" s="139">
        <v>69398.851039408866</v>
      </c>
      <c r="AM82" s="139">
        <v>70944.875965702362</v>
      </c>
      <c r="AN82" s="139">
        <v>76868.133888611046</v>
      </c>
      <c r="AO82" s="139">
        <v>76208.627165780767</v>
      </c>
      <c r="AP82" s="139">
        <v>72228.888373127804</v>
      </c>
      <c r="AQ82" s="139">
        <v>68956.738852190785</v>
      </c>
      <c r="AR82" s="139">
        <v>72548.97806774074</v>
      </c>
      <c r="AS82" s="139">
        <v>70947.516164491011</v>
      </c>
      <c r="AT82" s="139">
        <v>67712.524057908013</v>
      </c>
      <c r="AU82" s="139">
        <v>67405.581037823038</v>
      </c>
      <c r="AV82" s="139">
        <v>65198.047179489171</v>
      </c>
      <c r="AW82" s="139">
        <v>68666.517316437981</v>
      </c>
      <c r="AX82" s="139">
        <v>65138.01495579609</v>
      </c>
      <c r="AY82" s="139">
        <v>59463.725476238302</v>
      </c>
      <c r="AZ82" s="139">
        <v>57967.146904682566</v>
      </c>
      <c r="BA82" s="433">
        <v>57290.865476674204</v>
      </c>
      <c r="BB82" s="640">
        <v>0</v>
      </c>
      <c r="BC82" s="139">
        <v>0</v>
      </c>
      <c r="BD82" s="139">
        <v>0</v>
      </c>
      <c r="BE82" s="139">
        <v>0</v>
      </c>
      <c r="BF82" s="139"/>
      <c r="BG82" s="433"/>
      <c r="BH82" s="118"/>
    </row>
    <row r="83" spans="15:60">
      <c r="O83" s="295"/>
      <c r="P83" s="295"/>
      <c r="Q83" s="295"/>
      <c r="R83" s="636"/>
      <c r="S83" s="295"/>
      <c r="T83" s="636"/>
      <c r="V83" s="904"/>
      <c r="W83" s="946"/>
      <c r="X83" s="944"/>
      <c r="Y83" s="139" t="s">
        <v>380</v>
      </c>
      <c r="Z83" s="139"/>
      <c r="AA83" s="139">
        <v>31096.721654442732</v>
      </c>
      <c r="AB83" s="139">
        <v>40733.919965746514</v>
      </c>
      <c r="AC83" s="139">
        <v>37659.670300206672</v>
      </c>
      <c r="AD83" s="139">
        <v>37937.618741684375</v>
      </c>
      <c r="AE83" s="139">
        <v>39990.234984574112</v>
      </c>
      <c r="AF83" s="139">
        <v>46831.910940310023</v>
      </c>
      <c r="AG83" s="139">
        <v>43106.0992410943</v>
      </c>
      <c r="AH83" s="139">
        <v>55461.653753340615</v>
      </c>
      <c r="AI83" s="139">
        <v>49938.406493772549</v>
      </c>
      <c r="AJ83" s="139">
        <v>48805.665282033886</v>
      </c>
      <c r="AK83" s="139">
        <v>48560.886422579351</v>
      </c>
      <c r="AL83" s="139">
        <v>55550.537125667404</v>
      </c>
      <c r="AM83" s="139">
        <v>53390.170404937038</v>
      </c>
      <c r="AN83" s="139">
        <v>45254.840206284432</v>
      </c>
      <c r="AO83" s="139">
        <v>41623.525799426621</v>
      </c>
      <c r="AP83" s="139">
        <v>40890.098456225955</v>
      </c>
      <c r="AQ83" s="139">
        <v>40765.43163878459</v>
      </c>
      <c r="AR83" s="139">
        <v>37046.579039273609</v>
      </c>
      <c r="AS83" s="139">
        <v>35282.55617190394</v>
      </c>
      <c r="AT83" s="139">
        <v>40753.017019487561</v>
      </c>
      <c r="AU83" s="139">
        <v>41075.032867689413</v>
      </c>
      <c r="AV83" s="139">
        <v>42342.286644178581</v>
      </c>
      <c r="AW83" s="139">
        <v>39261.813781030192</v>
      </c>
      <c r="AX83" s="139">
        <v>39319.189253695527</v>
      </c>
      <c r="AY83" s="139">
        <v>40279.106776097382</v>
      </c>
      <c r="AZ83" s="139">
        <v>41529.536438694457</v>
      </c>
      <c r="BA83" s="433">
        <v>41966.644436547605</v>
      </c>
      <c r="BB83" s="640">
        <v>0</v>
      </c>
      <c r="BC83" s="139">
        <v>0</v>
      </c>
      <c r="BD83" s="139">
        <v>0</v>
      </c>
      <c r="BE83" s="139">
        <v>0</v>
      </c>
      <c r="BF83" s="139"/>
      <c r="BG83" s="433"/>
      <c r="BH83" s="118"/>
    </row>
    <row r="84" spans="15:60">
      <c r="O84" s="295"/>
      <c r="P84" s="295"/>
      <c r="Q84" s="295"/>
      <c r="R84" s="636"/>
      <c r="S84" s="295"/>
      <c r="T84" s="636"/>
      <c r="V84" s="904"/>
      <c r="W84" s="946"/>
      <c r="X84" s="944"/>
      <c r="Y84" s="139" t="s">
        <v>381</v>
      </c>
      <c r="Z84" s="139"/>
      <c r="AA84" s="139">
        <v>5173.2884455721978</v>
      </c>
      <c r="AB84" s="139">
        <v>5312.8679344428892</v>
      </c>
      <c r="AC84" s="139">
        <v>5247.2687753645869</v>
      </c>
      <c r="AD84" s="139">
        <v>5182.6279069826151</v>
      </c>
      <c r="AE84" s="139">
        <v>5177.0758970447596</v>
      </c>
      <c r="AF84" s="139">
        <v>5208.0508395342722</v>
      </c>
      <c r="AG84" s="139">
        <v>5164.6094551904625</v>
      </c>
      <c r="AH84" s="139">
        <v>5113.052547144358</v>
      </c>
      <c r="AI84" s="139">
        <v>5049.9725237393259</v>
      </c>
      <c r="AJ84" s="139">
        <v>4995.9380706636075</v>
      </c>
      <c r="AK84" s="139">
        <v>5029.3205447243945</v>
      </c>
      <c r="AL84" s="139">
        <v>4955.7451312223766</v>
      </c>
      <c r="AM84" s="139">
        <v>5020.8759416309522</v>
      </c>
      <c r="AN84" s="139">
        <v>4937.1821615083036</v>
      </c>
      <c r="AO84" s="139">
        <v>4643.5795262071242</v>
      </c>
      <c r="AP84" s="139">
        <v>4563.9230029744276</v>
      </c>
      <c r="AQ84" s="139">
        <v>4520.2247484521013</v>
      </c>
      <c r="AR84" s="139">
        <v>4396.963490618502</v>
      </c>
      <c r="AS84" s="139">
        <v>4203.6308254700407</v>
      </c>
      <c r="AT84" s="139">
        <v>4112.6132870227966</v>
      </c>
      <c r="AU84" s="139">
        <v>3881.858308822279</v>
      </c>
      <c r="AV84" s="139">
        <v>3637.8446650676096</v>
      </c>
      <c r="AW84" s="139">
        <v>3500.1358620450542</v>
      </c>
      <c r="AX84" s="139">
        <v>3348.284273923714</v>
      </c>
      <c r="AY84" s="139">
        <v>3215.5904681092288</v>
      </c>
      <c r="AZ84" s="139">
        <v>3066.2522164158327</v>
      </c>
      <c r="BA84" s="433">
        <v>2827.1548288876525</v>
      </c>
      <c r="BB84" s="640">
        <v>0</v>
      </c>
      <c r="BC84" s="139">
        <v>0</v>
      </c>
      <c r="BD84" s="139">
        <v>0</v>
      </c>
      <c r="BE84" s="139">
        <v>0</v>
      </c>
      <c r="BF84" s="139"/>
      <c r="BG84" s="433"/>
      <c r="BH84" s="118"/>
    </row>
    <row r="85" spans="15:60">
      <c r="O85" s="295"/>
      <c r="P85" s="295"/>
      <c r="Q85" s="295"/>
      <c r="R85" s="636"/>
      <c r="S85" s="295"/>
      <c r="T85" s="636"/>
      <c r="V85" s="904"/>
      <c r="W85" s="946"/>
      <c r="X85" s="944"/>
      <c r="Y85" s="139" t="s">
        <v>382</v>
      </c>
      <c r="Z85" s="139"/>
      <c r="AA85" s="139">
        <v>5048.8750260545148</v>
      </c>
      <c r="AB85" s="139">
        <v>4885.3263266989343</v>
      </c>
      <c r="AC85" s="139">
        <v>4804.4212491179087</v>
      </c>
      <c r="AD85" s="139">
        <v>4855.9066057653035</v>
      </c>
      <c r="AE85" s="139">
        <v>5004.2564532550432</v>
      </c>
      <c r="AF85" s="139">
        <v>4942.5281061445748</v>
      </c>
      <c r="AG85" s="139">
        <v>4837.2384876453534</v>
      </c>
      <c r="AH85" s="139">
        <v>4744.4540906457605</v>
      </c>
      <c r="AI85" s="139">
        <v>4692.2403651659552</v>
      </c>
      <c r="AJ85" s="139">
        <v>4706.4579240677722</v>
      </c>
      <c r="AK85" s="139">
        <v>4504.2117559322869</v>
      </c>
      <c r="AL85" s="139">
        <v>4596.1130257776149</v>
      </c>
      <c r="AM85" s="139">
        <v>4380.7950325443389</v>
      </c>
      <c r="AN85" s="139">
        <v>4449.8278830938079</v>
      </c>
      <c r="AO85" s="139">
        <v>4648.4257621955039</v>
      </c>
      <c r="AP85" s="139">
        <v>4683.2325102811656</v>
      </c>
      <c r="AQ85" s="139">
        <v>4648.9037115254496</v>
      </c>
      <c r="AR85" s="139">
        <v>4704.6839744077179</v>
      </c>
      <c r="AS85" s="139">
        <v>4530.1259374135152</v>
      </c>
      <c r="AT85" s="139">
        <v>4383.7075641940692</v>
      </c>
      <c r="AU85" s="139">
        <v>4567.5442005855202</v>
      </c>
      <c r="AV85" s="139">
        <v>4444.3770168232886</v>
      </c>
      <c r="AW85" s="139">
        <v>4512.8799439775876</v>
      </c>
      <c r="AX85" s="139">
        <v>4503.7542146136057</v>
      </c>
      <c r="AY85" s="139">
        <v>4454.6656907726037</v>
      </c>
      <c r="AZ85" s="139">
        <v>4385.900526326317</v>
      </c>
      <c r="BA85" s="433">
        <v>4292.0314432600098</v>
      </c>
      <c r="BB85" s="640">
        <v>0</v>
      </c>
      <c r="BC85" s="139">
        <v>0</v>
      </c>
      <c r="BD85" s="139">
        <v>0</v>
      </c>
      <c r="BE85" s="139">
        <v>0</v>
      </c>
      <c r="BF85" s="139"/>
      <c r="BG85" s="433"/>
      <c r="BH85" s="118"/>
    </row>
    <row r="86" spans="15:60">
      <c r="O86" s="295"/>
      <c r="P86" s="295"/>
      <c r="Q86" s="295"/>
      <c r="R86" s="903"/>
      <c r="S86" s="295"/>
      <c r="T86" s="471"/>
      <c r="V86" s="904"/>
      <c r="W86" s="946"/>
      <c r="X86" s="944"/>
      <c r="Y86" s="139" t="s">
        <v>383</v>
      </c>
      <c r="Z86" s="139"/>
      <c r="AA86" s="139">
        <v>1088.2606204500432</v>
      </c>
      <c r="AB86" s="139">
        <v>1095.503276317746</v>
      </c>
      <c r="AC86" s="139">
        <v>1051.3681165114103</v>
      </c>
      <c r="AD86" s="139">
        <v>1021.7796446134935</v>
      </c>
      <c r="AE86" s="139">
        <v>1013.4285443623354</v>
      </c>
      <c r="AF86" s="139">
        <v>969.4112353314797</v>
      </c>
      <c r="AG86" s="139">
        <v>931.99976313446678</v>
      </c>
      <c r="AH86" s="139">
        <v>898.65643399934504</v>
      </c>
      <c r="AI86" s="139">
        <v>849.80341778541936</v>
      </c>
      <c r="AJ86" s="139">
        <v>873.24147536615351</v>
      </c>
      <c r="AK86" s="139">
        <v>849.4384907276667</v>
      </c>
      <c r="AL86" s="139">
        <v>886.25918216910475</v>
      </c>
      <c r="AM86" s="139">
        <v>796.3520404851464</v>
      </c>
      <c r="AN86" s="139">
        <v>768.82604986356057</v>
      </c>
      <c r="AO86" s="139">
        <v>795.18529515377008</v>
      </c>
      <c r="AP86" s="139">
        <v>802.3849272394524</v>
      </c>
      <c r="AQ86" s="139">
        <v>809.42559191819873</v>
      </c>
      <c r="AR86" s="139">
        <v>850.79127242280299</v>
      </c>
      <c r="AS86" s="139">
        <v>777.1906210292974</v>
      </c>
      <c r="AT86" s="139">
        <v>784.01129750667474</v>
      </c>
      <c r="AU86" s="139">
        <v>791.45973118551183</v>
      </c>
      <c r="AV86" s="139">
        <v>752.13249228054997</v>
      </c>
      <c r="AW86" s="139">
        <v>735.15918815339035</v>
      </c>
      <c r="AX86" s="139">
        <v>727.1918898666853</v>
      </c>
      <c r="AY86" s="139">
        <v>705.35785309137452</v>
      </c>
      <c r="AZ86" s="139">
        <v>708.49697141541594</v>
      </c>
      <c r="BA86" s="433">
        <v>687.24739809080199</v>
      </c>
      <c r="BB86" s="640">
        <v>0</v>
      </c>
      <c r="BC86" s="139">
        <v>0</v>
      </c>
      <c r="BD86" s="139">
        <v>0</v>
      </c>
      <c r="BE86" s="139">
        <v>0</v>
      </c>
      <c r="BF86" s="139"/>
      <c r="BG86" s="433"/>
      <c r="BH86" s="118"/>
    </row>
    <row r="87" spans="15:60">
      <c r="O87" s="295"/>
      <c r="P87" s="295"/>
      <c r="Q87" s="295"/>
      <c r="R87" s="295"/>
      <c r="S87" s="295"/>
      <c r="T87" s="295"/>
      <c r="V87" s="904"/>
      <c r="W87" s="946"/>
      <c r="X87" s="944"/>
      <c r="Y87" s="139" t="s">
        <v>384</v>
      </c>
      <c r="Z87" s="139"/>
      <c r="AA87" s="139">
        <v>3960.6144056044714</v>
      </c>
      <c r="AB87" s="139">
        <v>3789.8230503811883</v>
      </c>
      <c r="AC87" s="139">
        <v>3753.0531326064984</v>
      </c>
      <c r="AD87" s="139">
        <v>3834.1269611518092</v>
      </c>
      <c r="AE87" s="139">
        <v>3990.827908892707</v>
      </c>
      <c r="AF87" s="139">
        <v>3973.1168708130954</v>
      </c>
      <c r="AG87" s="139">
        <v>3905.2387245108862</v>
      </c>
      <c r="AH87" s="139">
        <v>3845.7976566464163</v>
      </c>
      <c r="AI87" s="139">
        <v>3842.4369473805359</v>
      </c>
      <c r="AJ87" s="139">
        <v>3833.2164487016189</v>
      </c>
      <c r="AK87" s="139">
        <v>3654.7732652046211</v>
      </c>
      <c r="AL87" s="139">
        <v>3709.8538436085105</v>
      </c>
      <c r="AM87" s="139">
        <v>3584.442992059192</v>
      </c>
      <c r="AN87" s="139">
        <v>3681.0018332302475</v>
      </c>
      <c r="AO87" s="139">
        <v>3853.2404670417341</v>
      </c>
      <c r="AP87" s="139">
        <v>3880.8475830417124</v>
      </c>
      <c r="AQ87" s="139">
        <v>3839.4781196072508</v>
      </c>
      <c r="AR87" s="139">
        <v>3853.8927019849152</v>
      </c>
      <c r="AS87" s="139">
        <v>3752.9353163842175</v>
      </c>
      <c r="AT87" s="139">
        <v>3599.6962666873942</v>
      </c>
      <c r="AU87" s="139">
        <v>3776.0844694000084</v>
      </c>
      <c r="AV87" s="139">
        <v>3692.2445245427375</v>
      </c>
      <c r="AW87" s="139">
        <v>3777.7207558241976</v>
      </c>
      <c r="AX87" s="139">
        <v>3776.5623247469207</v>
      </c>
      <c r="AY87" s="139">
        <v>3749.3078376812296</v>
      </c>
      <c r="AZ87" s="139">
        <v>3677.4035549109012</v>
      </c>
      <c r="BA87" s="433">
        <v>3604.7840451692068</v>
      </c>
      <c r="BB87" s="640">
        <v>0</v>
      </c>
      <c r="BC87" s="139">
        <v>0</v>
      </c>
      <c r="BD87" s="139">
        <v>0</v>
      </c>
      <c r="BE87" s="139">
        <v>0</v>
      </c>
      <c r="BF87" s="139"/>
      <c r="BG87" s="433"/>
      <c r="BH87" s="118"/>
    </row>
    <row r="88" spans="15:60">
      <c r="O88" s="295"/>
      <c r="P88" s="295"/>
      <c r="Q88" s="295"/>
      <c r="R88" s="295"/>
      <c r="S88" s="295"/>
      <c r="T88" s="295"/>
      <c r="V88" s="904"/>
      <c r="W88" s="946"/>
      <c r="X88" s="944"/>
      <c r="Y88" s="139" t="s">
        <v>385</v>
      </c>
      <c r="Z88" s="139"/>
      <c r="AA88" s="139">
        <v>1374.0324106008775</v>
      </c>
      <c r="AB88" s="139">
        <v>1305.5264174068625</v>
      </c>
      <c r="AC88" s="139">
        <v>1269.8197941579572</v>
      </c>
      <c r="AD88" s="139">
        <v>1086.9714747431954</v>
      </c>
      <c r="AE88" s="139">
        <v>1060.737208277322</v>
      </c>
      <c r="AF88" s="139">
        <v>942.29060710142619</v>
      </c>
      <c r="AG88" s="139">
        <v>916.04982597825722</v>
      </c>
      <c r="AH88" s="139">
        <v>847.85536378718393</v>
      </c>
      <c r="AI88" s="139">
        <v>827.90706390573871</v>
      </c>
      <c r="AJ88" s="139">
        <v>815.97927846937102</v>
      </c>
      <c r="AK88" s="139">
        <v>795.72940507332635</v>
      </c>
      <c r="AL88" s="139">
        <v>814.52713609977911</v>
      </c>
      <c r="AM88" s="139">
        <v>813.40272516177458</v>
      </c>
      <c r="AN88" s="139">
        <v>849.57309827305085</v>
      </c>
      <c r="AO88" s="139">
        <v>857.82940559727911</v>
      </c>
      <c r="AP88" s="139">
        <v>885.18559589610356</v>
      </c>
      <c r="AQ88" s="139">
        <v>902.95895325083097</v>
      </c>
      <c r="AR88" s="139">
        <v>903.70890130987834</v>
      </c>
      <c r="AS88" s="139">
        <v>901.95558120545479</v>
      </c>
      <c r="AT88" s="139">
        <v>894.95850292099169</v>
      </c>
      <c r="AU88" s="139">
        <v>868.50762316338944</v>
      </c>
      <c r="AV88" s="139">
        <v>839.20491226364391</v>
      </c>
      <c r="AW88" s="139">
        <v>846.49847459248804</v>
      </c>
      <c r="AX88" s="139">
        <v>837.16989612662132</v>
      </c>
      <c r="AY88" s="139">
        <v>847.9248533896623</v>
      </c>
      <c r="AZ88" s="139">
        <v>868.0453403561271</v>
      </c>
      <c r="BA88" s="433">
        <v>864.58273983737172</v>
      </c>
      <c r="BB88" s="640"/>
      <c r="BC88" s="139"/>
      <c r="BD88" s="139"/>
      <c r="BE88" s="139"/>
      <c r="BF88" s="139"/>
      <c r="BG88" s="433"/>
      <c r="BH88" s="118"/>
    </row>
    <row r="89" spans="15:60">
      <c r="V89" s="904"/>
      <c r="W89" s="946"/>
      <c r="X89" s="944"/>
      <c r="Y89" s="947" t="s">
        <v>386</v>
      </c>
      <c r="Z89" s="368"/>
      <c r="AA89" s="368">
        <v>6951.0583634559089</v>
      </c>
      <c r="AB89" s="368">
        <v>7180.5510396814088</v>
      </c>
      <c r="AC89" s="368">
        <v>7223.2692061414064</v>
      </c>
      <c r="AD89" s="368">
        <v>6869.9497068842838</v>
      </c>
      <c r="AE89" s="368">
        <v>7338.3733235431055</v>
      </c>
      <c r="AF89" s="368">
        <v>7075.3737172656929</v>
      </c>
      <c r="AG89" s="368">
        <v>6977.2009411375511</v>
      </c>
      <c r="AH89" s="368">
        <v>6766.5776714672784</v>
      </c>
      <c r="AI89" s="368">
        <v>6445.2911749760033</v>
      </c>
      <c r="AJ89" s="368">
        <v>6648.1949166805935</v>
      </c>
      <c r="AK89" s="368">
        <v>6646.8477917765595</v>
      </c>
      <c r="AL89" s="368">
        <v>6538.6255529805694</v>
      </c>
      <c r="AM89" s="368">
        <v>6919.9450689832911</v>
      </c>
      <c r="AN89" s="368">
        <v>7264.6257127031076</v>
      </c>
      <c r="AO89" s="368">
        <v>7100.4506173520322</v>
      </c>
      <c r="AP89" s="368">
        <v>7232.6818110837658</v>
      </c>
      <c r="AQ89" s="368">
        <v>6914.5619252918514</v>
      </c>
      <c r="AR89" s="368">
        <v>7606.8917685626566</v>
      </c>
      <c r="AS89" s="368">
        <v>7528.244592834687</v>
      </c>
      <c r="AT89" s="368">
        <v>7185.0260770221566</v>
      </c>
      <c r="AU89" s="368">
        <v>7197.0849594468691</v>
      </c>
      <c r="AV89" s="368">
        <v>8306.9175385593844</v>
      </c>
      <c r="AW89" s="368">
        <v>8937.5999062687279</v>
      </c>
      <c r="AX89" s="368">
        <v>9227.759999808839</v>
      </c>
      <c r="AY89" s="368">
        <v>8921.3838449224932</v>
      </c>
      <c r="AZ89" s="368">
        <v>8855.6743139917326</v>
      </c>
      <c r="BA89" s="712">
        <v>8732.3003971209801</v>
      </c>
      <c r="BB89" s="700">
        <v>0</v>
      </c>
      <c r="BC89" s="368">
        <v>0</v>
      </c>
      <c r="BD89" s="368">
        <v>0</v>
      </c>
      <c r="BE89" s="368">
        <v>0</v>
      </c>
      <c r="BF89" s="388"/>
      <c r="BG89" s="616"/>
      <c r="BH89" s="118"/>
    </row>
    <row r="90" spans="15:60">
      <c r="V90" s="904"/>
      <c r="W90" s="946"/>
      <c r="X90" s="944"/>
      <c r="Y90" s="947" t="s">
        <v>387</v>
      </c>
      <c r="Z90" s="389"/>
      <c r="AA90" s="368">
        <v>4603.1382840692931</v>
      </c>
      <c r="AB90" s="368">
        <v>5078.3824840634024</v>
      </c>
      <c r="AC90" s="368">
        <v>4982.2686935111769</v>
      </c>
      <c r="AD90" s="368">
        <v>5204.8893893335326</v>
      </c>
      <c r="AE90" s="368">
        <v>5146.2715533851733</v>
      </c>
      <c r="AF90" s="368">
        <v>5439.3626872304412</v>
      </c>
      <c r="AG90" s="368">
        <v>5911.9846537745962</v>
      </c>
      <c r="AH90" s="368">
        <v>7070.3642013237195</v>
      </c>
      <c r="AI90" s="368">
        <v>5553.3197107894512</v>
      </c>
      <c r="AJ90" s="368">
        <v>5389.177021057918</v>
      </c>
      <c r="AK90" s="368">
        <v>5412.3169469871864</v>
      </c>
      <c r="AL90" s="368">
        <v>4824.8907915432392</v>
      </c>
      <c r="AM90" s="368">
        <v>5368.2813654861093</v>
      </c>
      <c r="AN90" s="368">
        <v>5382.1272055985446</v>
      </c>
      <c r="AO90" s="368">
        <v>4831.620839643916</v>
      </c>
      <c r="AP90" s="368">
        <v>4836.6354059190335</v>
      </c>
      <c r="AQ90" s="368">
        <v>4475.6957994656368</v>
      </c>
      <c r="AR90" s="368">
        <v>4218.3844635022597</v>
      </c>
      <c r="AS90" s="368">
        <v>3852.6960469829851</v>
      </c>
      <c r="AT90" s="368">
        <v>3658.7389885372345</v>
      </c>
      <c r="AU90" s="368">
        <v>3490.835189029207</v>
      </c>
      <c r="AV90" s="368">
        <v>3453.8788447110669</v>
      </c>
      <c r="AW90" s="368">
        <v>3568.3722557496949</v>
      </c>
      <c r="AX90" s="368">
        <v>3552.4917419353014</v>
      </c>
      <c r="AY90" s="368">
        <v>3494.0800159544619</v>
      </c>
      <c r="AZ90" s="368">
        <v>3436.6638117266848</v>
      </c>
      <c r="BA90" s="712">
        <v>3331.8552009349987</v>
      </c>
      <c r="BB90" s="700">
        <v>0</v>
      </c>
      <c r="BC90" s="368">
        <v>0</v>
      </c>
      <c r="BD90" s="368">
        <v>0</v>
      </c>
      <c r="BE90" s="368">
        <v>0</v>
      </c>
      <c r="BF90" s="388"/>
      <c r="BG90" s="616"/>
      <c r="BH90" s="118"/>
    </row>
    <row r="91" spans="15:60">
      <c r="V91" s="904"/>
      <c r="W91" s="946"/>
      <c r="X91" s="944"/>
      <c r="Y91" s="945" t="s">
        <v>388</v>
      </c>
      <c r="Z91" s="368"/>
      <c r="AA91" s="368">
        <v>5936.8007930628728</v>
      </c>
      <c r="AB91" s="368">
        <v>6493.2812445333529</v>
      </c>
      <c r="AC91" s="368">
        <v>6973.0085028511858</v>
      </c>
      <c r="AD91" s="368">
        <v>7296.26430175325</v>
      </c>
      <c r="AE91" s="368">
        <v>7694.8872724107396</v>
      </c>
      <c r="AF91" s="368">
        <v>8640.3448596579838</v>
      </c>
      <c r="AG91" s="368">
        <v>8505.2043091507639</v>
      </c>
      <c r="AH91" s="368">
        <v>9115.6437651832657</v>
      </c>
      <c r="AI91" s="368">
        <v>9131.6012615574164</v>
      </c>
      <c r="AJ91" s="368">
        <v>8966.3429709027387</v>
      </c>
      <c r="AK91" s="368">
        <v>9049.3345408807927</v>
      </c>
      <c r="AL91" s="368">
        <v>9223.9036736848011</v>
      </c>
      <c r="AM91" s="368">
        <v>9447.4170095132358</v>
      </c>
      <c r="AN91" s="368">
        <v>9502.7386480747482</v>
      </c>
      <c r="AO91" s="368">
        <v>9094.5174552756507</v>
      </c>
      <c r="AP91" s="368">
        <v>9211.6642386219173</v>
      </c>
      <c r="AQ91" s="368">
        <v>9551.2918550828108</v>
      </c>
      <c r="AR91" s="368">
        <v>9207.2403978810144</v>
      </c>
      <c r="AS91" s="368">
        <v>8725.6543172233378</v>
      </c>
      <c r="AT91" s="368">
        <v>8254.7492047463002</v>
      </c>
      <c r="AU91" s="368">
        <v>7746.291794639018</v>
      </c>
      <c r="AV91" s="368">
        <v>7589.7229585986033</v>
      </c>
      <c r="AW91" s="368">
        <v>8111.1378075263683</v>
      </c>
      <c r="AX91" s="368">
        <v>8642.6483776157456</v>
      </c>
      <c r="AY91" s="368">
        <v>8674.6071817404154</v>
      </c>
      <c r="AZ91" s="368">
        <v>8610.4618498126729</v>
      </c>
      <c r="BA91" s="712">
        <v>8775.3883070852553</v>
      </c>
      <c r="BB91" s="700">
        <v>0</v>
      </c>
      <c r="BC91" s="368">
        <v>0</v>
      </c>
      <c r="BD91" s="368">
        <v>0</v>
      </c>
      <c r="BE91" s="368">
        <v>0</v>
      </c>
      <c r="BF91" s="388"/>
      <c r="BG91" s="616"/>
      <c r="BH91" s="118"/>
    </row>
    <row r="92" spans="15:60">
      <c r="V92" s="904"/>
      <c r="W92" s="946"/>
      <c r="X92" s="940" t="s">
        <v>389</v>
      </c>
      <c r="Y92" s="942"/>
      <c r="Z92" s="363"/>
      <c r="AA92" s="317">
        <f>SUM(AA93,AA98,AA99,AA100)</f>
        <v>101738.33865153656</v>
      </c>
      <c r="AB92" s="317">
        <f>SUM(AB93,AB98,AB99,AB100)</f>
        <v>105779.18143960787</v>
      </c>
      <c r="AC92" s="317">
        <f t="shared" ref="AC92:BA92" si="25">SUM(AC93,AC98,AC99,AC100)</f>
        <v>106166.78965313471</v>
      </c>
      <c r="AD92" s="317">
        <f t="shared" si="25"/>
        <v>106320.26099789717</v>
      </c>
      <c r="AE92" s="317">
        <f t="shared" si="25"/>
        <v>110386.82323572999</v>
      </c>
      <c r="AF92" s="317">
        <f t="shared" si="25"/>
        <v>112625.11946146094</v>
      </c>
      <c r="AG92" s="317">
        <f t="shared" si="25"/>
        <v>113532.42109671442</v>
      </c>
      <c r="AH92" s="317">
        <f t="shared" si="25"/>
        <v>110794.18926982308</v>
      </c>
      <c r="AI92" s="317">
        <f t="shared" si="25"/>
        <v>108262.02805228949</v>
      </c>
      <c r="AJ92" s="317">
        <f t="shared" si="25"/>
        <v>107773.98034967955</v>
      </c>
      <c r="AK92" s="317">
        <f t="shared" si="25"/>
        <v>107146.39655842974</v>
      </c>
      <c r="AL92" s="317">
        <f t="shared" si="25"/>
        <v>106825.40054278255</v>
      </c>
      <c r="AM92" s="317">
        <f t="shared" si="25"/>
        <v>103237.77168973761</v>
      </c>
      <c r="AN92" s="317">
        <f t="shared" si="25"/>
        <v>101414.95156874038</v>
      </c>
      <c r="AO92" s="317">
        <f t="shared" si="25"/>
        <v>100794.65120881954</v>
      </c>
      <c r="AP92" s="317">
        <f t="shared" si="25"/>
        <v>99933.825231724521</v>
      </c>
      <c r="AQ92" s="317">
        <f t="shared" si="25"/>
        <v>99449.188006345314</v>
      </c>
      <c r="AR92" s="317">
        <f t="shared" si="25"/>
        <v>98838.843063245586</v>
      </c>
      <c r="AS92" s="317">
        <f t="shared" si="25"/>
        <v>95879.252508331178</v>
      </c>
      <c r="AT92" s="317">
        <f t="shared" si="25"/>
        <v>91258.042102233841</v>
      </c>
      <c r="AU92" s="317">
        <f t="shared" si="25"/>
        <v>92446.486317593532</v>
      </c>
      <c r="AV92" s="317">
        <f t="shared" si="25"/>
        <v>89258.883366658527</v>
      </c>
      <c r="AW92" s="317">
        <f t="shared" si="25"/>
        <v>89225.780114142399</v>
      </c>
      <c r="AX92" s="317">
        <f t="shared" si="25"/>
        <v>89451.344975801418</v>
      </c>
      <c r="AY92" s="317">
        <f t="shared" si="25"/>
        <v>89406.178396214935</v>
      </c>
      <c r="AZ92" s="317">
        <f t="shared" si="25"/>
        <v>88742.519619945611</v>
      </c>
      <c r="BA92" s="435">
        <f t="shared" si="25"/>
        <v>87366.45832223921</v>
      </c>
      <c r="BB92" s="644">
        <f t="shared" ref="BB92:BE92" si="26">SUM(BB93,BB98,BB99,BB100)</f>
        <v>0</v>
      </c>
      <c r="BC92" s="317">
        <f t="shared" si="26"/>
        <v>0</v>
      </c>
      <c r="BD92" s="317">
        <f t="shared" si="26"/>
        <v>0</v>
      </c>
      <c r="BE92" s="317">
        <f t="shared" si="26"/>
        <v>0</v>
      </c>
      <c r="BF92" s="317"/>
      <c r="BG92" s="435"/>
      <c r="BH92" s="118"/>
    </row>
    <row r="93" spans="15:60">
      <c r="V93" s="904"/>
      <c r="W93" s="946"/>
      <c r="X93" s="944"/>
      <c r="Y93" s="945" t="s">
        <v>390</v>
      </c>
      <c r="Z93" s="383"/>
      <c r="AA93" s="388">
        <v>91219.566625945459</v>
      </c>
      <c r="AB93" s="368">
        <v>95110.763958732263</v>
      </c>
      <c r="AC93" s="368">
        <v>95585.464374127099</v>
      </c>
      <c r="AD93" s="368">
        <v>96080.353243865611</v>
      </c>
      <c r="AE93" s="368">
        <v>99725.248043482978</v>
      </c>
      <c r="AF93" s="368">
        <v>101601.43679186331</v>
      </c>
      <c r="AG93" s="368">
        <v>102209.36824875652</v>
      </c>
      <c r="AH93" s="368">
        <v>99594.194701379602</v>
      </c>
      <c r="AI93" s="368">
        <v>97442.05161654533</v>
      </c>
      <c r="AJ93" s="368">
        <v>96870.008949227282</v>
      </c>
      <c r="AK93" s="368">
        <v>95966.754217646652</v>
      </c>
      <c r="AL93" s="368">
        <v>95634.175591113701</v>
      </c>
      <c r="AM93" s="368">
        <v>92433.840944358351</v>
      </c>
      <c r="AN93" s="368">
        <v>90953.919810715932</v>
      </c>
      <c r="AO93" s="368">
        <v>90994.657305635323</v>
      </c>
      <c r="AP93" s="368">
        <v>90128.88066577987</v>
      </c>
      <c r="AQ93" s="368">
        <v>89531.363766472219</v>
      </c>
      <c r="AR93" s="368">
        <v>89118.860736150658</v>
      </c>
      <c r="AS93" s="368">
        <v>86765.935369213243</v>
      </c>
      <c r="AT93" s="368">
        <v>82842.005327455467</v>
      </c>
      <c r="AU93" s="368">
        <v>83643.931635569534</v>
      </c>
      <c r="AV93" s="368">
        <v>80671.916502661203</v>
      </c>
      <c r="AW93" s="368">
        <v>80356.983251982587</v>
      </c>
      <c r="AX93" s="368">
        <v>80279.878719495056</v>
      </c>
      <c r="AY93" s="368">
        <v>80255.957967395094</v>
      </c>
      <c r="AZ93" s="368">
        <v>79814.008178414631</v>
      </c>
      <c r="BA93" s="712">
        <v>78456.641734579287</v>
      </c>
      <c r="BB93" s="701">
        <v>0</v>
      </c>
      <c r="BC93" s="388">
        <v>0</v>
      </c>
      <c r="BD93" s="388">
        <v>0</v>
      </c>
      <c r="BE93" s="388">
        <v>0</v>
      </c>
      <c r="BF93" s="388"/>
      <c r="BG93" s="616"/>
      <c r="BH93" s="118"/>
    </row>
    <row r="94" spans="15:60">
      <c r="V94" s="904"/>
      <c r="W94" s="946"/>
      <c r="X94" s="944"/>
      <c r="Y94" s="139" t="s">
        <v>391</v>
      </c>
      <c r="Z94" s="362"/>
      <c r="AA94" s="139">
        <v>36675.237482411489</v>
      </c>
      <c r="AB94" s="139">
        <v>39615.221748292774</v>
      </c>
      <c r="AC94" s="139">
        <v>40194.376937157351</v>
      </c>
      <c r="AD94" s="139">
        <v>41353.056941230883</v>
      </c>
      <c r="AE94" s="139">
        <v>44597.214610155279</v>
      </c>
      <c r="AF94" s="139">
        <v>46017.935334926551</v>
      </c>
      <c r="AG94" s="139">
        <v>47414.688349936492</v>
      </c>
      <c r="AH94" s="139">
        <v>47105.88305331469</v>
      </c>
      <c r="AI94" s="139">
        <v>46487.808359583134</v>
      </c>
      <c r="AJ94" s="139">
        <v>47079.967285331208</v>
      </c>
      <c r="AK94" s="139">
        <v>47357.226904437004</v>
      </c>
      <c r="AL94" s="139">
        <v>47901.295461198533</v>
      </c>
      <c r="AM94" s="139">
        <v>47020.587149313506</v>
      </c>
      <c r="AN94" s="139">
        <v>47037.659751802297</v>
      </c>
      <c r="AO94" s="139">
        <v>47942.73449542078</v>
      </c>
      <c r="AP94" s="139">
        <v>48022.676651167989</v>
      </c>
      <c r="AQ94" s="139">
        <v>48428.07947256336</v>
      </c>
      <c r="AR94" s="139">
        <v>48754.130764202484</v>
      </c>
      <c r="AS94" s="139">
        <v>47167.492961714466</v>
      </c>
      <c r="AT94" s="139">
        <v>44877.400373609809</v>
      </c>
      <c r="AU94" s="139">
        <v>46227.338974872218</v>
      </c>
      <c r="AV94" s="139">
        <v>44307.447189143102</v>
      </c>
      <c r="AW94" s="139">
        <v>43176.041963521449</v>
      </c>
      <c r="AX94" s="139">
        <v>42531.749270388667</v>
      </c>
      <c r="AY94" s="139">
        <v>42677.415012917751</v>
      </c>
      <c r="AZ94" s="139">
        <v>42557.827177116109</v>
      </c>
      <c r="BA94" s="433">
        <v>42265.157947356187</v>
      </c>
      <c r="BB94" s="640">
        <v>0</v>
      </c>
      <c r="BC94" s="139">
        <v>0</v>
      </c>
      <c r="BD94" s="139">
        <v>0</v>
      </c>
      <c r="BE94" s="139">
        <v>0</v>
      </c>
      <c r="BF94" s="139"/>
      <c r="BG94" s="433"/>
      <c r="BH94" s="118"/>
    </row>
    <row r="95" spans="15:60">
      <c r="V95" s="904"/>
      <c r="W95" s="946"/>
      <c r="X95" s="944"/>
      <c r="Y95" s="139" t="s">
        <v>392</v>
      </c>
      <c r="Z95" s="362"/>
      <c r="AA95" s="139">
        <v>54544.329143533978</v>
      </c>
      <c r="AB95" s="139">
        <v>55495.542210439489</v>
      </c>
      <c r="AC95" s="139">
        <v>55391.087436969756</v>
      </c>
      <c r="AD95" s="139">
        <v>54727.296302634721</v>
      </c>
      <c r="AE95" s="139">
        <v>55128.033433327713</v>
      </c>
      <c r="AF95" s="139">
        <v>55583.501456936763</v>
      </c>
      <c r="AG95" s="139">
        <v>54794.679898820017</v>
      </c>
      <c r="AH95" s="139">
        <v>52488.311648064911</v>
      </c>
      <c r="AI95" s="139">
        <v>50954.243256962189</v>
      </c>
      <c r="AJ95" s="139">
        <v>49790.041663896067</v>
      </c>
      <c r="AK95" s="139">
        <v>48609.527313209641</v>
      </c>
      <c r="AL95" s="139">
        <v>47732.88012991516</v>
      </c>
      <c r="AM95" s="139">
        <v>45413.253795044839</v>
      </c>
      <c r="AN95" s="139">
        <v>43916.260058913627</v>
      </c>
      <c r="AO95" s="139">
        <v>43051.922810214528</v>
      </c>
      <c r="AP95" s="139">
        <v>42106.204014611874</v>
      </c>
      <c r="AQ95" s="139">
        <v>41103.284293908866</v>
      </c>
      <c r="AR95" s="139">
        <v>40364.729971948189</v>
      </c>
      <c r="AS95" s="139">
        <v>39598.442407498769</v>
      </c>
      <c r="AT95" s="139">
        <v>37964.60495384565</v>
      </c>
      <c r="AU95" s="139">
        <v>37416.592660697293</v>
      </c>
      <c r="AV95" s="139">
        <v>36364.469313518108</v>
      </c>
      <c r="AW95" s="139">
        <v>37180.94128846113</v>
      </c>
      <c r="AX95" s="139">
        <v>37748.129449106389</v>
      </c>
      <c r="AY95" s="139">
        <v>37578.542954477336</v>
      </c>
      <c r="AZ95" s="139">
        <v>37256.181001298515</v>
      </c>
      <c r="BA95" s="433">
        <v>36191.483787223093</v>
      </c>
      <c r="BB95" s="640">
        <v>0</v>
      </c>
      <c r="BC95" s="139">
        <v>0</v>
      </c>
      <c r="BD95" s="139">
        <v>0</v>
      </c>
      <c r="BE95" s="139">
        <v>0</v>
      </c>
      <c r="BF95" s="139"/>
      <c r="BG95" s="433"/>
      <c r="BH95" s="118"/>
    </row>
    <row r="96" spans="15:60">
      <c r="V96" s="904"/>
      <c r="W96" s="946"/>
      <c r="X96" s="944"/>
      <c r="Y96" s="139" t="s">
        <v>393</v>
      </c>
      <c r="Z96" s="362"/>
      <c r="AA96" s="139">
        <v>39367.466954600517</v>
      </c>
      <c r="AB96" s="139">
        <v>40150.120259661497</v>
      </c>
      <c r="AC96" s="139">
        <v>39555.506506296544</v>
      </c>
      <c r="AD96" s="139">
        <v>38725.143932739978</v>
      </c>
      <c r="AE96" s="139">
        <v>39415.69478696923</v>
      </c>
      <c r="AF96" s="139">
        <v>39796.696838151627</v>
      </c>
      <c r="AG96" s="139">
        <v>39305.953681254476</v>
      </c>
      <c r="AH96" s="139">
        <v>37654.537980453373</v>
      </c>
      <c r="AI96" s="139">
        <v>36633.16040586809</v>
      </c>
      <c r="AJ96" s="139">
        <v>35897.945753264627</v>
      </c>
      <c r="AK96" s="139">
        <v>35155.146846247197</v>
      </c>
      <c r="AL96" s="139">
        <v>34608.514274300564</v>
      </c>
      <c r="AM96" s="139">
        <v>32481.510615299267</v>
      </c>
      <c r="AN96" s="139">
        <v>31021.856146174425</v>
      </c>
      <c r="AO96" s="139">
        <v>30365.511457098775</v>
      </c>
      <c r="AP96" s="139">
        <v>29776.089810508882</v>
      </c>
      <c r="AQ96" s="139">
        <v>29141.280892429884</v>
      </c>
      <c r="AR96" s="139">
        <v>28604.385816124421</v>
      </c>
      <c r="AS96" s="139">
        <v>28036.852526198549</v>
      </c>
      <c r="AT96" s="139">
        <v>26697.426545648235</v>
      </c>
      <c r="AU96" s="139">
        <v>26505.160493432377</v>
      </c>
      <c r="AV96" s="139">
        <v>25425.947902505439</v>
      </c>
      <c r="AW96" s="139">
        <v>25919.446736851394</v>
      </c>
      <c r="AX96" s="139">
        <v>26271.288555304367</v>
      </c>
      <c r="AY96" s="139">
        <v>26249.97023195212</v>
      </c>
      <c r="AZ96" s="139">
        <v>26071.527588167806</v>
      </c>
      <c r="BA96" s="433">
        <v>25290.308943553184</v>
      </c>
      <c r="BB96" s="640">
        <v>0</v>
      </c>
      <c r="BC96" s="139">
        <v>0</v>
      </c>
      <c r="BD96" s="139">
        <v>0</v>
      </c>
      <c r="BE96" s="139">
        <v>0</v>
      </c>
      <c r="BF96" s="139"/>
      <c r="BG96" s="433"/>
      <c r="BH96" s="118"/>
    </row>
    <row r="97" spans="22:60">
      <c r="V97" s="904"/>
      <c r="W97" s="946"/>
      <c r="X97" s="944"/>
      <c r="Y97" s="139" t="s">
        <v>394</v>
      </c>
      <c r="Z97" s="362"/>
      <c r="AA97" s="139">
        <v>15176.862188933452</v>
      </c>
      <c r="AB97" s="139">
        <v>15345.421950777993</v>
      </c>
      <c r="AC97" s="139">
        <v>15835.580930673214</v>
      </c>
      <c r="AD97" s="139">
        <v>16002.152369894744</v>
      </c>
      <c r="AE97" s="139">
        <v>15712.338646358488</v>
      </c>
      <c r="AF97" s="139">
        <v>15786.804618785134</v>
      </c>
      <c r="AG97" s="139">
        <v>15488.726217565543</v>
      </c>
      <c r="AH97" s="139">
        <v>14833.77366761154</v>
      </c>
      <c r="AI97" s="139">
        <v>14321.082851094105</v>
      </c>
      <c r="AJ97" s="139">
        <v>13892.095910631442</v>
      </c>
      <c r="AK97" s="139">
        <v>13454.380466962455</v>
      </c>
      <c r="AL97" s="139">
        <v>13124.3658556146</v>
      </c>
      <c r="AM97" s="139">
        <v>12931.743179745579</v>
      </c>
      <c r="AN97" s="139">
        <v>12894.403912739206</v>
      </c>
      <c r="AO97" s="139">
        <v>12686.411353115756</v>
      </c>
      <c r="AP97" s="139">
        <v>12330.114204102993</v>
      </c>
      <c r="AQ97" s="139">
        <v>11962.003401478982</v>
      </c>
      <c r="AR97" s="139">
        <v>11760.34415582377</v>
      </c>
      <c r="AS97" s="139">
        <v>11561.589881300222</v>
      </c>
      <c r="AT97" s="139">
        <v>11267.178408197413</v>
      </c>
      <c r="AU97" s="139">
        <v>10911.432167264915</v>
      </c>
      <c r="AV97" s="139">
        <v>10938.521411012665</v>
      </c>
      <c r="AW97" s="139">
        <v>11261.494551609734</v>
      </c>
      <c r="AX97" s="139">
        <v>11476.840893802017</v>
      </c>
      <c r="AY97" s="139">
        <v>11328.57272252521</v>
      </c>
      <c r="AZ97" s="139">
        <v>11184.653413130711</v>
      </c>
      <c r="BA97" s="433">
        <v>10901.174843669904</v>
      </c>
      <c r="BB97" s="640">
        <v>0</v>
      </c>
      <c r="BC97" s="139">
        <v>0</v>
      </c>
      <c r="BD97" s="139">
        <v>0</v>
      </c>
      <c r="BE97" s="139">
        <v>0</v>
      </c>
      <c r="BF97" s="139"/>
      <c r="BG97" s="433"/>
      <c r="BH97" s="118"/>
    </row>
    <row r="98" spans="22:60">
      <c r="V98" s="904"/>
      <c r="W98" s="946"/>
      <c r="X98" s="944"/>
      <c r="Y98" s="947" t="s">
        <v>386</v>
      </c>
      <c r="Z98" s="383"/>
      <c r="AA98" s="368">
        <v>596.21072709370185</v>
      </c>
      <c r="AB98" s="368">
        <v>592.88405527398845</v>
      </c>
      <c r="AC98" s="368">
        <v>605.43882072757742</v>
      </c>
      <c r="AD98" s="368">
        <v>552.86993182229628</v>
      </c>
      <c r="AE98" s="368">
        <v>553.98141910323682</v>
      </c>
      <c r="AF98" s="368">
        <v>543.90283837306913</v>
      </c>
      <c r="AG98" s="368">
        <v>526.35667334844879</v>
      </c>
      <c r="AH98" s="368">
        <v>505.80344199309377</v>
      </c>
      <c r="AI98" s="368">
        <v>462.61308209334891</v>
      </c>
      <c r="AJ98" s="368">
        <v>471.03532274335225</v>
      </c>
      <c r="AK98" s="368">
        <v>455.79092612744813</v>
      </c>
      <c r="AL98" s="368">
        <v>462.87771116296165</v>
      </c>
      <c r="AM98" s="368">
        <v>481.15034613472898</v>
      </c>
      <c r="AN98" s="368">
        <v>496.13860863526543</v>
      </c>
      <c r="AO98" s="368">
        <v>476.14018103247849</v>
      </c>
      <c r="AP98" s="368">
        <v>480.76029319881911</v>
      </c>
      <c r="AQ98" s="368">
        <v>457.98477450602422</v>
      </c>
      <c r="AR98" s="368">
        <v>482.59100027653437</v>
      </c>
      <c r="AS98" s="368">
        <v>474.47986521067168</v>
      </c>
      <c r="AT98" s="368">
        <v>437.06097574077683</v>
      </c>
      <c r="AU98" s="368">
        <v>428.12140539417805</v>
      </c>
      <c r="AV98" s="368">
        <v>478.27851105189166</v>
      </c>
      <c r="AW98" s="368">
        <v>512.40614261626786</v>
      </c>
      <c r="AX98" s="368">
        <v>530.59941435979511</v>
      </c>
      <c r="AY98" s="368">
        <v>508.00143481283919</v>
      </c>
      <c r="AZ98" s="368">
        <v>481.65764846477003</v>
      </c>
      <c r="BA98" s="712">
        <v>456.96607810965048</v>
      </c>
      <c r="BB98" s="700">
        <v>0</v>
      </c>
      <c r="BC98" s="368">
        <v>0</v>
      </c>
      <c r="BD98" s="368">
        <v>0</v>
      </c>
      <c r="BE98" s="368">
        <v>0</v>
      </c>
      <c r="BF98" s="388"/>
      <c r="BG98" s="616"/>
      <c r="BH98" s="118"/>
    </row>
    <row r="99" spans="22:60">
      <c r="V99" s="904"/>
      <c r="W99" s="946"/>
      <c r="X99" s="944"/>
      <c r="Y99" s="947" t="s">
        <v>387</v>
      </c>
      <c r="Z99" s="383"/>
      <c r="AA99" s="389">
        <v>8696.9483568872911</v>
      </c>
      <c r="AB99" s="389">
        <v>8805.8541887180891</v>
      </c>
      <c r="AC99" s="389">
        <v>8657.4229335098644</v>
      </c>
      <c r="AD99" s="389">
        <v>8294.537802230594</v>
      </c>
      <c r="AE99" s="389">
        <v>8649.3192745490051</v>
      </c>
      <c r="AF99" s="389">
        <v>8841.8341112374019</v>
      </c>
      <c r="AG99" s="389">
        <v>9215.8277868884579</v>
      </c>
      <c r="AH99" s="389">
        <v>9065.6454445251566</v>
      </c>
      <c r="AI99" s="389">
        <v>8779.4903257831229</v>
      </c>
      <c r="AJ99" s="389">
        <v>8867.7615384098372</v>
      </c>
      <c r="AK99" s="389">
        <v>9096.0549708592498</v>
      </c>
      <c r="AL99" s="389">
        <v>9228.0523021263907</v>
      </c>
      <c r="AM99" s="389">
        <v>8836.3600458776691</v>
      </c>
      <c r="AN99" s="389">
        <v>8404.4546297409142</v>
      </c>
      <c r="AO99" s="389">
        <v>7754.9762797436579</v>
      </c>
      <c r="AP99" s="389">
        <v>7737.0303553678132</v>
      </c>
      <c r="AQ99" s="389">
        <v>7832.9006008161778</v>
      </c>
      <c r="AR99" s="389">
        <v>7568.8597201697212</v>
      </c>
      <c r="AS99" s="389">
        <v>7087.3534276199043</v>
      </c>
      <c r="AT99" s="389">
        <v>6452.4077105213764</v>
      </c>
      <c r="AU99" s="389">
        <v>6927.7514992560364</v>
      </c>
      <c r="AV99" s="389">
        <v>6697.2142615502462</v>
      </c>
      <c r="AW99" s="389">
        <v>6943.9890326736131</v>
      </c>
      <c r="AX99" s="389">
        <v>7134.4602329170984</v>
      </c>
      <c r="AY99" s="389">
        <v>7143.7351951127866</v>
      </c>
      <c r="AZ99" s="389">
        <v>6990.4107976774458</v>
      </c>
      <c r="BA99" s="713">
        <v>7042.4417532468397</v>
      </c>
      <c r="BB99" s="702">
        <v>0</v>
      </c>
      <c r="BC99" s="389">
        <v>0</v>
      </c>
      <c r="BD99" s="389">
        <v>0</v>
      </c>
      <c r="BE99" s="389">
        <v>0</v>
      </c>
      <c r="BF99" s="390"/>
      <c r="BG99" s="617"/>
      <c r="BH99" s="118"/>
    </row>
    <row r="100" spans="22:60">
      <c r="V100" s="904"/>
      <c r="W100" s="946"/>
      <c r="X100" s="944"/>
      <c r="Y100" s="945" t="s">
        <v>388</v>
      </c>
      <c r="Z100" s="383"/>
      <c r="AA100" s="368">
        <v>1225.612941610098</v>
      </c>
      <c r="AB100" s="368">
        <v>1269.6792368835277</v>
      </c>
      <c r="AC100" s="368">
        <v>1318.4635247701606</v>
      </c>
      <c r="AD100" s="368">
        <v>1392.5000199786737</v>
      </c>
      <c r="AE100" s="368">
        <v>1458.2744985947686</v>
      </c>
      <c r="AF100" s="368">
        <v>1637.9457199871688</v>
      </c>
      <c r="AG100" s="368">
        <v>1580.868387720983</v>
      </c>
      <c r="AH100" s="368">
        <v>1628.5456819252238</v>
      </c>
      <c r="AI100" s="368">
        <v>1577.8730278677003</v>
      </c>
      <c r="AJ100" s="368">
        <v>1565.1745392990815</v>
      </c>
      <c r="AK100" s="368">
        <v>1627.7964437963947</v>
      </c>
      <c r="AL100" s="368">
        <v>1500.2949383794848</v>
      </c>
      <c r="AM100" s="368">
        <v>1486.4203533668665</v>
      </c>
      <c r="AN100" s="368">
        <v>1560.438519648261</v>
      </c>
      <c r="AO100" s="368">
        <v>1568.8774424080934</v>
      </c>
      <c r="AP100" s="368">
        <v>1587.1539173780243</v>
      </c>
      <c r="AQ100" s="368">
        <v>1626.9388645508943</v>
      </c>
      <c r="AR100" s="368">
        <v>1668.5316066486728</v>
      </c>
      <c r="AS100" s="368">
        <v>1551.4838462873615</v>
      </c>
      <c r="AT100" s="368">
        <v>1526.5680885162146</v>
      </c>
      <c r="AU100" s="368">
        <v>1446.6817773737928</v>
      </c>
      <c r="AV100" s="368">
        <v>1411.474091395188</v>
      </c>
      <c r="AW100" s="368">
        <v>1412.401686869945</v>
      </c>
      <c r="AX100" s="368">
        <v>1506.4066090294659</v>
      </c>
      <c r="AY100" s="368">
        <v>1498.4837988941958</v>
      </c>
      <c r="AZ100" s="368">
        <v>1456.4429953887732</v>
      </c>
      <c r="BA100" s="712">
        <v>1410.4087563034479</v>
      </c>
      <c r="BB100" s="700">
        <v>0</v>
      </c>
      <c r="BC100" s="368">
        <v>0</v>
      </c>
      <c r="BD100" s="368">
        <v>0</v>
      </c>
      <c r="BE100" s="368">
        <v>0</v>
      </c>
      <c r="BF100" s="388"/>
      <c r="BG100" s="616"/>
      <c r="BH100" s="118"/>
    </row>
    <row r="101" spans="22:60">
      <c r="V101" s="904"/>
      <c r="W101" s="948" t="s">
        <v>212</v>
      </c>
      <c r="X101" s="949"/>
      <c r="Y101" s="950"/>
      <c r="Z101" s="145"/>
      <c r="AA101" s="366">
        <f>SUM(AA102:AA112)</f>
        <v>129777.72519274235</v>
      </c>
      <c r="AB101" s="366">
        <f>SUM(AB102:AB112)</f>
        <v>131676.35127528608</v>
      </c>
      <c r="AC101" s="366">
        <f t="shared" ref="AC101:BA101" si="27">SUM(AC102:AC112)</f>
        <v>138583.97014464758</v>
      </c>
      <c r="AD101" s="366">
        <f t="shared" si="27"/>
        <v>138144.09559303906</v>
      </c>
      <c r="AE101" s="366">
        <f t="shared" si="27"/>
        <v>147667.75682431716</v>
      </c>
      <c r="AF101" s="366">
        <f t="shared" si="27"/>
        <v>149940.78172488671</v>
      </c>
      <c r="AG101" s="366">
        <f t="shared" si="27"/>
        <v>152520.75567368561</v>
      </c>
      <c r="AH101" s="366">
        <f t="shared" si="27"/>
        <v>147605.8227199325</v>
      </c>
      <c r="AI101" s="366">
        <f t="shared" si="27"/>
        <v>145117.5760852134</v>
      </c>
      <c r="AJ101" s="366">
        <f t="shared" si="27"/>
        <v>152236.31338706386</v>
      </c>
      <c r="AK101" s="366">
        <f t="shared" si="27"/>
        <v>158284.39536609131</v>
      </c>
      <c r="AL101" s="366">
        <f t="shared" si="27"/>
        <v>154944.77389807985</v>
      </c>
      <c r="AM101" s="366">
        <f t="shared" si="27"/>
        <v>165816.74897816108</v>
      </c>
      <c r="AN101" s="366">
        <f t="shared" si="27"/>
        <v>168956.06590874653</v>
      </c>
      <c r="AO101" s="366">
        <f t="shared" si="27"/>
        <v>167031.46564001308</v>
      </c>
      <c r="AP101" s="366">
        <f t="shared" si="27"/>
        <v>173679.79559501764</v>
      </c>
      <c r="AQ101" s="366">
        <f t="shared" si="27"/>
        <v>164659.25458427879</v>
      </c>
      <c r="AR101" s="366">
        <f t="shared" si="27"/>
        <v>175513.86159441725</v>
      </c>
      <c r="AS101" s="366">
        <f t="shared" si="27"/>
        <v>171287.56195566367</v>
      </c>
      <c r="AT101" s="366">
        <f t="shared" si="27"/>
        <v>165151.32176526901</v>
      </c>
      <c r="AU101" s="366">
        <f t="shared" si="27"/>
        <v>176940.40803566715</v>
      </c>
      <c r="AV101" s="366">
        <f t="shared" si="27"/>
        <v>191853.02042946569</v>
      </c>
      <c r="AW101" s="366">
        <f t="shared" si="27"/>
        <v>206146.44030409618</v>
      </c>
      <c r="AX101" s="366">
        <f t="shared" si="27"/>
        <v>204977.1740384319</v>
      </c>
      <c r="AY101" s="366">
        <f t="shared" si="27"/>
        <v>191918.18148840289</v>
      </c>
      <c r="AZ101" s="366">
        <f t="shared" si="27"/>
        <v>186859.71146958938</v>
      </c>
      <c r="BA101" s="436">
        <f t="shared" si="27"/>
        <v>187905.36485285329</v>
      </c>
      <c r="BB101" s="703">
        <v>0</v>
      </c>
      <c r="BC101" s="366">
        <v>0</v>
      </c>
      <c r="BD101" s="366">
        <v>0</v>
      </c>
      <c r="BE101" s="366">
        <v>0</v>
      </c>
      <c r="BF101" s="366"/>
      <c r="BG101" s="436"/>
      <c r="BH101" s="118"/>
    </row>
    <row r="102" spans="22:60">
      <c r="V102" s="904"/>
      <c r="W102" s="951"/>
      <c r="X102" s="952" t="s">
        <v>395</v>
      </c>
      <c r="Y102" s="953"/>
      <c r="Z102" s="364"/>
      <c r="AA102" s="365">
        <v>9122.3570344208183</v>
      </c>
      <c r="AB102" s="365">
        <v>8852.0209360831832</v>
      </c>
      <c r="AC102" s="365">
        <v>9772.2967633595854</v>
      </c>
      <c r="AD102" s="365">
        <v>9955.7137255255784</v>
      </c>
      <c r="AE102" s="365">
        <v>10303.997857380831</v>
      </c>
      <c r="AF102" s="365">
        <v>10248.573177954557</v>
      </c>
      <c r="AG102" s="365">
        <v>11520.712099547476</v>
      </c>
      <c r="AH102" s="365">
        <v>11410.869720966164</v>
      </c>
      <c r="AI102" s="365">
        <v>10778.581721269165</v>
      </c>
      <c r="AJ102" s="365">
        <v>11280.138453115887</v>
      </c>
      <c r="AK102" s="365">
        <v>11810.657351127287</v>
      </c>
      <c r="AL102" s="365">
        <v>10840.468313115183</v>
      </c>
      <c r="AM102" s="365">
        <v>10709.843039637462</v>
      </c>
      <c r="AN102" s="365">
        <v>11012.21131728006</v>
      </c>
      <c r="AO102" s="365">
        <v>10979.946099810624</v>
      </c>
      <c r="AP102" s="365">
        <v>11742.627710983645</v>
      </c>
      <c r="AQ102" s="365">
        <v>11045.483034700883</v>
      </c>
      <c r="AR102" s="365">
        <v>11777.975918937094</v>
      </c>
      <c r="AS102" s="365">
        <v>11305.989275869975</v>
      </c>
      <c r="AT102" s="365">
        <v>11114.335812759073</v>
      </c>
      <c r="AU102" s="365">
        <v>11918.563794172836</v>
      </c>
      <c r="AV102" s="365">
        <v>13688.24510829841</v>
      </c>
      <c r="AW102" s="365">
        <v>13468.408427258953</v>
      </c>
      <c r="AX102" s="365">
        <v>13127.331192334615</v>
      </c>
      <c r="AY102" s="365">
        <v>13822.726465703141</v>
      </c>
      <c r="AZ102" s="365">
        <v>12854.988725947116</v>
      </c>
      <c r="BA102" s="437">
        <v>13463.717672889521</v>
      </c>
      <c r="BB102" s="704">
        <v>0</v>
      </c>
      <c r="BC102" s="365">
        <v>0</v>
      </c>
      <c r="BD102" s="365">
        <v>0</v>
      </c>
      <c r="BE102" s="365">
        <v>0</v>
      </c>
      <c r="BF102" s="365"/>
      <c r="BG102" s="437"/>
      <c r="BH102" s="118"/>
    </row>
    <row r="103" spans="22:60">
      <c r="V103" s="904"/>
      <c r="W103" s="951"/>
      <c r="X103" s="954" t="s">
        <v>396</v>
      </c>
      <c r="Y103" s="953"/>
      <c r="Z103" s="364"/>
      <c r="AA103" s="365">
        <v>11220.708675883059</v>
      </c>
      <c r="AB103" s="365">
        <v>11859.103339620804</v>
      </c>
      <c r="AC103" s="365">
        <v>12642.345977711015</v>
      </c>
      <c r="AD103" s="365">
        <v>12934.512598691543</v>
      </c>
      <c r="AE103" s="365">
        <v>13095.944467028492</v>
      </c>
      <c r="AF103" s="365">
        <v>13396.13577116036</v>
      </c>
      <c r="AG103" s="365">
        <v>13925.982004081472</v>
      </c>
      <c r="AH103" s="365">
        <v>14054.733763261076</v>
      </c>
      <c r="AI103" s="365">
        <v>13778.802949220342</v>
      </c>
      <c r="AJ103" s="365">
        <v>14229.272711583133</v>
      </c>
      <c r="AK103" s="365">
        <v>15417.442272355418</v>
      </c>
      <c r="AL103" s="365">
        <v>14836.159170364597</v>
      </c>
      <c r="AM103" s="365">
        <v>15617.615579898402</v>
      </c>
      <c r="AN103" s="365">
        <v>15571.263373224778</v>
      </c>
      <c r="AO103" s="365">
        <v>15710.771833425213</v>
      </c>
      <c r="AP103" s="365">
        <v>16379.883630539316</v>
      </c>
      <c r="AQ103" s="365">
        <v>15639.924747017189</v>
      </c>
      <c r="AR103" s="365">
        <v>16926.172874353379</v>
      </c>
      <c r="AS103" s="365">
        <v>15475.334400568292</v>
      </c>
      <c r="AT103" s="365">
        <v>15186.242183243809</v>
      </c>
      <c r="AU103" s="365">
        <v>16213.026097605958</v>
      </c>
      <c r="AV103" s="365">
        <v>17816.361247386598</v>
      </c>
      <c r="AW103" s="365">
        <v>18676.16320174756</v>
      </c>
      <c r="AX103" s="365">
        <v>18938.438623854952</v>
      </c>
      <c r="AY103" s="365">
        <v>17233.996141621665</v>
      </c>
      <c r="AZ103" s="365">
        <v>16436.356424826823</v>
      </c>
      <c r="BA103" s="437">
        <v>16481.636959276519</v>
      </c>
      <c r="BB103" s="704">
        <v>0</v>
      </c>
      <c r="BC103" s="365">
        <v>0</v>
      </c>
      <c r="BD103" s="365">
        <v>0</v>
      </c>
      <c r="BE103" s="365">
        <v>0</v>
      </c>
      <c r="BF103" s="365"/>
      <c r="BG103" s="437"/>
      <c r="BH103" s="118"/>
    </row>
    <row r="104" spans="22:60">
      <c r="V104" s="904"/>
      <c r="W104" s="951"/>
      <c r="X104" s="954" t="s">
        <v>397</v>
      </c>
      <c r="Y104" s="953"/>
      <c r="Z104" s="364"/>
      <c r="AA104" s="365">
        <v>43617.561404499691</v>
      </c>
      <c r="AB104" s="365">
        <v>44918.796190043562</v>
      </c>
      <c r="AC104" s="365">
        <v>47206.455339315275</v>
      </c>
      <c r="AD104" s="365">
        <v>46469.631998872632</v>
      </c>
      <c r="AE104" s="365">
        <v>51122.422211912344</v>
      </c>
      <c r="AF104" s="365">
        <v>50920.641831353991</v>
      </c>
      <c r="AG104" s="365">
        <v>50912.907935365671</v>
      </c>
      <c r="AH104" s="365">
        <v>48826.662807013985</v>
      </c>
      <c r="AI104" s="365">
        <v>49683.212476233348</v>
      </c>
      <c r="AJ104" s="365">
        <v>52806.247695361024</v>
      </c>
      <c r="AK104" s="365">
        <v>54860.284976204042</v>
      </c>
      <c r="AL104" s="365">
        <v>52918.477374173686</v>
      </c>
      <c r="AM104" s="365">
        <v>58257.043838727099</v>
      </c>
      <c r="AN104" s="365">
        <v>58658.363577254146</v>
      </c>
      <c r="AO104" s="365">
        <v>57643.440024620053</v>
      </c>
      <c r="AP104" s="365">
        <v>61057.476017637237</v>
      </c>
      <c r="AQ104" s="365">
        <v>56514.984804038366</v>
      </c>
      <c r="AR104" s="365">
        <v>62196.470282694034</v>
      </c>
      <c r="AS104" s="365">
        <v>62020.933562308623</v>
      </c>
      <c r="AT104" s="365">
        <v>57953.590197031583</v>
      </c>
      <c r="AU104" s="365">
        <v>62371.350370544329</v>
      </c>
      <c r="AV104" s="365">
        <v>66995.857414488419</v>
      </c>
      <c r="AW104" s="365">
        <v>71961.671125442488</v>
      </c>
      <c r="AX104" s="365">
        <v>70604.281146053618</v>
      </c>
      <c r="AY104" s="365">
        <v>67339.407595272365</v>
      </c>
      <c r="AZ104" s="365">
        <v>64555.911158262417</v>
      </c>
      <c r="BA104" s="437">
        <v>63456.747390032928</v>
      </c>
      <c r="BB104" s="704">
        <v>0</v>
      </c>
      <c r="BC104" s="365">
        <v>0</v>
      </c>
      <c r="BD104" s="365">
        <v>0</v>
      </c>
      <c r="BE104" s="365">
        <v>0</v>
      </c>
      <c r="BF104" s="365"/>
      <c r="BG104" s="437"/>
      <c r="BH104" s="118"/>
    </row>
    <row r="105" spans="22:60">
      <c r="V105" s="904"/>
      <c r="W105" s="951"/>
      <c r="X105" s="954" t="s">
        <v>398</v>
      </c>
      <c r="Y105" s="953"/>
      <c r="Z105" s="364"/>
      <c r="AA105" s="365">
        <v>7123.1279880259217</v>
      </c>
      <c r="AB105" s="365">
        <v>7410.8160566658025</v>
      </c>
      <c r="AC105" s="365">
        <v>7910.2956024164087</v>
      </c>
      <c r="AD105" s="365">
        <v>7650.1053428855594</v>
      </c>
      <c r="AE105" s="365">
        <v>7726.9849595453707</v>
      </c>
      <c r="AF105" s="365">
        <v>7816.040997159691</v>
      </c>
      <c r="AG105" s="365">
        <v>7924.8388862233569</v>
      </c>
      <c r="AH105" s="365">
        <v>7465.2874070411408</v>
      </c>
      <c r="AI105" s="365">
        <v>7452.5483369025242</v>
      </c>
      <c r="AJ105" s="365">
        <v>7773.978948768221</v>
      </c>
      <c r="AK105" s="365">
        <v>8182.0422100628575</v>
      </c>
      <c r="AL105" s="365">
        <v>7960.1650551625389</v>
      </c>
      <c r="AM105" s="365">
        <v>8164.9271510663048</v>
      </c>
      <c r="AN105" s="365">
        <v>8386.7808859172837</v>
      </c>
      <c r="AO105" s="365">
        <v>8664.4900562522234</v>
      </c>
      <c r="AP105" s="365">
        <v>9253.2607129241696</v>
      </c>
      <c r="AQ105" s="365">
        <v>8448.2030079562883</v>
      </c>
      <c r="AR105" s="365">
        <v>9487.9161874945894</v>
      </c>
      <c r="AS105" s="365">
        <v>9142.8473166063741</v>
      </c>
      <c r="AT105" s="365">
        <v>8839.492899843066</v>
      </c>
      <c r="AU105" s="365">
        <v>9604.6473038901895</v>
      </c>
      <c r="AV105" s="365">
        <v>10493.094593064334</v>
      </c>
      <c r="AW105" s="365">
        <v>11796.139640927555</v>
      </c>
      <c r="AX105" s="365">
        <v>11423.541964518838</v>
      </c>
      <c r="AY105" s="365">
        <v>10521.154201850297</v>
      </c>
      <c r="AZ105" s="365">
        <v>10279.002484998346</v>
      </c>
      <c r="BA105" s="437">
        <v>9727.8719490150706</v>
      </c>
      <c r="BB105" s="704">
        <v>0</v>
      </c>
      <c r="BC105" s="365">
        <v>0</v>
      </c>
      <c r="BD105" s="365">
        <v>0</v>
      </c>
      <c r="BE105" s="365">
        <v>0</v>
      </c>
      <c r="BF105" s="365"/>
      <c r="BG105" s="437"/>
      <c r="BH105" s="118"/>
    </row>
    <row r="106" spans="22:60">
      <c r="V106" s="904"/>
      <c r="W106" s="951"/>
      <c r="X106" s="954" t="s">
        <v>399</v>
      </c>
      <c r="Y106" s="953"/>
      <c r="Z106" s="364"/>
      <c r="AA106" s="365">
        <v>14743.192368023792</v>
      </c>
      <c r="AB106" s="365">
        <v>14433.967538087221</v>
      </c>
      <c r="AC106" s="365">
        <v>14739.744405131451</v>
      </c>
      <c r="AD106" s="365">
        <v>15105.535509040972</v>
      </c>
      <c r="AE106" s="365">
        <v>16040.103840475986</v>
      </c>
      <c r="AF106" s="365">
        <v>16638.374857619579</v>
      </c>
      <c r="AG106" s="365">
        <v>16893.413469136984</v>
      </c>
      <c r="AH106" s="365">
        <v>16101.219438590404</v>
      </c>
      <c r="AI106" s="365">
        <v>15541.326847638557</v>
      </c>
      <c r="AJ106" s="365">
        <v>16415.836632910497</v>
      </c>
      <c r="AK106" s="365">
        <v>16598.652914435159</v>
      </c>
      <c r="AL106" s="365">
        <v>16261.641500466105</v>
      </c>
      <c r="AM106" s="365">
        <v>18295.377128245807</v>
      </c>
      <c r="AN106" s="365">
        <v>19268.732469527076</v>
      </c>
      <c r="AO106" s="365">
        <v>19014.056548059467</v>
      </c>
      <c r="AP106" s="365">
        <v>20246.436455773706</v>
      </c>
      <c r="AQ106" s="365">
        <v>19381.605840117554</v>
      </c>
      <c r="AR106" s="365">
        <v>20413.078852087834</v>
      </c>
      <c r="AS106" s="365">
        <v>20977.965822826474</v>
      </c>
      <c r="AT106" s="365">
        <v>19148.791081744937</v>
      </c>
      <c r="AU106" s="365">
        <v>21413.569323078635</v>
      </c>
      <c r="AV106" s="365">
        <v>23540.665452554109</v>
      </c>
      <c r="AW106" s="365">
        <v>25609.597996830958</v>
      </c>
      <c r="AX106" s="365">
        <v>24448.264439449114</v>
      </c>
      <c r="AY106" s="365">
        <v>23720.767340688879</v>
      </c>
      <c r="AZ106" s="365">
        <v>22444.405009824379</v>
      </c>
      <c r="BA106" s="437">
        <v>22510.816030788108</v>
      </c>
      <c r="BB106" s="704">
        <v>0</v>
      </c>
      <c r="BC106" s="365">
        <v>0</v>
      </c>
      <c r="BD106" s="365">
        <v>0</v>
      </c>
      <c r="BE106" s="365">
        <v>0</v>
      </c>
      <c r="BF106" s="365"/>
      <c r="BG106" s="437"/>
      <c r="BH106" s="118"/>
    </row>
    <row r="107" spans="22:60">
      <c r="V107" s="904"/>
      <c r="W107" s="951"/>
      <c r="X107" s="954" t="s">
        <v>400</v>
      </c>
      <c r="Y107" s="953"/>
      <c r="Z107" s="364"/>
      <c r="AA107" s="365">
        <v>20026.552319933886</v>
      </c>
      <c r="AB107" s="365">
        <v>20696.572942187588</v>
      </c>
      <c r="AC107" s="365">
        <v>21037.335565939087</v>
      </c>
      <c r="AD107" s="365">
        <v>20692.566123380009</v>
      </c>
      <c r="AE107" s="365">
        <v>22593.362800603198</v>
      </c>
      <c r="AF107" s="365">
        <v>22764.390777368077</v>
      </c>
      <c r="AG107" s="365">
        <v>23460.973188759413</v>
      </c>
      <c r="AH107" s="365">
        <v>22833.535281355624</v>
      </c>
      <c r="AI107" s="365">
        <v>21895.023093596672</v>
      </c>
      <c r="AJ107" s="365">
        <v>23314.997309559883</v>
      </c>
      <c r="AK107" s="365">
        <v>24137.406984879577</v>
      </c>
      <c r="AL107" s="365">
        <v>23370.901035904968</v>
      </c>
      <c r="AM107" s="365">
        <v>25032.331033991693</v>
      </c>
      <c r="AN107" s="365">
        <v>26124.331953833862</v>
      </c>
      <c r="AO107" s="365">
        <v>25709.251956169515</v>
      </c>
      <c r="AP107" s="365">
        <v>27343.575992210594</v>
      </c>
      <c r="AQ107" s="365">
        <v>26194.420534676312</v>
      </c>
      <c r="AR107" s="365">
        <v>28151.808561604186</v>
      </c>
      <c r="AS107" s="365">
        <v>27809.298799022639</v>
      </c>
      <c r="AT107" s="365">
        <v>25855.059576786174</v>
      </c>
      <c r="AU107" s="365">
        <v>27440.492349599212</v>
      </c>
      <c r="AV107" s="365">
        <v>30068.31299473191</v>
      </c>
      <c r="AW107" s="365">
        <v>31599.998821653724</v>
      </c>
      <c r="AX107" s="365">
        <v>32852.294212919514</v>
      </c>
      <c r="AY107" s="365">
        <v>30692.386804133988</v>
      </c>
      <c r="AZ107" s="365">
        <v>29136.261515378206</v>
      </c>
      <c r="BA107" s="437">
        <v>28920.292076507925</v>
      </c>
      <c r="BB107" s="704">
        <v>0</v>
      </c>
      <c r="BC107" s="365">
        <v>0</v>
      </c>
      <c r="BD107" s="365">
        <v>0</v>
      </c>
      <c r="BE107" s="365">
        <v>0</v>
      </c>
      <c r="BF107" s="365"/>
      <c r="BG107" s="437"/>
      <c r="BH107" s="118"/>
    </row>
    <row r="108" spans="22:60">
      <c r="V108" s="904"/>
      <c r="W108" s="951"/>
      <c r="X108" s="954" t="s">
        <v>401</v>
      </c>
      <c r="Y108" s="953"/>
      <c r="Z108" s="364"/>
      <c r="AA108" s="365">
        <v>7843.9113839143938</v>
      </c>
      <c r="AB108" s="365">
        <v>7713.6671319203451</v>
      </c>
      <c r="AC108" s="365">
        <v>8265.660585790085</v>
      </c>
      <c r="AD108" s="365">
        <v>8450.0371944246799</v>
      </c>
      <c r="AE108" s="365">
        <v>9018.4411360886515</v>
      </c>
      <c r="AF108" s="365">
        <v>9271.8465624839482</v>
      </c>
      <c r="AG108" s="365">
        <v>9205.8808389692203</v>
      </c>
      <c r="AH108" s="365">
        <v>8649.4548149831717</v>
      </c>
      <c r="AI108" s="365">
        <v>8721.3043388736351</v>
      </c>
      <c r="AJ108" s="365">
        <v>8948.1325854523202</v>
      </c>
      <c r="AK108" s="365">
        <v>9251.2578666936497</v>
      </c>
      <c r="AL108" s="365">
        <v>9289.4800562187593</v>
      </c>
      <c r="AM108" s="365">
        <v>9751.8516419923108</v>
      </c>
      <c r="AN108" s="365">
        <v>10138.501121188645</v>
      </c>
      <c r="AO108" s="365">
        <v>9934.0171365766619</v>
      </c>
      <c r="AP108" s="365">
        <v>10738.344266422537</v>
      </c>
      <c r="AQ108" s="365">
        <v>9685.4320157998754</v>
      </c>
      <c r="AR108" s="365">
        <v>10203.289943451133</v>
      </c>
      <c r="AS108" s="365">
        <v>10535.196916117346</v>
      </c>
      <c r="AT108" s="365">
        <v>9791.9832202930338</v>
      </c>
      <c r="AU108" s="365">
        <v>10326.55469132717</v>
      </c>
      <c r="AV108" s="365">
        <v>11649.524512616816</v>
      </c>
      <c r="AW108" s="365">
        <v>12179.261394861718</v>
      </c>
      <c r="AX108" s="365">
        <v>12286.014891022825</v>
      </c>
      <c r="AY108" s="365">
        <v>11803.855088960896</v>
      </c>
      <c r="AZ108" s="365">
        <v>11144.169625192195</v>
      </c>
      <c r="BA108" s="437">
        <v>10633.035483567637</v>
      </c>
      <c r="BB108" s="704">
        <v>0</v>
      </c>
      <c r="BC108" s="365">
        <v>0</v>
      </c>
      <c r="BD108" s="365">
        <v>0</v>
      </c>
      <c r="BE108" s="365">
        <v>0</v>
      </c>
      <c r="BF108" s="365"/>
      <c r="BG108" s="437"/>
      <c r="BH108" s="118"/>
    </row>
    <row r="109" spans="22:60">
      <c r="V109" s="904"/>
      <c r="W109" s="951"/>
      <c r="X109" s="954" t="s">
        <v>402</v>
      </c>
      <c r="Y109" s="953"/>
      <c r="Z109" s="364"/>
      <c r="AA109" s="365">
        <v>3958.5926028267368</v>
      </c>
      <c r="AB109" s="365">
        <v>4209.5763351748192</v>
      </c>
      <c r="AC109" s="365">
        <v>4350.9871030276227</v>
      </c>
      <c r="AD109" s="365">
        <v>4358.0065767663618</v>
      </c>
      <c r="AE109" s="365">
        <v>4440.7899921486687</v>
      </c>
      <c r="AF109" s="365">
        <v>4511.2459108918565</v>
      </c>
      <c r="AG109" s="365">
        <v>4916.0627157977506</v>
      </c>
      <c r="AH109" s="365">
        <v>4713.7450957031115</v>
      </c>
      <c r="AI109" s="365">
        <v>4677.0537235239908</v>
      </c>
      <c r="AJ109" s="365">
        <v>4787.6668754191433</v>
      </c>
      <c r="AK109" s="365">
        <v>5127.5814520076801</v>
      </c>
      <c r="AL109" s="365">
        <v>5010.4718939718432</v>
      </c>
      <c r="AM109" s="365">
        <v>5408.2244679642999</v>
      </c>
      <c r="AN109" s="365">
        <v>5791.2240040711567</v>
      </c>
      <c r="AO109" s="365">
        <v>5418.4045608933247</v>
      </c>
      <c r="AP109" s="365">
        <v>5614.1172452786859</v>
      </c>
      <c r="AQ109" s="365">
        <v>5392.2883588584891</v>
      </c>
      <c r="AR109" s="365">
        <v>5798.6428621936493</v>
      </c>
      <c r="AS109" s="365">
        <v>5987.23826582942</v>
      </c>
      <c r="AT109" s="365">
        <v>5298.3805278004347</v>
      </c>
      <c r="AU109" s="365">
        <v>5689.6277782107409</v>
      </c>
      <c r="AV109" s="365">
        <v>6299.0646536649037</v>
      </c>
      <c r="AW109" s="365">
        <v>6752.9640993075709</v>
      </c>
      <c r="AX109" s="365">
        <v>7109.3863471161021</v>
      </c>
      <c r="AY109" s="365">
        <v>6570.3784615638415</v>
      </c>
      <c r="AZ109" s="365">
        <v>5867.7171458771836</v>
      </c>
      <c r="BA109" s="437">
        <v>5944.2759364461417</v>
      </c>
      <c r="BB109" s="704">
        <v>0</v>
      </c>
      <c r="BC109" s="365">
        <v>0</v>
      </c>
      <c r="BD109" s="365">
        <v>0</v>
      </c>
      <c r="BE109" s="365">
        <v>0</v>
      </c>
      <c r="BF109" s="365"/>
      <c r="BG109" s="437"/>
      <c r="BH109" s="118"/>
    </row>
    <row r="110" spans="22:60">
      <c r="V110" s="904"/>
      <c r="W110" s="951"/>
      <c r="X110" s="954" t="s">
        <v>403</v>
      </c>
      <c r="Y110" s="953"/>
      <c r="Z110" s="364"/>
      <c r="AA110" s="365">
        <v>11616.270592546411</v>
      </c>
      <c r="AB110" s="365">
        <v>11812.97454172041</v>
      </c>
      <c r="AC110" s="365">
        <v>12549.954506591552</v>
      </c>
      <c r="AD110" s="365">
        <v>12634.639782645841</v>
      </c>
      <c r="AE110" s="365">
        <v>13692.85633664466</v>
      </c>
      <c r="AF110" s="365">
        <v>13889.991134320837</v>
      </c>
      <c r="AG110" s="365">
        <v>14076.948869955166</v>
      </c>
      <c r="AH110" s="365">
        <v>13701.472661092303</v>
      </c>
      <c r="AI110" s="365">
        <v>13553.897423130738</v>
      </c>
      <c r="AJ110" s="365">
        <v>14166.301190886516</v>
      </c>
      <c r="AK110" s="365">
        <v>14128.0559774183</v>
      </c>
      <c r="AL110" s="365">
        <v>14732.399562941966</v>
      </c>
      <c r="AM110" s="365">
        <v>15576.148721432317</v>
      </c>
      <c r="AN110" s="365">
        <v>16002.05365145066</v>
      </c>
      <c r="AO110" s="365">
        <v>15981.593571476194</v>
      </c>
      <c r="AP110" s="365">
        <v>16598.153439116981</v>
      </c>
      <c r="AQ110" s="365">
        <v>15591.616255281031</v>
      </c>
      <c r="AR110" s="365">
        <v>16982.636098704264</v>
      </c>
      <c r="AS110" s="365">
        <v>16105.4395004445</v>
      </c>
      <c r="AT110" s="365">
        <v>15209.19389682882</v>
      </c>
      <c r="AU110" s="365">
        <v>16732.798809568645</v>
      </c>
      <c r="AV110" s="365">
        <v>18829.524640235613</v>
      </c>
      <c r="AW110" s="365">
        <v>19757.95544301649</v>
      </c>
      <c r="AX110" s="365">
        <v>20542.140017527141</v>
      </c>
      <c r="AY110" s="365">
        <v>18450.579638218605</v>
      </c>
      <c r="AZ110" s="365">
        <v>18249.132889366425</v>
      </c>
      <c r="BA110" s="437">
        <v>18792.719893405207</v>
      </c>
      <c r="BB110" s="704">
        <v>0</v>
      </c>
      <c r="BC110" s="365">
        <v>0</v>
      </c>
      <c r="BD110" s="365">
        <v>0</v>
      </c>
      <c r="BE110" s="365">
        <v>0</v>
      </c>
      <c r="BF110" s="365"/>
      <c r="BG110" s="437"/>
      <c r="BH110" s="118"/>
    </row>
    <row r="111" spans="22:60">
      <c r="V111" s="904"/>
      <c r="W111" s="951"/>
      <c r="X111" s="954" t="s">
        <v>404</v>
      </c>
      <c r="Y111" s="955"/>
      <c r="Z111" s="364"/>
      <c r="AA111" s="365">
        <v>1036.9122338102343</v>
      </c>
      <c r="AB111" s="365">
        <v>1056.6529905820094</v>
      </c>
      <c r="AC111" s="365">
        <v>1011.3940510230991</v>
      </c>
      <c r="AD111" s="365">
        <v>1063.6525938835318</v>
      </c>
      <c r="AE111" s="365">
        <v>1046.1196051727745</v>
      </c>
      <c r="AF111" s="365">
        <v>1102.8924019128106</v>
      </c>
      <c r="AG111" s="365">
        <v>869.43142815700162</v>
      </c>
      <c r="AH111" s="365">
        <v>1022.355993491852</v>
      </c>
      <c r="AI111" s="365">
        <v>1119.1066889478686</v>
      </c>
      <c r="AJ111" s="365">
        <v>1133.2058598775022</v>
      </c>
      <c r="AK111" s="365">
        <v>1119.9316810656424</v>
      </c>
      <c r="AL111" s="365">
        <v>1145.6202765591236</v>
      </c>
      <c r="AM111" s="365">
        <v>1228.6252814497234</v>
      </c>
      <c r="AN111" s="365">
        <v>1395.5260239167844</v>
      </c>
      <c r="AO111" s="365">
        <v>1256.63580178441</v>
      </c>
      <c r="AP111" s="365">
        <v>1319.1696604995093</v>
      </c>
      <c r="AQ111" s="365">
        <v>1350.2430021543578</v>
      </c>
      <c r="AR111" s="365">
        <v>1297.2239287278774</v>
      </c>
      <c r="AS111" s="365">
        <v>1366.489133919923</v>
      </c>
      <c r="AT111" s="365">
        <v>1200.9269751952065</v>
      </c>
      <c r="AU111" s="365">
        <v>1277.4131087277181</v>
      </c>
      <c r="AV111" s="365">
        <v>1520.6811382856672</v>
      </c>
      <c r="AW111" s="365">
        <v>1483.237232986758</v>
      </c>
      <c r="AX111" s="365">
        <v>1601.4433514713428</v>
      </c>
      <c r="AY111" s="365">
        <v>1692.988050557165</v>
      </c>
      <c r="AZ111" s="365">
        <v>1649.0026358051764</v>
      </c>
      <c r="BA111" s="437">
        <v>1635.4976251582177</v>
      </c>
      <c r="BB111" s="704">
        <v>0</v>
      </c>
      <c r="BC111" s="365">
        <v>0</v>
      </c>
      <c r="BD111" s="365">
        <v>0</v>
      </c>
      <c r="BE111" s="365">
        <v>0</v>
      </c>
      <c r="BF111" s="365"/>
      <c r="BG111" s="437"/>
      <c r="BH111" s="118"/>
    </row>
    <row r="112" spans="22:60" ht="15" thickBot="1">
      <c r="V112" s="904"/>
      <c r="W112" s="956"/>
      <c r="X112" s="957" t="s">
        <v>405</v>
      </c>
      <c r="Y112" s="958"/>
      <c r="Z112" s="364"/>
      <c r="AA112" s="367">
        <v>-531.46141114260672</v>
      </c>
      <c r="AB112" s="367">
        <v>-1287.7967267996962</v>
      </c>
      <c r="AC112" s="367">
        <v>-902.49975565761315</v>
      </c>
      <c r="AD112" s="367">
        <v>-1170.3058530776464</v>
      </c>
      <c r="AE112" s="367">
        <v>-1413.2663826837959</v>
      </c>
      <c r="AF112" s="367">
        <v>-619.35169733897681</v>
      </c>
      <c r="AG112" s="367">
        <v>-1186.3957623079039</v>
      </c>
      <c r="AH112" s="367">
        <v>-1173.5142635663092</v>
      </c>
      <c r="AI112" s="367">
        <v>-2083.2815141234805</v>
      </c>
      <c r="AJ112" s="367">
        <v>-2619.4648758702961</v>
      </c>
      <c r="AK112" s="367">
        <v>-2348.9183201582796</v>
      </c>
      <c r="AL112" s="367">
        <v>-1421.0103407989309</v>
      </c>
      <c r="AM112" s="367">
        <v>-2225.238906244309</v>
      </c>
      <c r="AN112" s="367">
        <v>-3392.9224689179382</v>
      </c>
      <c r="AO112" s="367">
        <v>-3281.1419490546432</v>
      </c>
      <c r="AP112" s="367">
        <v>-6613.2495363687503</v>
      </c>
      <c r="AQ112" s="367">
        <v>-4584.9470163215492</v>
      </c>
      <c r="AR112" s="367">
        <v>-7721.3539158307576</v>
      </c>
      <c r="AS112" s="367">
        <v>-9439.1710378498683</v>
      </c>
      <c r="AT112" s="367">
        <v>-4446.6746062571628</v>
      </c>
      <c r="AU112" s="367">
        <v>-6047.6355910582897</v>
      </c>
      <c r="AV112" s="367">
        <v>-9048.3113258611429</v>
      </c>
      <c r="AW112" s="367">
        <v>-7138.9570799375924</v>
      </c>
      <c r="AX112" s="367">
        <v>-7955.9621478361769</v>
      </c>
      <c r="AY112" s="367">
        <v>-9930.0583001679679</v>
      </c>
      <c r="AZ112" s="367">
        <v>-5757.2361458888709</v>
      </c>
      <c r="BA112" s="438">
        <v>-3661.2461642339886</v>
      </c>
      <c r="BB112" s="705">
        <v>0</v>
      </c>
      <c r="BC112" s="367">
        <v>0</v>
      </c>
      <c r="BD112" s="367">
        <v>0</v>
      </c>
      <c r="BE112" s="367">
        <v>0</v>
      </c>
      <c r="BF112" s="367"/>
      <c r="BG112" s="438"/>
      <c r="BH112" s="118"/>
    </row>
    <row r="113" spans="22:60">
      <c r="V113" s="959" t="s">
        <v>213</v>
      </c>
      <c r="W113" s="960"/>
      <c r="X113" s="961"/>
      <c r="Y113" s="146"/>
      <c r="Z113" s="146"/>
      <c r="AA113" s="320">
        <f>SUM(AA114,AA119,AA122,AA123,AA124)</f>
        <v>65097.169343299676</v>
      </c>
      <c r="AB113" s="320">
        <f>SUM(AB114,AB119,AB122,AB123,AB124)</f>
        <v>66220.648611692028</v>
      </c>
      <c r="AC113" s="320">
        <f t="shared" ref="AC113:BA113" si="28">SUM(AC114,AC119,AC122,AC123,AC124)</f>
        <v>66149.234261584992</v>
      </c>
      <c r="AD113" s="320">
        <f t="shared" si="28"/>
        <v>64863.230343563591</v>
      </c>
      <c r="AE113" s="320">
        <f t="shared" si="28"/>
        <v>66439.565935636361</v>
      </c>
      <c r="AF113" s="320">
        <f t="shared" si="28"/>
        <v>66773.978459222126</v>
      </c>
      <c r="AG113" s="320">
        <f t="shared" si="28"/>
        <v>67297.580916636609</v>
      </c>
      <c r="AH113" s="320">
        <f t="shared" si="28"/>
        <v>64691.766735129</v>
      </c>
      <c r="AI113" s="320">
        <f t="shared" si="28"/>
        <v>58609.931088042475</v>
      </c>
      <c r="AJ113" s="320">
        <f t="shared" si="28"/>
        <v>58899.027141395483</v>
      </c>
      <c r="AK113" s="320">
        <f t="shared" si="28"/>
        <v>59357.38611995586</v>
      </c>
      <c r="AL113" s="320">
        <f t="shared" si="28"/>
        <v>58040.948242661914</v>
      </c>
      <c r="AM113" s="320">
        <f t="shared" si="28"/>
        <v>55350.789706260155</v>
      </c>
      <c r="AN113" s="320">
        <f t="shared" si="28"/>
        <v>54560.453458106036</v>
      </c>
      <c r="AO113" s="320">
        <f t="shared" si="28"/>
        <v>54542.589750656516</v>
      </c>
      <c r="AP113" s="320">
        <f t="shared" si="28"/>
        <v>55643.632452374593</v>
      </c>
      <c r="AQ113" s="320">
        <f t="shared" si="28"/>
        <v>55893.211800454774</v>
      </c>
      <c r="AR113" s="320">
        <f t="shared" si="28"/>
        <v>55092.174364530867</v>
      </c>
      <c r="AS113" s="320">
        <f t="shared" si="28"/>
        <v>50792.741610311394</v>
      </c>
      <c r="AT113" s="320">
        <f t="shared" si="28"/>
        <v>45234.0149088783</v>
      </c>
      <c r="AU113" s="320">
        <f t="shared" si="28"/>
        <v>46315.191800375316</v>
      </c>
      <c r="AV113" s="320">
        <f t="shared" si="28"/>
        <v>46225.276178709028</v>
      </c>
      <c r="AW113" s="320">
        <f t="shared" si="28"/>
        <v>46286.758107012545</v>
      </c>
      <c r="AX113" s="320">
        <f t="shared" si="28"/>
        <v>48048.80157357367</v>
      </c>
      <c r="AY113" s="320">
        <f t="shared" si="28"/>
        <v>47449.717694070081</v>
      </c>
      <c r="AZ113" s="320">
        <f t="shared" si="28"/>
        <v>46143.676996224152</v>
      </c>
      <c r="BA113" s="439">
        <f t="shared" si="28"/>
        <v>45729.044208005835</v>
      </c>
      <c r="BB113" s="646">
        <f t="shared" ref="BB113:BE113" si="29">SUM(BB114,BB119,BB122,BB123,BB124)</f>
        <v>0</v>
      </c>
      <c r="BC113" s="320">
        <f t="shared" si="29"/>
        <v>0</v>
      </c>
      <c r="BD113" s="320">
        <f t="shared" si="29"/>
        <v>0</v>
      </c>
      <c r="BE113" s="320">
        <f t="shared" si="29"/>
        <v>0</v>
      </c>
      <c r="BF113" s="320"/>
      <c r="BG113" s="439"/>
      <c r="BH113" s="118"/>
    </row>
    <row r="114" spans="22:60">
      <c r="V114" s="962"/>
      <c r="W114" s="905" t="s">
        <v>214</v>
      </c>
      <c r="X114" s="963"/>
      <c r="Y114" s="148"/>
      <c r="Z114" s="148"/>
      <c r="AA114" s="627">
        <f>'2.CO2-Sector'!AA44</f>
        <v>49218.657110465414</v>
      </c>
      <c r="AB114" s="627">
        <f>'2.CO2-Sector'!AB44</f>
        <v>50536.318695285423</v>
      </c>
      <c r="AC114" s="627">
        <f>'2.CO2-Sector'!AC44</f>
        <v>50953.307976125499</v>
      </c>
      <c r="AD114" s="627">
        <f>'2.CO2-Sector'!AD44</f>
        <v>50239.913380184604</v>
      </c>
      <c r="AE114" s="627">
        <f>'2.CO2-Sector'!AE44</f>
        <v>51250.192560402909</v>
      </c>
      <c r="AF114" s="627">
        <f>'2.CO2-Sector'!AF44</f>
        <v>51130.777367210147</v>
      </c>
      <c r="AG114" s="627">
        <f>'2.CO2-Sector'!AG44</f>
        <v>51473.757222270695</v>
      </c>
      <c r="AH114" s="627">
        <f>'2.CO2-Sector'!AH44</f>
        <v>48824.77999016676</v>
      </c>
      <c r="AI114" s="627">
        <f>'2.CO2-Sector'!AI44</f>
        <v>43847.700503772736</v>
      </c>
      <c r="AJ114" s="627">
        <f>'2.CO2-Sector'!AJ44</f>
        <v>43563.766885549754</v>
      </c>
      <c r="AK114" s="627">
        <f>'2.CO2-Sector'!AK44</f>
        <v>43899.422551187461</v>
      </c>
      <c r="AL114" s="627">
        <f>'2.CO2-Sector'!AL44</f>
        <v>42955.998859285304</v>
      </c>
      <c r="AM114" s="627">
        <f>'2.CO2-Sector'!AM44</f>
        <v>40469.077845842869</v>
      </c>
      <c r="AN114" s="627">
        <f>'2.CO2-Sector'!AN44</f>
        <v>40133.7417478692</v>
      </c>
      <c r="AO114" s="627">
        <f>'2.CO2-Sector'!AO44</f>
        <v>39808.973338921569</v>
      </c>
      <c r="AP114" s="627">
        <f>'2.CO2-Sector'!AP44</f>
        <v>41219.73187264704</v>
      </c>
      <c r="AQ114" s="627">
        <f>'2.CO2-Sector'!AQ44</f>
        <v>41192.25716722104</v>
      </c>
      <c r="AR114" s="627">
        <f>'2.CO2-Sector'!AR44</f>
        <v>40200.223106263526</v>
      </c>
      <c r="AS114" s="627">
        <f>'2.CO2-Sector'!AS44</f>
        <v>37432.491716224766</v>
      </c>
      <c r="AT114" s="627">
        <f>'2.CO2-Sector'!AT44</f>
        <v>32775.515152105858</v>
      </c>
      <c r="AU114" s="627">
        <f>'2.CO2-Sector'!AU44</f>
        <v>32747.858741581927</v>
      </c>
      <c r="AV114" s="627">
        <f>'2.CO2-Sector'!AV44</f>
        <v>33091.442253993395</v>
      </c>
      <c r="AW114" s="627">
        <f>'2.CO2-Sector'!AW44</f>
        <v>33660.75784585395</v>
      </c>
      <c r="AX114" s="627">
        <f>'2.CO2-Sector'!AX44</f>
        <v>35053.392663644103</v>
      </c>
      <c r="AY114" s="627">
        <f>'2.CO2-Sector'!AY44</f>
        <v>34794.793778810359</v>
      </c>
      <c r="AZ114" s="627">
        <f>'2.CO2-Sector'!AZ44</f>
        <v>33735.330742566075</v>
      </c>
      <c r="BA114" s="664">
        <f>'2.CO2-Sector'!BA44</f>
        <v>33626.529278341113</v>
      </c>
      <c r="BB114" s="647">
        <f t="shared" ref="BB114:BE114" si="30">SUM(BB115:BB118)</f>
        <v>0</v>
      </c>
      <c r="BC114" s="627">
        <f t="shared" si="30"/>
        <v>0</v>
      </c>
      <c r="BD114" s="627">
        <f t="shared" si="30"/>
        <v>0</v>
      </c>
      <c r="BE114" s="627">
        <f t="shared" si="30"/>
        <v>0</v>
      </c>
      <c r="BF114" s="148"/>
      <c r="BG114" s="440"/>
      <c r="BH114" s="118"/>
    </row>
    <row r="115" spans="22:60">
      <c r="V115" s="962"/>
      <c r="W115" s="911"/>
      <c r="X115" s="964" t="s">
        <v>406</v>
      </c>
      <c r="Y115" s="155"/>
      <c r="Z115" s="155"/>
      <c r="AA115" s="155">
        <f>'2.CO2-Sector'!AA45</f>
        <v>38701.103416042592</v>
      </c>
      <c r="AB115" s="155">
        <f>'2.CO2-Sector'!AB45</f>
        <v>40346.744742035473</v>
      </c>
      <c r="AC115" s="155">
        <f>'2.CO2-Sector'!AC45</f>
        <v>41665.79114506545</v>
      </c>
      <c r="AD115" s="155">
        <f>'2.CO2-Sector'!AD45</f>
        <v>41224.494256585334</v>
      </c>
      <c r="AE115" s="155">
        <f>'2.CO2-Sector'!AE45</f>
        <v>42297.116417365723</v>
      </c>
      <c r="AF115" s="155">
        <f>'2.CO2-Sector'!AF45</f>
        <v>42142.02726535382</v>
      </c>
      <c r="AG115" s="155">
        <f>'2.CO2-Sector'!AG45</f>
        <v>42559.539804125336</v>
      </c>
      <c r="AH115" s="155">
        <f>'2.CO2-Sector'!AH45</f>
        <v>39926.083389390726</v>
      </c>
      <c r="AI115" s="155">
        <f>'2.CO2-Sector'!AI45</f>
        <v>35362.599382577479</v>
      </c>
      <c r="AJ115" s="155">
        <f>'2.CO2-Sector'!AJ45</f>
        <v>35010.124942594921</v>
      </c>
      <c r="AK115" s="155">
        <f>'2.CO2-Sector'!AK45</f>
        <v>35085.742906855594</v>
      </c>
      <c r="AL115" s="155">
        <f>'2.CO2-Sector'!AL45</f>
        <v>34374.185269382258</v>
      </c>
      <c r="AM115" s="155">
        <f>'2.CO2-Sector'!AM45</f>
        <v>32417.253435765444</v>
      </c>
      <c r="AN115" s="155">
        <f>'2.CO2-Sector'!AN45</f>
        <v>31935.273453308597</v>
      </c>
      <c r="AO115" s="155">
        <f>'2.CO2-Sector'!AO45</f>
        <v>31276.189983420805</v>
      </c>
      <c r="AP115" s="155">
        <f>'2.CO2-Sector'!AP45</f>
        <v>32279.645554026018</v>
      </c>
      <c r="AQ115" s="155">
        <f>'2.CO2-Sector'!AQ45</f>
        <v>31990.873871774482</v>
      </c>
      <c r="AR115" s="155">
        <f>'2.CO2-Sector'!AR45</f>
        <v>30658.349937916188</v>
      </c>
      <c r="AS115" s="155">
        <f>'2.CO2-Sector'!AS45</f>
        <v>28552.561480293498</v>
      </c>
      <c r="AT115" s="155">
        <f>'2.CO2-Sector'!AT45</f>
        <v>25308.481718967807</v>
      </c>
      <c r="AU115" s="155">
        <f>'2.CO2-Sector'!AU45</f>
        <v>24321.270937421363</v>
      </c>
      <c r="AV115" s="155">
        <f>'2.CO2-Sector'!AV45</f>
        <v>24982.895526650263</v>
      </c>
      <c r="AW115" s="155">
        <f>'2.CO2-Sector'!AW45</f>
        <v>25624.79533860795</v>
      </c>
      <c r="AX115" s="155">
        <f>'2.CO2-Sector'!AX45</f>
        <v>26805.206128279013</v>
      </c>
      <c r="AY115" s="155">
        <f>'2.CO2-Sector'!AY45</f>
        <v>26557.37523672733</v>
      </c>
      <c r="AZ115" s="155">
        <f>'2.CO2-Sector'!AZ45</f>
        <v>25936.250183603999</v>
      </c>
      <c r="BA115" s="441">
        <f>'2.CO2-Sector'!BA45</f>
        <v>25969.470794926132</v>
      </c>
      <c r="BB115" s="677">
        <f>'3.Allocated_CO2-Sector'!BB45</f>
        <v>0</v>
      </c>
      <c r="BC115" s="155">
        <f>'3.Allocated_CO2-Sector'!BC45</f>
        <v>0</v>
      </c>
      <c r="BD115" s="155">
        <f>'3.Allocated_CO2-Sector'!BD45</f>
        <v>0</v>
      </c>
      <c r="BE115" s="155">
        <f>'3.Allocated_CO2-Sector'!BE45</f>
        <v>0</v>
      </c>
      <c r="BF115" s="155"/>
      <c r="BG115" s="441"/>
    </row>
    <row r="116" spans="22:60">
      <c r="V116" s="962"/>
      <c r="W116" s="911"/>
      <c r="X116" s="965" t="s">
        <v>407</v>
      </c>
      <c r="Y116" s="156"/>
      <c r="Z116" s="156"/>
      <c r="AA116" s="155">
        <f>'2.CO2-Sector'!AA46</f>
        <v>6674.4490046098017</v>
      </c>
      <c r="AB116" s="155">
        <f>'2.CO2-Sector'!AB46</f>
        <v>6524.5328569297908</v>
      </c>
      <c r="AC116" s="155">
        <f>'2.CO2-Sector'!AC46</f>
        <v>5945.8339540571315</v>
      </c>
      <c r="AD116" s="155">
        <f>'2.CO2-Sector'!AD46</f>
        <v>5842.3534676861227</v>
      </c>
      <c r="AE116" s="155">
        <f>'2.CO2-Sector'!AE46</f>
        <v>5740.0247792311475</v>
      </c>
      <c r="AF116" s="155">
        <f>'2.CO2-Sector'!AF46</f>
        <v>5795.1316308500946</v>
      </c>
      <c r="AG116" s="155">
        <f>'2.CO2-Sector'!AG46</f>
        <v>5789.0719316293616</v>
      </c>
      <c r="AH116" s="155">
        <f>'2.CO2-Sector'!AH46</f>
        <v>5903.8352801359188</v>
      </c>
      <c r="AI116" s="155">
        <f>'2.CO2-Sector'!AI46</f>
        <v>5638.1994106625216</v>
      </c>
      <c r="AJ116" s="155">
        <f>'2.CO2-Sector'!AJ46</f>
        <v>5703.2053582387407</v>
      </c>
      <c r="AK116" s="155">
        <f>'2.CO2-Sector'!AK46</f>
        <v>5899.9845210859867</v>
      </c>
      <c r="AL116" s="155">
        <f>'2.CO2-Sector'!AL46</f>
        <v>5594.9262706926866</v>
      </c>
      <c r="AM116" s="155">
        <f>'2.CO2-Sector'!AM46</f>
        <v>5605.2257994031515</v>
      </c>
      <c r="AN116" s="155">
        <f>'2.CO2-Sector'!AN46</f>
        <v>6010.9337107231668</v>
      </c>
      <c r="AO116" s="155">
        <f>'2.CO2-Sector'!AO46</f>
        <v>6398.6869967575658</v>
      </c>
      <c r="AP116" s="155">
        <f>'2.CO2-Sector'!AP46</f>
        <v>6645.7105523034497</v>
      </c>
      <c r="AQ116" s="155">
        <f>'2.CO2-Sector'!AQ46</f>
        <v>6788.1886315874181</v>
      </c>
      <c r="AR116" s="155">
        <f>'2.CO2-Sector'!AR46</f>
        <v>7012.0890129308336</v>
      </c>
      <c r="AS116" s="155">
        <f>'2.CO2-Sector'!AS46</f>
        <v>6591.818326146341</v>
      </c>
      <c r="AT116" s="155">
        <f>'2.CO2-Sector'!AT46</f>
        <v>5364.6005099960857</v>
      </c>
      <c r="AU116" s="155">
        <f>'2.CO2-Sector'!AU46</f>
        <v>6284.7190568659153</v>
      </c>
      <c r="AV116" s="155">
        <f>'2.CO2-Sector'!AV46</f>
        <v>5895.7907835699853</v>
      </c>
      <c r="AW116" s="155">
        <f>'2.CO2-Sector'!AW46</f>
        <v>5679.325140228646</v>
      </c>
      <c r="AX116" s="155">
        <f>'2.CO2-Sector'!AX46</f>
        <v>5766.6750900500374</v>
      </c>
      <c r="AY116" s="155">
        <f>'2.CO2-Sector'!AY46</f>
        <v>5811.9451381047556</v>
      </c>
      <c r="AZ116" s="155">
        <f>'2.CO2-Sector'!AZ46</f>
        <v>5477.0464397639898</v>
      </c>
      <c r="BA116" s="441">
        <f>'2.CO2-Sector'!BA46</f>
        <v>5487.1424849600135</v>
      </c>
      <c r="BB116" s="677">
        <f>'3.Allocated_CO2-Sector'!BB46</f>
        <v>0</v>
      </c>
      <c r="BC116" s="155">
        <f>'3.Allocated_CO2-Sector'!BC46</f>
        <v>0</v>
      </c>
      <c r="BD116" s="155">
        <f>'3.Allocated_CO2-Sector'!BD46</f>
        <v>0</v>
      </c>
      <c r="BE116" s="155">
        <f>'3.Allocated_CO2-Sector'!BE46</f>
        <v>0</v>
      </c>
      <c r="BF116" s="155"/>
      <c r="BG116" s="441"/>
    </row>
    <row r="117" spans="22:60">
      <c r="V117" s="962"/>
      <c r="W117" s="911"/>
      <c r="X117" s="965" t="s">
        <v>217</v>
      </c>
      <c r="Y117" s="156"/>
      <c r="Z117" s="156"/>
      <c r="AA117" s="155">
        <f>'2.CO2-Sector'!AA47</f>
        <v>301.08346768875816</v>
      </c>
      <c r="AB117" s="155">
        <f>'2.CO2-Sector'!AB47</f>
        <v>295.75558173672357</v>
      </c>
      <c r="AC117" s="155">
        <f>'2.CO2-Sector'!AC47</f>
        <v>284.33507695387169</v>
      </c>
      <c r="AD117" s="155">
        <f>'2.CO2-Sector'!AD47</f>
        <v>278.10119582170148</v>
      </c>
      <c r="AE117" s="155">
        <f>'2.CO2-Sector'!AE47</f>
        <v>274.49444793382429</v>
      </c>
      <c r="AF117" s="155">
        <f>'2.CO2-Sector'!AF47</f>
        <v>268.4025813855352</v>
      </c>
      <c r="AG117" s="155">
        <f>'2.CO2-Sector'!AG47</f>
        <v>267.0690159667289</v>
      </c>
      <c r="AH117" s="155">
        <f>'2.CO2-Sector'!AH47</f>
        <v>255.03895087841644</v>
      </c>
      <c r="AI117" s="155">
        <f>'2.CO2-Sector'!AI47</f>
        <v>215.46154632264185</v>
      </c>
      <c r="AJ117" s="155">
        <f>'2.CO2-Sector'!AJ47</f>
        <v>219.97242158810099</v>
      </c>
      <c r="AK117" s="155">
        <f>'2.CO2-Sector'!AK47</f>
        <v>213.57860666749826</v>
      </c>
      <c r="AL117" s="155">
        <f>'2.CO2-Sector'!AL47</f>
        <v>208.86000544832325</v>
      </c>
      <c r="AM117" s="155">
        <f>'2.CO2-Sector'!AM47</f>
        <v>203.12900687224544</v>
      </c>
      <c r="AN117" s="155">
        <f>'2.CO2-Sector'!AN47</f>
        <v>241.01415607975841</v>
      </c>
      <c r="AO117" s="155">
        <f>'2.CO2-Sector'!AO47</f>
        <v>251.14902502859258</v>
      </c>
      <c r="AP117" s="155">
        <f>'2.CO2-Sector'!AP47</f>
        <v>241.24001236422299</v>
      </c>
      <c r="AQ117" s="155">
        <f>'2.CO2-Sector'!AQ47</f>
        <v>232.12363462135133</v>
      </c>
      <c r="AR117" s="155">
        <f>'2.CO2-Sector'!AR47</f>
        <v>209.23136824971556</v>
      </c>
      <c r="AS117" s="155">
        <f>'2.CO2-Sector'!AS47</f>
        <v>169.1159856869304</v>
      </c>
      <c r="AT117" s="155">
        <f>'2.CO2-Sector'!AT47</f>
        <v>136.02453642742165</v>
      </c>
      <c r="AU117" s="155">
        <f>'2.CO2-Sector'!AU47</f>
        <v>159.71679520765082</v>
      </c>
      <c r="AV117" s="155">
        <f>'2.CO2-Sector'!AV47</f>
        <v>162.86525484191858</v>
      </c>
      <c r="AW117" s="155">
        <f>'2.CO2-Sector'!AW47</f>
        <v>175.71269028489786</v>
      </c>
      <c r="AX117" s="155">
        <f>'2.CO2-Sector'!AX47</f>
        <v>190.37433720387713</v>
      </c>
      <c r="AY117" s="155">
        <f>'2.CO2-Sector'!AY47</f>
        <v>190.90786899937362</v>
      </c>
      <c r="AZ117" s="155">
        <f>'2.CO2-Sector'!AZ47</f>
        <v>189.8221879456222</v>
      </c>
      <c r="BA117" s="441">
        <f>'2.CO2-Sector'!BA47</f>
        <v>183.34241595897063</v>
      </c>
      <c r="BB117" s="677">
        <f>'3.Allocated_CO2-Sector'!BB47</f>
        <v>0</v>
      </c>
      <c r="BC117" s="155">
        <f>'3.Allocated_CO2-Sector'!BC47</f>
        <v>0</v>
      </c>
      <c r="BD117" s="155">
        <f>'3.Allocated_CO2-Sector'!BD47</f>
        <v>0</v>
      </c>
      <c r="BE117" s="155">
        <f>'3.Allocated_CO2-Sector'!BE47</f>
        <v>0</v>
      </c>
      <c r="BF117" s="155"/>
      <c r="BG117" s="441"/>
    </row>
    <row r="118" spans="22:60">
      <c r="V118" s="962"/>
      <c r="W118" s="913"/>
      <c r="X118" s="966" t="s">
        <v>218</v>
      </c>
      <c r="Y118" s="157"/>
      <c r="Z118" s="157"/>
      <c r="AA118" s="585">
        <f>'2.CO2-Sector'!AA48</f>
        <v>3542.021222124265</v>
      </c>
      <c r="AB118" s="585">
        <f>'2.CO2-Sector'!AB48</f>
        <v>3369.2855145834346</v>
      </c>
      <c r="AC118" s="585">
        <f>'2.CO2-Sector'!AC48</f>
        <v>3057.3478000490459</v>
      </c>
      <c r="AD118" s="585">
        <f>'2.CO2-Sector'!AD48</f>
        <v>2894.9644600914435</v>
      </c>
      <c r="AE118" s="585">
        <f>'2.CO2-Sector'!AE48</f>
        <v>2938.556915872211</v>
      </c>
      <c r="AF118" s="585">
        <f>'2.CO2-Sector'!AF48</f>
        <v>2925.2158896206997</v>
      </c>
      <c r="AG118" s="585">
        <f>'2.CO2-Sector'!AG48</f>
        <v>2858.076470549267</v>
      </c>
      <c r="AH118" s="585">
        <f>'2.CO2-Sector'!AH48</f>
        <v>2739.8223697616959</v>
      </c>
      <c r="AI118" s="585">
        <f>'2.CO2-Sector'!AI48</f>
        <v>2631.4401642100925</v>
      </c>
      <c r="AJ118" s="585">
        <f>'2.CO2-Sector'!AJ48</f>
        <v>2630.4641631279924</v>
      </c>
      <c r="AK118" s="585">
        <f>'2.CO2-Sector'!AK48</f>
        <v>2700.1165165783791</v>
      </c>
      <c r="AL118" s="585">
        <f>'2.CO2-Sector'!AL48</f>
        <v>2778.0273137620284</v>
      </c>
      <c r="AM118" s="585">
        <f>'2.CO2-Sector'!AM48</f>
        <v>2243.4696038020288</v>
      </c>
      <c r="AN118" s="585">
        <f>'2.CO2-Sector'!AN48</f>
        <v>1946.5204277576754</v>
      </c>
      <c r="AO118" s="585">
        <f>'2.CO2-Sector'!AO48</f>
        <v>1882.947333714603</v>
      </c>
      <c r="AP118" s="585">
        <f>'2.CO2-Sector'!AP48</f>
        <v>2053.135753953346</v>
      </c>
      <c r="AQ118" s="585">
        <f>'2.CO2-Sector'!AQ48</f>
        <v>2181.0710292377894</v>
      </c>
      <c r="AR118" s="585">
        <f>'2.CO2-Sector'!AR48</f>
        <v>2320.5527871667846</v>
      </c>
      <c r="AS118" s="585">
        <f>'2.CO2-Sector'!AS48</f>
        <v>2118.995924098002</v>
      </c>
      <c r="AT118" s="585">
        <f>'2.CO2-Sector'!AT48</f>
        <v>1966.4083867145414</v>
      </c>
      <c r="AU118" s="585">
        <f>'2.CO2-Sector'!AU48</f>
        <v>1982.1519520869942</v>
      </c>
      <c r="AV118" s="585">
        <f>'2.CO2-Sector'!AV48</f>
        <v>2049.8906889312284</v>
      </c>
      <c r="AW118" s="585">
        <f>'2.CO2-Sector'!AW48</f>
        <v>2180.9246767324594</v>
      </c>
      <c r="AX118" s="585">
        <f>'2.CO2-Sector'!AX48</f>
        <v>2291.1371081111761</v>
      </c>
      <c r="AY118" s="585">
        <f>'2.CO2-Sector'!AY48</f>
        <v>2234.5655349789045</v>
      </c>
      <c r="AZ118" s="585">
        <f>'2.CO2-Sector'!AZ48</f>
        <v>2132.2119312524646</v>
      </c>
      <c r="BA118" s="586">
        <f>'2.CO2-Sector'!BA48</f>
        <v>1986.5735824960007</v>
      </c>
      <c r="BB118" s="706">
        <f>'3.Allocated_CO2-Sector'!BB48</f>
        <v>0</v>
      </c>
      <c r="BC118" s="585">
        <f>'3.Allocated_CO2-Sector'!BC48</f>
        <v>0</v>
      </c>
      <c r="BD118" s="585">
        <f>'3.Allocated_CO2-Sector'!BD48</f>
        <v>0</v>
      </c>
      <c r="BE118" s="585">
        <f>'3.Allocated_CO2-Sector'!BE48</f>
        <v>0</v>
      </c>
      <c r="BF118" s="585"/>
      <c r="BG118" s="586"/>
    </row>
    <row r="119" spans="22:60">
      <c r="V119" s="962"/>
      <c r="W119" s="967" t="s">
        <v>219</v>
      </c>
      <c r="X119" s="968"/>
      <c r="Y119" s="635"/>
      <c r="Z119" s="635"/>
      <c r="AA119" s="635">
        <f>'2.CO2-Sector'!AA49</f>
        <v>7038.7610323190675</v>
      </c>
      <c r="AB119" s="635">
        <f>'2.CO2-Sector'!AB49</f>
        <v>7007.2403260012161</v>
      </c>
      <c r="AC119" s="635">
        <f>'2.CO2-Sector'!AC49</f>
        <v>6823.6927861047798</v>
      </c>
      <c r="AD119" s="635">
        <f>'2.CO2-Sector'!AD49</f>
        <v>6386.5937805887534</v>
      </c>
      <c r="AE119" s="635">
        <f>'2.CO2-Sector'!AE49</f>
        <v>6805.2366459347159</v>
      </c>
      <c r="AF119" s="635">
        <f>'2.CO2-Sector'!AF49</f>
        <v>7012.7149546619257</v>
      </c>
      <c r="AG119" s="635">
        <f>'2.CO2-Sector'!AG49</f>
        <v>7066.9181245763548</v>
      </c>
      <c r="AH119" s="635">
        <f>'2.CO2-Sector'!AH49</f>
        <v>7060.437693836142</v>
      </c>
      <c r="AI119" s="635">
        <f>'2.CO2-Sector'!AI49</f>
        <v>6419.5017080992093</v>
      </c>
      <c r="AJ119" s="635">
        <f>'2.CO2-Sector'!AJ49</f>
        <v>6937.1029763209863</v>
      </c>
      <c r="AK119" s="635">
        <f>'2.CO2-Sector'!AK49</f>
        <v>6809.7228599995196</v>
      </c>
      <c r="AL119" s="635">
        <f>'2.CO2-Sector'!AL49</f>
        <v>6346.1920101268788</v>
      </c>
      <c r="AM119" s="635">
        <f>'2.CO2-Sector'!AM49</f>
        <v>6246.9301437696595</v>
      </c>
      <c r="AN119" s="635">
        <f>'2.CO2-Sector'!AN49</f>
        <v>6048.2364208949493</v>
      </c>
      <c r="AO119" s="635">
        <f>'2.CO2-Sector'!AO49</f>
        <v>6130.1497308888156</v>
      </c>
      <c r="AP119" s="635">
        <f>'2.CO2-Sector'!AP49</f>
        <v>5790.3337945822504</v>
      </c>
      <c r="AQ119" s="635">
        <f>'2.CO2-Sector'!AQ49</f>
        <v>5870.3897227358411</v>
      </c>
      <c r="AR119" s="635">
        <f>'2.CO2-Sector'!AR49</f>
        <v>5961.7798541263264</v>
      </c>
      <c r="AS119" s="635">
        <f>'2.CO2-Sector'!AS49</f>
        <v>5102.9145345358284</v>
      </c>
      <c r="AT119" s="635">
        <f>'2.CO2-Sector'!AT49</f>
        <v>4867.9016999594878</v>
      </c>
      <c r="AU119" s="635">
        <f>'2.CO2-Sector'!AU49</f>
        <v>5422.4923615520993</v>
      </c>
      <c r="AV119" s="635">
        <f>'2.CO2-Sector'!AV49</f>
        <v>5097.9896559596127</v>
      </c>
      <c r="AW119" s="635">
        <f>'2.CO2-Sector'!AW49</f>
        <v>4645.9514018099217</v>
      </c>
      <c r="AX119" s="635">
        <f>'2.CO2-Sector'!AX49</f>
        <v>4788.4117319456072</v>
      </c>
      <c r="AY119" s="635">
        <f>'2.CO2-Sector'!AY49</f>
        <v>4685.0624223025952</v>
      </c>
      <c r="AZ119" s="635">
        <f>'2.CO2-Sector'!AZ49</f>
        <v>4591.402354648546</v>
      </c>
      <c r="BA119" s="714">
        <f>'2.CO2-Sector'!BA49</f>
        <v>4305.0530717633292</v>
      </c>
      <c r="BB119" s="707">
        <f>'3.Allocated_CO2-Sector'!BB49</f>
        <v>0</v>
      </c>
      <c r="BC119" s="635">
        <f>'3.Allocated_CO2-Sector'!BC49</f>
        <v>0</v>
      </c>
      <c r="BD119" s="635">
        <f>'3.Allocated_CO2-Sector'!BD49</f>
        <v>0</v>
      </c>
      <c r="BE119" s="635">
        <f>'3.Allocated_CO2-Sector'!BE49</f>
        <v>0</v>
      </c>
      <c r="BF119" s="154"/>
      <c r="BG119" s="447"/>
    </row>
    <row r="120" spans="22:60">
      <c r="V120" s="962"/>
      <c r="W120" s="969"/>
      <c r="X120" s="964" t="s">
        <v>408</v>
      </c>
      <c r="Y120" s="155"/>
      <c r="Z120" s="155"/>
      <c r="AA120" s="155">
        <f>'2.CO2-Sector'!AA50</f>
        <v>3415.6981646296558</v>
      </c>
      <c r="AB120" s="155">
        <f>'2.CO2-Sector'!AB50</f>
        <v>3361.9956723437508</v>
      </c>
      <c r="AC120" s="155">
        <f>'2.CO2-Sector'!AC50</f>
        <v>3389.3772582815163</v>
      </c>
      <c r="AD120" s="155">
        <f>'2.CO2-Sector'!AD50</f>
        <v>3215.4772241184023</v>
      </c>
      <c r="AE120" s="155">
        <f>'2.CO2-Sector'!AE50</f>
        <v>3421.5095528872566</v>
      </c>
      <c r="AF120" s="155">
        <f>'2.CO2-Sector'!AF50</f>
        <v>3455.6216522619866</v>
      </c>
      <c r="AG120" s="155">
        <f>'2.CO2-Sector'!AG50</f>
        <v>3480.9749561327235</v>
      </c>
      <c r="AH120" s="155">
        <f>'2.CO2-Sector'!AH50</f>
        <v>3391.3827286068977</v>
      </c>
      <c r="AI120" s="155">
        <f>'2.CO2-Sector'!AI50</f>
        <v>3007.3707736564252</v>
      </c>
      <c r="AJ120" s="155">
        <f>'2.CO2-Sector'!AJ50</f>
        <v>3305.0920005943422</v>
      </c>
      <c r="AK120" s="155">
        <f>'2.CO2-Sector'!AK50</f>
        <v>3183.0291470861521</v>
      </c>
      <c r="AL120" s="155">
        <f>'2.CO2-Sector'!AL50</f>
        <v>2967.6413096933288</v>
      </c>
      <c r="AM120" s="155">
        <f>'2.CO2-Sector'!AM50</f>
        <v>2735.563616590809</v>
      </c>
      <c r="AN120" s="155">
        <f>'2.CO2-Sector'!AN50</f>
        <v>2456.6757220794489</v>
      </c>
      <c r="AO120" s="155">
        <f>'2.CO2-Sector'!AO50</f>
        <v>2465.8762554156033</v>
      </c>
      <c r="AP120" s="155">
        <f>'2.CO2-Sector'!AP50</f>
        <v>2163.073326661653</v>
      </c>
      <c r="AQ120" s="155">
        <f>'2.CO2-Sector'!AQ50</f>
        <v>2195.9868240109204</v>
      </c>
      <c r="AR120" s="155">
        <f>'2.CO2-Sector'!AR50</f>
        <v>2255.3976490485625</v>
      </c>
      <c r="AS120" s="155">
        <f>'2.CO2-Sector'!AS50</f>
        <v>2003.0841515571542</v>
      </c>
      <c r="AT120" s="155">
        <f>'2.CO2-Sector'!AT50</f>
        <v>1919.0686546881866</v>
      </c>
      <c r="AU120" s="155">
        <f>'2.CO2-Sector'!AU50</f>
        <v>2118.4140547405896</v>
      </c>
      <c r="AV120" s="155">
        <f>'2.CO2-Sector'!AV50</f>
        <v>2002.9316592681892</v>
      </c>
      <c r="AW120" s="155">
        <f>'2.CO2-Sector'!AW50</f>
        <v>1849.295635222936</v>
      </c>
      <c r="AX120" s="155">
        <f>'2.CO2-Sector'!AX50</f>
        <v>1933.5940500359927</v>
      </c>
      <c r="AY120" s="155">
        <f>'2.CO2-Sector'!AY50</f>
        <v>1891.3677609931035</v>
      </c>
      <c r="AZ120" s="155">
        <f>'2.CO2-Sector'!AZ50</f>
        <v>1947.4426914028779</v>
      </c>
      <c r="BA120" s="441">
        <f>'2.CO2-Sector'!BA50</f>
        <v>1658.1432519542834</v>
      </c>
      <c r="BB120" s="677">
        <f>'3.Allocated_CO2-Sector'!BB50</f>
        <v>0</v>
      </c>
      <c r="BC120" s="155">
        <f>'3.Allocated_CO2-Sector'!BC50</f>
        <v>0</v>
      </c>
      <c r="BD120" s="155">
        <f>'3.Allocated_CO2-Sector'!BD50</f>
        <v>0</v>
      </c>
      <c r="BE120" s="155">
        <f>'3.Allocated_CO2-Sector'!BE50</f>
        <v>0</v>
      </c>
      <c r="BF120" s="155"/>
      <c r="BG120" s="441"/>
    </row>
    <row r="121" spans="22:60">
      <c r="V121" s="962"/>
      <c r="W121" s="970"/>
      <c r="X121" s="966" t="s">
        <v>409</v>
      </c>
      <c r="Y121" s="157"/>
      <c r="Z121" s="157"/>
      <c r="AA121" s="155">
        <f>'2.CO2-Sector'!AA51</f>
        <v>3623.0628676894116</v>
      </c>
      <c r="AB121" s="155">
        <f>'2.CO2-Sector'!AB51</f>
        <v>3645.2446536574653</v>
      </c>
      <c r="AC121" s="155">
        <f>'2.CO2-Sector'!AC51</f>
        <v>3434.3155278232634</v>
      </c>
      <c r="AD121" s="155">
        <f>'2.CO2-Sector'!AD51</f>
        <v>3171.116556470351</v>
      </c>
      <c r="AE121" s="155">
        <f>'2.CO2-Sector'!AE51</f>
        <v>3383.7270930474592</v>
      </c>
      <c r="AF121" s="155">
        <f>'2.CO2-Sector'!AF51</f>
        <v>3557.0933023999391</v>
      </c>
      <c r="AG121" s="155">
        <f>'2.CO2-Sector'!AG51</f>
        <v>3585.9431684436313</v>
      </c>
      <c r="AH121" s="155">
        <f>'2.CO2-Sector'!AH51</f>
        <v>3669.0549652292443</v>
      </c>
      <c r="AI121" s="155">
        <f>'2.CO2-Sector'!AI51</f>
        <v>3412.1309344427841</v>
      </c>
      <c r="AJ121" s="155">
        <f>'2.CO2-Sector'!AJ51</f>
        <v>3632.0109757266441</v>
      </c>
      <c r="AK121" s="155">
        <f>'2.CO2-Sector'!AK51</f>
        <v>3626.6937129133676</v>
      </c>
      <c r="AL121" s="155">
        <f>'2.CO2-Sector'!AL51</f>
        <v>3378.55070043355</v>
      </c>
      <c r="AM121" s="155">
        <f>'2.CO2-Sector'!AM51</f>
        <v>3511.3665271788504</v>
      </c>
      <c r="AN121" s="155">
        <f>'2.CO2-Sector'!AN51</f>
        <v>3591.5606988155005</v>
      </c>
      <c r="AO121" s="155">
        <f>'2.CO2-Sector'!AO51</f>
        <v>3664.2734754732123</v>
      </c>
      <c r="AP121" s="155">
        <f>'2.CO2-Sector'!AP51</f>
        <v>3627.2604679205974</v>
      </c>
      <c r="AQ121" s="155">
        <f>'2.CO2-Sector'!AQ51</f>
        <v>3674.4028987249208</v>
      </c>
      <c r="AR121" s="155">
        <f>'2.CO2-Sector'!AR51</f>
        <v>3706.382205077764</v>
      </c>
      <c r="AS121" s="155">
        <f>'2.CO2-Sector'!AS51</f>
        <v>3099.8303829786742</v>
      </c>
      <c r="AT121" s="155">
        <f>'2.CO2-Sector'!AT51</f>
        <v>2948.8330452713012</v>
      </c>
      <c r="AU121" s="155">
        <f>'2.CO2-Sector'!AU51</f>
        <v>3304.0783068115097</v>
      </c>
      <c r="AV121" s="155">
        <f>'2.CO2-Sector'!AV51</f>
        <v>3095.0579966914238</v>
      </c>
      <c r="AW121" s="155">
        <f>'2.CO2-Sector'!AW51</f>
        <v>2796.6557665869859</v>
      </c>
      <c r="AX121" s="155">
        <f>'2.CO2-Sector'!AX51</f>
        <v>2854.8176819096143</v>
      </c>
      <c r="AY121" s="155">
        <f>'2.CO2-Sector'!AY51</f>
        <v>2793.6946613094915</v>
      </c>
      <c r="AZ121" s="155">
        <f>'2.CO2-Sector'!AZ51</f>
        <v>2643.9596632456678</v>
      </c>
      <c r="BA121" s="441">
        <f>'2.CO2-Sector'!BA51</f>
        <v>2646.909819809046</v>
      </c>
      <c r="BB121" s="677">
        <f>'3.Allocated_CO2-Sector'!BB51</f>
        <v>0</v>
      </c>
      <c r="BC121" s="155">
        <f>'3.Allocated_CO2-Sector'!BC51</f>
        <v>0</v>
      </c>
      <c r="BD121" s="155">
        <f>'3.Allocated_CO2-Sector'!BD51</f>
        <v>0</v>
      </c>
      <c r="BE121" s="155">
        <f>'3.Allocated_CO2-Sector'!BE51</f>
        <v>0</v>
      </c>
      <c r="BF121" s="155"/>
      <c r="BG121" s="441"/>
    </row>
    <row r="122" spans="22:60">
      <c r="V122" s="962"/>
      <c r="W122" s="971" t="s">
        <v>222</v>
      </c>
      <c r="X122" s="972"/>
      <c r="Y122" s="274"/>
      <c r="Z122" s="274"/>
      <c r="AA122" s="629">
        <f>'2.CO2-Sector'!AA52</f>
        <v>7244.2015437745058</v>
      </c>
      <c r="AB122" s="629">
        <f>'2.CO2-Sector'!AB52</f>
        <v>7091.4333111520082</v>
      </c>
      <c r="AC122" s="629">
        <f>'2.CO2-Sector'!AC52</f>
        <v>6796.0270409401091</v>
      </c>
      <c r="AD122" s="629">
        <f>'2.CO2-Sector'!AD52</f>
        <v>6652.2283869302664</v>
      </c>
      <c r="AE122" s="629">
        <f>'2.CO2-Sector'!AE52</f>
        <v>6656.1869920915788</v>
      </c>
      <c r="AF122" s="629">
        <f>'2.CO2-Sector'!AF52</f>
        <v>6849.5948379410793</v>
      </c>
      <c r="AG122" s="629">
        <f>'2.CO2-Sector'!AG52</f>
        <v>6870.5168410732231</v>
      </c>
      <c r="AH122" s="629">
        <f>'2.CO2-Sector'!AH52</f>
        <v>6834.1265198527999</v>
      </c>
      <c r="AI122" s="629">
        <f>'2.CO2-Sector'!AI52</f>
        <v>6545.5419320590336</v>
      </c>
      <c r="AJ122" s="629">
        <f>'2.CO2-Sector'!AJ52</f>
        <v>6463.1812625845996</v>
      </c>
      <c r="AK122" s="629">
        <f>'2.CO2-Sector'!AK52</f>
        <v>6739.5274743262462</v>
      </c>
      <c r="AL122" s="629">
        <f>'2.CO2-Sector'!AL52</f>
        <v>6762.5046737338816</v>
      </c>
      <c r="AM122" s="629">
        <f>'2.CO2-Sector'!AM52</f>
        <v>6600.6951537762125</v>
      </c>
      <c r="AN122" s="629">
        <f>'2.CO2-Sector'!AN52</f>
        <v>6366.4953109832304</v>
      </c>
      <c r="AO122" s="629">
        <f>'2.CO2-Sector'!AO52</f>
        <v>6483.0399152253349</v>
      </c>
      <c r="AP122" s="629">
        <f>'2.CO2-Sector'!AP52</f>
        <v>6496.6370293587779</v>
      </c>
      <c r="AQ122" s="629">
        <f>'2.CO2-Sector'!AQ52</f>
        <v>6567.9742878366787</v>
      </c>
      <c r="AR122" s="629">
        <f>'2.CO2-Sector'!AR52</f>
        <v>6694.9345561970713</v>
      </c>
      <c r="AS122" s="629">
        <f>'2.CO2-Sector'!AS52</f>
        <v>6236.5687163682669</v>
      </c>
      <c r="AT122" s="629">
        <f>'2.CO2-Sector'!AT52</f>
        <v>5468.3465203851802</v>
      </c>
      <c r="AU122" s="629">
        <f>'2.CO2-Sector'!AU52</f>
        <v>6100.6968938516457</v>
      </c>
      <c r="AV122" s="629">
        <f>'2.CO2-Sector'!AV52</f>
        <v>5964.6228081290728</v>
      </c>
      <c r="AW122" s="629">
        <f>'2.CO2-Sector'!AW52</f>
        <v>6060.7866012011864</v>
      </c>
      <c r="AX122" s="629">
        <f>'2.CO2-Sector'!AX52</f>
        <v>6180.5789250668322</v>
      </c>
      <c r="AY122" s="629">
        <f>'2.CO2-Sector'!AY52</f>
        <v>6106.8179823837672</v>
      </c>
      <c r="AZ122" s="629">
        <f>'2.CO2-Sector'!AZ52</f>
        <v>5915.9509651302933</v>
      </c>
      <c r="BA122" s="666">
        <f>'2.CO2-Sector'!BA52</f>
        <v>5836.6047861078096</v>
      </c>
      <c r="BB122" s="652">
        <f>'3.Allocated_CO2-Sector'!BB52</f>
        <v>0</v>
      </c>
      <c r="BC122" s="629">
        <f>'3.Allocated_CO2-Sector'!BC52</f>
        <v>0</v>
      </c>
      <c r="BD122" s="629">
        <f>'3.Allocated_CO2-Sector'!BD52</f>
        <v>0</v>
      </c>
      <c r="BE122" s="629">
        <f>'3.Allocated_CO2-Sector'!BE52</f>
        <v>0</v>
      </c>
      <c r="BF122" s="274"/>
      <c r="BG122" s="442"/>
    </row>
    <row r="123" spans="22:60">
      <c r="V123" s="962"/>
      <c r="W123" s="973" t="s">
        <v>410</v>
      </c>
      <c r="X123" s="974"/>
      <c r="Y123" s="277"/>
      <c r="Z123" s="277"/>
      <c r="AA123" s="630">
        <f>'2.CO2-Sector'!AA53</f>
        <v>1531.2802967406865</v>
      </c>
      <c r="AB123" s="630">
        <f>'2.CO2-Sector'!AB53</f>
        <v>1518.8813192533894</v>
      </c>
      <c r="AC123" s="630">
        <f>'2.CO2-Sector'!AC53</f>
        <v>1510.9365684146064</v>
      </c>
      <c r="AD123" s="630">
        <f>'2.CO2-Sector'!AD53</f>
        <v>1524.9321658599704</v>
      </c>
      <c r="AE123" s="630">
        <f>'2.CO2-Sector'!AE53</f>
        <v>1661.1529972071523</v>
      </c>
      <c r="AF123" s="630">
        <f>'2.CO2-Sector'!AF53</f>
        <v>1709.3536294089783</v>
      </c>
      <c r="AG123" s="630">
        <f>'2.CO2-Sector'!AG53</f>
        <v>1806.7147887163414</v>
      </c>
      <c r="AH123" s="630">
        <f>'2.CO2-Sector'!AH53</f>
        <v>1886.3306912733019</v>
      </c>
      <c r="AI123" s="630">
        <f>'2.CO2-Sector'!AI53</f>
        <v>1710.6919941114984</v>
      </c>
      <c r="AJ123" s="630">
        <f>'2.CO2-Sector'!AJ53</f>
        <v>1845.6503869401404</v>
      </c>
      <c r="AK123" s="630">
        <f>'2.CO2-Sector'!AK53</f>
        <v>1822.2115344426247</v>
      </c>
      <c r="AL123" s="630">
        <f>'2.CO2-Sector'!AL53</f>
        <v>1898.0363095158432</v>
      </c>
      <c r="AM123" s="630">
        <f>'2.CO2-Sector'!AM53</f>
        <v>1954.2181328714137</v>
      </c>
      <c r="AN123" s="630">
        <f>'2.CO2-Sector'!AN53</f>
        <v>1926.6512483586587</v>
      </c>
      <c r="AO123" s="630">
        <f>'2.CO2-Sector'!AO53</f>
        <v>2034.1347656207925</v>
      </c>
      <c r="AP123" s="630">
        <f>'2.CO2-Sector'!AP53</f>
        <v>2046.8786357865356</v>
      </c>
      <c r="AQ123" s="630">
        <f>'2.CO2-Sector'!AQ53</f>
        <v>2175.0709326612105</v>
      </c>
      <c r="AR123" s="630">
        <f>'2.CO2-Sector'!AR53</f>
        <v>2149.07516794395</v>
      </c>
      <c r="AS123" s="630">
        <f>'2.CO2-Sector'!AS53</f>
        <v>1949.2201531825328</v>
      </c>
      <c r="AT123" s="630">
        <f>'2.CO2-Sector'!AT53</f>
        <v>2050.9583064277685</v>
      </c>
      <c r="AU123" s="630">
        <f>'2.CO2-Sector'!AU53</f>
        <v>1968.2894633896483</v>
      </c>
      <c r="AV123" s="630">
        <f>'2.CO2-Sector'!AV53</f>
        <v>1995.4123006269424</v>
      </c>
      <c r="AW123" s="630">
        <f>'2.CO2-Sector'!AW53</f>
        <v>1842.8536081474867</v>
      </c>
      <c r="AX123" s="630">
        <f>'2.CO2-Sector'!AX53</f>
        <v>1944.0894029171295</v>
      </c>
      <c r="AY123" s="630">
        <f>'2.CO2-Sector'!AY53</f>
        <v>1782.608260573352</v>
      </c>
      <c r="AZ123" s="630">
        <f>'2.CO2-Sector'!AZ53</f>
        <v>1817.9480438792368</v>
      </c>
      <c r="BA123" s="688">
        <f>'2.CO2-Sector'!BA53</f>
        <v>1881.4459317935839</v>
      </c>
      <c r="BB123" s="680">
        <f>'3.Allocated_CO2-Sector'!BB53</f>
        <v>0</v>
      </c>
      <c r="BC123" s="630">
        <f>'3.Allocated_CO2-Sector'!BC53</f>
        <v>0</v>
      </c>
      <c r="BD123" s="630">
        <f>'3.Allocated_CO2-Sector'!BD53</f>
        <v>0</v>
      </c>
      <c r="BE123" s="630">
        <f>'3.Allocated_CO2-Sector'!BE53</f>
        <v>0</v>
      </c>
      <c r="BF123" s="277"/>
      <c r="BG123" s="443"/>
    </row>
    <row r="124" spans="22:60" ht="15" thickBot="1">
      <c r="V124" s="975"/>
      <c r="W124" s="976" t="s">
        <v>411</v>
      </c>
      <c r="X124" s="977"/>
      <c r="Y124" s="273"/>
      <c r="Z124" s="273"/>
      <c r="AA124" s="631">
        <f>'2.CO2-Sector'!AA54</f>
        <v>64.269360000000034</v>
      </c>
      <c r="AB124" s="631">
        <f>'2.CO2-Sector'!AB54</f>
        <v>66.774960000000021</v>
      </c>
      <c r="AC124" s="631">
        <f>'2.CO2-Sector'!AC54</f>
        <v>65.269890000000032</v>
      </c>
      <c r="AD124" s="631">
        <f>'2.CO2-Sector'!AD54</f>
        <v>59.562630000000013</v>
      </c>
      <c r="AE124" s="631">
        <f>'2.CO2-Sector'!AE54</f>
        <v>66.796740000000028</v>
      </c>
      <c r="AF124" s="631">
        <f>'2.CO2-Sector'!AF54</f>
        <v>71.53767000000002</v>
      </c>
      <c r="AG124" s="631">
        <f>'2.CO2-Sector'!AG54</f>
        <v>79.673940000000016</v>
      </c>
      <c r="AH124" s="631">
        <f>'2.CO2-Sector'!AH54</f>
        <v>86.091840000000047</v>
      </c>
      <c r="AI124" s="631">
        <f>'2.CO2-Sector'!AI54</f>
        <v>86.494950000000074</v>
      </c>
      <c r="AJ124" s="631">
        <f>'2.CO2-Sector'!AJ54</f>
        <v>89.325630000000018</v>
      </c>
      <c r="AK124" s="631">
        <f>'2.CO2-Sector'!AK54</f>
        <v>86.501700000000056</v>
      </c>
      <c r="AL124" s="631">
        <f>'2.CO2-Sector'!AL54</f>
        <v>78.216390000000018</v>
      </c>
      <c r="AM124" s="631">
        <f>'2.CO2-Sector'!AM54</f>
        <v>79.868430000000075</v>
      </c>
      <c r="AN124" s="631">
        <f>'2.CO2-Sector'!AN54</f>
        <v>85.328729999999979</v>
      </c>
      <c r="AO124" s="631">
        <f>'2.CO2-Sector'!AO54</f>
        <v>86.292000000000002</v>
      </c>
      <c r="AP124" s="631">
        <f>'2.CO2-Sector'!AP54</f>
        <v>90.051119999999997</v>
      </c>
      <c r="AQ124" s="631">
        <f>'2.CO2-Sector'!AQ54</f>
        <v>87.519690000000054</v>
      </c>
      <c r="AR124" s="631">
        <f>'2.CO2-Sector'!AR54</f>
        <v>86.161680000000047</v>
      </c>
      <c r="AS124" s="631">
        <f>'2.CO2-Sector'!AS54</f>
        <v>71.546490000000006</v>
      </c>
      <c r="AT124" s="631">
        <f>'2.CO2-Sector'!AT54</f>
        <v>71.293230000000023</v>
      </c>
      <c r="AU124" s="631">
        <f>'2.CO2-Sector'!AU54</f>
        <v>75.854340000000036</v>
      </c>
      <c r="AV124" s="631">
        <f>'2.CO2-Sector'!AV54</f>
        <v>75.809160000000048</v>
      </c>
      <c r="AW124" s="631">
        <f>'2.CO2-Sector'!AW54</f>
        <v>76.408650000000023</v>
      </c>
      <c r="AX124" s="631">
        <f>'2.CO2-Sector'!AX54</f>
        <v>82.328850000000017</v>
      </c>
      <c r="AY124" s="631">
        <f>'2.CO2-Sector'!AY54</f>
        <v>80.435250000000025</v>
      </c>
      <c r="AZ124" s="631">
        <f>'2.CO2-Sector'!AZ54</f>
        <v>83.044890000000009</v>
      </c>
      <c r="BA124" s="668">
        <f>'2.CO2-Sector'!BA54</f>
        <v>79.411139999999989</v>
      </c>
      <c r="BB124" s="653">
        <f>'3.Allocated_CO2-Sector'!BB54</f>
        <v>0</v>
      </c>
      <c r="BC124" s="631">
        <f>'3.Allocated_CO2-Sector'!BC54</f>
        <v>0</v>
      </c>
      <c r="BD124" s="631">
        <f>'3.Allocated_CO2-Sector'!BD54</f>
        <v>0</v>
      </c>
      <c r="BE124" s="631">
        <f>'3.Allocated_CO2-Sector'!BE54</f>
        <v>0</v>
      </c>
      <c r="BF124" s="273"/>
      <c r="BG124" s="444"/>
    </row>
    <row r="125" spans="22:60">
      <c r="V125" s="978" t="s">
        <v>223</v>
      </c>
      <c r="W125" s="979"/>
      <c r="X125" s="980"/>
      <c r="Y125" s="161"/>
      <c r="Z125" s="161"/>
      <c r="AA125" s="322">
        <f t="shared" ref="AA125" si="31">SUM(AA126:AA128)</f>
        <v>24004.789495147605</v>
      </c>
      <c r="AB125" s="322">
        <f t="shared" ref="AB125:AC125" si="32">SUM(AB126:AB128)</f>
        <v>24193.303079771096</v>
      </c>
      <c r="AC125" s="322">
        <f t="shared" si="32"/>
        <v>25997.784883166441</v>
      </c>
      <c r="AD125" s="322">
        <f t="shared" ref="AD125:BA125" si="33">SUM(AD126:AD128)</f>
        <v>25019.816501809953</v>
      </c>
      <c r="AE125" s="322">
        <f t="shared" si="33"/>
        <v>28598.436990483406</v>
      </c>
      <c r="AF125" s="322">
        <f t="shared" si="33"/>
        <v>29139.666356417249</v>
      </c>
      <c r="AG125" s="322">
        <f t="shared" si="33"/>
        <v>29649.88451555858</v>
      </c>
      <c r="AH125" s="322">
        <f t="shared" si="33"/>
        <v>31207.113724399005</v>
      </c>
      <c r="AI125" s="322">
        <f t="shared" si="33"/>
        <v>31447.885947133283</v>
      </c>
      <c r="AJ125" s="322">
        <f t="shared" si="33"/>
        <v>31365.707267695379</v>
      </c>
      <c r="AK125" s="322">
        <f t="shared" si="33"/>
        <v>32856.496577069207</v>
      </c>
      <c r="AL125" s="322">
        <f t="shared" si="33"/>
        <v>32522.541455449929</v>
      </c>
      <c r="AM125" s="322">
        <f t="shared" si="33"/>
        <v>32767.72216385082</v>
      </c>
      <c r="AN125" s="322">
        <f t="shared" si="33"/>
        <v>33515.749112426711</v>
      </c>
      <c r="AO125" s="322">
        <f t="shared" si="33"/>
        <v>32703.600998426424</v>
      </c>
      <c r="AP125" s="322">
        <f t="shared" si="33"/>
        <v>31654.769528503184</v>
      </c>
      <c r="AQ125" s="322">
        <f t="shared" si="33"/>
        <v>29908.577201925367</v>
      </c>
      <c r="AR125" s="322">
        <f t="shared" si="33"/>
        <v>30484.410938269022</v>
      </c>
      <c r="AS125" s="322">
        <f t="shared" si="33"/>
        <v>31857.011257747366</v>
      </c>
      <c r="AT125" s="322">
        <f t="shared" si="33"/>
        <v>28198.126009497402</v>
      </c>
      <c r="AU125" s="322">
        <f t="shared" si="33"/>
        <v>28715.829230608208</v>
      </c>
      <c r="AV125" s="322">
        <f t="shared" si="33"/>
        <v>28032.618369662039</v>
      </c>
      <c r="AW125" s="322">
        <f t="shared" si="33"/>
        <v>29838.484748341012</v>
      </c>
      <c r="AX125" s="322">
        <f t="shared" si="33"/>
        <v>29380.590594684025</v>
      </c>
      <c r="AY125" s="322">
        <f t="shared" si="33"/>
        <v>28519.19786786742</v>
      </c>
      <c r="AZ125" s="322">
        <f t="shared" si="33"/>
        <v>28812.255664553035</v>
      </c>
      <c r="BA125" s="445">
        <f t="shared" si="33"/>
        <v>29540.085538176445</v>
      </c>
      <c r="BB125" s="654">
        <f t="shared" ref="BB125:BE125" si="34">SUM(BB126:BB128)</f>
        <v>0</v>
      </c>
      <c r="BC125" s="322">
        <f t="shared" si="34"/>
        <v>0</v>
      </c>
      <c r="BD125" s="322">
        <f t="shared" si="34"/>
        <v>0</v>
      </c>
      <c r="BE125" s="322">
        <f t="shared" si="34"/>
        <v>0</v>
      </c>
      <c r="BF125" s="322"/>
      <c r="BG125" s="445"/>
    </row>
    <row r="126" spans="22:60">
      <c r="V126" s="981"/>
      <c r="W126" s="982" t="s">
        <v>224</v>
      </c>
      <c r="X126" s="983"/>
      <c r="Y126" s="250"/>
      <c r="Z126" s="250"/>
      <c r="AA126" s="155">
        <f>'2.CO2-Sector'!AA56</f>
        <v>12424.358243728177</v>
      </c>
      <c r="AB126" s="155">
        <f>'2.CO2-Sector'!AB56</f>
        <v>12457.050510604888</v>
      </c>
      <c r="AC126" s="155">
        <f>'2.CO2-Sector'!AC56</f>
        <v>13491.881913312984</v>
      </c>
      <c r="AD126" s="155">
        <f>'2.CO2-Sector'!AD56</f>
        <v>13262.715116842475</v>
      </c>
      <c r="AE126" s="155">
        <f>'2.CO2-Sector'!AE56</f>
        <v>15754.880913536417</v>
      </c>
      <c r="AF126" s="155">
        <f>'2.CO2-Sector'!AF56</f>
        <v>16041.025518136634</v>
      </c>
      <c r="AG126" s="155">
        <f>'2.CO2-Sector'!AG56</f>
        <v>16484.720502588578</v>
      </c>
      <c r="AH126" s="155">
        <f>'2.CO2-Sector'!AH56</f>
        <v>17056.889437872578</v>
      </c>
      <c r="AI126" s="155">
        <f>'2.CO2-Sector'!AI56</f>
        <v>17086.230257302534</v>
      </c>
      <c r="AJ126" s="155">
        <f>'2.CO2-Sector'!AJ56</f>
        <v>16840.903510565735</v>
      </c>
      <c r="AK126" s="155">
        <f>'2.CO2-Sector'!AK56</f>
        <v>16986.229817081476</v>
      </c>
      <c r="AL126" s="155">
        <f>'2.CO2-Sector'!AL56</f>
        <v>15759.485264112602</v>
      </c>
      <c r="AM126" s="155">
        <f>'2.CO2-Sector'!AM56</f>
        <v>15193.066976590781</v>
      </c>
      <c r="AN126" s="155">
        <f>'2.CO2-Sector'!AN56</f>
        <v>15190.869708625942</v>
      </c>
      <c r="AO126" s="155">
        <f>'2.CO2-Sector'!AO56</f>
        <v>14647.526466154071</v>
      </c>
      <c r="AP126" s="155">
        <f>'2.CO2-Sector'!AP56</f>
        <v>14093.270833259348</v>
      </c>
      <c r="AQ126" s="155">
        <f>'2.CO2-Sector'!AQ56</f>
        <v>13239.68881905168</v>
      </c>
      <c r="AR126" s="155">
        <f>'2.CO2-Sector'!AR56</f>
        <v>13089.695013271183</v>
      </c>
      <c r="AS126" s="155">
        <f>'2.CO2-Sector'!AS56</f>
        <v>14732.436917429015</v>
      </c>
      <c r="AT126" s="155">
        <f>'2.CO2-Sector'!AT56</f>
        <v>12038.646555281672</v>
      </c>
      <c r="AU126" s="155">
        <f>'2.CO2-Sector'!AU56</f>
        <v>12543.326068492202</v>
      </c>
      <c r="AV126" s="155">
        <f>'2.CO2-Sector'!AV56</f>
        <v>11942.334814594577</v>
      </c>
      <c r="AW126" s="155">
        <f>'2.CO2-Sector'!AW56</f>
        <v>12515.320843700951</v>
      </c>
      <c r="AX126" s="155">
        <f>'2.CO2-Sector'!AX56</f>
        <v>12311.891799481687</v>
      </c>
      <c r="AY126" s="155">
        <f>'2.CO2-Sector'!AY56</f>
        <v>11933.256071117574</v>
      </c>
      <c r="AZ126" s="155">
        <f>'2.CO2-Sector'!AZ56</f>
        <v>11983.17118599589</v>
      </c>
      <c r="BA126" s="441">
        <f>'2.CO2-Sector'!BA56</f>
        <v>12349.36797336768</v>
      </c>
      <c r="BB126" s="677">
        <f>'3.Allocated_CO2-Sector'!BB56</f>
        <v>0</v>
      </c>
      <c r="BC126" s="155">
        <f>'3.Allocated_CO2-Sector'!BC56</f>
        <v>0</v>
      </c>
      <c r="BD126" s="155">
        <f>'3.Allocated_CO2-Sector'!BD56</f>
        <v>0</v>
      </c>
      <c r="BE126" s="155">
        <f>'3.Allocated_CO2-Sector'!BE56</f>
        <v>0</v>
      </c>
      <c r="BF126" s="155"/>
      <c r="BG126" s="441"/>
    </row>
    <row r="127" spans="22:60">
      <c r="V127" s="981"/>
      <c r="W127" s="984" t="s">
        <v>225</v>
      </c>
      <c r="X127" s="965"/>
      <c r="Y127" s="249"/>
      <c r="Z127" s="249"/>
      <c r="AA127" s="155">
        <f>'2.CO2-Sector'!AA57</f>
        <v>702.83026999291678</v>
      </c>
      <c r="AB127" s="155">
        <f>'2.CO2-Sector'!AB57</f>
        <v>686.44620024230187</v>
      </c>
      <c r="AC127" s="155">
        <f>'2.CO2-Sector'!AC57</f>
        <v>698.89764571316766</v>
      </c>
      <c r="AD127" s="155">
        <f>'2.CO2-Sector'!AD57</f>
        <v>680.74547632983922</v>
      </c>
      <c r="AE127" s="155">
        <f>'2.CO2-Sector'!AE57</f>
        <v>701.91349393186852</v>
      </c>
      <c r="AF127" s="155">
        <f>'2.CO2-Sector'!AF57</f>
        <v>667.82873473264453</v>
      </c>
      <c r="AG127" s="155">
        <f>'2.CO2-Sector'!AG57</f>
        <v>640.46784939712438</v>
      </c>
      <c r="AH127" s="155">
        <f>'2.CO2-Sector'!AH57</f>
        <v>655.23057167867137</v>
      </c>
      <c r="AI127" s="155">
        <f>'2.CO2-Sector'!AI57</f>
        <v>609.1187236752379</v>
      </c>
      <c r="AJ127" s="155">
        <f>'2.CO2-Sector'!AJ57</f>
        <v>652.57502705106276</v>
      </c>
      <c r="AK127" s="155">
        <f>'2.CO2-Sector'!AK57</f>
        <v>655.91443265909516</v>
      </c>
      <c r="AL127" s="155">
        <f>'2.CO2-Sector'!AL57</f>
        <v>630.52981102330273</v>
      </c>
      <c r="AM127" s="155">
        <f>'2.CO2-Sector'!AM57</f>
        <v>577.04643230948568</v>
      </c>
      <c r="AN127" s="155">
        <f>'2.CO2-Sector'!AN57</f>
        <v>516.5268173218675</v>
      </c>
      <c r="AO127" s="155">
        <f>'2.CO2-Sector'!AO57</f>
        <v>506.69926841574829</v>
      </c>
      <c r="AP127" s="155">
        <f>'2.CO2-Sector'!AP57</f>
        <v>506.81438218982044</v>
      </c>
      <c r="AQ127" s="155">
        <f>'2.CO2-Sector'!AQ57</f>
        <v>522.35987148863205</v>
      </c>
      <c r="AR127" s="155">
        <f>'2.CO2-Sector'!AR57</f>
        <v>561.19836242802796</v>
      </c>
      <c r="AS127" s="155">
        <f>'2.CO2-Sector'!AS57</f>
        <v>530.41167542322773</v>
      </c>
      <c r="AT127" s="155">
        <f>'2.CO2-Sector'!AT57</f>
        <v>513.68788841490209</v>
      </c>
      <c r="AU127" s="155">
        <f>'2.CO2-Sector'!AU57</f>
        <v>526.91409091663695</v>
      </c>
      <c r="AV127" s="155">
        <f>'2.CO2-Sector'!AV57</f>
        <v>524.12535460171284</v>
      </c>
      <c r="AW127" s="155">
        <f>'2.CO2-Sector'!AW57</f>
        <v>528.10321016884393</v>
      </c>
      <c r="AX127" s="155">
        <f>'2.CO2-Sector'!AX57</f>
        <v>604.69033239592966</v>
      </c>
      <c r="AY127" s="155">
        <f>'2.CO2-Sector'!AY57</f>
        <v>617.02824714749113</v>
      </c>
      <c r="AZ127" s="155">
        <f>'2.CO2-Sector'!AZ57</f>
        <v>624.93138440348548</v>
      </c>
      <c r="BA127" s="441">
        <f>'2.CO2-Sector'!BA57</f>
        <v>618.83982246526989</v>
      </c>
      <c r="BB127" s="677">
        <f>'3.Allocated_CO2-Sector'!BB57</f>
        <v>0</v>
      </c>
      <c r="BC127" s="155">
        <f>'3.Allocated_CO2-Sector'!BC57</f>
        <v>0</v>
      </c>
      <c r="BD127" s="155">
        <f>'3.Allocated_CO2-Sector'!BD57</f>
        <v>0</v>
      </c>
      <c r="BE127" s="155">
        <f>'3.Allocated_CO2-Sector'!BE57</f>
        <v>0</v>
      </c>
      <c r="BF127" s="155"/>
      <c r="BG127" s="441"/>
    </row>
    <row r="128" spans="22:60" ht="15" thickBot="1">
      <c r="V128" s="985"/>
      <c r="W128" s="986" t="s">
        <v>226</v>
      </c>
      <c r="X128" s="987"/>
      <c r="Y128" s="323"/>
      <c r="Z128" s="323"/>
      <c r="AA128" s="155">
        <f>'2.CO2-Sector'!AA58</f>
        <v>10877.600981426513</v>
      </c>
      <c r="AB128" s="155">
        <f>'2.CO2-Sector'!AB58</f>
        <v>11049.806368923906</v>
      </c>
      <c r="AC128" s="155">
        <f>'2.CO2-Sector'!AC58</f>
        <v>11807.005324140289</v>
      </c>
      <c r="AD128" s="155">
        <f>'2.CO2-Sector'!AD58</f>
        <v>11076.355908637637</v>
      </c>
      <c r="AE128" s="155">
        <f>'2.CO2-Sector'!AE58</f>
        <v>12141.64258301512</v>
      </c>
      <c r="AF128" s="155">
        <f>'2.CO2-Sector'!AF58</f>
        <v>12430.812103547969</v>
      </c>
      <c r="AG128" s="155">
        <f>'2.CO2-Sector'!AG58</f>
        <v>12524.696163572877</v>
      </c>
      <c r="AH128" s="155">
        <f>'2.CO2-Sector'!AH58</f>
        <v>13494.993714847755</v>
      </c>
      <c r="AI128" s="155">
        <f>'2.CO2-Sector'!AI58</f>
        <v>13752.536966155511</v>
      </c>
      <c r="AJ128" s="155">
        <f>'2.CO2-Sector'!AJ58</f>
        <v>13872.228730078583</v>
      </c>
      <c r="AK128" s="155">
        <f>'2.CO2-Sector'!AK58</f>
        <v>15214.352327328641</v>
      </c>
      <c r="AL128" s="155">
        <f>'2.CO2-Sector'!AL58</f>
        <v>16132.526380314026</v>
      </c>
      <c r="AM128" s="155">
        <f>'2.CO2-Sector'!AM58</f>
        <v>16997.608754950554</v>
      </c>
      <c r="AN128" s="155">
        <f>'2.CO2-Sector'!AN58</f>
        <v>17808.352586478897</v>
      </c>
      <c r="AO128" s="155">
        <f>'2.CO2-Sector'!AO58</f>
        <v>17549.375263856604</v>
      </c>
      <c r="AP128" s="155">
        <f>'2.CO2-Sector'!AP58</f>
        <v>17054.684313054015</v>
      </c>
      <c r="AQ128" s="155">
        <f>'2.CO2-Sector'!AQ58</f>
        <v>16146.528511385055</v>
      </c>
      <c r="AR128" s="155">
        <f>'2.CO2-Sector'!AR58</f>
        <v>16833.51756256981</v>
      </c>
      <c r="AS128" s="155">
        <f>'2.CO2-Sector'!AS58</f>
        <v>16594.162664895124</v>
      </c>
      <c r="AT128" s="155">
        <f>'2.CO2-Sector'!AT58</f>
        <v>15645.791565800828</v>
      </c>
      <c r="AU128" s="155">
        <f>'2.CO2-Sector'!AU58</f>
        <v>15645.589071199367</v>
      </c>
      <c r="AV128" s="155">
        <f>'2.CO2-Sector'!AV58</f>
        <v>15566.15820046575</v>
      </c>
      <c r="AW128" s="155">
        <f>'2.CO2-Sector'!AW58</f>
        <v>16795.06069447122</v>
      </c>
      <c r="AX128" s="155">
        <f>'2.CO2-Sector'!AX58</f>
        <v>16464.008462806407</v>
      </c>
      <c r="AY128" s="155">
        <f>'2.CO2-Sector'!AY58</f>
        <v>15968.913549602357</v>
      </c>
      <c r="AZ128" s="155">
        <f>'2.CO2-Sector'!AZ58</f>
        <v>16204.153094153658</v>
      </c>
      <c r="BA128" s="441">
        <f>'2.CO2-Sector'!BA58</f>
        <v>16571.877742343495</v>
      </c>
      <c r="BB128" s="677">
        <f>'3.Allocated_CO2-Sector'!BB58</f>
        <v>0</v>
      </c>
      <c r="BC128" s="155">
        <f>'3.Allocated_CO2-Sector'!BC58</f>
        <v>0</v>
      </c>
      <c r="BD128" s="155">
        <f>'3.Allocated_CO2-Sector'!BD58</f>
        <v>0</v>
      </c>
      <c r="BE128" s="155">
        <f>'3.Allocated_CO2-Sector'!BE58</f>
        <v>0</v>
      </c>
      <c r="BF128" s="155"/>
      <c r="BG128" s="441"/>
    </row>
    <row r="129" spans="17:63" ht="18.75">
      <c r="V129" s="988" t="s">
        <v>412</v>
      </c>
      <c r="W129" s="989"/>
      <c r="X129" s="990"/>
      <c r="Y129" s="991"/>
      <c r="Z129" s="493"/>
      <c r="AA129" s="496">
        <f>SUM(AA130,AA133:AA134)</f>
        <v>6559.9783239262888</v>
      </c>
      <c r="AB129" s="496">
        <f>SUM(AB130,AB133:AB134)</f>
        <v>6355.2823296438064</v>
      </c>
      <c r="AC129" s="496">
        <f t="shared" ref="AC129:BA129" si="35">SUM(AC130,AC133:AC134)</f>
        <v>6098.6376085862685</v>
      </c>
      <c r="AD129" s="496">
        <f t="shared" si="35"/>
        <v>5886.6147376791105</v>
      </c>
      <c r="AE129" s="496">
        <f t="shared" si="35"/>
        <v>5672.9684881993799</v>
      </c>
      <c r="AF129" s="496">
        <f t="shared" si="35"/>
        <v>5868.437897035501</v>
      </c>
      <c r="AG129" s="496">
        <f t="shared" si="35"/>
        <v>5979.1874945660056</v>
      </c>
      <c r="AH129" s="496">
        <f t="shared" si="35"/>
        <v>5941.4548024490214</v>
      </c>
      <c r="AI129" s="496">
        <f t="shared" si="35"/>
        <v>5505.996743916995</v>
      </c>
      <c r="AJ129" s="496">
        <f t="shared" si="35"/>
        <v>5526.8279960800774</v>
      </c>
      <c r="AK129" s="496">
        <f t="shared" si="35"/>
        <v>5604.075637397249</v>
      </c>
      <c r="AL129" s="496">
        <f t="shared" si="35"/>
        <v>5132.5544644194588</v>
      </c>
      <c r="AM129" s="496">
        <f t="shared" si="35"/>
        <v>4874.1443291646583</v>
      </c>
      <c r="AN129" s="496">
        <f t="shared" si="35"/>
        <v>4694.1338909960032</v>
      </c>
      <c r="AO129" s="496">
        <f t="shared" si="35"/>
        <v>4532.1169749650253</v>
      </c>
      <c r="AP129" s="496">
        <f t="shared" si="35"/>
        <v>4475.2728059968213</v>
      </c>
      <c r="AQ129" s="496">
        <f t="shared" si="35"/>
        <v>4408.6349020409953</v>
      </c>
      <c r="AR129" s="496">
        <f t="shared" si="35"/>
        <v>4426.6045252614376</v>
      </c>
      <c r="AS129" s="496">
        <f t="shared" si="35"/>
        <v>4014.1628690335956</v>
      </c>
      <c r="AT129" s="496">
        <f t="shared" si="35"/>
        <v>3674.4086749177959</v>
      </c>
      <c r="AU129" s="496">
        <f t="shared" si="35"/>
        <v>3572.2204605476359</v>
      </c>
      <c r="AV129" s="496">
        <f t="shared" si="35"/>
        <v>3458.6448692419385</v>
      </c>
      <c r="AW129" s="496">
        <f t="shared" si="35"/>
        <v>3469.4090487057101</v>
      </c>
      <c r="AX129" s="496">
        <f t="shared" si="35"/>
        <v>3477.0389479385794</v>
      </c>
      <c r="AY129" s="496">
        <f t="shared" si="35"/>
        <v>3375.6255367491667</v>
      </c>
      <c r="AZ129" s="496">
        <f t="shared" si="35"/>
        <v>3317.1734106216386</v>
      </c>
      <c r="BA129" s="618">
        <f t="shared" si="35"/>
        <v>3288.4517394487443</v>
      </c>
      <c r="BB129" s="708">
        <f t="shared" ref="BB129:BE129" si="36">SUM(BB130,BB133:BB134)</f>
        <v>0</v>
      </c>
      <c r="BC129" s="496">
        <f t="shared" si="36"/>
        <v>0</v>
      </c>
      <c r="BD129" s="496">
        <f t="shared" si="36"/>
        <v>0</v>
      </c>
      <c r="BE129" s="496">
        <f t="shared" si="36"/>
        <v>0</v>
      </c>
      <c r="BF129" s="496"/>
      <c r="BG129" s="618"/>
    </row>
    <row r="130" spans="17:63">
      <c r="V130" s="992"/>
      <c r="W130" s="993" t="s">
        <v>227</v>
      </c>
      <c r="X130" s="994"/>
      <c r="Y130" s="995"/>
      <c r="Z130" s="473"/>
      <c r="AA130" s="475">
        <f>SUM(AA131:AA132)</f>
        <v>608.8830323714285</v>
      </c>
      <c r="AB130" s="475">
        <f>SUM(AB131:AB132)</f>
        <v>547.87568817142858</v>
      </c>
      <c r="AC130" s="475">
        <f t="shared" ref="AC130:BA130" si="37">SUM(AC131:AC132)</f>
        <v>493.0069734857143</v>
      </c>
      <c r="AD130" s="475">
        <f t="shared" si="37"/>
        <v>523.52121873333328</v>
      </c>
      <c r="AE130" s="475">
        <f t="shared" si="37"/>
        <v>342.54281495238104</v>
      </c>
      <c r="AF130" s="475">
        <f t="shared" si="37"/>
        <v>359.12538566666672</v>
      </c>
      <c r="AG130" s="475">
        <f t="shared" si="37"/>
        <v>349.6185054476191</v>
      </c>
      <c r="AH130" s="475">
        <f t="shared" si="37"/>
        <v>371.50371699047616</v>
      </c>
      <c r="AI130" s="475">
        <f t="shared" si="37"/>
        <v>376.93193486666661</v>
      </c>
      <c r="AJ130" s="475">
        <f t="shared" si="37"/>
        <v>370.29462349523817</v>
      </c>
      <c r="AK130" s="475">
        <f t="shared" si="37"/>
        <v>442.53070567619039</v>
      </c>
      <c r="AL130" s="475">
        <f t="shared" si="37"/>
        <v>367.68445549523807</v>
      </c>
      <c r="AM130" s="475">
        <f t="shared" si="37"/>
        <v>408.14204954285714</v>
      </c>
      <c r="AN130" s="475">
        <f t="shared" si="37"/>
        <v>430.18884228571432</v>
      </c>
      <c r="AO130" s="475">
        <f t="shared" si="37"/>
        <v>402.22257040952377</v>
      </c>
      <c r="AP130" s="475">
        <f t="shared" si="37"/>
        <v>410.55994037142864</v>
      </c>
      <c r="AQ130" s="475">
        <f t="shared" si="37"/>
        <v>383.4825898095238</v>
      </c>
      <c r="AR130" s="475">
        <f t="shared" si="37"/>
        <v>500.07924591428571</v>
      </c>
      <c r="AS130" s="475">
        <f t="shared" si="37"/>
        <v>439.97515058095235</v>
      </c>
      <c r="AT130" s="475">
        <f t="shared" si="37"/>
        <v>390.10057879047622</v>
      </c>
      <c r="AU130" s="475">
        <f t="shared" si="37"/>
        <v>402.94034859047622</v>
      </c>
      <c r="AV130" s="475">
        <f t="shared" si="37"/>
        <v>414.65140985714288</v>
      </c>
      <c r="AW130" s="475">
        <f t="shared" si="37"/>
        <v>520.16101332380958</v>
      </c>
      <c r="AX130" s="475">
        <f t="shared" si="37"/>
        <v>577.76994178095231</v>
      </c>
      <c r="AY130" s="475">
        <f t="shared" si="37"/>
        <v>551.49743345714285</v>
      </c>
      <c r="AZ130" s="475">
        <f t="shared" si="37"/>
        <v>551.49743345714285</v>
      </c>
      <c r="BA130" s="619">
        <f t="shared" si="37"/>
        <v>551.49743345714285</v>
      </c>
      <c r="BB130" s="709">
        <f t="shared" ref="BB130:BE130" si="38">SUM(BB131:BB132)</f>
        <v>0</v>
      </c>
      <c r="BC130" s="475">
        <f t="shared" si="38"/>
        <v>0</v>
      </c>
      <c r="BD130" s="475">
        <f t="shared" si="38"/>
        <v>0</v>
      </c>
      <c r="BE130" s="475">
        <f t="shared" si="38"/>
        <v>0</v>
      </c>
      <c r="BF130" s="475"/>
      <c r="BG130" s="619"/>
    </row>
    <row r="131" spans="17:63">
      <c r="V131" s="992"/>
      <c r="W131" s="996"/>
      <c r="X131" s="997" t="s">
        <v>228</v>
      </c>
      <c r="Y131" s="276"/>
      <c r="Z131" s="276"/>
      <c r="AA131" s="155">
        <f>'2.CO2-Sector'!AA61</f>
        <v>550.23920379999993</v>
      </c>
      <c r="AB131" s="155">
        <f>'2.CO2-Sector'!AB61</f>
        <v>527.37032626666667</v>
      </c>
      <c r="AC131" s="155">
        <f>'2.CO2-Sector'!AC61</f>
        <v>477.13732586666669</v>
      </c>
      <c r="AD131" s="155">
        <f>'2.CO2-Sector'!AD61</f>
        <v>481.58261873333328</v>
      </c>
      <c r="AE131" s="155">
        <f>'2.CO2-Sector'!AE61</f>
        <v>292.75650066666674</v>
      </c>
      <c r="AF131" s="155">
        <f>'2.CO2-Sector'!AF61</f>
        <v>303.52845233333341</v>
      </c>
      <c r="AG131" s="155">
        <f>'2.CO2-Sector'!AG61</f>
        <v>292.73561973333341</v>
      </c>
      <c r="AH131" s="155">
        <f>'2.CO2-Sector'!AH61</f>
        <v>303.65330746666666</v>
      </c>
      <c r="AI131" s="155">
        <f>'2.CO2-Sector'!AI61</f>
        <v>300.00380153333327</v>
      </c>
      <c r="AJ131" s="155">
        <f>'2.CO2-Sector'!AJ61</f>
        <v>293.56731873333337</v>
      </c>
      <c r="AK131" s="155">
        <f>'2.CO2-Sector'!AK61</f>
        <v>332.90198186666657</v>
      </c>
      <c r="AL131" s="155">
        <f>'2.CO2-Sector'!AL61</f>
        <v>247.34728406666662</v>
      </c>
      <c r="AM131" s="155">
        <f>'2.CO2-Sector'!AM61</f>
        <v>269.91772573333333</v>
      </c>
      <c r="AN131" s="155">
        <f>'2.CO2-Sector'!AN61</f>
        <v>246.39832800000002</v>
      </c>
      <c r="AO131" s="155">
        <f>'2.CO2-Sector'!AO61</f>
        <v>236.30097993333328</v>
      </c>
      <c r="AP131" s="155">
        <f>'2.CO2-Sector'!AP61</f>
        <v>231.29451180000001</v>
      </c>
      <c r="AQ131" s="155">
        <f>'2.CO2-Sector'!AQ61</f>
        <v>230.36059933333334</v>
      </c>
      <c r="AR131" s="155">
        <f>'2.CO2-Sector'!AR61</f>
        <v>325.00062686666666</v>
      </c>
      <c r="AS131" s="155">
        <f>'2.CO2-Sector'!AS61</f>
        <v>305.7365982</v>
      </c>
      <c r="AT131" s="155">
        <f>'2.CO2-Sector'!AT61</f>
        <v>270.15270260000005</v>
      </c>
      <c r="AU131" s="155">
        <f>'2.CO2-Sector'!AU61</f>
        <v>242.88427239999999</v>
      </c>
      <c r="AV131" s="155">
        <f>'2.CO2-Sector'!AV61</f>
        <v>246.77580033333334</v>
      </c>
      <c r="AW131" s="155">
        <f>'2.CO2-Sector'!AW61</f>
        <v>369.97487046666669</v>
      </c>
      <c r="AX131" s="155">
        <f>'2.CO2-Sector'!AX61</f>
        <v>379.5766560666666</v>
      </c>
      <c r="AY131" s="155">
        <f>'2.CO2-Sector'!AY61</f>
        <v>362.50329059999996</v>
      </c>
      <c r="AZ131" s="155">
        <f>'2.CO2-Sector'!AZ61</f>
        <v>362.50329059999996</v>
      </c>
      <c r="BA131" s="441">
        <f>'2.CO2-Sector'!BA61</f>
        <v>362.50329059999996</v>
      </c>
      <c r="BB131" s="677">
        <f>'3.Allocated_CO2-Sector'!BB61</f>
        <v>0</v>
      </c>
      <c r="BC131" s="155">
        <f>'3.Allocated_CO2-Sector'!BC61</f>
        <v>0</v>
      </c>
      <c r="BD131" s="155">
        <f>'3.Allocated_CO2-Sector'!BD61</f>
        <v>0</v>
      </c>
      <c r="BE131" s="155">
        <f>'3.Allocated_CO2-Sector'!BE61</f>
        <v>0</v>
      </c>
      <c r="BF131" s="155"/>
      <c r="BG131" s="441"/>
      <c r="BH131" s="119"/>
      <c r="BI131" s="119"/>
      <c r="BJ131" s="119"/>
      <c r="BK131" s="119"/>
    </row>
    <row r="132" spans="17:63">
      <c r="V132" s="992"/>
      <c r="W132" s="998"/>
      <c r="X132" s="999" t="s">
        <v>229</v>
      </c>
      <c r="Y132" s="472"/>
      <c r="Z132" s="472"/>
      <c r="AA132" s="476">
        <f>'2.CO2-Sector'!AA62</f>
        <v>58.643828571428571</v>
      </c>
      <c r="AB132" s="476">
        <f>'2.CO2-Sector'!AB62</f>
        <v>20.505361904761902</v>
      </c>
      <c r="AC132" s="476">
        <f>'2.CO2-Sector'!AC62</f>
        <v>15.869647619047624</v>
      </c>
      <c r="AD132" s="476">
        <f>'2.CO2-Sector'!AD62</f>
        <v>41.938600000000008</v>
      </c>
      <c r="AE132" s="476">
        <f>'2.CO2-Sector'!AE62</f>
        <v>49.786314285714298</v>
      </c>
      <c r="AF132" s="476">
        <f>'2.CO2-Sector'!AF62</f>
        <v>55.59693333333334</v>
      </c>
      <c r="AG132" s="476">
        <f>'2.CO2-Sector'!AG62</f>
        <v>56.88288571428572</v>
      </c>
      <c r="AH132" s="476">
        <f>'2.CO2-Sector'!AH62</f>
        <v>67.850409523809532</v>
      </c>
      <c r="AI132" s="476">
        <f>'2.CO2-Sector'!AI62</f>
        <v>76.928133333333349</v>
      </c>
      <c r="AJ132" s="476">
        <f>'2.CO2-Sector'!AJ62</f>
        <v>76.727304761904776</v>
      </c>
      <c r="AK132" s="476">
        <f>'2.CO2-Sector'!AK62</f>
        <v>109.62872380952382</v>
      </c>
      <c r="AL132" s="476">
        <f>'2.CO2-Sector'!AL62</f>
        <v>120.33717142857144</v>
      </c>
      <c r="AM132" s="476">
        <f>'2.CO2-Sector'!AM62</f>
        <v>138.22432380952381</v>
      </c>
      <c r="AN132" s="476">
        <f>'2.CO2-Sector'!AN62</f>
        <v>183.79051428571429</v>
      </c>
      <c r="AO132" s="476">
        <f>'2.CO2-Sector'!AO62</f>
        <v>165.92159047619046</v>
      </c>
      <c r="AP132" s="476">
        <f>'2.CO2-Sector'!AP62</f>
        <v>179.2654285714286</v>
      </c>
      <c r="AQ132" s="476">
        <f>'2.CO2-Sector'!AQ62</f>
        <v>153.12199047619049</v>
      </c>
      <c r="AR132" s="476">
        <f>'2.CO2-Sector'!AR62</f>
        <v>175.07861904761904</v>
      </c>
      <c r="AS132" s="476">
        <f>'2.CO2-Sector'!AS62</f>
        <v>134.23855238095237</v>
      </c>
      <c r="AT132" s="476">
        <f>'2.CO2-Sector'!AT62</f>
        <v>119.94787619047619</v>
      </c>
      <c r="AU132" s="476">
        <f>'2.CO2-Sector'!AU62</f>
        <v>160.05607619047623</v>
      </c>
      <c r="AV132" s="476">
        <f>'2.CO2-Sector'!AV62</f>
        <v>167.87560952380954</v>
      </c>
      <c r="AW132" s="476">
        <f>'2.CO2-Sector'!AW62</f>
        <v>150.18614285714287</v>
      </c>
      <c r="AX132" s="476">
        <f>'2.CO2-Sector'!AX62</f>
        <v>198.19328571428571</v>
      </c>
      <c r="AY132" s="476">
        <f>'2.CO2-Sector'!AY62</f>
        <v>188.99414285714286</v>
      </c>
      <c r="AZ132" s="476">
        <f>'2.CO2-Sector'!AZ62</f>
        <v>188.99414285714286</v>
      </c>
      <c r="BA132" s="620">
        <f>'2.CO2-Sector'!BA62</f>
        <v>188.99414285714286</v>
      </c>
      <c r="BB132" s="710">
        <f>'3.Allocated_CO2-Sector'!BB62</f>
        <v>0</v>
      </c>
      <c r="BC132" s="476">
        <f>'3.Allocated_CO2-Sector'!BC62</f>
        <v>0</v>
      </c>
      <c r="BD132" s="476">
        <f>'3.Allocated_CO2-Sector'!BD62</f>
        <v>0</v>
      </c>
      <c r="BE132" s="476">
        <f>'3.Allocated_CO2-Sector'!BE62</f>
        <v>0</v>
      </c>
      <c r="BF132" s="476"/>
      <c r="BG132" s="620"/>
    </row>
    <row r="133" spans="17:63">
      <c r="T133" s="467"/>
      <c r="V133" s="992"/>
      <c r="W133" s="1000" t="s">
        <v>413</v>
      </c>
      <c r="X133" s="1001"/>
      <c r="Y133" s="1002"/>
      <c r="Z133" s="250"/>
      <c r="AA133" s="160">
        <f>'2.CO2-Sector'!AA63</f>
        <v>580.9365571248062</v>
      </c>
      <c r="AB133" s="160">
        <f>'2.CO2-Sector'!AB63</f>
        <v>631.23952092324578</v>
      </c>
      <c r="AC133" s="160">
        <f>'2.CO2-Sector'!AC63</f>
        <v>661.82365437679505</v>
      </c>
      <c r="AD133" s="160">
        <f>'2.CO2-Sector'!AD63</f>
        <v>650.55939365539734</v>
      </c>
      <c r="AE133" s="160">
        <f>'2.CO2-Sector'!AE63</f>
        <v>653.5832177937333</v>
      </c>
      <c r="AF133" s="160">
        <f>'2.CO2-Sector'!AF63</f>
        <v>924.44909848849352</v>
      </c>
      <c r="AG133" s="160">
        <f>'2.CO2-Sector'!AG63</f>
        <v>1026.6000650839744</v>
      </c>
      <c r="AH133" s="160">
        <f>'2.CO2-Sector'!AH63</f>
        <v>1126.7623204237623</v>
      </c>
      <c r="AI133" s="160">
        <f>'2.CO2-Sector'!AI63</f>
        <v>1064.115089920746</v>
      </c>
      <c r="AJ133" s="160">
        <f>'2.CO2-Sector'!AJ63</f>
        <v>1104.0159179855241</v>
      </c>
      <c r="AK133" s="160">
        <f>'2.CO2-Sector'!AK63</f>
        <v>1029.8061630373229</v>
      </c>
      <c r="AL133" s="160">
        <f>'2.CO2-Sector'!AL63</f>
        <v>1074.2164097368179</v>
      </c>
      <c r="AM133" s="160">
        <f>'2.CO2-Sector'!AM63</f>
        <v>1022.3384205504215</v>
      </c>
      <c r="AN133" s="160">
        <f>'2.CO2-Sector'!AN63</f>
        <v>966.84872660408905</v>
      </c>
      <c r="AO133" s="160">
        <f>'2.CO2-Sector'!AO63</f>
        <v>925.01333515752594</v>
      </c>
      <c r="AP133" s="160">
        <f>'2.CO2-Sector'!AP63</f>
        <v>961.83153175001735</v>
      </c>
      <c r="AQ133" s="160">
        <f>'2.CO2-Sector'!AQ63</f>
        <v>990.05205136502946</v>
      </c>
      <c r="AR133" s="160">
        <f>'2.CO2-Sector'!AR63</f>
        <v>1032.8356769315515</v>
      </c>
      <c r="AS133" s="160">
        <f>'2.CO2-Sector'!AS63</f>
        <v>947.66155622232623</v>
      </c>
      <c r="AT133" s="160">
        <f>'2.CO2-Sector'!AT63</f>
        <v>864.15181782157379</v>
      </c>
      <c r="AU133" s="160">
        <f>'2.CO2-Sector'!AU63</f>
        <v>813.54833040206904</v>
      </c>
      <c r="AV133" s="160">
        <f>'2.CO2-Sector'!AV63</f>
        <v>772.67787512432869</v>
      </c>
      <c r="AW133" s="160">
        <f>'2.CO2-Sector'!AW63</f>
        <v>757.72940648439112</v>
      </c>
      <c r="AX133" s="160">
        <f>'2.CO2-Sector'!AX63</f>
        <v>704.98377701829259</v>
      </c>
      <c r="AY133" s="160">
        <f>'2.CO2-Sector'!AY63</f>
        <v>701.02442715880966</v>
      </c>
      <c r="AZ133" s="160">
        <f>'2.CO2-Sector'!AZ63</f>
        <v>662.88090896904316</v>
      </c>
      <c r="BA133" s="449">
        <f>'2.CO2-Sector'!BA63</f>
        <v>634.6303225309864</v>
      </c>
      <c r="BB133" s="662">
        <f>'3.Allocated_CO2-Sector'!BB63</f>
        <v>0</v>
      </c>
      <c r="BC133" s="160">
        <f>'3.Allocated_CO2-Sector'!BC63</f>
        <v>0</v>
      </c>
      <c r="BD133" s="160">
        <f>'3.Allocated_CO2-Sector'!BD63</f>
        <v>0</v>
      </c>
      <c r="BE133" s="160">
        <f>'3.Allocated_CO2-Sector'!BE63</f>
        <v>0</v>
      </c>
      <c r="BF133" s="160"/>
      <c r="BG133" s="449"/>
    </row>
    <row r="134" spans="17:63" ht="15" thickBot="1">
      <c r="V134" s="1003"/>
      <c r="W134" s="1507" t="s">
        <v>414</v>
      </c>
      <c r="X134" s="1508"/>
      <c r="Y134" s="1509"/>
      <c r="Z134" s="463"/>
      <c r="AA134" s="464">
        <f>'2.CO2-Sector'!AA64</f>
        <v>5370.1587344300542</v>
      </c>
      <c r="AB134" s="464">
        <f>'2.CO2-Sector'!AB64</f>
        <v>5176.1671205491321</v>
      </c>
      <c r="AC134" s="464">
        <f>'2.CO2-Sector'!AC64</f>
        <v>4943.8069807237589</v>
      </c>
      <c r="AD134" s="464">
        <f>'2.CO2-Sector'!AD64</f>
        <v>4712.53412529038</v>
      </c>
      <c r="AE134" s="464">
        <f>'2.CO2-Sector'!AE64</f>
        <v>4676.8424554532658</v>
      </c>
      <c r="AF134" s="464">
        <f>'2.CO2-Sector'!AF64</f>
        <v>4584.8634128803405</v>
      </c>
      <c r="AG134" s="464">
        <f>'2.CO2-Sector'!AG64</f>
        <v>4602.9689240344123</v>
      </c>
      <c r="AH134" s="464">
        <f>'2.CO2-Sector'!AH64</f>
        <v>4443.1887650347826</v>
      </c>
      <c r="AI134" s="464">
        <f>'2.CO2-Sector'!AI64</f>
        <v>4064.9497191295823</v>
      </c>
      <c r="AJ134" s="464">
        <f>'2.CO2-Sector'!AJ64</f>
        <v>4052.5174545993154</v>
      </c>
      <c r="AK134" s="464">
        <f>'2.CO2-Sector'!AK64</f>
        <v>4131.7387686837355</v>
      </c>
      <c r="AL134" s="464">
        <f>'2.CO2-Sector'!AL64</f>
        <v>3690.6535991874025</v>
      </c>
      <c r="AM134" s="464">
        <f>'2.CO2-Sector'!AM64</f>
        <v>3443.6638590713796</v>
      </c>
      <c r="AN134" s="464">
        <f>'2.CO2-Sector'!AN64</f>
        <v>3297.0963221062002</v>
      </c>
      <c r="AO134" s="464">
        <f>'2.CO2-Sector'!AO64</f>
        <v>3204.8810693979758</v>
      </c>
      <c r="AP134" s="464">
        <f>'2.CO2-Sector'!AP64</f>
        <v>3102.8813338753748</v>
      </c>
      <c r="AQ134" s="464">
        <f>'2.CO2-Sector'!AQ64</f>
        <v>3035.1002608664421</v>
      </c>
      <c r="AR134" s="464">
        <f>'2.CO2-Sector'!AR64</f>
        <v>2893.6896024156003</v>
      </c>
      <c r="AS134" s="464">
        <f>'2.CO2-Sector'!AS64</f>
        <v>2626.5261622303169</v>
      </c>
      <c r="AT134" s="464">
        <f>'2.CO2-Sector'!AT64</f>
        <v>2420.1562783057461</v>
      </c>
      <c r="AU134" s="464">
        <f>'2.CO2-Sector'!AU64</f>
        <v>2355.7317815550905</v>
      </c>
      <c r="AV134" s="464">
        <f>'2.CO2-Sector'!AV64</f>
        <v>2271.3155842604669</v>
      </c>
      <c r="AW134" s="464">
        <f>'2.CO2-Sector'!AW64</f>
        <v>2191.5186288975092</v>
      </c>
      <c r="AX134" s="464">
        <f>'2.CO2-Sector'!AX64</f>
        <v>2194.2852291393347</v>
      </c>
      <c r="AY134" s="464">
        <f>'2.CO2-Sector'!AY64</f>
        <v>2123.1036761332143</v>
      </c>
      <c r="AZ134" s="464">
        <f>'2.CO2-Sector'!AZ64</f>
        <v>2102.7950681954526</v>
      </c>
      <c r="BA134" s="621">
        <f>'2.CO2-Sector'!BA64</f>
        <v>2102.3239834606152</v>
      </c>
      <c r="BB134" s="711">
        <f>'2.CO2-Sector'!BB64</f>
        <v>0</v>
      </c>
      <c r="BC134" s="464">
        <f>'2.CO2-Sector'!BC64</f>
        <v>0</v>
      </c>
      <c r="BD134" s="464">
        <f>'2.CO2-Sector'!BD64</f>
        <v>0</v>
      </c>
      <c r="BE134" s="464">
        <f>'2.CO2-Sector'!BE64</f>
        <v>0</v>
      </c>
      <c r="BF134" s="464"/>
      <c r="BG134" s="621"/>
    </row>
    <row r="135" spans="17:63" ht="15.75" thickTop="1" thickBot="1">
      <c r="V135" s="1510" t="s">
        <v>99</v>
      </c>
      <c r="W135" s="1511"/>
      <c r="X135" s="1511"/>
      <c r="Y135" s="1512"/>
      <c r="Z135" s="477"/>
      <c r="AA135" s="478">
        <f t="shared" ref="AA135:BE135" si="39">SUM(AA5,AA113,AA125,AA129)</f>
        <v>1160633.5734324944</v>
      </c>
      <c r="AB135" s="478">
        <f t="shared" si="39"/>
        <v>1172216.6840457267</v>
      </c>
      <c r="AC135" s="478">
        <f t="shared" si="39"/>
        <v>1181886.377366619</v>
      </c>
      <c r="AD135" s="478">
        <f t="shared" si="39"/>
        <v>1174909.267489173</v>
      </c>
      <c r="AE135" s="478">
        <f t="shared" si="39"/>
        <v>1229850.2629688447</v>
      </c>
      <c r="AF135" s="478">
        <f t="shared" si="39"/>
        <v>1242437.687058432</v>
      </c>
      <c r="AG135" s="478">
        <f t="shared" si="39"/>
        <v>1254478.6567536616</v>
      </c>
      <c r="AH135" s="478">
        <f t="shared" si="39"/>
        <v>1247810.3209706426</v>
      </c>
      <c r="AI135" s="478">
        <f t="shared" si="39"/>
        <v>1207775.4832059261</v>
      </c>
      <c r="AJ135" s="478">
        <f t="shared" si="39"/>
        <v>1243892.6378084177</v>
      </c>
      <c r="AK135" s="478">
        <f t="shared" si="39"/>
        <v>1266866.2007197861</v>
      </c>
      <c r="AL135" s="478">
        <f t="shared" si="39"/>
        <v>1251778.0776277867</v>
      </c>
      <c r="AM135" s="478">
        <f t="shared" si="39"/>
        <v>1280680.2098774731</v>
      </c>
      <c r="AN135" s="478">
        <f t="shared" si="39"/>
        <v>1288682.5082443675</v>
      </c>
      <c r="AO135" s="478">
        <f t="shared" si="39"/>
        <v>1283241.0034557311</v>
      </c>
      <c r="AP135" s="478">
        <f t="shared" si="39"/>
        <v>1289959.1957982974</v>
      </c>
      <c r="AQ135" s="478">
        <f t="shared" si="39"/>
        <v>1265674.5520054542</v>
      </c>
      <c r="AR135" s="478">
        <f t="shared" si="39"/>
        <v>1302945.6625800703</v>
      </c>
      <c r="AS135" s="478">
        <f t="shared" si="39"/>
        <v>1231871.9765371962</v>
      </c>
      <c r="AT135" s="478">
        <f t="shared" si="39"/>
        <v>1162623.7896887716</v>
      </c>
      <c r="AU135" s="478">
        <f t="shared" si="39"/>
        <v>1213928.5993155204</v>
      </c>
      <c r="AV135" s="478">
        <f t="shared" si="39"/>
        <v>1263669.9055129057</v>
      </c>
      <c r="AW135" s="478">
        <f t="shared" si="39"/>
        <v>1304274.4454490184</v>
      </c>
      <c r="AX135" s="478">
        <f t="shared" si="39"/>
        <v>1316263.8572446269</v>
      </c>
      <c r="AY135" s="478">
        <f t="shared" si="39"/>
        <v>1266296.3559198058</v>
      </c>
      <c r="AZ135" s="478">
        <f t="shared" si="39"/>
        <v>1225769.2703937492</v>
      </c>
      <c r="BA135" s="622">
        <f t="shared" si="39"/>
        <v>1206420.9472823369</v>
      </c>
      <c r="BB135" s="683">
        <f t="shared" si="39"/>
        <v>0</v>
      </c>
      <c r="BC135" s="478">
        <f t="shared" si="39"/>
        <v>0</v>
      </c>
      <c r="BD135" s="478">
        <f t="shared" si="39"/>
        <v>0</v>
      </c>
      <c r="BE135" s="478">
        <f t="shared" si="39"/>
        <v>0</v>
      </c>
      <c r="BF135" s="478"/>
      <c r="BG135" s="622"/>
    </row>
    <row r="137" spans="17:63" s="467" customFormat="1">
      <c r="Q137" s="1"/>
      <c r="R137" s="1"/>
      <c r="S137" s="1"/>
      <c r="T137" s="1"/>
      <c r="V137" s="1"/>
      <c r="W137" s="1"/>
      <c r="X137" s="1"/>
      <c r="Y137" s="95"/>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7:63">
      <c r="Q138" s="467"/>
      <c r="R138" s="467"/>
      <c r="S138" s="467"/>
    </row>
    <row r="140" spans="17:63">
      <c r="AB140" s="95"/>
    </row>
  </sheetData>
  <mergeCells count="4">
    <mergeCell ref="W134:Y134"/>
    <mergeCell ref="V135:Y135"/>
    <mergeCell ref="X36:Y36"/>
    <mergeCell ref="X37:Y37"/>
  </mergeCells>
  <phoneticPr fontId="9"/>
  <pageMargins left="0.78740157480314965" right="0.78740157480314965" top="0.98425196850393704" bottom="0.98425196850393704" header="0.51181102362204722" footer="0.51181102362204722"/>
  <pageSetup paperSize="9" scale="2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34"/>
  <sheetViews>
    <sheetView zoomScale="85" zoomScaleNormal="85" workbookViewId="0"/>
  </sheetViews>
  <sheetFormatPr defaultRowHeight="15.75"/>
  <cols>
    <col min="1" max="1" width="0.875" style="876" customWidth="1"/>
    <col min="2" max="2" width="24" style="877" customWidth="1"/>
    <col min="3" max="3" width="9.875" style="877" customWidth="1"/>
    <col min="4" max="4" width="7.625" style="877" customWidth="1"/>
    <col min="5" max="5" width="9.875" style="888" customWidth="1"/>
    <col min="6" max="6" width="7.625" style="877" customWidth="1"/>
    <col min="7" max="7" width="9.875" style="877" customWidth="1"/>
    <col min="8" max="8" width="7.625" style="877" customWidth="1"/>
    <col min="9" max="9" width="9.875" style="877" customWidth="1"/>
    <col min="10" max="10" width="7.625" style="877" customWidth="1"/>
    <col min="11" max="16384" width="9" style="877"/>
  </cols>
  <sheetData>
    <row r="1" spans="1:10" s="39" customFormat="1" ht="24" customHeight="1">
      <c r="A1" s="872" t="s">
        <v>296</v>
      </c>
    </row>
    <row r="2" spans="1:10" s="39" customFormat="1" ht="24" customHeight="1">
      <c r="A2" s="872"/>
      <c r="B2" s="39" t="s">
        <v>297</v>
      </c>
      <c r="E2" s="875" t="s">
        <v>298</v>
      </c>
    </row>
    <row r="3" spans="1:10" ht="3" customHeight="1" thickBot="1">
      <c r="E3" s="878" t="s">
        <v>299</v>
      </c>
    </row>
    <row r="4" spans="1:10" ht="18.75" thickBot="1">
      <c r="B4" s="879" t="s">
        <v>300</v>
      </c>
      <c r="C4" s="1515" t="s">
        <v>301</v>
      </c>
      <c r="D4" s="1516"/>
      <c r="E4" s="1515" t="s">
        <v>302</v>
      </c>
      <c r="F4" s="1516"/>
      <c r="G4" s="1515" t="s">
        <v>303</v>
      </c>
      <c r="H4" s="1516"/>
      <c r="I4" s="1515" t="s">
        <v>304</v>
      </c>
      <c r="J4" s="1516"/>
    </row>
    <row r="5" spans="1:10" s="9" customFormat="1" ht="32.25">
      <c r="A5" s="236"/>
      <c r="B5" s="880"/>
      <c r="C5" s="881" t="s">
        <v>305</v>
      </c>
      <c r="D5" s="882" t="s">
        <v>306</v>
      </c>
      <c r="E5" s="881" t="s">
        <v>305</v>
      </c>
      <c r="F5" s="882" t="s">
        <v>306</v>
      </c>
      <c r="G5" s="881" t="s">
        <v>305</v>
      </c>
      <c r="H5" s="882" t="s">
        <v>307</v>
      </c>
      <c r="I5" s="881" t="s">
        <v>305</v>
      </c>
      <c r="J5" s="883" t="s">
        <v>307</v>
      </c>
    </row>
    <row r="6" spans="1:10" s="1" customFormat="1" ht="15" customHeight="1">
      <c r="A6" s="232"/>
      <c r="B6" s="884" t="s">
        <v>232</v>
      </c>
      <c r="C6" s="233">
        <f>'2.CO2-Sector'!AA71*1000</f>
        <v>348186.82507440395</v>
      </c>
      <c r="D6" s="234">
        <f t="shared" ref="D6:D13" si="0">C6/C$14</f>
        <v>0.29999720242855388</v>
      </c>
      <c r="E6" s="233">
        <f>'2.CO2-Sector'!$AP$71*1000</f>
        <v>422170.79118585412</v>
      </c>
      <c r="F6" s="234">
        <f t="shared" ref="F6:F13" si="1">E6/E$14</f>
        <v>0.32727453128824879</v>
      </c>
      <c r="G6" s="233">
        <f>'2.CO2-Sector'!$AX$71*1000</f>
        <v>525638.684645553</v>
      </c>
      <c r="H6" s="234">
        <f>G6/G14</f>
        <v>0.39934142516523063</v>
      </c>
      <c r="I6" s="233">
        <f>'2.CO2-Sector'!$BA71*1000</f>
        <v>506680.47800275177</v>
      </c>
      <c r="J6" s="479">
        <f>I6/I14</f>
        <v>0.4199864725029297</v>
      </c>
    </row>
    <row r="7" spans="1:10" s="1" customFormat="1" ht="15" customHeight="1">
      <c r="A7" s="232"/>
      <c r="B7" s="884" t="s">
        <v>233</v>
      </c>
      <c r="C7" s="233">
        <f>'2.CO2-Sector'!AA72*1000</f>
        <v>378775.58929134213</v>
      </c>
      <c r="D7" s="234">
        <f t="shared" si="0"/>
        <v>0.32635243194899072</v>
      </c>
      <c r="E7" s="233">
        <f>'2.CO2-Sector'!$AP$72*1000</f>
        <v>365846.59012183821</v>
      </c>
      <c r="F7" s="234">
        <f t="shared" si="1"/>
        <v>0.28361097879179992</v>
      </c>
      <c r="G7" s="233">
        <f>'2.CO2-Sector'!$AX$72*1000</f>
        <v>331907.96678838594</v>
      </c>
      <c r="H7" s="234">
        <f>G7/G14</f>
        <v>0.25215914344345702</v>
      </c>
      <c r="I7" s="233">
        <f>'2.CO2-Sector'!$BA72*1000</f>
        <v>298659.9582169897</v>
      </c>
      <c r="J7" s="479">
        <f>I7/I14</f>
        <v>0.24755866423719733</v>
      </c>
    </row>
    <row r="8" spans="1:10" s="1" customFormat="1" ht="15" customHeight="1">
      <c r="A8" s="232"/>
      <c r="B8" s="884" t="s">
        <v>234</v>
      </c>
      <c r="C8" s="233">
        <f>'2.CO2-Sector'!AA73*1000</f>
        <v>200792.55751233449</v>
      </c>
      <c r="D8" s="234">
        <f t="shared" si="0"/>
        <v>0.17300254111941996</v>
      </c>
      <c r="E8" s="233">
        <f>'2.CO2-Sector'!$AP$73*1000</f>
        <v>237399.76031937703</v>
      </c>
      <c r="F8" s="234">
        <f t="shared" si="1"/>
        <v>0.18403664324627034</v>
      </c>
      <c r="G8" s="233">
        <f>'2.CO2-Sector'!$AX$73*1000</f>
        <v>214801.80955959414</v>
      </c>
      <c r="H8" s="234">
        <f>G8/G14</f>
        <v>0.16319053993417776</v>
      </c>
      <c r="I8" s="233">
        <f>'2.CO2-Sector'!$BA73*1000</f>
        <v>206756.4838411955</v>
      </c>
      <c r="J8" s="479">
        <f>I8/I14</f>
        <v>0.17138005130543255</v>
      </c>
    </row>
    <row r="9" spans="1:10" s="1" customFormat="1" ht="15" customHeight="1">
      <c r="A9" s="232"/>
      <c r="B9" s="1256" t="s">
        <v>679</v>
      </c>
      <c r="C9" s="233">
        <f>'2.CO2-Sector'!AA74*1000</f>
        <v>79160.927136647646</v>
      </c>
      <c r="D9" s="234">
        <f t="shared" si="0"/>
        <v>6.820492612714503E-2</v>
      </c>
      <c r="E9" s="233">
        <f>'2.CO2-Sector'!$AP$74*1000</f>
        <v>102546.84843276125</v>
      </c>
      <c r="F9" s="234">
        <f t="shared" si="1"/>
        <v>7.9496195512835308E-2</v>
      </c>
      <c r="G9" s="233">
        <f>'2.CO2-Sector'!$AX$74*1000</f>
        <v>102682.05715341547</v>
      </c>
      <c r="H9" s="234">
        <f>G9/G14</f>
        <v>7.8010238287908928E-2</v>
      </c>
      <c r="I9" s="233">
        <f>'2.CO2-Sector'!$BA74*1000</f>
        <v>60046.220035739803</v>
      </c>
      <c r="J9" s="479">
        <f>I9/I14</f>
        <v>4.9772196156742672E-2</v>
      </c>
    </row>
    <row r="10" spans="1:10" s="1" customFormat="1" ht="15" customHeight="1">
      <c r="A10" s="232"/>
      <c r="B10" s="884" t="s">
        <v>236</v>
      </c>
      <c r="C10" s="233">
        <f>'2.CO2-Sector'!AA75*1000</f>
        <v>58055.737255392742</v>
      </c>
      <c r="D10" s="234">
        <f t="shared" si="0"/>
        <v>5.0020728836661907E-2</v>
      </c>
      <c r="E10" s="233">
        <f>'2.CO2-Sector'!$AP$75*1000</f>
        <v>70221.530951592227</v>
      </c>
      <c r="F10" s="234">
        <f t="shared" si="1"/>
        <v>5.4437017217537097E-2</v>
      </c>
      <c r="G10" s="233">
        <f>'2.CO2-Sector'!$AX$75*1000</f>
        <v>60326.90798148224</v>
      </c>
      <c r="H10" s="234">
        <f>G10/G14</f>
        <v>4.5831926212550042E-2</v>
      </c>
      <c r="I10" s="233">
        <f>'2.CO2-Sector'!$BA75*1000</f>
        <v>55720.225700029318</v>
      </c>
      <c r="J10" s="479">
        <f>I10/I14</f>
        <v>4.6186387782430616E-2</v>
      </c>
    </row>
    <row r="11" spans="1:10" s="1" customFormat="1" ht="15" customHeight="1">
      <c r="A11" s="232"/>
      <c r="B11" s="884" t="s">
        <v>237</v>
      </c>
      <c r="C11" s="233">
        <f>'2.CO2-Sector'!AA76*1000</f>
        <v>65097.169343299684</v>
      </c>
      <c r="D11" s="234">
        <f t="shared" si="0"/>
        <v>5.6087615276179927E-2</v>
      </c>
      <c r="E11" s="233">
        <f>'2.CO2-Sector'!$AP$76*1000</f>
        <v>55643.632452374593</v>
      </c>
      <c r="F11" s="234">
        <f t="shared" si="1"/>
        <v>4.3135963241022722E-2</v>
      </c>
      <c r="G11" s="233">
        <f>'2.CO2-Sector'!$AX$76*1000</f>
        <v>48048.80157357367</v>
      </c>
      <c r="H11" s="234">
        <f>G11/G14</f>
        <v>3.650392837964541E-2</v>
      </c>
      <c r="I11" s="233">
        <f>'2.CO2-Sector'!$BA76*1000</f>
        <v>45729.044208005835</v>
      </c>
      <c r="J11" s="479">
        <f>I11/I14</f>
        <v>3.7904716683689943E-2</v>
      </c>
    </row>
    <row r="12" spans="1:10" s="1" customFormat="1" ht="15" customHeight="1">
      <c r="A12" s="232"/>
      <c r="B12" s="884" t="s">
        <v>238</v>
      </c>
      <c r="C12" s="233">
        <f>'2.CO2-Sector'!AA77*1000</f>
        <v>24004.789495147605</v>
      </c>
      <c r="D12" s="234">
        <f t="shared" si="0"/>
        <v>2.0682487603865426E-2</v>
      </c>
      <c r="E12" s="233">
        <f>'2.CO2-Sector'!$AP$77*1000</f>
        <v>31654.769528503184</v>
      </c>
      <c r="F12" s="234">
        <f t="shared" si="1"/>
        <v>2.4539357238283401E-2</v>
      </c>
      <c r="G12" s="233">
        <f>'2.CO2-Sector'!$AX$77*1000</f>
        <v>29380.590594684025</v>
      </c>
      <c r="H12" s="234">
        <f>G12/G14</f>
        <v>2.2321201355621254E-2</v>
      </c>
      <c r="I12" s="233">
        <f>'2.CO2-Sector'!$BA77*1000</f>
        <v>29540.085538176445</v>
      </c>
      <c r="J12" s="479">
        <f>I12/I14</f>
        <v>2.4485720017312675E-2</v>
      </c>
    </row>
    <row r="13" spans="1:10" s="1" customFormat="1" ht="15" customHeight="1" thickBot="1">
      <c r="A13" s="232"/>
      <c r="B13" s="885" t="s">
        <v>308</v>
      </c>
      <c r="C13" s="282">
        <f>'2.CO2-Sector'!AA78*1000</f>
        <v>6559.9783239262888</v>
      </c>
      <c r="D13" s="325">
        <f t="shared" si="0"/>
        <v>5.6520666591830535E-3</v>
      </c>
      <c r="E13" s="282">
        <f>'2.CO2-Sector'!$AP$78*1000</f>
        <v>4475.2728059968213</v>
      </c>
      <c r="F13" s="325">
        <f t="shared" si="1"/>
        <v>3.4693134640024618E-3</v>
      </c>
      <c r="G13" s="282">
        <f>'2.CO2-Sector'!$AX$78*1000</f>
        <v>3477.0389479385794</v>
      </c>
      <c r="H13" s="325">
        <f>G13/G14</f>
        <v>2.6415972214090611E-3</v>
      </c>
      <c r="I13" s="282">
        <f>'2.CO2-Sector'!$BA78*1000</f>
        <v>3288.4517394487443</v>
      </c>
      <c r="J13" s="861">
        <f>I13/I14</f>
        <v>2.7257913142643333E-3</v>
      </c>
    </row>
    <row r="14" spans="1:10" thickTop="1" thickBot="1">
      <c r="B14" s="886" t="s">
        <v>99</v>
      </c>
      <c r="C14" s="281">
        <f>'2.CO2-Sector'!AA79*1000</f>
        <v>1160633.5734324947</v>
      </c>
      <c r="D14" s="480">
        <f>SUM(D6:D13)</f>
        <v>0.99999999999999967</v>
      </c>
      <c r="E14" s="281">
        <f>'2.CO2-Sector'!$AP$79*1000</f>
        <v>1289959.1957982974</v>
      </c>
      <c r="F14" s="480">
        <f>SUM(F6:F13)</f>
        <v>1</v>
      </c>
      <c r="G14" s="281">
        <f>'2.CO2-Sector'!$AX$79*1000</f>
        <v>1316263.8572446269</v>
      </c>
      <c r="H14" s="480">
        <f>SUM(H6:H13)</f>
        <v>1</v>
      </c>
      <c r="I14" s="281">
        <f>'2.CO2-Sector'!$BA$79*1000</f>
        <v>1206420.9472823374</v>
      </c>
      <c r="J14" s="480">
        <f>SUM(J6:J13)</f>
        <v>0.99999999999999978</v>
      </c>
    </row>
    <row r="15" spans="1:10" ht="7.5" customHeight="1">
      <c r="A15" s="887"/>
      <c r="B15" s="95"/>
      <c r="C15" s="106"/>
      <c r="D15" s="106"/>
      <c r="E15" s="95"/>
      <c r="F15" s="95"/>
    </row>
    <row r="16" spans="1:10" ht="6" customHeight="1" thickBot="1"/>
    <row r="17" spans="1:10" ht="18.75" thickBot="1">
      <c r="B17" s="879" t="s">
        <v>309</v>
      </c>
      <c r="C17" s="1515" t="s">
        <v>301</v>
      </c>
      <c r="D17" s="1516"/>
      <c r="E17" s="1515" t="s">
        <v>302</v>
      </c>
      <c r="F17" s="1516"/>
      <c r="G17" s="1515" t="s">
        <v>303</v>
      </c>
      <c r="H17" s="1516"/>
      <c r="I17" s="1515" t="s">
        <v>304</v>
      </c>
      <c r="J17" s="1516"/>
    </row>
    <row r="18" spans="1:10" ht="32.25">
      <c r="B18" s="880"/>
      <c r="C18" s="881" t="s">
        <v>305</v>
      </c>
      <c r="D18" s="882" t="s">
        <v>307</v>
      </c>
      <c r="E18" s="881" t="s">
        <v>305</v>
      </c>
      <c r="F18" s="882" t="s">
        <v>306</v>
      </c>
      <c r="G18" s="881" t="s">
        <v>305</v>
      </c>
      <c r="H18" s="882" t="s">
        <v>307</v>
      </c>
      <c r="I18" s="881" t="s">
        <v>305</v>
      </c>
      <c r="J18" s="883" t="s">
        <v>307</v>
      </c>
    </row>
    <row r="19" spans="1:10" ht="15" customHeight="1">
      <c r="A19" s="889"/>
      <c r="B19" s="1256" t="s">
        <v>677</v>
      </c>
      <c r="C19" s="233">
        <f>('3.Allocated_CO2-Sector'!AA69+'3.Allocated_CO2-Sector'!AA70)*1000</f>
        <v>96592.467513683223</v>
      </c>
      <c r="D19" s="234">
        <f t="shared" ref="D19:D26" si="2">C19/C$27</f>
        <v>8.3223912977131609E-2</v>
      </c>
      <c r="E19" s="233">
        <f>('3.Allocated_CO2-Sector'!$AP$69+'3.Allocated_CO2-Sector'!$AP$70)*1000</f>
        <v>97099.028667872131</v>
      </c>
      <c r="F19" s="234">
        <f t="shared" ref="F19:F26" si="3">E19/E$27</f>
        <v>7.5272945829718232E-2</v>
      </c>
      <c r="G19" s="233">
        <f>('3.Allocated_CO2-Sector'!$AX$69+'3.Allocated_CO2-Sector'!$AX$70)*1000</f>
        <v>100171.59244497301</v>
      </c>
      <c r="H19" s="234">
        <f>G19/G27</f>
        <v>7.6102972738813252E-2</v>
      </c>
      <c r="I19" s="233">
        <f>('3.Allocated_CO2-Sector'!$BA$69+'3.Allocated_CO2-Sector'!$BA$70)*1000</f>
        <v>92566.017429609448</v>
      </c>
      <c r="J19" s="479">
        <f>(I19:I19)/I27</f>
        <v>7.6727793593214466E-2</v>
      </c>
    </row>
    <row r="20" spans="1:10" ht="15" customHeight="1">
      <c r="A20" s="889"/>
      <c r="B20" s="884" t="s">
        <v>233</v>
      </c>
      <c r="C20" s="233">
        <f>'3.Allocated_CO2-Sector'!AA71*1000</f>
        <v>501985.35570856556</v>
      </c>
      <c r="D20" s="234">
        <f t="shared" si="2"/>
        <v>0.43250976638904054</v>
      </c>
      <c r="E20" s="233">
        <f>'3.Allocated_CO2-Sector'!$AP$71*1000</f>
        <v>466170.69780022133</v>
      </c>
      <c r="F20" s="234">
        <f t="shared" si="3"/>
        <v>0.36138406495232539</v>
      </c>
      <c r="G20" s="233">
        <f>'3.Allocated_CO2-Sector'!$AX$71*1000</f>
        <v>466993.31614300731</v>
      </c>
      <c r="H20" s="234">
        <f>G20/G27</f>
        <v>0.35478700837427679</v>
      </c>
      <c r="I20" s="233">
        <f>'3.Allocated_CO2-Sector'!$BA$71*1000</f>
        <v>417734.82122991938</v>
      </c>
      <c r="J20" s="479">
        <f>I20/I27</f>
        <v>0.34625958888639669</v>
      </c>
    </row>
    <row r="21" spans="1:10" ht="15" customHeight="1">
      <c r="A21" s="889"/>
      <c r="B21" s="884" t="s">
        <v>234</v>
      </c>
      <c r="C21" s="233">
        <f>'3.Allocated_CO2-Sector'!AA72*1000</f>
        <v>207404.42423249304</v>
      </c>
      <c r="D21" s="234">
        <f t="shared" si="2"/>
        <v>0.17869931473644055</v>
      </c>
      <c r="E21" s="233">
        <f>'3.Allocated_CO2-Sector'!$AP$72*1000</f>
        <v>244466.13462585473</v>
      </c>
      <c r="F21" s="234">
        <f t="shared" si="3"/>
        <v>0.18951462606114894</v>
      </c>
      <c r="G21" s="233">
        <f>'3.Allocated_CO2-Sector'!$AX$72*1000</f>
        <v>224020.65768931684</v>
      </c>
      <c r="H21" s="234">
        <f>G21/G27</f>
        <v>0.1701943394223904</v>
      </c>
      <c r="I21" s="233">
        <f>'3.Allocated_CO2-Sector'!$BA$72*1000</f>
        <v>215447.28115258733</v>
      </c>
      <c r="J21" s="479">
        <f>I21/I27</f>
        <v>0.17858383646099477</v>
      </c>
    </row>
    <row r="22" spans="1:10" ht="15" customHeight="1">
      <c r="A22" s="889"/>
      <c r="B22" s="884" t="s">
        <v>235</v>
      </c>
      <c r="C22" s="233">
        <f>'3.Allocated_CO2-Sector'!AA73*1000</f>
        <v>129211.66362263681</v>
      </c>
      <c r="D22" s="234">
        <f t="shared" si="2"/>
        <v>0.1113285593148078</v>
      </c>
      <c r="E22" s="233">
        <f>'3.Allocated_CO2-Sector'!$AP$73*1000</f>
        <v>216769.86432245703</v>
      </c>
      <c r="F22" s="234">
        <f t="shared" si="3"/>
        <v>0.16804396993992354</v>
      </c>
      <c r="G22" s="233">
        <f>'3.Allocated_CO2-Sector'!$AX$73*1000</f>
        <v>239194.68581270165</v>
      </c>
      <c r="H22" s="234">
        <f>G22/G27</f>
        <v>0.18172244455106046</v>
      </c>
      <c r="I22" s="233">
        <f>'3.Allocated_CO2-Sector'!$BA$73*1000</f>
        <v>214209.88113173668</v>
      </c>
      <c r="J22" s="479">
        <f>I22/I27</f>
        <v>0.17755815796657035</v>
      </c>
    </row>
    <row r="23" spans="1:10" ht="15" customHeight="1">
      <c r="A23" s="889"/>
      <c r="B23" s="884" t="s">
        <v>236</v>
      </c>
      <c r="C23" s="233">
        <f>'3.Allocated_CO2-Sector'!AA74*1000</f>
        <v>129777.72519274236</v>
      </c>
      <c r="D23" s="234">
        <f t="shared" si="2"/>
        <v>0.11181627704335106</v>
      </c>
      <c r="E23" s="233">
        <f>'3.Allocated_CO2-Sector'!$AP$74*1000</f>
        <v>173679.79559501761</v>
      </c>
      <c r="F23" s="234">
        <f t="shared" si="3"/>
        <v>0.13463975927357535</v>
      </c>
      <c r="G23" s="233">
        <f>'3.Allocated_CO2-Sector'!$AX$74*1000</f>
        <v>204977.1740384319</v>
      </c>
      <c r="H23" s="234">
        <f>G23/G27</f>
        <v>0.15572650795678347</v>
      </c>
      <c r="I23" s="233">
        <f>'3.Allocated_CO2-Sector'!$BA$74*1000</f>
        <v>187905.36485285329</v>
      </c>
      <c r="J23" s="479">
        <f>I23/I27</f>
        <v>0.15575439507755665</v>
      </c>
    </row>
    <row r="24" spans="1:10" ht="15" customHeight="1">
      <c r="B24" s="884" t="s">
        <v>237</v>
      </c>
      <c r="C24" s="233">
        <f>'3.Allocated_CO2-Sector'!AA75*1000</f>
        <v>65097.169343299684</v>
      </c>
      <c r="D24" s="234">
        <f t="shared" si="2"/>
        <v>5.6087615276179927E-2</v>
      </c>
      <c r="E24" s="233">
        <f>'3.Allocated_CO2-Sector'!$AP$75*1000</f>
        <v>55643.632452374593</v>
      </c>
      <c r="F24" s="234">
        <f t="shared" si="3"/>
        <v>4.3135963241022722E-2</v>
      </c>
      <c r="G24" s="233">
        <f>'3.Allocated_CO2-Sector'!$AX$75*1000</f>
        <v>48048.80157357367</v>
      </c>
      <c r="H24" s="234">
        <f>G24/G27</f>
        <v>3.650392837964541E-2</v>
      </c>
      <c r="I24" s="233">
        <f>'3.Allocated_CO2-Sector'!$BA$75*1000</f>
        <v>45729.044208005835</v>
      </c>
      <c r="J24" s="479">
        <f>I24/I27</f>
        <v>3.7904716683689943E-2</v>
      </c>
    </row>
    <row r="25" spans="1:10" ht="15" customHeight="1">
      <c r="A25" s="889"/>
      <c r="B25" s="884" t="s">
        <v>238</v>
      </c>
      <c r="C25" s="233">
        <f>'3.Allocated_CO2-Sector'!AA76*1000</f>
        <v>24004.789495147605</v>
      </c>
      <c r="D25" s="234">
        <f t="shared" si="2"/>
        <v>2.0682487603865426E-2</v>
      </c>
      <c r="E25" s="233">
        <f>'3.Allocated_CO2-Sector'!$AP$76*1000</f>
        <v>31654.769528503184</v>
      </c>
      <c r="F25" s="234">
        <f t="shared" si="3"/>
        <v>2.4539357238283401E-2</v>
      </c>
      <c r="G25" s="233">
        <f>'3.Allocated_CO2-Sector'!$AX$76*1000</f>
        <v>29380.590594684025</v>
      </c>
      <c r="H25" s="234">
        <f>G25/G27</f>
        <v>2.2321201355621254E-2</v>
      </c>
      <c r="I25" s="233">
        <f>'3.Allocated_CO2-Sector'!$BA$76*1000</f>
        <v>29540.085538176445</v>
      </c>
      <c r="J25" s="479">
        <f>I25/I27</f>
        <v>2.4485720017312675E-2</v>
      </c>
    </row>
    <row r="26" spans="1:10" ht="15" customHeight="1" thickBot="1">
      <c r="B26" s="885" t="s">
        <v>308</v>
      </c>
      <c r="C26" s="282">
        <f>'3.Allocated_CO2-Sector'!AA77*1000</f>
        <v>6559.9783239262888</v>
      </c>
      <c r="D26" s="325">
        <f t="shared" si="2"/>
        <v>5.6520666591830535E-3</v>
      </c>
      <c r="E26" s="282">
        <f>'3.Allocated_CO2-Sector'!$AP$77*1000</f>
        <v>4475.2728059968213</v>
      </c>
      <c r="F26" s="325">
        <f t="shared" si="3"/>
        <v>3.4693134640024618E-3</v>
      </c>
      <c r="G26" s="282">
        <f>'3.Allocated_CO2-Sector'!$AX$77*1000</f>
        <v>3477.0389479385794</v>
      </c>
      <c r="H26" s="325">
        <f>G26/G27</f>
        <v>2.6415972214090611E-3</v>
      </c>
      <c r="I26" s="282">
        <f>'3.Allocated_CO2-Sector'!$BA$77*1000</f>
        <v>3288.4517394487443</v>
      </c>
      <c r="J26" s="861">
        <f>I26/I27</f>
        <v>2.7257913142643333E-3</v>
      </c>
    </row>
    <row r="27" spans="1:10" ht="15.75" customHeight="1" thickTop="1" thickBot="1">
      <c r="B27" s="886" t="s">
        <v>99</v>
      </c>
      <c r="C27" s="281">
        <f>'3.Allocated_CO2-Sector'!AA78*1000</f>
        <v>1160633.5734324947</v>
      </c>
      <c r="D27" s="480">
        <f>SUM(D19:D26)</f>
        <v>0.99999999999999989</v>
      </c>
      <c r="E27" s="281">
        <f>'3.Allocated_CO2-Sector'!$AP$78*1000</f>
        <v>1289959.1957982974</v>
      </c>
      <c r="F27" s="480">
        <f>SUM(F19:F26)</f>
        <v>1</v>
      </c>
      <c r="G27" s="281">
        <f>'3.Allocated_CO2-Sector'!$AX$78*1000</f>
        <v>1316263.8572446269</v>
      </c>
      <c r="H27" s="480">
        <f>SUM(H19:H26)</f>
        <v>1</v>
      </c>
      <c r="I27" s="281">
        <f>'3.Allocated_CO2-Sector'!$BA$78*1000</f>
        <v>1206420.9472823374</v>
      </c>
      <c r="J27" s="480">
        <f>SUM(J19:J26)</f>
        <v>0.99999999999999978</v>
      </c>
    </row>
    <row r="28" spans="1:10">
      <c r="B28" s="1257" t="s">
        <v>678</v>
      </c>
    </row>
    <row r="34" spans="17:17">
      <c r="Q34" s="888"/>
    </row>
  </sheetData>
  <mergeCells count="8">
    <mergeCell ref="C4:D4"/>
    <mergeCell ref="E4:F4"/>
    <mergeCell ref="G4:H4"/>
    <mergeCell ref="I4:J4"/>
    <mergeCell ref="C17:D17"/>
    <mergeCell ref="E17:F17"/>
    <mergeCell ref="G17:H17"/>
    <mergeCell ref="I17:J17"/>
  </mergeCells>
  <phoneticPr fontId="9"/>
  <pageMargins left="0.78740157480314965" right="0.78740157480314965" top="0.98425196850393704" bottom="0.98425196850393704" header="0.51181102362204722" footer="0.51181102362204722"/>
  <pageSetup paperSize="9" scale="90" orientation="landscape"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G41"/>
  <sheetViews>
    <sheetView zoomScale="85" zoomScaleNormal="85" workbookViewId="0">
      <pane xSplit="26" topLeftCell="AY1" activePane="topRight" state="frozen"/>
      <selection activeCell="AZ17" sqref="AZ17"/>
      <selection pane="topRight"/>
    </sheetView>
  </sheetViews>
  <sheetFormatPr defaultRowHeight="14.25"/>
  <cols>
    <col min="1" max="1" width="1.625" style="231" customWidth="1"/>
    <col min="2" max="23" width="1.625" style="39" hidden="1" customWidth="1"/>
    <col min="24" max="24" width="43.5" style="39" customWidth="1"/>
    <col min="25" max="25" width="12.625" style="271" customWidth="1"/>
    <col min="26" max="26" width="10.625" style="39" hidden="1" customWidth="1"/>
    <col min="27" max="53" width="10.625" style="39" customWidth="1"/>
    <col min="54" max="57" width="10.625" style="39" hidden="1" customWidth="1"/>
    <col min="58" max="58" width="47.25" style="39" customWidth="1"/>
    <col min="59" max="59" width="40.625" style="39" hidden="1" customWidth="1"/>
    <col min="60" max="16384" width="9" style="39"/>
  </cols>
  <sheetData>
    <row r="1" spans="1:59" ht="23.25">
      <c r="A1" s="872" t="s">
        <v>283</v>
      </c>
    </row>
    <row r="3" spans="1:59" s="1" customFormat="1">
      <c r="A3" s="232"/>
      <c r="X3" s="1" t="s">
        <v>284</v>
      </c>
      <c r="Y3" s="271"/>
    </row>
    <row r="4" spans="1:59" s="1" customFormat="1">
      <c r="A4" s="232"/>
      <c r="X4" s="10"/>
      <c r="Y4" s="10" t="s">
        <v>264</v>
      </c>
      <c r="Z4" s="228"/>
      <c r="AA4" s="10">
        <v>1990</v>
      </c>
      <c r="AB4" s="10">
        <f t="shared" ref="AB4:AT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ref="AY4:BE4" si="1">AX4+1</f>
        <v>2014</v>
      </c>
      <c r="AZ4" s="10">
        <f t="shared" si="1"/>
        <v>2015</v>
      </c>
      <c r="BA4" s="10">
        <f t="shared" si="1"/>
        <v>2016</v>
      </c>
      <c r="BB4" s="10">
        <f t="shared" si="1"/>
        <v>2017</v>
      </c>
      <c r="BC4" s="10">
        <f t="shared" si="1"/>
        <v>2018</v>
      </c>
      <c r="BD4" s="10">
        <f t="shared" si="1"/>
        <v>2019</v>
      </c>
      <c r="BE4" s="10">
        <f t="shared" si="1"/>
        <v>2020</v>
      </c>
      <c r="BF4" s="10" t="s">
        <v>34</v>
      </c>
      <c r="BG4" s="10" t="s">
        <v>3</v>
      </c>
    </row>
    <row r="5" spans="1:59" s="1" customFormat="1" ht="18.75">
      <c r="A5" s="232"/>
      <c r="X5" s="43" t="s">
        <v>285</v>
      </c>
      <c r="Y5" s="240" t="s">
        <v>35</v>
      </c>
      <c r="Z5" s="223"/>
      <c r="AA5" s="223">
        <f>'1.Total'!AA5</f>
        <v>1160.6335734324944</v>
      </c>
      <c r="AB5" s="223">
        <f>'1.Total'!AB5</f>
        <v>1172.2166840457264</v>
      </c>
      <c r="AC5" s="223">
        <f>'1.Total'!AC5</f>
        <v>1181.8863773666189</v>
      </c>
      <c r="AD5" s="223">
        <f>'1.Total'!AD5</f>
        <v>1174.9092674891731</v>
      </c>
      <c r="AE5" s="223">
        <f>'1.Total'!AE5</f>
        <v>1229.8502629688448</v>
      </c>
      <c r="AF5" s="223">
        <f>'1.Total'!AF5</f>
        <v>1242.4376870584319</v>
      </c>
      <c r="AG5" s="223">
        <f>'1.Total'!AG5</f>
        <v>1254.4786567536614</v>
      </c>
      <c r="AH5" s="223">
        <f>'1.Total'!AH5</f>
        <v>1247.8103209706424</v>
      </c>
      <c r="AI5" s="223">
        <f>'1.Total'!AI5</f>
        <v>1207.7754832059265</v>
      </c>
      <c r="AJ5" s="223">
        <f>'1.Total'!AJ5</f>
        <v>1243.8926378084177</v>
      </c>
      <c r="AK5" s="223">
        <f>'1.Total'!AK5</f>
        <v>1266.8662007197856</v>
      </c>
      <c r="AL5" s="223">
        <f>'1.Total'!AL5</f>
        <v>1251.7780776277862</v>
      </c>
      <c r="AM5" s="223">
        <f>'1.Total'!AM5</f>
        <v>1280.6802098774731</v>
      </c>
      <c r="AN5" s="223">
        <f>'1.Total'!AN5</f>
        <v>1288.6825082443675</v>
      </c>
      <c r="AO5" s="223">
        <f>'1.Total'!AO5</f>
        <v>1283.2410034557308</v>
      </c>
      <c r="AP5" s="223">
        <f>'1.Total'!AP5</f>
        <v>1289.9591957982973</v>
      </c>
      <c r="AQ5" s="223">
        <f>'1.Total'!AQ5</f>
        <v>1265.674552005454</v>
      </c>
      <c r="AR5" s="223">
        <f>'1.Total'!AR5</f>
        <v>1302.9456625800703</v>
      </c>
      <c r="AS5" s="223">
        <f>'1.Total'!AS5</f>
        <v>1231.8719765371959</v>
      </c>
      <c r="AT5" s="223">
        <f>'1.Total'!AT5</f>
        <v>1162.6237896887712</v>
      </c>
      <c r="AU5" s="223">
        <f>'1.Total'!AU5</f>
        <v>1213.9285993155204</v>
      </c>
      <c r="AV5" s="223">
        <f>'1.Total'!AV5</f>
        <v>1263.6699055129059</v>
      </c>
      <c r="AW5" s="223">
        <f>'1.Total'!AW5</f>
        <v>1304.2744454490185</v>
      </c>
      <c r="AX5" s="223">
        <f>'1.Total'!AX5</f>
        <v>1316.2638572446267</v>
      </c>
      <c r="AY5" s="223">
        <f>'1.Total'!AY5</f>
        <v>1266.296355919806</v>
      </c>
      <c r="AZ5" s="223">
        <f>'1.Total'!AZ5</f>
        <v>1225.7692703937489</v>
      </c>
      <c r="BA5" s="223">
        <f>'1.Total'!BA5</f>
        <v>1206.4209472823375</v>
      </c>
      <c r="BB5" s="223"/>
      <c r="BC5" s="223"/>
      <c r="BD5" s="223"/>
      <c r="BE5" s="223"/>
      <c r="BF5" s="44"/>
      <c r="BG5" s="44"/>
    </row>
    <row r="6" spans="1:59" s="1" customFormat="1" ht="18.75">
      <c r="A6" s="232"/>
      <c r="X6" s="43" t="s">
        <v>286</v>
      </c>
      <c r="Y6" s="240" t="s">
        <v>287</v>
      </c>
      <c r="Z6" s="223"/>
      <c r="AA6" s="223">
        <f>'2.CO2-Sector'!AA5/1000</f>
        <v>1064.9716362701211</v>
      </c>
      <c r="AB6" s="223">
        <f>'2.CO2-Sector'!AB5/1000</f>
        <v>1075.4474500246192</v>
      </c>
      <c r="AC6" s="223">
        <f>'2.CO2-Sector'!AC5/1000</f>
        <v>1083.6407206132812</v>
      </c>
      <c r="AD6" s="223">
        <f>'2.CO2-Sector'!AD5/1000</f>
        <v>1079.1396059061206</v>
      </c>
      <c r="AE6" s="223">
        <f>'2.CO2-Sector'!AE5/1000</f>
        <v>1129.1392915545255</v>
      </c>
      <c r="AF6" s="223">
        <f>'2.CO2-Sector'!AF5/1000</f>
        <v>1140.6556043457572</v>
      </c>
      <c r="AG6" s="223">
        <f>'2.CO2-Sector'!AG5/1000</f>
        <v>1151.5520038269005</v>
      </c>
      <c r="AH6" s="223">
        <f>'2.CO2-Sector'!AH5/1000</f>
        <v>1145.9699857086655</v>
      </c>
      <c r="AI6" s="223">
        <f>'2.CO2-Sector'!AI5/1000</f>
        <v>1112.2116694268339</v>
      </c>
      <c r="AJ6" s="223">
        <f>'2.CO2-Sector'!AJ5/1000</f>
        <v>1148.1010754032466</v>
      </c>
      <c r="AK6" s="223">
        <f>'2.CO2-Sector'!AK5/1000</f>
        <v>1169.0482423853637</v>
      </c>
      <c r="AL6" s="223">
        <f>'2.CO2-Sector'!AL5/1000</f>
        <v>1156.0820334652551</v>
      </c>
      <c r="AM6" s="223">
        <f>'2.CO2-Sector'!AM5/1000</f>
        <v>1187.6875536781972</v>
      </c>
      <c r="AN6" s="223">
        <f>'2.CO2-Sector'!AN5/1000</f>
        <v>1195.9121717828386</v>
      </c>
      <c r="AO6" s="223">
        <f>'2.CO2-Sector'!AO5/1000</f>
        <v>1191.4626957316834</v>
      </c>
      <c r="AP6" s="223">
        <f>'2.CO2-Sector'!AP5/1000</f>
        <v>1198.1855210114227</v>
      </c>
      <c r="AQ6" s="223">
        <f>'2.CO2-Sector'!AQ5/1000</f>
        <v>1175.4641281010329</v>
      </c>
      <c r="AR6" s="223">
        <f>'2.CO2-Sector'!AR5/1000</f>
        <v>1212.9424727520091</v>
      </c>
      <c r="AS6" s="223">
        <f>'2.CO2-Sector'!AS5/1000</f>
        <v>1145.2080608001038</v>
      </c>
      <c r="AT6" s="223">
        <f>'2.CO2-Sector'!AT5/1000</f>
        <v>1085.5172400954782</v>
      </c>
      <c r="AU6" s="223">
        <f>'2.CO2-Sector'!AU5/1000</f>
        <v>1135.3253578239892</v>
      </c>
      <c r="AV6" s="223">
        <f>'2.CO2-Sector'!AV5/1000</f>
        <v>1185.9533660952929</v>
      </c>
      <c r="AW6" s="223">
        <f>'2.CO2-Sector'!AW5/1000</f>
        <v>1224.6797935449592</v>
      </c>
      <c r="AX6" s="223">
        <f>'2.CO2-Sector'!AX5/1000</f>
        <v>1235.3574261284307</v>
      </c>
      <c r="AY6" s="223">
        <f>'2.CO2-Sector'!AY5/1000</f>
        <v>1186.9518148211191</v>
      </c>
      <c r="AZ6" s="223">
        <f>'2.CO2-Sector'!AZ5/1000</f>
        <v>1147.4961643223508</v>
      </c>
      <c r="BA6" s="223">
        <f>'2.CO2-Sector'!BA5/1000</f>
        <v>1127.8633657967061</v>
      </c>
      <c r="BB6" s="223"/>
      <c r="BC6" s="223"/>
      <c r="BD6" s="223"/>
      <c r="BE6" s="223"/>
      <c r="BF6" s="44"/>
    </row>
    <row r="7" spans="1:59" s="1" customFormat="1" ht="18.75">
      <c r="A7" s="232"/>
      <c r="X7" s="43" t="s">
        <v>288</v>
      </c>
      <c r="Y7" s="240" t="s">
        <v>36</v>
      </c>
      <c r="Z7" s="224"/>
      <c r="AA7" s="224">
        <f>AA5*10^6/AA9/10^3</f>
        <v>9.389403640715587</v>
      </c>
      <c r="AB7" s="224">
        <f t="shared" ref="AB7:AQ7" si="2">AB5*10^6/AB9/10^3</f>
        <v>9.445666707324893</v>
      </c>
      <c r="AC7" s="224">
        <f t="shared" si="2"/>
        <v>9.4879573030306492</v>
      </c>
      <c r="AD7" s="224">
        <f t="shared" si="2"/>
        <v>9.4039384934061143</v>
      </c>
      <c r="AE7" s="224">
        <f t="shared" si="2"/>
        <v>9.8179879692559364</v>
      </c>
      <c r="AF7" s="224">
        <f t="shared" si="2"/>
        <v>9.8943831094881887</v>
      </c>
      <c r="AG7" s="224">
        <f t="shared" si="2"/>
        <v>9.9673337365914332</v>
      </c>
      <c r="AH7" s="224">
        <f t="shared" si="2"/>
        <v>9.8909321002452693</v>
      </c>
      <c r="AI7" s="224">
        <f t="shared" si="2"/>
        <v>9.5497460560908873</v>
      </c>
      <c r="AJ7" s="224">
        <f t="shared" si="2"/>
        <v>9.8201791927527928</v>
      </c>
      <c r="AK7" s="224">
        <f t="shared" si="2"/>
        <v>9.9811401975937599</v>
      </c>
      <c r="AL7" s="224">
        <f t="shared" si="2"/>
        <v>9.8320562822252189</v>
      </c>
      <c r="AM7" s="224">
        <f t="shared" si="2"/>
        <v>10.045653717878615</v>
      </c>
      <c r="AN7" s="224">
        <f t="shared" si="2"/>
        <v>10.09195818319081</v>
      </c>
      <c r="AO7" s="224">
        <f t="shared" si="2"/>
        <v>10.042030906553334</v>
      </c>
      <c r="AP7" s="224">
        <f t="shared" si="2"/>
        <v>10.09610540822661</v>
      </c>
      <c r="AQ7" s="224">
        <f t="shared" si="2"/>
        <v>9.8957361709873588</v>
      </c>
      <c r="AR7" s="224">
        <f t="shared" ref="AR7:AW7" si="3">AR5*10^6/AR9/10^3</f>
        <v>10.176639324081059</v>
      </c>
      <c r="AS7" s="224">
        <f t="shared" si="3"/>
        <v>9.6176882088098115</v>
      </c>
      <c r="AT7" s="224">
        <f t="shared" si="3"/>
        <v>9.0807281748998019</v>
      </c>
      <c r="AU7" s="224">
        <f t="shared" si="3"/>
        <v>9.4795697424347836</v>
      </c>
      <c r="AV7" s="224">
        <f t="shared" si="3"/>
        <v>9.8852230412561379</v>
      </c>
      <c r="AW7" s="224">
        <f t="shared" si="3"/>
        <v>10.22217481879869</v>
      </c>
      <c r="AX7" s="224">
        <f>AX5*10^6/AX9/10^3</f>
        <v>10.330615272054382</v>
      </c>
      <c r="AY7" s="224">
        <f>AY5*10^6/AY9/10^3</f>
        <v>9.9522533781981597</v>
      </c>
      <c r="AZ7" s="224">
        <f>AZ5*10^6/AZ9/10^3</f>
        <v>9.644531490218176</v>
      </c>
      <c r="BA7" s="224">
        <f t="shared" ref="BA7" si="4">BA5*10^6/BA9/10^3</f>
        <v>9.5044087375822652</v>
      </c>
      <c r="BB7" s="224"/>
      <c r="BC7" s="224"/>
      <c r="BD7" s="224"/>
      <c r="BE7" s="224"/>
      <c r="BF7" s="79"/>
      <c r="BG7" s="79"/>
    </row>
    <row r="8" spans="1:59" s="1" customFormat="1" ht="18.75">
      <c r="A8" s="295"/>
      <c r="X8" s="43" t="s">
        <v>289</v>
      </c>
      <c r="Y8" s="240" t="s">
        <v>290</v>
      </c>
      <c r="Z8" s="224"/>
      <c r="AA8" s="224">
        <f t="shared" ref="AA8:AR8" si="5">AA6*10^6/AA9/10^3</f>
        <v>8.6155086219682797</v>
      </c>
      <c r="AB8" s="224">
        <f t="shared" si="5"/>
        <v>8.6659047874281381</v>
      </c>
      <c r="AC8" s="224">
        <f t="shared" si="5"/>
        <v>8.6992600015516253</v>
      </c>
      <c r="AD8" s="224">
        <f t="shared" si="5"/>
        <v>8.6374009981440434</v>
      </c>
      <c r="AE8" s="224">
        <f t="shared" si="5"/>
        <v>9.0140046425939033</v>
      </c>
      <c r="AF8" s="224">
        <f t="shared" si="5"/>
        <v>9.0838226036932177</v>
      </c>
      <c r="AG8" s="224">
        <f t="shared" si="5"/>
        <v>9.1495403890615723</v>
      </c>
      <c r="AH8" s="224">
        <f t="shared" si="5"/>
        <v>9.0836813312671154</v>
      </c>
      <c r="AI8" s="224">
        <f t="shared" si="5"/>
        <v>8.7941336376971488</v>
      </c>
      <c r="AJ8" s="224">
        <f t="shared" si="5"/>
        <v>9.0639320059940367</v>
      </c>
      <c r="AK8" s="224">
        <f t="shared" si="5"/>
        <v>9.2104710018858515</v>
      </c>
      <c r="AL8" s="224">
        <f t="shared" si="5"/>
        <v>9.080414350633502</v>
      </c>
      <c r="AM8" s="224">
        <f t="shared" si="5"/>
        <v>9.3162194568673993</v>
      </c>
      <c r="AN8" s="224">
        <f t="shared" si="5"/>
        <v>9.3654531284385989</v>
      </c>
      <c r="AO8" s="224">
        <f t="shared" si="5"/>
        <v>9.3238177258381807</v>
      </c>
      <c r="AP8" s="224">
        <f t="shared" si="5"/>
        <v>9.3778216847052676</v>
      </c>
      <c r="AQ8" s="224">
        <f t="shared" si="5"/>
        <v>9.1904217175865153</v>
      </c>
      <c r="AR8" s="224">
        <f t="shared" si="5"/>
        <v>9.4736706376637994</v>
      </c>
      <c r="AS8" s="224">
        <f t="shared" ref="AS8:AX8" si="6">AS6*10^6/AS9/10^3</f>
        <v>8.9410703975524175</v>
      </c>
      <c r="AT8" s="224">
        <f t="shared" si="6"/>
        <v>8.4784838172916004</v>
      </c>
      <c r="AU8" s="224">
        <f t="shared" si="6"/>
        <v>8.8657569447788465</v>
      </c>
      <c r="AV8" s="224">
        <f t="shared" si="6"/>
        <v>9.2772752514210577</v>
      </c>
      <c r="AW8" s="224">
        <f t="shared" si="6"/>
        <v>9.5983563814723212</v>
      </c>
      <c r="AX8" s="224">
        <f t="shared" si="6"/>
        <v>9.6956261638325518</v>
      </c>
      <c r="AY8" s="224">
        <f>AY6*10^6/AY9/10^3</f>
        <v>9.3286576665786622</v>
      </c>
      <c r="AZ8" s="224">
        <f>AZ6*10^6/AZ9/10^3</f>
        <v>9.0286672696211845</v>
      </c>
      <c r="BA8" s="224">
        <f t="shared" ref="BA8" si="7">BA6*10^6/BA9/10^3</f>
        <v>8.8855174910755608</v>
      </c>
      <c r="BB8" s="224"/>
      <c r="BC8" s="224"/>
      <c r="BD8" s="224"/>
      <c r="BE8" s="224"/>
      <c r="BF8" s="79"/>
      <c r="BG8" s="79"/>
    </row>
    <row r="9" spans="1:59" s="1" customFormat="1" ht="57">
      <c r="A9" s="232"/>
      <c r="X9" s="43" t="s">
        <v>291</v>
      </c>
      <c r="Y9" s="240" t="s">
        <v>292</v>
      </c>
      <c r="Z9" s="225"/>
      <c r="AA9" s="226">
        <v>123611</v>
      </c>
      <c r="AB9" s="226">
        <v>124101</v>
      </c>
      <c r="AC9" s="226">
        <v>124567</v>
      </c>
      <c r="AD9" s="226">
        <v>124938</v>
      </c>
      <c r="AE9" s="226">
        <v>125265</v>
      </c>
      <c r="AF9" s="226">
        <v>125570</v>
      </c>
      <c r="AG9" s="226">
        <v>125859</v>
      </c>
      <c r="AH9" s="226">
        <v>126157</v>
      </c>
      <c r="AI9" s="226">
        <v>126472</v>
      </c>
      <c r="AJ9" s="226">
        <v>126667</v>
      </c>
      <c r="AK9" s="226">
        <v>126926</v>
      </c>
      <c r="AL9" s="226">
        <v>127316</v>
      </c>
      <c r="AM9" s="226">
        <v>127486</v>
      </c>
      <c r="AN9" s="226">
        <v>127694</v>
      </c>
      <c r="AO9" s="226">
        <v>127787</v>
      </c>
      <c r="AP9" s="226">
        <v>127768</v>
      </c>
      <c r="AQ9" s="226">
        <v>127901</v>
      </c>
      <c r="AR9" s="226">
        <v>128033</v>
      </c>
      <c r="AS9" s="226">
        <v>128084</v>
      </c>
      <c r="AT9" s="226">
        <v>128032</v>
      </c>
      <c r="AU9" s="226">
        <v>128057.35199999998</v>
      </c>
      <c r="AV9" s="226">
        <v>127834.23300000001</v>
      </c>
      <c r="AW9" s="226">
        <v>127592.65700000001</v>
      </c>
      <c r="AX9" s="226">
        <v>127413.88800000001</v>
      </c>
      <c r="AY9" s="226">
        <v>127237.15</v>
      </c>
      <c r="AZ9" s="226">
        <v>127094.745</v>
      </c>
      <c r="BA9" s="226">
        <v>126932.772</v>
      </c>
      <c r="BB9" s="223"/>
      <c r="BC9" s="223"/>
      <c r="BD9" s="223"/>
      <c r="BE9" s="223"/>
      <c r="BF9" s="51" t="s">
        <v>293</v>
      </c>
      <c r="BG9" s="227" t="s">
        <v>15</v>
      </c>
    </row>
    <row r="10" spans="1:59" s="1" customFormat="1">
      <c r="A10" s="232"/>
      <c r="Y10" s="271"/>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row>
    <row r="11" spans="1:59" s="1" customFormat="1">
      <c r="A11" s="232"/>
      <c r="X11" s="1" t="s">
        <v>275</v>
      </c>
      <c r="Y11" s="271"/>
    </row>
    <row r="12" spans="1:59" s="1" customFormat="1">
      <c r="A12" s="232"/>
      <c r="X12" s="10"/>
      <c r="Y12" s="10" t="s">
        <v>264</v>
      </c>
      <c r="Z12" s="228">
        <v>1990</v>
      </c>
      <c r="AA12" s="10">
        <v>1990</v>
      </c>
      <c r="AB12" s="10">
        <f t="shared" ref="AB12:AT12" si="8">AA12+1</f>
        <v>1991</v>
      </c>
      <c r="AC12" s="10">
        <f t="shared" si="8"/>
        <v>1992</v>
      </c>
      <c r="AD12" s="10">
        <f t="shared" si="8"/>
        <v>1993</v>
      </c>
      <c r="AE12" s="10">
        <f t="shared" si="8"/>
        <v>1994</v>
      </c>
      <c r="AF12" s="10">
        <f t="shared" si="8"/>
        <v>1995</v>
      </c>
      <c r="AG12" s="10">
        <f t="shared" si="8"/>
        <v>1996</v>
      </c>
      <c r="AH12" s="10">
        <f t="shared" si="8"/>
        <v>1997</v>
      </c>
      <c r="AI12" s="10">
        <f t="shared" si="8"/>
        <v>1998</v>
      </c>
      <c r="AJ12" s="10">
        <f t="shared" si="8"/>
        <v>1999</v>
      </c>
      <c r="AK12" s="10">
        <f t="shared" si="8"/>
        <v>2000</v>
      </c>
      <c r="AL12" s="10">
        <f t="shared" si="8"/>
        <v>2001</v>
      </c>
      <c r="AM12" s="10">
        <f t="shared" si="8"/>
        <v>2002</v>
      </c>
      <c r="AN12" s="10">
        <f t="shared" si="8"/>
        <v>2003</v>
      </c>
      <c r="AO12" s="10">
        <f t="shared" si="8"/>
        <v>2004</v>
      </c>
      <c r="AP12" s="10">
        <f t="shared" si="8"/>
        <v>2005</v>
      </c>
      <c r="AQ12" s="10">
        <f>AP12+1</f>
        <v>2006</v>
      </c>
      <c r="AR12" s="10">
        <f>AQ12+1</f>
        <v>2007</v>
      </c>
      <c r="AS12" s="10">
        <f>AR12+1</f>
        <v>2008</v>
      </c>
      <c r="AT12" s="10">
        <f t="shared" si="8"/>
        <v>2009</v>
      </c>
      <c r="AU12" s="10">
        <f>AT12+1</f>
        <v>2010</v>
      </c>
      <c r="AV12" s="10">
        <f>AU12+1</f>
        <v>2011</v>
      </c>
      <c r="AW12" s="10">
        <f>AV12+1</f>
        <v>2012</v>
      </c>
      <c r="AX12" s="10">
        <f>AW12+1</f>
        <v>2013</v>
      </c>
      <c r="AY12" s="10">
        <f t="shared" ref="AY12:BE12" si="9">AX12+1</f>
        <v>2014</v>
      </c>
      <c r="AZ12" s="10">
        <f t="shared" si="9"/>
        <v>2015</v>
      </c>
      <c r="BA12" s="10">
        <f t="shared" si="9"/>
        <v>2016</v>
      </c>
      <c r="BB12" s="10">
        <f t="shared" si="9"/>
        <v>2017</v>
      </c>
      <c r="BC12" s="10">
        <f t="shared" si="9"/>
        <v>2018</v>
      </c>
      <c r="BD12" s="10">
        <f t="shared" si="9"/>
        <v>2019</v>
      </c>
      <c r="BE12" s="10">
        <f t="shared" si="9"/>
        <v>2020</v>
      </c>
    </row>
    <row r="13" spans="1:59" s="1" customFormat="1" ht="18.75">
      <c r="A13" s="232"/>
      <c r="X13" s="43" t="s">
        <v>285</v>
      </c>
      <c r="Y13" s="82"/>
      <c r="Z13" s="32">
        <f>AA5</f>
        <v>1160.6335734324944</v>
      </c>
      <c r="AA13" s="15">
        <f>AA5/$Z13-1</f>
        <v>0</v>
      </c>
      <c r="AB13" s="15">
        <f t="shared" ref="AB13:BE17" si="10">AB5/$Z13-1</f>
        <v>9.9799892734240281E-3</v>
      </c>
      <c r="AC13" s="15">
        <f t="shared" si="10"/>
        <v>1.8311381318455888E-2</v>
      </c>
      <c r="AD13" s="15">
        <f t="shared" si="10"/>
        <v>1.229991479090109E-2</v>
      </c>
      <c r="AE13" s="15">
        <f t="shared" si="10"/>
        <v>5.9636987177311251E-2</v>
      </c>
      <c r="AF13" s="15">
        <f t="shared" si="10"/>
        <v>7.0482291309226452E-2</v>
      </c>
      <c r="AG13" s="15">
        <f t="shared" si="10"/>
        <v>8.0856771223347224E-2</v>
      </c>
      <c r="AH13" s="15">
        <f t="shared" si="10"/>
        <v>7.511134395356911E-2</v>
      </c>
      <c r="AI13" s="15">
        <f t="shared" si="10"/>
        <v>4.0617392821072018E-2</v>
      </c>
      <c r="AJ13" s="15">
        <f t="shared" si="10"/>
        <v>7.1735874510066466E-2</v>
      </c>
      <c r="AK13" s="15">
        <f t="shared" si="10"/>
        <v>9.1529858965836652E-2</v>
      </c>
      <c r="AL13" s="15">
        <f t="shared" si="10"/>
        <v>7.8529956638888399E-2</v>
      </c>
      <c r="AM13" s="15">
        <f t="shared" si="10"/>
        <v>0.10343198679833887</v>
      </c>
      <c r="AN13" s="15">
        <f t="shared" si="10"/>
        <v>0.11032675406172943</v>
      </c>
      <c r="AO13" s="15">
        <f t="shared" si="10"/>
        <v>0.10563836238222324</v>
      </c>
      <c r="AP13" s="15">
        <f t="shared" si="10"/>
        <v>0.11142674598265434</v>
      </c>
      <c r="AQ13" s="15">
        <f t="shared" si="10"/>
        <v>9.0503136370859938E-2</v>
      </c>
      <c r="AR13" s="15">
        <f t="shared" si="10"/>
        <v>0.12261586464942398</v>
      </c>
      <c r="AS13" s="15">
        <f t="shared" si="10"/>
        <v>6.1378892301054977E-2</v>
      </c>
      <c r="AT13" s="15">
        <f t="shared" si="10"/>
        <v>1.714767090866598E-3</v>
      </c>
      <c r="AU13" s="15">
        <f t="shared" si="10"/>
        <v>4.5918907657831687E-2</v>
      </c>
      <c r="AV13" s="15">
        <f t="shared" si="10"/>
        <v>8.8775936211881845E-2</v>
      </c>
      <c r="AW13" s="15">
        <f t="shared" si="10"/>
        <v>0.12376074180907604</v>
      </c>
      <c r="AX13" s="15">
        <f>AX5/$Z13-1</f>
        <v>0.13409079952070191</v>
      </c>
      <c r="AY13" s="15">
        <f t="shared" si="10"/>
        <v>9.1038881612584444E-2</v>
      </c>
      <c r="AZ13" s="15">
        <f>AZ5/$Z13-1</f>
        <v>5.6120810609174621E-2</v>
      </c>
      <c r="BA13" s="15">
        <f t="shared" si="10"/>
        <v>3.9450326871408814E-2</v>
      </c>
      <c r="BB13" s="15">
        <f t="shared" si="10"/>
        <v>-1</v>
      </c>
      <c r="BC13" s="15">
        <f t="shared" si="10"/>
        <v>-1</v>
      </c>
      <c r="BD13" s="15">
        <f t="shared" si="10"/>
        <v>-1</v>
      </c>
      <c r="BE13" s="15">
        <f t="shared" si="10"/>
        <v>-1</v>
      </c>
      <c r="BF13" s="263"/>
    </row>
    <row r="14" spans="1:59" s="1" customFormat="1" ht="18.75">
      <c r="A14" s="232"/>
      <c r="X14" s="43" t="s">
        <v>286</v>
      </c>
      <c r="Y14" s="82"/>
      <c r="Z14" s="32">
        <f>AA6</f>
        <v>1064.9716362701211</v>
      </c>
      <c r="AA14" s="15">
        <f>AA6/$Z14-1</f>
        <v>0</v>
      </c>
      <c r="AB14" s="15">
        <f t="shared" ref="AB14:AP14" si="11">AB6/$Z14-1</f>
        <v>9.8367068170828187E-3</v>
      </c>
      <c r="AC14" s="15">
        <f t="shared" si="11"/>
        <v>1.75301235331915E-2</v>
      </c>
      <c r="AD14" s="15">
        <f t="shared" si="11"/>
        <v>1.3303612184095703E-2</v>
      </c>
      <c r="AE14" s="15">
        <f t="shared" si="11"/>
        <v>6.0252924208517467E-2</v>
      </c>
      <c r="AF14" s="15">
        <f t="shared" si="11"/>
        <v>7.106665144689317E-2</v>
      </c>
      <c r="AG14" s="15">
        <f t="shared" si="11"/>
        <v>8.1298284957158407E-2</v>
      </c>
      <c r="AH14" s="15">
        <f t="shared" si="11"/>
        <v>7.6056813796682166E-2</v>
      </c>
      <c r="AI14" s="15">
        <f t="shared" si="11"/>
        <v>4.4358020014657606E-2</v>
      </c>
      <c r="AJ14" s="15">
        <f t="shared" si="11"/>
        <v>7.8057890277972053E-2</v>
      </c>
      <c r="AK14" s="15">
        <f t="shared" si="11"/>
        <v>9.7727115512440177E-2</v>
      </c>
      <c r="AL14" s="15">
        <f t="shared" si="11"/>
        <v>8.5551947199488332E-2</v>
      </c>
      <c r="AM14" s="15">
        <f t="shared" si="11"/>
        <v>0.11522928238527319</v>
      </c>
      <c r="AN14" s="15">
        <f t="shared" si="11"/>
        <v>0.12295213417261897</v>
      </c>
      <c r="AO14" s="15">
        <f t="shared" si="11"/>
        <v>0.11877411111583736</v>
      </c>
      <c r="AP14" s="15">
        <f t="shared" si="11"/>
        <v>0.12508679123874145</v>
      </c>
      <c r="AQ14" s="15">
        <f t="shared" si="10"/>
        <v>0.10375158179601174</v>
      </c>
      <c r="AR14" s="15">
        <f t="shared" si="10"/>
        <v>0.13894345299197841</v>
      </c>
      <c r="AS14" s="15">
        <f t="shared" si="10"/>
        <v>7.5341372293253661E-2</v>
      </c>
      <c r="AT14" s="15">
        <f t="shared" si="10"/>
        <v>1.9292160584966078E-2</v>
      </c>
      <c r="AU14" s="15">
        <f t="shared" si="10"/>
        <v>6.6061591837572209E-2</v>
      </c>
      <c r="AV14" s="15">
        <f t="shared" si="10"/>
        <v>0.11360089386876959</v>
      </c>
      <c r="AW14" s="15">
        <f t="shared" si="10"/>
        <v>0.14996470500772063</v>
      </c>
      <c r="AX14" s="15">
        <f>AX6/$Z14-1</f>
        <v>0.159990918119713</v>
      </c>
      <c r="AY14" s="15">
        <f t="shared" si="10"/>
        <v>0.11453842937846925</v>
      </c>
      <c r="AZ14" s="15">
        <f>AZ6/$Z14-1</f>
        <v>7.7489883525215353E-2</v>
      </c>
      <c r="BA14" s="15">
        <f t="shared" si="10"/>
        <v>5.9054839945646309E-2</v>
      </c>
      <c r="BB14" s="15">
        <f t="shared" si="10"/>
        <v>-1</v>
      </c>
      <c r="BC14" s="15">
        <f t="shared" si="10"/>
        <v>-1</v>
      </c>
      <c r="BD14" s="15">
        <f t="shared" si="10"/>
        <v>-1</v>
      </c>
      <c r="BE14" s="15">
        <f t="shared" si="10"/>
        <v>-1</v>
      </c>
      <c r="BF14" s="263"/>
    </row>
    <row r="15" spans="1:59" s="1" customFormat="1" ht="18.75">
      <c r="A15" s="232"/>
      <c r="X15" s="43" t="s">
        <v>288</v>
      </c>
      <c r="Y15" s="82"/>
      <c r="Z15" s="130">
        <f>AA7</f>
        <v>9.389403640715587</v>
      </c>
      <c r="AA15" s="15">
        <f>AA7/$Z15-1</f>
        <v>0</v>
      </c>
      <c r="AB15" s="15">
        <f t="shared" si="10"/>
        <v>5.9921874447201873E-3</v>
      </c>
      <c r="AC15" s="15">
        <f t="shared" si="10"/>
        <v>1.0496264308810899E-2</v>
      </c>
      <c r="AD15" s="15">
        <f t="shared" si="10"/>
        <v>1.5480059486951969E-3</v>
      </c>
      <c r="AE15" s="15">
        <f t="shared" si="10"/>
        <v>4.5645532447009085E-2</v>
      </c>
      <c r="AF15" s="15">
        <f t="shared" si="10"/>
        <v>5.3781846866487015E-2</v>
      </c>
      <c r="AG15" s="15">
        <f t="shared" si="10"/>
        <v>6.1551310177970109E-2</v>
      </c>
      <c r="AH15" s="15">
        <f t="shared" si="10"/>
        <v>5.3414303902634241E-2</v>
      </c>
      <c r="AI15" s="15">
        <f t="shared" si="10"/>
        <v>1.7076954140090583E-2</v>
      </c>
      <c r="AJ15" s="15">
        <f t="shared" si="10"/>
        <v>4.5878904403387155E-2</v>
      </c>
      <c r="AK15" s="15">
        <f t="shared" si="10"/>
        <v>6.3021740200006615E-2</v>
      </c>
      <c r="AL15" s="15">
        <f t="shared" si="10"/>
        <v>4.7143850498677198E-2</v>
      </c>
      <c r="AM15" s="15">
        <f t="shared" si="10"/>
        <v>6.9892626014852466E-2</v>
      </c>
      <c r="AN15" s="15">
        <f t="shared" si="10"/>
        <v>7.4824192180716675E-2</v>
      </c>
      <c r="AO15" s="15">
        <f t="shared" si="10"/>
        <v>6.9506785607526433E-2</v>
      </c>
      <c r="AP15" s="15">
        <f t="shared" si="10"/>
        <v>7.5265884240669712E-2</v>
      </c>
      <c r="AQ15" s="15">
        <f t="shared" si="10"/>
        <v>5.3925952024912904E-2</v>
      </c>
      <c r="AR15" s="15">
        <f t="shared" si="10"/>
        <v>8.3842990831894282E-2</v>
      </c>
      <c r="AS15" s="15">
        <f t="shared" si="10"/>
        <v>2.431299972069656E-2</v>
      </c>
      <c r="AT15" s="15">
        <f t="shared" si="10"/>
        <v>-3.2874874446473412E-2</v>
      </c>
      <c r="AU15" s="15">
        <f t="shared" si="10"/>
        <v>9.6029636353267556E-3</v>
      </c>
      <c r="AV15" s="15">
        <f t="shared" si="10"/>
        <v>5.2806271783919501E-2</v>
      </c>
      <c r="AW15" s="15">
        <f t="shared" si="10"/>
        <v>8.8692659294348442E-2</v>
      </c>
      <c r="AX15" s="15">
        <f>AX7/$Z15-1</f>
        <v>0.10024189686098772</v>
      </c>
      <c r="AY15" s="15">
        <f t="shared" si="10"/>
        <v>5.994520621542665E-2</v>
      </c>
      <c r="AZ15" s="15">
        <f>AZ7/$Z15-1</f>
        <v>2.7171890704141166E-2</v>
      </c>
      <c r="BA15" s="15">
        <f t="shared" si="10"/>
        <v>1.2248392045686174E-2</v>
      </c>
      <c r="BB15" s="15">
        <f t="shared" si="10"/>
        <v>-1</v>
      </c>
      <c r="BC15" s="15">
        <f t="shared" si="10"/>
        <v>-1</v>
      </c>
      <c r="BD15" s="15">
        <f t="shared" si="10"/>
        <v>-1</v>
      </c>
      <c r="BE15" s="15">
        <f t="shared" si="10"/>
        <v>-1</v>
      </c>
      <c r="BF15" s="263"/>
    </row>
    <row r="16" spans="1:59" s="1" customFormat="1" ht="18.75">
      <c r="A16" s="232"/>
      <c r="X16" s="43" t="s">
        <v>289</v>
      </c>
      <c r="Y16" s="82"/>
      <c r="Z16" s="130">
        <f>AA8</f>
        <v>8.6155086219682797</v>
      </c>
      <c r="AA16" s="15">
        <f>AA8/$Z16-1</f>
        <v>0</v>
      </c>
      <c r="AB16" s="15">
        <f t="shared" si="10"/>
        <v>5.8494707243812449E-3</v>
      </c>
      <c r="AC16" s="15">
        <f t="shared" si="10"/>
        <v>9.7210023526401734E-3</v>
      </c>
      <c r="AD16" s="15">
        <f t="shared" si="10"/>
        <v>2.5410428027361487E-3</v>
      </c>
      <c r="AE16" s="15">
        <f t="shared" si="10"/>
        <v>4.6253336641033371E-2</v>
      </c>
      <c r="AF16" s="15">
        <f t="shared" si="10"/>
        <v>5.4357090483410975E-2</v>
      </c>
      <c r="AG16" s="15">
        <f t="shared" si="10"/>
        <v>6.1984937921319094E-2</v>
      </c>
      <c r="AH16" s="15">
        <f t="shared" si="10"/>
        <v>5.4340693027114417E-2</v>
      </c>
      <c r="AI16" s="15">
        <f t="shared" si="10"/>
        <v>2.0732962331835081E-2</v>
      </c>
      <c r="AJ16" s="15">
        <f t="shared" si="10"/>
        <v>5.2048393623835842E-2</v>
      </c>
      <c r="AK16" s="15">
        <f t="shared" si="10"/>
        <v>6.9057139400975798E-2</v>
      </c>
      <c r="AL16" s="15">
        <f t="shared" si="10"/>
        <v>5.3961495375883128E-2</v>
      </c>
      <c r="AM16" s="15">
        <f t="shared" si="10"/>
        <v>8.1331336969753698E-2</v>
      </c>
      <c r="AN16" s="15">
        <f t="shared" si="10"/>
        <v>8.7045877309909647E-2</v>
      </c>
      <c r="AO16" s="15">
        <f t="shared" si="10"/>
        <v>8.2213266209706592E-2</v>
      </c>
      <c r="AP16" s="15">
        <f t="shared" si="10"/>
        <v>8.8481492641444559E-2</v>
      </c>
      <c r="AQ16" s="15">
        <f t="shared" si="10"/>
        <v>6.6730023826137463E-2</v>
      </c>
      <c r="AR16" s="15">
        <f t="shared" si="10"/>
        <v>9.9606657407008248E-2</v>
      </c>
      <c r="AS16" s="15">
        <f t="shared" si="10"/>
        <v>3.7787876475917193E-2</v>
      </c>
      <c r="AT16" s="15">
        <f t="shared" si="10"/>
        <v>-1.5904435906115455E-2</v>
      </c>
      <c r="AU16" s="15">
        <f t="shared" si="10"/>
        <v>2.9046262245327137E-2</v>
      </c>
      <c r="AV16" s="15">
        <f t="shared" si="10"/>
        <v>7.6811092471705145E-2</v>
      </c>
      <c r="AW16" s="15">
        <f t="shared" si="10"/>
        <v>0.11407890150535338</v>
      </c>
      <c r="AX16" s="15">
        <f>AX8/$Z16-1</f>
        <v>0.12536898159559984</v>
      </c>
      <c r="AY16" s="15">
        <f t="shared" si="10"/>
        <v>8.2775036959739978E-2</v>
      </c>
      <c r="AZ16" s="15">
        <f>AZ8/$Z16-1</f>
        <v>4.7955224210374681E-2</v>
      </c>
      <c r="BA16" s="15">
        <f t="shared" si="10"/>
        <v>3.1339864070102363E-2</v>
      </c>
      <c r="BB16" s="15">
        <f t="shared" si="10"/>
        <v>-1</v>
      </c>
      <c r="BC16" s="15">
        <f t="shared" si="10"/>
        <v>-1</v>
      </c>
      <c r="BD16" s="15">
        <f t="shared" si="10"/>
        <v>-1</v>
      </c>
      <c r="BE16" s="15">
        <f t="shared" si="10"/>
        <v>-1</v>
      </c>
      <c r="BF16" s="263"/>
    </row>
    <row r="17" spans="1:58" s="1" customFormat="1" ht="18.75" customHeight="1">
      <c r="A17" s="232"/>
      <c r="X17" s="43" t="s">
        <v>294</v>
      </c>
      <c r="Y17" s="82"/>
      <c r="Z17" s="32">
        <f>AA9</f>
        <v>123611</v>
      </c>
      <c r="AA17" s="15">
        <f>AA9/$Z17-1</f>
        <v>0</v>
      </c>
      <c r="AB17" s="15">
        <f t="shared" si="10"/>
        <v>3.9640485070098208E-3</v>
      </c>
      <c r="AC17" s="15">
        <f t="shared" si="10"/>
        <v>7.7339395361253338E-3</v>
      </c>
      <c r="AD17" s="15">
        <f t="shared" si="10"/>
        <v>1.0735290548575804E-2</v>
      </c>
      <c r="AE17" s="15">
        <f t="shared" si="10"/>
        <v>1.3380686184886414E-2</v>
      </c>
      <c r="AF17" s="15">
        <f t="shared" si="10"/>
        <v>1.5848104133127316E-2</v>
      </c>
      <c r="AG17" s="15">
        <f t="shared" si="10"/>
        <v>1.8186083762771865E-2</v>
      </c>
      <c r="AH17" s="15">
        <f t="shared" si="10"/>
        <v>2.0596872446627001E-2</v>
      </c>
      <c r="AI17" s="15">
        <f t="shared" si="10"/>
        <v>2.3145189343990458E-2</v>
      </c>
      <c r="AJ17" s="15">
        <f t="shared" si="10"/>
        <v>2.4722718851882153E-2</v>
      </c>
      <c r="AK17" s="15">
        <f t="shared" si="10"/>
        <v>2.6818001634158817E-2</v>
      </c>
      <c r="AL17" s="15">
        <f t="shared" si="10"/>
        <v>2.9973060649942207E-2</v>
      </c>
      <c r="AM17" s="15">
        <f t="shared" si="10"/>
        <v>3.1348342785027183E-2</v>
      </c>
      <c r="AN17" s="15">
        <f t="shared" si="10"/>
        <v>3.3031040926778443E-2</v>
      </c>
      <c r="AO17" s="15">
        <f t="shared" si="10"/>
        <v>3.3783401153619108E-2</v>
      </c>
      <c r="AP17" s="15">
        <f t="shared" si="10"/>
        <v>3.3629693150285966E-2</v>
      </c>
      <c r="AQ17" s="15">
        <f t="shared" si="10"/>
        <v>3.4705649173617292E-2</v>
      </c>
      <c r="AR17" s="15">
        <f t="shared" si="10"/>
        <v>3.5773515302036207E-2</v>
      </c>
      <c r="AS17" s="15">
        <f t="shared" si="10"/>
        <v>3.6186099942561833E-2</v>
      </c>
      <c r="AT17" s="15">
        <f t="shared" si="10"/>
        <v>3.5765425407124019E-2</v>
      </c>
      <c r="AU17" s="15">
        <f t="shared" si="10"/>
        <v>3.5970520422939689E-2</v>
      </c>
      <c r="AV17" s="15">
        <f t="shared" si="10"/>
        <v>3.4165511160010098E-2</v>
      </c>
      <c r="AW17" s="15">
        <f t="shared" si="10"/>
        <v>3.2211186706684769E-2</v>
      </c>
      <c r="AX17" s="15">
        <f>AX9/$Z17-1</f>
        <v>3.0764964283114038E-2</v>
      </c>
      <c r="AY17" s="15">
        <f t="shared" si="10"/>
        <v>2.9335172436109946E-2</v>
      </c>
      <c r="AZ17" s="15">
        <f>AZ9/$Z17-1</f>
        <v>2.8183130951128899E-2</v>
      </c>
      <c r="BA17" s="15">
        <f t="shared" si="10"/>
        <v>2.6872786402504678E-2</v>
      </c>
      <c r="BB17" s="15">
        <f t="shared" si="10"/>
        <v>-1</v>
      </c>
      <c r="BC17" s="15">
        <f t="shared" si="10"/>
        <v>-1</v>
      </c>
      <c r="BD17" s="15">
        <f t="shared" si="10"/>
        <v>-1</v>
      </c>
      <c r="BE17" s="15">
        <f t="shared" si="10"/>
        <v>-1</v>
      </c>
      <c r="BF17" s="263"/>
    </row>
    <row r="18" spans="1:58" s="1" customFormat="1">
      <c r="A18" s="232"/>
      <c r="Y18" s="271"/>
    </row>
    <row r="19" spans="1:58" s="1" customFormat="1">
      <c r="A19" s="232"/>
      <c r="X19" s="1" t="s">
        <v>279</v>
      </c>
      <c r="Y19" s="271"/>
    </row>
    <row r="20" spans="1:58" s="1" customFormat="1">
      <c r="A20" s="232"/>
      <c r="X20" s="10"/>
      <c r="Y20" s="10" t="s">
        <v>264</v>
      </c>
      <c r="Z20" s="228">
        <v>2005</v>
      </c>
      <c r="AA20" s="10">
        <v>1990</v>
      </c>
      <c r="AB20" s="10">
        <f t="shared" ref="AB20:BE20" si="12">AA20+1</f>
        <v>1991</v>
      </c>
      <c r="AC20" s="10">
        <f t="shared" si="12"/>
        <v>1992</v>
      </c>
      <c r="AD20" s="10">
        <f t="shared" si="12"/>
        <v>1993</v>
      </c>
      <c r="AE20" s="10">
        <f t="shared" si="12"/>
        <v>1994</v>
      </c>
      <c r="AF20" s="10">
        <f t="shared" si="12"/>
        <v>1995</v>
      </c>
      <c r="AG20" s="10">
        <f t="shared" si="12"/>
        <v>1996</v>
      </c>
      <c r="AH20" s="10">
        <f t="shared" si="12"/>
        <v>1997</v>
      </c>
      <c r="AI20" s="10">
        <f t="shared" si="12"/>
        <v>1998</v>
      </c>
      <c r="AJ20" s="10">
        <f t="shared" si="12"/>
        <v>1999</v>
      </c>
      <c r="AK20" s="10">
        <f t="shared" si="12"/>
        <v>2000</v>
      </c>
      <c r="AL20" s="10">
        <f t="shared" si="12"/>
        <v>2001</v>
      </c>
      <c r="AM20" s="10">
        <f t="shared" si="12"/>
        <v>2002</v>
      </c>
      <c r="AN20" s="10">
        <f t="shared" si="12"/>
        <v>2003</v>
      </c>
      <c r="AO20" s="10">
        <f t="shared" si="12"/>
        <v>2004</v>
      </c>
      <c r="AP20" s="10">
        <f t="shared" si="12"/>
        <v>2005</v>
      </c>
      <c r="AQ20" s="10">
        <f t="shared" si="12"/>
        <v>2006</v>
      </c>
      <c r="AR20" s="10">
        <f t="shared" si="12"/>
        <v>2007</v>
      </c>
      <c r="AS20" s="10">
        <f t="shared" si="12"/>
        <v>2008</v>
      </c>
      <c r="AT20" s="10">
        <f t="shared" si="12"/>
        <v>2009</v>
      </c>
      <c r="AU20" s="10">
        <f t="shared" si="12"/>
        <v>2010</v>
      </c>
      <c r="AV20" s="10">
        <f t="shared" si="12"/>
        <v>2011</v>
      </c>
      <c r="AW20" s="10">
        <f t="shared" si="12"/>
        <v>2012</v>
      </c>
      <c r="AX20" s="10">
        <f t="shared" si="12"/>
        <v>2013</v>
      </c>
      <c r="AY20" s="10">
        <f t="shared" si="12"/>
        <v>2014</v>
      </c>
      <c r="AZ20" s="10">
        <f t="shared" si="12"/>
        <v>2015</v>
      </c>
      <c r="BA20" s="10">
        <f t="shared" si="12"/>
        <v>2016</v>
      </c>
      <c r="BB20" s="10">
        <f t="shared" si="12"/>
        <v>2017</v>
      </c>
      <c r="BC20" s="10">
        <f t="shared" si="12"/>
        <v>2018</v>
      </c>
      <c r="BD20" s="10">
        <f t="shared" si="12"/>
        <v>2019</v>
      </c>
      <c r="BE20" s="10">
        <f t="shared" si="12"/>
        <v>2020</v>
      </c>
    </row>
    <row r="21" spans="1:58" s="1" customFormat="1" ht="18.75">
      <c r="A21" s="232"/>
      <c r="X21" s="43" t="s">
        <v>285</v>
      </c>
      <c r="Y21" s="82"/>
      <c r="Z21" s="32">
        <f>AP5</f>
        <v>1289.9591957982973</v>
      </c>
      <c r="AA21" s="280"/>
      <c r="AB21" s="280"/>
      <c r="AC21" s="280"/>
      <c r="AD21" s="280"/>
      <c r="AE21" s="280"/>
      <c r="AF21" s="280"/>
      <c r="AG21" s="280"/>
      <c r="AH21" s="280"/>
      <c r="AI21" s="280"/>
      <c r="AJ21" s="280"/>
      <c r="AK21" s="280"/>
      <c r="AL21" s="280"/>
      <c r="AM21" s="280"/>
      <c r="AN21" s="280"/>
      <c r="AO21" s="280"/>
      <c r="AP21" s="15">
        <f>AP5/$Z21-1</f>
        <v>0</v>
      </c>
      <c r="AQ21" s="15">
        <f t="shared" ref="AQ21:AW21" si="13">AQ5/$Z21-1</f>
        <v>-1.8825900750926161E-2</v>
      </c>
      <c r="AR21" s="15">
        <f t="shared" si="13"/>
        <v>1.0067346954905965E-2</v>
      </c>
      <c r="AS21" s="15">
        <f t="shared" si="13"/>
        <v>-4.5030276500454547E-2</v>
      </c>
      <c r="AT21" s="15">
        <f t="shared" si="13"/>
        <v>-9.8712739538031613E-2</v>
      </c>
      <c r="AU21" s="15">
        <f t="shared" si="13"/>
        <v>-5.8940311236530984E-2</v>
      </c>
      <c r="AV21" s="15">
        <f t="shared" si="13"/>
        <v>-2.0379939436085959E-2</v>
      </c>
      <c r="AW21" s="15">
        <f t="shared" si="13"/>
        <v>1.1097443777562388E-2</v>
      </c>
      <c r="AX21" s="15">
        <f t="shared" ref="AX21:AY25" si="14">AX5/$Z21-1</f>
        <v>2.039185544163713E-2</v>
      </c>
      <c r="AY21" s="15">
        <f t="shared" si="14"/>
        <v>-1.8343866965379041E-2</v>
      </c>
      <c r="AZ21" s="15">
        <f>AZ5/$Z21-1</f>
        <v>-4.9761206101425648E-2</v>
      </c>
      <c r="BA21" s="15">
        <f t="shared" ref="BA21" si="15">BA5/$Z21-1</f>
        <v>-6.4760380629142134E-2</v>
      </c>
      <c r="BB21" s="15"/>
      <c r="BC21" s="15"/>
      <c r="BD21" s="15"/>
      <c r="BE21" s="15"/>
      <c r="BF21" s="263"/>
    </row>
    <row r="22" spans="1:58" s="1" customFormat="1" ht="18.75">
      <c r="A22" s="232"/>
      <c r="X22" s="43" t="s">
        <v>286</v>
      </c>
      <c r="Y22" s="82"/>
      <c r="Z22" s="32">
        <f>AP6</f>
        <v>1198.1855210114227</v>
      </c>
      <c r="AA22" s="280"/>
      <c r="AB22" s="280"/>
      <c r="AC22" s="280"/>
      <c r="AD22" s="280"/>
      <c r="AE22" s="280"/>
      <c r="AF22" s="280"/>
      <c r="AG22" s="280"/>
      <c r="AH22" s="280"/>
      <c r="AI22" s="280"/>
      <c r="AJ22" s="280"/>
      <c r="AK22" s="280"/>
      <c r="AL22" s="280"/>
      <c r="AM22" s="280"/>
      <c r="AN22" s="280"/>
      <c r="AO22" s="280"/>
      <c r="AP22" s="15">
        <f t="shared" ref="AP22:AW25" si="16">AP6/$Z22-1</f>
        <v>0</v>
      </c>
      <c r="AQ22" s="15">
        <f t="shared" si="16"/>
        <v>-1.8963167649705848E-2</v>
      </c>
      <c r="AR22" s="15">
        <f t="shared" si="16"/>
        <v>1.2316082511270476E-2</v>
      </c>
      <c r="AS22" s="15">
        <f t="shared" si="16"/>
        <v>-4.421473910534246E-2</v>
      </c>
      <c r="AT22" s="15">
        <f t="shared" si="16"/>
        <v>-9.4032417301152083E-2</v>
      </c>
      <c r="AU22" s="15">
        <f t="shared" si="16"/>
        <v>-5.2462796524507693E-2</v>
      </c>
      <c r="AV22" s="15">
        <f t="shared" si="16"/>
        <v>-1.0208898957320245E-2</v>
      </c>
      <c r="AW22" s="15">
        <f t="shared" si="16"/>
        <v>2.2111995236907767E-2</v>
      </c>
      <c r="AX22" s="15">
        <f t="shared" si="14"/>
        <v>3.1023497167308456E-2</v>
      </c>
      <c r="AY22" s="15">
        <f t="shared" si="14"/>
        <v>-9.3755983470914517E-3</v>
      </c>
      <c r="AZ22" s="15">
        <f>AZ6/$Z22-1</f>
        <v>-4.2305098668095731E-2</v>
      </c>
      <c r="BA22" s="15">
        <f t="shared" ref="BA22" si="17">BA6/$Z22-1</f>
        <v>-5.8690539971936517E-2</v>
      </c>
      <c r="BB22" s="15"/>
      <c r="BC22" s="15"/>
      <c r="BD22" s="15"/>
      <c r="BE22" s="15"/>
      <c r="BF22" s="263"/>
    </row>
    <row r="23" spans="1:58" s="1" customFormat="1" ht="18.75">
      <c r="A23" s="232"/>
      <c r="X23" s="43" t="s">
        <v>288</v>
      </c>
      <c r="Y23" s="82"/>
      <c r="Z23" s="130">
        <f>AP7</f>
        <v>10.09610540822661</v>
      </c>
      <c r="AA23" s="280"/>
      <c r="AB23" s="280"/>
      <c r="AC23" s="280"/>
      <c r="AD23" s="280"/>
      <c r="AE23" s="280"/>
      <c r="AF23" s="280"/>
      <c r="AG23" s="280"/>
      <c r="AH23" s="280"/>
      <c r="AI23" s="280"/>
      <c r="AJ23" s="280"/>
      <c r="AK23" s="280"/>
      <c r="AL23" s="280"/>
      <c r="AM23" s="280"/>
      <c r="AN23" s="280"/>
      <c r="AO23" s="280"/>
      <c r="AP23" s="15">
        <f t="shared" si="16"/>
        <v>0</v>
      </c>
      <c r="AQ23" s="15">
        <f t="shared" si="16"/>
        <v>-1.9846191094239574E-2</v>
      </c>
      <c r="AR23" s="15">
        <f t="shared" si="16"/>
        <v>7.9767308876181886E-3</v>
      </c>
      <c r="AS23" s="15">
        <f t="shared" si="16"/>
        <v>-4.7386311857141372E-2</v>
      </c>
      <c r="AT23" s="15">
        <f t="shared" si="16"/>
        <v>-0.10057117990264319</v>
      </c>
      <c r="AU23" s="15">
        <f t="shared" si="16"/>
        <v>-6.1066682731883315E-2</v>
      </c>
      <c r="AV23" s="15">
        <f t="shared" si="16"/>
        <v>-2.0887496558686713E-2</v>
      </c>
      <c r="AW23" s="15">
        <f t="shared" si="16"/>
        <v>1.2486934859986309E-2</v>
      </c>
      <c r="AX23" s="15">
        <f t="shared" si="14"/>
        <v>2.3227755094225477E-2</v>
      </c>
      <c r="AY23" s="15">
        <f t="shared" si="14"/>
        <v>-1.4248269427856286E-2</v>
      </c>
      <c r="AZ23" s="15">
        <f>AZ7/$Z23-1</f>
        <v>-4.4727535990311429E-2</v>
      </c>
      <c r="BA23" s="15">
        <f t="shared" ref="BA23" si="18">BA7/$Z23-1</f>
        <v>-5.8606427599518951E-2</v>
      </c>
      <c r="BB23" s="15"/>
      <c r="BC23" s="15"/>
      <c r="BD23" s="15"/>
      <c r="BE23" s="15"/>
      <c r="BF23" s="263"/>
    </row>
    <row r="24" spans="1:58" s="1" customFormat="1" ht="18.75">
      <c r="A24" s="232"/>
      <c r="X24" s="43" t="s">
        <v>289</v>
      </c>
      <c r="Y24" s="82"/>
      <c r="Z24" s="130">
        <f>AP8</f>
        <v>9.3778216847052676</v>
      </c>
      <c r="AA24" s="280"/>
      <c r="AB24" s="280"/>
      <c r="AC24" s="280"/>
      <c r="AD24" s="280"/>
      <c r="AE24" s="280"/>
      <c r="AF24" s="280"/>
      <c r="AG24" s="280"/>
      <c r="AH24" s="280"/>
      <c r="AI24" s="280"/>
      <c r="AJ24" s="280"/>
      <c r="AK24" s="280"/>
      <c r="AL24" s="280"/>
      <c r="AM24" s="280"/>
      <c r="AN24" s="280"/>
      <c r="AO24" s="280"/>
      <c r="AP24" s="15">
        <f t="shared" si="16"/>
        <v>0</v>
      </c>
      <c r="AQ24" s="15">
        <f t="shared" si="16"/>
        <v>-1.9983315253732314E-2</v>
      </c>
      <c r="AR24" s="15">
        <f t="shared" si="16"/>
        <v>1.0220812058610251E-2</v>
      </c>
      <c r="AS24" s="15">
        <f t="shared" si="16"/>
        <v>-4.6572786499573637E-2</v>
      </c>
      <c r="AT24" s="15">
        <f t="shared" si="16"/>
        <v>-9.5900508417689379E-2</v>
      </c>
      <c r="AU24" s="15">
        <f t="shared" si="16"/>
        <v>-5.4603804288747781E-2</v>
      </c>
      <c r="AV24" s="15">
        <f t="shared" si="16"/>
        <v>-1.0721725861795317E-2</v>
      </c>
      <c r="AW24" s="15">
        <f t="shared" si="16"/>
        <v>2.3516622962316935E-2</v>
      </c>
      <c r="AX24" s="15">
        <f t="shared" si="14"/>
        <v>3.3888944555813705E-2</v>
      </c>
      <c r="AY24" s="15">
        <f t="shared" si="14"/>
        <v>-5.2425840221284048E-3</v>
      </c>
      <c r="AZ24" s="15">
        <f>AZ8/$Z24-1</f>
        <v>-3.723193155330895E-2</v>
      </c>
      <c r="BA24" s="15">
        <f t="shared" ref="BA24" si="19">BA8/$Z24-1</f>
        <v>-5.2496646895369037E-2</v>
      </c>
      <c r="BB24" s="15"/>
      <c r="BC24" s="15"/>
      <c r="BD24" s="15"/>
      <c r="BE24" s="15"/>
      <c r="BF24" s="263"/>
    </row>
    <row r="25" spans="1:58" s="1" customFormat="1" ht="18.75" customHeight="1">
      <c r="A25" s="232"/>
      <c r="X25" s="43" t="s">
        <v>294</v>
      </c>
      <c r="Y25" s="82"/>
      <c r="Z25" s="32">
        <f>AP9</f>
        <v>127768</v>
      </c>
      <c r="AA25" s="280"/>
      <c r="AB25" s="280"/>
      <c r="AC25" s="280"/>
      <c r="AD25" s="280"/>
      <c r="AE25" s="280"/>
      <c r="AF25" s="280"/>
      <c r="AG25" s="280"/>
      <c r="AH25" s="280"/>
      <c r="AI25" s="280"/>
      <c r="AJ25" s="280"/>
      <c r="AK25" s="280"/>
      <c r="AL25" s="280"/>
      <c r="AM25" s="280"/>
      <c r="AN25" s="280"/>
      <c r="AO25" s="280"/>
      <c r="AP25" s="15">
        <f t="shared" si="16"/>
        <v>0</v>
      </c>
      <c r="AQ25" s="15">
        <f t="shared" si="16"/>
        <v>1.0409492204621618E-3</v>
      </c>
      <c r="AR25" s="15">
        <f t="shared" si="16"/>
        <v>2.0740717550560284E-3</v>
      </c>
      <c r="AS25" s="15">
        <f t="shared" si="16"/>
        <v>2.4732327343308658E-3</v>
      </c>
      <c r="AT25" s="15">
        <f t="shared" si="16"/>
        <v>2.0662450691879553E-3</v>
      </c>
      <c r="AU25" s="15">
        <f t="shared" si="16"/>
        <v>2.2646672093167286E-3</v>
      </c>
      <c r="AV25" s="15">
        <f t="shared" si="16"/>
        <v>5.1838488510425051E-4</v>
      </c>
      <c r="AW25" s="15">
        <f t="shared" si="16"/>
        <v>-1.3723545801764825E-3</v>
      </c>
      <c r="AX25" s="15">
        <f t="shared" si="14"/>
        <v>-2.7715233861372868E-3</v>
      </c>
      <c r="AY25" s="15">
        <f t="shared" si="14"/>
        <v>-4.1547961930999966E-3</v>
      </c>
      <c r="AZ25" s="15">
        <f>AZ9/$Z25-1</f>
        <v>-5.2693553941519644E-3</v>
      </c>
      <c r="BA25" s="15">
        <f t="shared" ref="BA25" si="20">BA9/$Z25-1</f>
        <v>-6.5370671842714945E-3</v>
      </c>
      <c r="BB25" s="15"/>
      <c r="BC25" s="15"/>
      <c r="BD25" s="15"/>
      <c r="BE25" s="15"/>
      <c r="BF25" s="263"/>
    </row>
    <row r="26" spans="1:58" s="1" customFormat="1">
      <c r="A26" s="232"/>
      <c r="Y26" s="271"/>
    </row>
    <row r="27" spans="1:58" s="1" customFormat="1">
      <c r="A27" s="232"/>
      <c r="X27" s="1" t="s">
        <v>281</v>
      </c>
      <c r="Y27" s="271"/>
    </row>
    <row r="28" spans="1:58" s="1" customFormat="1">
      <c r="A28" s="232"/>
      <c r="X28" s="10"/>
      <c r="Y28" s="10" t="s">
        <v>264</v>
      </c>
      <c r="Z28" s="228">
        <v>2013</v>
      </c>
      <c r="AA28" s="10">
        <v>1990</v>
      </c>
      <c r="AB28" s="10">
        <f t="shared" ref="AB28:BE28" si="21">AA28+1</f>
        <v>1991</v>
      </c>
      <c r="AC28" s="10">
        <f t="shared" si="21"/>
        <v>1992</v>
      </c>
      <c r="AD28" s="10">
        <f t="shared" si="21"/>
        <v>1993</v>
      </c>
      <c r="AE28" s="10">
        <f t="shared" si="21"/>
        <v>1994</v>
      </c>
      <c r="AF28" s="10">
        <f t="shared" si="21"/>
        <v>1995</v>
      </c>
      <c r="AG28" s="10">
        <f t="shared" si="21"/>
        <v>1996</v>
      </c>
      <c r="AH28" s="10">
        <f t="shared" si="21"/>
        <v>1997</v>
      </c>
      <c r="AI28" s="10">
        <f t="shared" si="21"/>
        <v>1998</v>
      </c>
      <c r="AJ28" s="10">
        <f t="shared" si="21"/>
        <v>1999</v>
      </c>
      <c r="AK28" s="10">
        <f t="shared" si="21"/>
        <v>2000</v>
      </c>
      <c r="AL28" s="10">
        <f t="shared" si="21"/>
        <v>2001</v>
      </c>
      <c r="AM28" s="10">
        <f t="shared" si="21"/>
        <v>2002</v>
      </c>
      <c r="AN28" s="10">
        <f t="shared" si="21"/>
        <v>2003</v>
      </c>
      <c r="AO28" s="10">
        <f t="shared" si="21"/>
        <v>2004</v>
      </c>
      <c r="AP28" s="10">
        <f t="shared" si="21"/>
        <v>2005</v>
      </c>
      <c r="AQ28" s="10">
        <f t="shared" si="21"/>
        <v>2006</v>
      </c>
      <c r="AR28" s="10">
        <f t="shared" si="21"/>
        <v>2007</v>
      </c>
      <c r="AS28" s="10">
        <f t="shared" si="21"/>
        <v>2008</v>
      </c>
      <c r="AT28" s="10">
        <f t="shared" si="21"/>
        <v>2009</v>
      </c>
      <c r="AU28" s="10">
        <f t="shared" si="21"/>
        <v>2010</v>
      </c>
      <c r="AV28" s="10">
        <f t="shared" si="21"/>
        <v>2011</v>
      </c>
      <c r="AW28" s="10">
        <f t="shared" si="21"/>
        <v>2012</v>
      </c>
      <c r="AX28" s="10">
        <f t="shared" si="21"/>
        <v>2013</v>
      </c>
      <c r="AY28" s="10">
        <f t="shared" si="21"/>
        <v>2014</v>
      </c>
      <c r="AZ28" s="10">
        <f t="shared" si="21"/>
        <v>2015</v>
      </c>
      <c r="BA28" s="10">
        <f t="shared" si="21"/>
        <v>2016</v>
      </c>
      <c r="BB28" s="10">
        <f t="shared" si="21"/>
        <v>2017</v>
      </c>
      <c r="BC28" s="10">
        <f t="shared" si="21"/>
        <v>2018</v>
      </c>
      <c r="BD28" s="10">
        <f t="shared" si="21"/>
        <v>2019</v>
      </c>
      <c r="BE28" s="10">
        <f t="shared" si="21"/>
        <v>2020</v>
      </c>
    </row>
    <row r="29" spans="1:58" s="1" customFormat="1" ht="18.75">
      <c r="A29" s="232"/>
      <c r="X29" s="43" t="s">
        <v>285</v>
      </c>
      <c r="Y29" s="82"/>
      <c r="Z29" s="32">
        <f>AX5</f>
        <v>1316.2638572446267</v>
      </c>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15">
        <f t="shared" ref="AX29:AZ33" si="22">AX5/$Z29-1</f>
        <v>0</v>
      </c>
      <c r="AY29" s="15">
        <f t="shared" si="22"/>
        <v>-3.796161464876735E-2</v>
      </c>
      <c r="AZ29" s="15">
        <f t="shared" si="22"/>
        <v>-6.8751099069386257E-2</v>
      </c>
      <c r="BA29" s="15">
        <f t="shared" ref="BA29" si="23">BA5/$Z29-1</f>
        <v>-8.3450525027881972E-2</v>
      </c>
      <c r="BB29" s="15"/>
      <c r="BC29" s="15"/>
      <c r="BD29" s="15"/>
      <c r="BE29" s="15"/>
      <c r="BF29" s="263"/>
    </row>
    <row r="30" spans="1:58" s="1" customFormat="1" ht="18.75">
      <c r="A30" s="232"/>
      <c r="X30" s="43" t="s">
        <v>286</v>
      </c>
      <c r="Y30" s="82"/>
      <c r="Z30" s="32">
        <f>AX6</f>
        <v>1235.3574261284307</v>
      </c>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15">
        <f t="shared" si="22"/>
        <v>0</v>
      </c>
      <c r="AY30" s="15">
        <f t="shared" si="22"/>
        <v>-3.9183486724982175E-2</v>
      </c>
      <c r="AZ30" s="15">
        <f t="shared" si="22"/>
        <v>-7.1122138376934596E-2</v>
      </c>
      <c r="BA30" s="15">
        <f t="shared" ref="BA30" si="24">BA6/$Z30-1</f>
        <v>-8.7014541749756869E-2</v>
      </c>
      <c r="BB30" s="15"/>
      <c r="BC30" s="15"/>
      <c r="BD30" s="15"/>
      <c r="BE30" s="15"/>
      <c r="BF30" s="263"/>
    </row>
    <row r="31" spans="1:58" s="1" customFormat="1" ht="18.75">
      <c r="A31" s="232"/>
      <c r="X31" s="43" t="s">
        <v>288</v>
      </c>
      <c r="Y31" s="82"/>
      <c r="Z31" s="32">
        <f>AX7</f>
        <v>10.330615272054382</v>
      </c>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15">
        <f t="shared" si="22"/>
        <v>0</v>
      </c>
      <c r="AY31" s="15">
        <f t="shared" si="22"/>
        <v>-3.6625301000196897E-2</v>
      </c>
      <c r="AZ31" s="15">
        <f t="shared" si="22"/>
        <v>-6.641267376321236E-2</v>
      </c>
      <c r="BA31" s="15">
        <f t="shared" ref="BA31" si="25">BA7/$Z31-1</f>
        <v>-7.9976507953704368E-2</v>
      </c>
      <c r="BB31" s="15"/>
      <c r="BC31" s="15"/>
      <c r="BD31" s="15"/>
      <c r="BE31" s="15"/>
      <c r="BF31" s="263"/>
    </row>
    <row r="32" spans="1:58" s="1" customFormat="1" ht="18.75">
      <c r="A32" s="232"/>
      <c r="X32" s="43" t="s">
        <v>289</v>
      </c>
      <c r="Y32" s="82"/>
      <c r="Z32" s="32">
        <f>AX8</f>
        <v>9.6956261638325518</v>
      </c>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15">
        <f t="shared" si="22"/>
        <v>0</v>
      </c>
      <c r="AY32" s="15">
        <f t="shared" si="22"/>
        <v>-3.7848870310489779E-2</v>
      </c>
      <c r="AZ32" s="15">
        <f t="shared" si="22"/>
        <v>-6.8789666901485358E-2</v>
      </c>
      <c r="BA32" s="15">
        <f t="shared" ref="BA32" si="26">BA8/$Z32-1</f>
        <v>-8.3554033444371734E-2</v>
      </c>
      <c r="BB32" s="15"/>
      <c r="BC32" s="15"/>
      <c r="BD32" s="15"/>
      <c r="BE32" s="15"/>
      <c r="BF32" s="263"/>
    </row>
    <row r="33" spans="1:58" s="1" customFormat="1" ht="18.75" customHeight="1">
      <c r="A33" s="232"/>
      <c r="X33" s="43" t="s">
        <v>294</v>
      </c>
      <c r="Y33" s="82"/>
      <c r="Z33" s="32">
        <f>AX9</f>
        <v>127413.88800000001</v>
      </c>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15">
        <f t="shared" si="22"/>
        <v>0</v>
      </c>
      <c r="AY33" s="15">
        <f t="shared" si="22"/>
        <v>-1.3871172348183247E-3</v>
      </c>
      <c r="AZ33" s="15">
        <f t="shared" si="22"/>
        <v>-2.5047740478653102E-3</v>
      </c>
      <c r="BA33" s="15">
        <f t="shared" ref="BA33" si="27">BA9/$Z33-1</f>
        <v>-3.7760090956490133E-3</v>
      </c>
      <c r="BB33" s="15"/>
      <c r="BC33" s="15"/>
      <c r="BD33" s="15"/>
      <c r="BE33" s="15"/>
      <c r="BF33" s="263"/>
    </row>
    <row r="34" spans="1:58" s="1" customFormat="1" ht="18.75" customHeight="1">
      <c r="A34" s="232"/>
      <c r="X34" s="874"/>
      <c r="Y34" s="244"/>
      <c r="Z34" s="244"/>
      <c r="AA34" s="103"/>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263"/>
    </row>
    <row r="35" spans="1:58" s="1" customFormat="1">
      <c r="A35" s="232"/>
      <c r="X35" s="236" t="s">
        <v>180</v>
      </c>
      <c r="Y35" s="271"/>
    </row>
    <row r="36" spans="1:58" s="1" customFormat="1">
      <c r="A36" s="232"/>
      <c r="X36" s="10"/>
      <c r="Y36" s="10" t="s">
        <v>264</v>
      </c>
      <c r="Z36" s="228"/>
      <c r="AA36" s="10">
        <v>1990</v>
      </c>
      <c r="AB36" s="10">
        <f t="shared" ref="AB36:AT36" si="28">AA36+1</f>
        <v>1991</v>
      </c>
      <c r="AC36" s="10">
        <f t="shared" si="28"/>
        <v>1992</v>
      </c>
      <c r="AD36" s="10">
        <f t="shared" si="28"/>
        <v>1993</v>
      </c>
      <c r="AE36" s="10">
        <f t="shared" si="28"/>
        <v>1994</v>
      </c>
      <c r="AF36" s="10">
        <f t="shared" si="28"/>
        <v>1995</v>
      </c>
      <c r="AG36" s="10">
        <f t="shared" si="28"/>
        <v>1996</v>
      </c>
      <c r="AH36" s="10">
        <f t="shared" si="28"/>
        <v>1997</v>
      </c>
      <c r="AI36" s="10">
        <f t="shared" si="28"/>
        <v>1998</v>
      </c>
      <c r="AJ36" s="10">
        <f t="shared" si="28"/>
        <v>1999</v>
      </c>
      <c r="AK36" s="10">
        <f t="shared" si="28"/>
        <v>2000</v>
      </c>
      <c r="AL36" s="10">
        <f t="shared" si="28"/>
        <v>2001</v>
      </c>
      <c r="AM36" s="10">
        <f t="shared" si="28"/>
        <v>2002</v>
      </c>
      <c r="AN36" s="10">
        <f t="shared" si="28"/>
        <v>2003</v>
      </c>
      <c r="AO36" s="10">
        <f t="shared" si="28"/>
        <v>2004</v>
      </c>
      <c r="AP36" s="10">
        <f t="shared" si="28"/>
        <v>2005</v>
      </c>
      <c r="AQ36" s="10">
        <f>AP36+1</f>
        <v>2006</v>
      </c>
      <c r="AR36" s="10">
        <f>AQ36+1</f>
        <v>2007</v>
      </c>
      <c r="AS36" s="10">
        <f>AR36+1</f>
        <v>2008</v>
      </c>
      <c r="AT36" s="10">
        <f t="shared" si="28"/>
        <v>2009</v>
      </c>
      <c r="AU36" s="10">
        <f>AT36+1</f>
        <v>2010</v>
      </c>
      <c r="AV36" s="10">
        <f>AU36+1</f>
        <v>2011</v>
      </c>
      <c r="AW36" s="10">
        <f>AV36+1</f>
        <v>2012</v>
      </c>
      <c r="AX36" s="10">
        <f>AW36+1</f>
        <v>2013</v>
      </c>
      <c r="AY36" s="10">
        <f t="shared" ref="AY36:BE36" si="29">AX36+1</f>
        <v>2014</v>
      </c>
      <c r="AZ36" s="10">
        <f t="shared" si="29"/>
        <v>2015</v>
      </c>
      <c r="BA36" s="10">
        <f t="shared" si="29"/>
        <v>2016</v>
      </c>
      <c r="BB36" s="10">
        <f t="shared" si="29"/>
        <v>2017</v>
      </c>
      <c r="BC36" s="10">
        <f t="shared" si="29"/>
        <v>2018</v>
      </c>
      <c r="BD36" s="10">
        <f t="shared" si="29"/>
        <v>2019</v>
      </c>
      <c r="BE36" s="10">
        <f t="shared" si="29"/>
        <v>2020</v>
      </c>
    </row>
    <row r="37" spans="1:58" s="1" customFormat="1" ht="18.75">
      <c r="A37" s="232"/>
      <c r="X37" s="43" t="s">
        <v>285</v>
      </c>
      <c r="Y37" s="82"/>
      <c r="Z37" s="82"/>
      <c r="AA37" s="82"/>
      <c r="AB37" s="15">
        <f t="shared" ref="AB37:AT37" si="30">AB5/AA5-1</f>
        <v>9.9799892734240281E-3</v>
      </c>
      <c r="AC37" s="15">
        <f t="shared" si="30"/>
        <v>8.2490664503418465E-3</v>
      </c>
      <c r="AD37" s="15">
        <f t="shared" si="30"/>
        <v>-5.9033677103476068E-3</v>
      </c>
      <c r="AE37" s="15">
        <f t="shared" si="30"/>
        <v>4.6761904940185506E-2</v>
      </c>
      <c r="AF37" s="15">
        <f t="shared" si="30"/>
        <v>1.0234924094906672E-2</v>
      </c>
      <c r="AG37" s="15">
        <f t="shared" si="30"/>
        <v>9.691407320183032E-3</v>
      </c>
      <c r="AH37" s="15">
        <f t="shared" si="30"/>
        <v>-5.3156231452158309E-3</v>
      </c>
      <c r="AI37" s="15">
        <f t="shared" si="30"/>
        <v>-3.2084073269704638E-2</v>
      </c>
      <c r="AJ37" s="15">
        <f t="shared" si="30"/>
        <v>2.9903864670792535E-2</v>
      </c>
      <c r="AK37" s="15">
        <f t="shared" si="30"/>
        <v>1.8469088258167066E-2</v>
      </c>
      <c r="AL37" s="15">
        <f t="shared" si="30"/>
        <v>-1.1909800011577376E-2</v>
      </c>
      <c r="AM37" s="15">
        <f t="shared" si="30"/>
        <v>2.3088862767479235E-2</v>
      </c>
      <c r="AN37" s="15">
        <f t="shared" si="30"/>
        <v>6.2484750722118232E-3</v>
      </c>
      <c r="AO37" s="15">
        <f t="shared" si="30"/>
        <v>-4.2225332879313182E-3</v>
      </c>
      <c r="AP37" s="15">
        <f t="shared" si="30"/>
        <v>5.2353317299513868E-3</v>
      </c>
      <c r="AQ37" s="15">
        <f t="shared" si="30"/>
        <v>-1.8825900750926161E-2</v>
      </c>
      <c r="AR37" s="15">
        <f t="shared" si="30"/>
        <v>2.9447625786234388E-2</v>
      </c>
      <c r="AS37" s="15">
        <f t="shared" si="30"/>
        <v>-5.4548465131028956E-2</v>
      </c>
      <c r="AT37" s="15">
        <f t="shared" si="30"/>
        <v>-5.6213785334318533E-2</v>
      </c>
      <c r="AU37" s="15">
        <f t="shared" ref="AU37:BA41" si="31">AU5/AT5-1</f>
        <v>4.4128470517950769E-2</v>
      </c>
      <c r="AV37" s="15">
        <f t="shared" si="31"/>
        <v>4.0975479303669404E-2</v>
      </c>
      <c r="AW37" s="15">
        <f t="shared" si="31"/>
        <v>3.213223624221051E-2</v>
      </c>
      <c r="AX37" s="15">
        <f t="shared" si="31"/>
        <v>9.1923995271414594E-3</v>
      </c>
      <c r="AY37" s="15">
        <f t="shared" si="31"/>
        <v>-3.796161464876735E-2</v>
      </c>
      <c r="AZ37" s="15">
        <f t="shared" si="31"/>
        <v>-3.2004424032808121E-2</v>
      </c>
      <c r="BA37" s="15">
        <f t="shared" si="31"/>
        <v>-1.5784637108088306E-2</v>
      </c>
      <c r="BB37" s="15"/>
      <c r="BC37" s="15"/>
      <c r="BD37" s="15"/>
      <c r="BE37" s="15"/>
      <c r="BF37" s="263"/>
    </row>
    <row r="38" spans="1:58" s="1" customFormat="1" ht="18.75">
      <c r="A38" s="232"/>
      <c r="X38" s="43" t="s">
        <v>286</v>
      </c>
      <c r="Y38" s="82"/>
      <c r="Z38" s="82"/>
      <c r="AA38" s="82"/>
      <c r="AB38" s="15">
        <f t="shared" ref="AB38:AT38" si="32">AB6/AA6-1</f>
        <v>9.8367068170828187E-3</v>
      </c>
      <c r="AC38" s="15">
        <f t="shared" si="32"/>
        <v>7.6184760012909525E-3</v>
      </c>
      <c r="AD38" s="15">
        <f t="shared" si="32"/>
        <v>-4.153696535705409E-3</v>
      </c>
      <c r="AE38" s="15">
        <f t="shared" si="32"/>
        <v>4.6332916867064311E-2</v>
      </c>
      <c r="AF38" s="15">
        <f t="shared" si="32"/>
        <v>1.0199195863051402E-2</v>
      </c>
      <c r="AG38" s="15">
        <f t="shared" si="32"/>
        <v>9.5527514524360591E-3</v>
      </c>
      <c r="AH38" s="15">
        <f t="shared" si="32"/>
        <v>-4.8473869175552631E-3</v>
      </c>
      <c r="AI38" s="15">
        <f t="shared" si="32"/>
        <v>-2.9458290097323592E-2</v>
      </c>
      <c r="AJ38" s="15">
        <f t="shared" si="32"/>
        <v>3.2268503346047472E-2</v>
      </c>
      <c r="AK38" s="15">
        <f t="shared" si="32"/>
        <v>1.8245054752483281E-2</v>
      </c>
      <c r="AL38" s="15">
        <f t="shared" si="32"/>
        <v>-1.1091252225529979E-2</v>
      </c>
      <c r="AM38" s="15">
        <f t="shared" si="32"/>
        <v>2.7338475383279937E-2</v>
      </c>
      <c r="AN38" s="15">
        <f t="shared" si="32"/>
        <v>6.9249004750200349E-3</v>
      </c>
      <c r="AO38" s="15">
        <f t="shared" si="32"/>
        <v>-3.7205709216271421E-3</v>
      </c>
      <c r="AP38" s="15">
        <f t="shared" si="32"/>
        <v>5.6424974980946452E-3</v>
      </c>
      <c r="AQ38" s="15">
        <f t="shared" si="32"/>
        <v>-1.8963167649705848E-2</v>
      </c>
      <c r="AR38" s="15">
        <f t="shared" si="32"/>
        <v>3.1883869320217029E-2</v>
      </c>
      <c r="AS38" s="15">
        <f t="shared" si="32"/>
        <v>-5.5843053956404654E-2</v>
      </c>
      <c r="AT38" s="15">
        <f t="shared" si="32"/>
        <v>-5.2122249875644733E-2</v>
      </c>
      <c r="AU38" s="15">
        <f t="shared" si="31"/>
        <v>4.5884225407723633E-2</v>
      </c>
      <c r="AV38" s="15">
        <f t="shared" si="31"/>
        <v>4.4593391596871923E-2</v>
      </c>
      <c r="AW38" s="15">
        <f t="shared" si="31"/>
        <v>3.2654258216890497E-2</v>
      </c>
      <c r="AX38" s="15">
        <f t="shared" si="31"/>
        <v>8.718713772980502E-3</v>
      </c>
      <c r="AY38" s="15">
        <f t="shared" si="31"/>
        <v>-3.9183486724982175E-2</v>
      </c>
      <c r="AZ38" s="15">
        <f t="shared" si="31"/>
        <v>-3.324115604871003E-2</v>
      </c>
      <c r="BA38" s="15">
        <f t="shared" si="31"/>
        <v>-1.7109249804977522E-2</v>
      </c>
      <c r="BB38" s="15"/>
      <c r="BC38" s="15"/>
      <c r="BD38" s="15"/>
      <c r="BE38" s="15"/>
      <c r="BF38" s="263"/>
    </row>
    <row r="39" spans="1:58" s="1" customFormat="1" ht="18.75">
      <c r="A39" s="232"/>
      <c r="X39" s="43" t="s">
        <v>288</v>
      </c>
      <c r="Y39" s="82"/>
      <c r="Z39" s="82"/>
      <c r="AA39" s="82"/>
      <c r="AB39" s="15">
        <f t="shared" ref="AB39:AT39" si="33">AB7/AA7-1</f>
        <v>5.9921874447201873E-3</v>
      </c>
      <c r="AC39" s="15">
        <f t="shared" si="33"/>
        <v>4.477248352724672E-3</v>
      </c>
      <c r="AD39" s="15">
        <f t="shared" si="33"/>
        <v>-8.8553106786956048E-3</v>
      </c>
      <c r="AE39" s="15">
        <f t="shared" si="33"/>
        <v>4.402936877353536E-2</v>
      </c>
      <c r="AF39" s="15">
        <f t="shared" si="33"/>
        <v>7.7811401349723308E-3</v>
      </c>
      <c r="AG39" s="15">
        <f t="shared" si="33"/>
        <v>7.3729333396530539E-3</v>
      </c>
      <c r="AH39" s="15">
        <f t="shared" si="33"/>
        <v>-7.6652029886069561E-3</v>
      </c>
      <c r="AI39" s="15">
        <f t="shared" si="33"/>
        <v>-3.4494832306645962E-2</v>
      </c>
      <c r="AJ39" s="15">
        <f t="shared" si="33"/>
        <v>2.8318358946248789E-2</v>
      </c>
      <c r="AK39" s="15">
        <f t="shared" si="33"/>
        <v>1.6390841926769983E-2</v>
      </c>
      <c r="AL39" s="15">
        <f t="shared" si="33"/>
        <v>-1.493656159688872E-2</v>
      </c>
      <c r="AM39" s="15">
        <f t="shared" si="33"/>
        <v>2.1724594481781656E-2</v>
      </c>
      <c r="AN39" s="15">
        <f t="shared" si="33"/>
        <v>4.609402893291481E-3</v>
      </c>
      <c r="AO39" s="15">
        <f t="shared" si="33"/>
        <v>-4.9472338005358552E-3</v>
      </c>
      <c r="AP39" s="15">
        <f t="shared" si="33"/>
        <v>5.3848172920865078E-3</v>
      </c>
      <c r="AQ39" s="15">
        <f t="shared" si="33"/>
        <v>-1.9846191094239574E-2</v>
      </c>
      <c r="AR39" s="15">
        <f t="shared" si="33"/>
        <v>2.838628154995293E-2</v>
      </c>
      <c r="AS39" s="15">
        <f t="shared" si="33"/>
        <v>-5.4924921427508711E-2</v>
      </c>
      <c r="AT39" s="15">
        <f t="shared" si="33"/>
        <v>-5.5830468013940537E-2</v>
      </c>
      <c r="AU39" s="15">
        <f t="shared" si="31"/>
        <v>4.3921760441792079E-2</v>
      </c>
      <c r="AV39" s="15">
        <f t="shared" si="31"/>
        <v>4.2792374532091726E-2</v>
      </c>
      <c r="AW39" s="15">
        <f t="shared" si="31"/>
        <v>3.4086411215637602E-2</v>
      </c>
      <c r="AX39" s="15">
        <f t="shared" si="31"/>
        <v>1.0608354403826903E-2</v>
      </c>
      <c r="AY39" s="15">
        <f t="shared" si="31"/>
        <v>-3.6625301000196897E-2</v>
      </c>
      <c r="AZ39" s="15">
        <f t="shared" si="31"/>
        <v>-3.0919820495536432E-2</v>
      </c>
      <c r="BA39" s="15">
        <f t="shared" si="31"/>
        <v>-1.452872571135555E-2</v>
      </c>
      <c r="BB39" s="15"/>
      <c r="BC39" s="15"/>
      <c r="BD39" s="15"/>
      <c r="BE39" s="15"/>
      <c r="BF39" s="263"/>
    </row>
    <row r="40" spans="1:58" s="1" customFormat="1" ht="18.75">
      <c r="A40" s="232"/>
      <c r="X40" s="43" t="s">
        <v>289</v>
      </c>
      <c r="Y40" s="82"/>
      <c r="Z40" s="82"/>
      <c r="AA40" s="82"/>
      <c r="AB40" s="15">
        <f t="shared" ref="AB40:AT40" si="34">AB8/AA8-1</f>
        <v>5.8494707243812449E-3</v>
      </c>
      <c r="AC40" s="15">
        <f t="shared" si="34"/>
        <v>3.8490169164882015E-3</v>
      </c>
      <c r="AD40" s="15">
        <f t="shared" si="34"/>
        <v>-7.1108351051180074E-3</v>
      </c>
      <c r="AE40" s="15">
        <f t="shared" si="34"/>
        <v>4.3601500559112827E-2</v>
      </c>
      <c r="AF40" s="15">
        <f t="shared" si="34"/>
        <v>7.7454986842810936E-3</v>
      </c>
      <c r="AG40" s="15">
        <f t="shared" si="34"/>
        <v>7.2345958563342361E-3</v>
      </c>
      <c r="AH40" s="15">
        <f t="shared" si="34"/>
        <v>-7.1980727986284965E-3</v>
      </c>
      <c r="AI40" s="15">
        <f t="shared" si="34"/>
        <v>-3.1875589093301682E-2</v>
      </c>
      <c r="AJ40" s="15">
        <f t="shared" si="34"/>
        <v>3.0679357332070056E-2</v>
      </c>
      <c r="AK40" s="15">
        <f t="shared" si="34"/>
        <v>1.6167265574687395E-2</v>
      </c>
      <c r="AL40" s="15">
        <f t="shared" si="34"/>
        <v>-1.412052122260854E-2</v>
      </c>
      <c r="AM40" s="15">
        <f t="shared" si="34"/>
        <v>2.5968540325194134E-2</v>
      </c>
      <c r="AN40" s="15">
        <f t="shared" si="34"/>
        <v>5.2847264707689412E-3</v>
      </c>
      <c r="AO40" s="15">
        <f t="shared" si="34"/>
        <v>-4.4456367491703119E-3</v>
      </c>
      <c r="AP40" s="15">
        <f t="shared" si="34"/>
        <v>5.7920436086422722E-3</v>
      </c>
      <c r="AQ40" s="15">
        <f t="shared" si="34"/>
        <v>-1.9983315253732314E-2</v>
      </c>
      <c r="AR40" s="15">
        <f t="shared" si="34"/>
        <v>3.0820013355346676E-2</v>
      </c>
      <c r="AS40" s="15">
        <f t="shared" si="34"/>
        <v>-5.621899477842951E-2</v>
      </c>
      <c r="AT40" s="15">
        <f t="shared" si="34"/>
        <v>-5.1737270784429579E-2</v>
      </c>
      <c r="AU40" s="15">
        <f t="shared" si="31"/>
        <v>4.5677167738106039E-2</v>
      </c>
      <c r="AV40" s="15">
        <f t="shared" si="31"/>
        <v>4.6416601448177497E-2</v>
      </c>
      <c r="AW40" s="15">
        <f t="shared" si="31"/>
        <v>3.4609421554252284E-2</v>
      </c>
      <c r="AX40" s="15">
        <f t="shared" si="31"/>
        <v>1.0134004041357558E-2</v>
      </c>
      <c r="AY40" s="15">
        <f t="shared" si="31"/>
        <v>-3.7848870310489779E-2</v>
      </c>
      <c r="AZ40" s="15">
        <f t="shared" si="31"/>
        <v>-3.2157938224299798E-2</v>
      </c>
      <c r="BA40" s="15">
        <f t="shared" si="31"/>
        <v>-1.5855028684829353E-2</v>
      </c>
      <c r="BB40" s="15"/>
      <c r="BC40" s="15"/>
      <c r="BD40" s="15"/>
      <c r="BE40" s="15"/>
      <c r="BF40" s="263"/>
    </row>
    <row r="41" spans="1:58" s="1" customFormat="1" ht="18.75" customHeight="1">
      <c r="A41" s="232"/>
      <c r="X41" s="43" t="s">
        <v>295</v>
      </c>
      <c r="Y41" s="82"/>
      <c r="Z41" s="82"/>
      <c r="AA41" s="82"/>
      <c r="AB41" s="15">
        <f t="shared" ref="AB41:AT41" si="35">AB9/AA9-1</f>
        <v>3.9640485070098208E-3</v>
      </c>
      <c r="AC41" s="15">
        <f t="shared" si="35"/>
        <v>3.7550060031747989E-3</v>
      </c>
      <c r="AD41" s="15">
        <f t="shared" si="35"/>
        <v>2.9783168897059564E-3</v>
      </c>
      <c r="AE41" s="15">
        <f t="shared" si="35"/>
        <v>2.6172981798973094E-3</v>
      </c>
      <c r="AF41" s="15">
        <f t="shared" si="35"/>
        <v>2.4348381431364974E-3</v>
      </c>
      <c r="AG41" s="15">
        <f t="shared" si="35"/>
        <v>2.30150513657712E-3</v>
      </c>
      <c r="AH41" s="15">
        <f t="shared" si="35"/>
        <v>2.3677289665420265E-3</v>
      </c>
      <c r="AI41" s="15">
        <f t="shared" si="35"/>
        <v>2.4968887972922627E-3</v>
      </c>
      <c r="AJ41" s="15">
        <f t="shared" si="35"/>
        <v>1.5418432538427673E-3</v>
      </c>
      <c r="AK41" s="15">
        <f t="shared" si="35"/>
        <v>2.0447314612330736E-3</v>
      </c>
      <c r="AL41" s="15">
        <f t="shared" si="35"/>
        <v>3.0726565085168467E-3</v>
      </c>
      <c r="AM41" s="15">
        <f t="shared" si="35"/>
        <v>1.3352602972132033E-3</v>
      </c>
      <c r="AN41" s="15">
        <f t="shared" si="35"/>
        <v>1.6315516997944535E-3</v>
      </c>
      <c r="AO41" s="15">
        <f t="shared" si="35"/>
        <v>7.2830360079567669E-4</v>
      </c>
      <c r="AP41" s="15">
        <f t="shared" si="35"/>
        <v>-1.486849210013963E-4</v>
      </c>
      <c r="AQ41" s="15">
        <f t="shared" si="35"/>
        <v>1.0409492204621618E-3</v>
      </c>
      <c r="AR41" s="15">
        <f t="shared" si="35"/>
        <v>1.0320482247989649E-3</v>
      </c>
      <c r="AS41" s="15">
        <f t="shared" si="35"/>
        <v>3.983348043081758E-4</v>
      </c>
      <c r="AT41" s="15">
        <f t="shared" si="35"/>
        <v>-4.0598357328003321E-4</v>
      </c>
      <c r="AU41" s="15">
        <f t="shared" si="31"/>
        <v>1.9801299675070716E-4</v>
      </c>
      <c r="AV41" s="15">
        <f t="shared" si="31"/>
        <v>-1.7423365118465206E-3</v>
      </c>
      <c r="AW41" s="15">
        <f t="shared" si="31"/>
        <v>-1.8897598423420758E-3</v>
      </c>
      <c r="AX41" s="15">
        <f t="shared" si="31"/>
        <v>-1.4010916004358887E-3</v>
      </c>
      <c r="AY41" s="15">
        <f t="shared" si="31"/>
        <v>-1.3871172348183247E-3</v>
      </c>
      <c r="AZ41" s="15">
        <f t="shared" si="31"/>
        <v>-1.119209287539058E-3</v>
      </c>
      <c r="BA41" s="15">
        <f t="shared" si="31"/>
        <v>-1.2744271999601819E-3</v>
      </c>
      <c r="BB41" s="15"/>
      <c r="BC41" s="15"/>
      <c r="BD41" s="15"/>
      <c r="BE41" s="15"/>
      <c r="BF41" s="263"/>
    </row>
  </sheetData>
  <phoneticPr fontId="9"/>
  <pageMargins left="0.28000000000000003" right="0.32" top="0.71" bottom="0.24" header="0.51181102362204722" footer="0.26"/>
  <pageSetup paperSize="9" scale="41"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F41"/>
  <sheetViews>
    <sheetView zoomScale="85" zoomScaleNormal="85" workbookViewId="0">
      <pane xSplit="25" ySplit="4" topLeftCell="AX5" activePane="bottomRight" state="frozen"/>
      <selection activeCell="AZ17" sqref="AZ17"/>
      <selection pane="topRight" activeCell="AZ17" sqref="AZ17"/>
      <selection pane="bottomLeft" activeCell="AZ17" sqref="AZ17"/>
      <selection pane="bottomRight"/>
    </sheetView>
  </sheetViews>
  <sheetFormatPr defaultRowHeight="14.25"/>
  <cols>
    <col min="1" max="1" width="1.625" style="231" customWidth="1"/>
    <col min="2" max="23" width="1.625" style="39" hidden="1" customWidth="1"/>
    <col min="24" max="24" width="45.375" style="39" customWidth="1"/>
    <col min="25" max="25" width="12.75" style="242" bestFit="1" customWidth="1"/>
    <col min="26" max="26" width="10.625" style="39" hidden="1" customWidth="1"/>
    <col min="27" max="53" width="10.625" style="39" customWidth="1"/>
    <col min="54" max="57" width="10.625" style="39" hidden="1" customWidth="1"/>
    <col min="58" max="58" width="40.875" style="39" customWidth="1"/>
    <col min="59" max="16384" width="9" style="39"/>
  </cols>
  <sheetData>
    <row r="1" spans="1:58" ht="23.25">
      <c r="A1" s="872" t="s">
        <v>262</v>
      </c>
      <c r="Z1" s="873"/>
    </row>
    <row r="2" spans="1:58" ht="15" customHeight="1">
      <c r="Y2" s="231"/>
    </row>
    <row r="3" spans="1:58" s="1" customFormat="1">
      <c r="A3" s="232"/>
      <c r="X3" s="1" t="s">
        <v>263</v>
      </c>
      <c r="Y3" s="232"/>
    </row>
    <row r="4" spans="1:58" s="1" customFormat="1">
      <c r="A4" s="232"/>
      <c r="X4" s="10"/>
      <c r="Y4" s="10" t="s">
        <v>264</v>
      </c>
      <c r="Z4" s="228"/>
      <c r="AA4" s="10">
        <v>1990</v>
      </c>
      <c r="AB4" s="10">
        <f t="shared" ref="AB4:BE4" si="0">AA4+1</f>
        <v>1991</v>
      </c>
      <c r="AC4" s="10">
        <f t="shared" si="0"/>
        <v>1992</v>
      </c>
      <c r="AD4" s="10">
        <f t="shared" si="0"/>
        <v>1993</v>
      </c>
      <c r="AE4" s="10">
        <f t="shared" si="0"/>
        <v>1994</v>
      </c>
      <c r="AF4" s="10">
        <f t="shared" si="0"/>
        <v>1995</v>
      </c>
      <c r="AG4" s="10">
        <f t="shared" si="0"/>
        <v>1996</v>
      </c>
      <c r="AH4" s="10">
        <f t="shared" si="0"/>
        <v>1997</v>
      </c>
      <c r="AI4" s="10">
        <f t="shared" si="0"/>
        <v>1998</v>
      </c>
      <c r="AJ4" s="10">
        <f t="shared" si="0"/>
        <v>1999</v>
      </c>
      <c r="AK4" s="10">
        <f t="shared" si="0"/>
        <v>2000</v>
      </c>
      <c r="AL4" s="10">
        <f t="shared" si="0"/>
        <v>2001</v>
      </c>
      <c r="AM4" s="10">
        <f t="shared" si="0"/>
        <v>2002</v>
      </c>
      <c r="AN4" s="10">
        <f t="shared" si="0"/>
        <v>2003</v>
      </c>
      <c r="AO4" s="10">
        <f t="shared" si="0"/>
        <v>2004</v>
      </c>
      <c r="AP4" s="10">
        <f t="shared" si="0"/>
        <v>2005</v>
      </c>
      <c r="AQ4" s="10">
        <f t="shared" si="0"/>
        <v>2006</v>
      </c>
      <c r="AR4" s="10">
        <f t="shared" si="0"/>
        <v>2007</v>
      </c>
      <c r="AS4" s="10">
        <f t="shared" si="0"/>
        <v>2008</v>
      </c>
      <c r="AT4" s="10">
        <f t="shared" si="0"/>
        <v>2009</v>
      </c>
      <c r="AU4" s="10">
        <f>AT4+1</f>
        <v>2010</v>
      </c>
      <c r="AV4" s="10">
        <f>AU4+1</f>
        <v>2011</v>
      </c>
      <c r="AW4" s="10">
        <f>AV4+1</f>
        <v>2012</v>
      </c>
      <c r="AX4" s="10">
        <f>AW4+1</f>
        <v>2013</v>
      </c>
      <c r="AY4" s="10">
        <f t="shared" si="0"/>
        <v>2014</v>
      </c>
      <c r="AZ4" s="10">
        <f t="shared" si="0"/>
        <v>2015</v>
      </c>
      <c r="BA4" s="10">
        <f t="shared" si="0"/>
        <v>2016</v>
      </c>
      <c r="BB4" s="10">
        <f t="shared" si="0"/>
        <v>2017</v>
      </c>
      <c r="BC4" s="10">
        <f t="shared" si="0"/>
        <v>2018</v>
      </c>
      <c r="BD4" s="10">
        <f t="shared" si="0"/>
        <v>2019</v>
      </c>
      <c r="BE4" s="10">
        <f t="shared" si="0"/>
        <v>2020</v>
      </c>
      <c r="BF4" s="10" t="s">
        <v>34</v>
      </c>
    </row>
    <row r="5" spans="1:58" s="1" customFormat="1" ht="18" customHeight="1">
      <c r="A5" s="232"/>
      <c r="X5" s="43" t="s">
        <v>265</v>
      </c>
      <c r="Y5" s="240" t="s">
        <v>266</v>
      </c>
      <c r="Z5" s="223"/>
      <c r="AA5" s="223">
        <f>'1.Total'!AA5</f>
        <v>1160.6335734324944</v>
      </c>
      <c r="AB5" s="223">
        <f>'1.Total'!AB5</f>
        <v>1172.2166840457264</v>
      </c>
      <c r="AC5" s="223">
        <f>'1.Total'!AC5</f>
        <v>1181.8863773666189</v>
      </c>
      <c r="AD5" s="223">
        <f>'1.Total'!AD5</f>
        <v>1174.9092674891731</v>
      </c>
      <c r="AE5" s="223">
        <f>'1.Total'!AE5</f>
        <v>1229.8502629688448</v>
      </c>
      <c r="AF5" s="223">
        <f>'1.Total'!AF5</f>
        <v>1242.4376870584319</v>
      </c>
      <c r="AG5" s="223">
        <f>'1.Total'!AG5</f>
        <v>1254.4786567536614</v>
      </c>
      <c r="AH5" s="223">
        <f>'1.Total'!AH5</f>
        <v>1247.8103209706424</v>
      </c>
      <c r="AI5" s="223">
        <f>'1.Total'!AI5</f>
        <v>1207.7754832059265</v>
      </c>
      <c r="AJ5" s="223">
        <f>'1.Total'!AJ5</f>
        <v>1243.8926378084177</v>
      </c>
      <c r="AK5" s="223">
        <f>'1.Total'!AK5</f>
        <v>1266.8662007197856</v>
      </c>
      <c r="AL5" s="223">
        <f>'1.Total'!AL5</f>
        <v>1251.7780776277862</v>
      </c>
      <c r="AM5" s="223">
        <f>'1.Total'!AM5</f>
        <v>1280.6802098774731</v>
      </c>
      <c r="AN5" s="223">
        <f>'1.Total'!AN5</f>
        <v>1288.6825082443675</v>
      </c>
      <c r="AO5" s="223">
        <f>'1.Total'!AO5</f>
        <v>1283.2410034557308</v>
      </c>
      <c r="AP5" s="223">
        <f>'1.Total'!AP5</f>
        <v>1289.9591957982973</v>
      </c>
      <c r="AQ5" s="223">
        <f>'1.Total'!AQ5</f>
        <v>1265.674552005454</v>
      </c>
      <c r="AR5" s="223">
        <f>'1.Total'!AR5</f>
        <v>1302.9456625800703</v>
      </c>
      <c r="AS5" s="223">
        <f>'1.Total'!AS5</f>
        <v>1231.8719765371959</v>
      </c>
      <c r="AT5" s="223">
        <f>'1.Total'!AT5</f>
        <v>1162.6237896887712</v>
      </c>
      <c r="AU5" s="223">
        <f>'1.Total'!AU5</f>
        <v>1213.9285993155204</v>
      </c>
      <c r="AV5" s="223">
        <f>'1.Total'!AV5</f>
        <v>1263.6699055129059</v>
      </c>
      <c r="AW5" s="223">
        <f>'1.Total'!AW5</f>
        <v>1304.2744454490185</v>
      </c>
      <c r="AX5" s="223">
        <f>'1.Total'!AX5</f>
        <v>1316.2638572446267</v>
      </c>
      <c r="AY5" s="223">
        <f>'1.Total'!AY5</f>
        <v>1266.296355919806</v>
      </c>
      <c r="AZ5" s="223">
        <f>'1.Total'!AZ5</f>
        <v>1225.7692703937489</v>
      </c>
      <c r="BA5" s="223">
        <f>'1.Total'!BA5</f>
        <v>1206.4209472823375</v>
      </c>
      <c r="BB5" s="223"/>
      <c r="BC5" s="223"/>
      <c r="BD5" s="223"/>
      <c r="BE5" s="223"/>
      <c r="BF5" s="44"/>
    </row>
    <row r="6" spans="1:58" s="1" customFormat="1" ht="18" customHeight="1">
      <c r="A6" s="232"/>
      <c r="X6" s="43" t="s">
        <v>267</v>
      </c>
      <c r="Y6" s="240" t="s">
        <v>35</v>
      </c>
      <c r="Z6" s="223"/>
      <c r="AA6" s="223">
        <f>'2.CO2-Sector'!AA5/1000</f>
        <v>1064.9716362701211</v>
      </c>
      <c r="AB6" s="223">
        <f>'2.CO2-Sector'!AB5/1000</f>
        <v>1075.4474500246192</v>
      </c>
      <c r="AC6" s="223">
        <f>'2.CO2-Sector'!AC5/1000</f>
        <v>1083.6407206132812</v>
      </c>
      <c r="AD6" s="223">
        <f>'2.CO2-Sector'!AD5/1000</f>
        <v>1079.1396059061206</v>
      </c>
      <c r="AE6" s="223">
        <f>'2.CO2-Sector'!AE5/1000</f>
        <v>1129.1392915545255</v>
      </c>
      <c r="AF6" s="223">
        <f>'2.CO2-Sector'!AF5/1000</f>
        <v>1140.6556043457572</v>
      </c>
      <c r="AG6" s="223">
        <f>'2.CO2-Sector'!AG5/1000</f>
        <v>1151.5520038269005</v>
      </c>
      <c r="AH6" s="223">
        <f>'2.CO2-Sector'!AH5/1000</f>
        <v>1145.9699857086655</v>
      </c>
      <c r="AI6" s="223">
        <f>'2.CO2-Sector'!AI5/1000</f>
        <v>1112.2116694268339</v>
      </c>
      <c r="AJ6" s="223">
        <f>'2.CO2-Sector'!AJ5/1000</f>
        <v>1148.1010754032466</v>
      </c>
      <c r="AK6" s="223">
        <f>'2.CO2-Sector'!AK5/1000</f>
        <v>1169.0482423853637</v>
      </c>
      <c r="AL6" s="223">
        <f>'2.CO2-Sector'!AL5/1000</f>
        <v>1156.0820334652551</v>
      </c>
      <c r="AM6" s="223">
        <f>'2.CO2-Sector'!AM5/1000</f>
        <v>1187.6875536781972</v>
      </c>
      <c r="AN6" s="223">
        <f>'2.CO2-Sector'!AN5/1000</f>
        <v>1195.9121717828386</v>
      </c>
      <c r="AO6" s="223">
        <f>'2.CO2-Sector'!AO5/1000</f>
        <v>1191.4626957316834</v>
      </c>
      <c r="AP6" s="223">
        <f>'2.CO2-Sector'!AP5/1000</f>
        <v>1198.1855210114227</v>
      </c>
      <c r="AQ6" s="223">
        <f>'2.CO2-Sector'!AQ5/1000</f>
        <v>1175.4641281010329</v>
      </c>
      <c r="AR6" s="223">
        <f>'2.CO2-Sector'!AR5/1000</f>
        <v>1212.9424727520091</v>
      </c>
      <c r="AS6" s="223">
        <f>'2.CO2-Sector'!AS5/1000</f>
        <v>1145.2080608001038</v>
      </c>
      <c r="AT6" s="223">
        <f>'2.CO2-Sector'!AT5/1000</f>
        <v>1085.5172400954782</v>
      </c>
      <c r="AU6" s="223">
        <f>'2.CO2-Sector'!AU5/1000</f>
        <v>1135.3253578239892</v>
      </c>
      <c r="AV6" s="223">
        <f>'2.CO2-Sector'!AV5/1000</f>
        <v>1185.9533660952929</v>
      </c>
      <c r="AW6" s="223">
        <f>'2.CO2-Sector'!AW5/1000</f>
        <v>1224.6797935449592</v>
      </c>
      <c r="AX6" s="223">
        <f>'2.CO2-Sector'!AX5/1000</f>
        <v>1235.3574261284307</v>
      </c>
      <c r="AY6" s="223">
        <f>'2.CO2-Sector'!AY5/1000</f>
        <v>1186.9518148211191</v>
      </c>
      <c r="AZ6" s="223">
        <f>'2.CO2-Sector'!AZ5/1000</f>
        <v>1147.4961643223508</v>
      </c>
      <c r="BA6" s="223">
        <f>'2.CO2-Sector'!BA5/1000</f>
        <v>1127.8633657967061</v>
      </c>
      <c r="BB6" s="223"/>
      <c r="BC6" s="223"/>
      <c r="BD6" s="223"/>
      <c r="BE6" s="223"/>
      <c r="BF6" s="44"/>
    </row>
    <row r="7" spans="1:58" s="1" customFormat="1" ht="18" customHeight="1">
      <c r="A7" s="232"/>
      <c r="X7" s="43" t="s">
        <v>268</v>
      </c>
      <c r="Y7" s="240" t="s">
        <v>269</v>
      </c>
      <c r="Z7" s="224"/>
      <c r="AA7" s="224">
        <f t="shared" ref="AA7:AR7" si="1">AA5/AA9*10^3</f>
        <v>2.8190766089293948</v>
      </c>
      <c r="AB7" s="224">
        <f t="shared" si="1"/>
        <v>2.7802642566462041</v>
      </c>
      <c r="AC7" s="224">
        <f t="shared" si="1"/>
        <v>2.7883221236096127</v>
      </c>
      <c r="AD7" s="224">
        <f t="shared" si="1"/>
        <v>2.796906899821753</v>
      </c>
      <c r="AE7" s="224">
        <f t="shared" si="1"/>
        <v>2.8816171049456791</v>
      </c>
      <c r="AF7" s="224">
        <f t="shared" si="1"/>
        <v>2.8163795864427805</v>
      </c>
      <c r="AG7" s="224">
        <f t="shared" si="1"/>
        <v>2.7656713536249571</v>
      </c>
      <c r="AH7" s="224">
        <f t="shared" si="1"/>
        <v>2.7500103493036159</v>
      </c>
      <c r="AI7" s="224">
        <f t="shared" si="1"/>
        <v>2.6851777164541653</v>
      </c>
      <c r="AJ7" s="224">
        <f t="shared" si="1"/>
        <v>2.7462860402410176</v>
      </c>
      <c r="AK7" s="224">
        <f t="shared" si="1"/>
        <v>2.7289047615473421</v>
      </c>
      <c r="AL7" s="224">
        <f t="shared" si="1"/>
        <v>2.7115751881278372</v>
      </c>
      <c r="AM7" s="224">
        <f t="shared" si="1"/>
        <v>2.7496409864454003</v>
      </c>
      <c r="AN7" s="224">
        <f t="shared" si="1"/>
        <v>2.7123345825866627</v>
      </c>
      <c r="AO7" s="224">
        <f t="shared" si="1"/>
        <v>2.6578982923584982</v>
      </c>
      <c r="AP7" s="224">
        <f t="shared" si="1"/>
        <v>2.6188284205027403</v>
      </c>
      <c r="AQ7" s="224">
        <f t="shared" si="1"/>
        <v>2.5340153950095368</v>
      </c>
      <c r="AR7" s="224">
        <f t="shared" si="1"/>
        <v>2.5775567592174156</v>
      </c>
      <c r="AS7" s="224">
        <f t="shared" ref="AS7:AX7" si="2">AS5/AS9*10^3</f>
        <v>2.5239771534553106</v>
      </c>
      <c r="AT7" s="224">
        <f t="shared" si="2"/>
        <v>2.4346449413125022</v>
      </c>
      <c r="AU7" s="224">
        <f t="shared" si="2"/>
        <v>2.4628688496235189</v>
      </c>
      <c r="AV7" s="224">
        <f t="shared" si="2"/>
        <v>2.5516169150019059</v>
      </c>
      <c r="AW7" s="224">
        <f t="shared" si="2"/>
        <v>2.6115045917950308</v>
      </c>
      <c r="AX7" s="224">
        <f t="shared" si="2"/>
        <v>2.5682069709029882</v>
      </c>
      <c r="AY7" s="224">
        <f>AY5/AY9*10^3</f>
        <v>2.4783568462868404</v>
      </c>
      <c r="AZ7" s="224">
        <f>AZ5/AZ9*10^3</f>
        <v>2.3648105333627392</v>
      </c>
      <c r="BA7" s="224">
        <f t="shared" ref="BA7" si="3">BA5/BA9*10^3</f>
        <v>2.3005861726232286</v>
      </c>
      <c r="BB7" s="224"/>
      <c r="BC7" s="224"/>
      <c r="BD7" s="224"/>
      <c r="BE7" s="224"/>
      <c r="BF7" s="79"/>
    </row>
    <row r="8" spans="1:58" s="1" customFormat="1" ht="18" customHeight="1">
      <c r="A8" s="232"/>
      <c r="X8" s="43" t="s">
        <v>270</v>
      </c>
      <c r="Y8" s="240" t="s">
        <v>271</v>
      </c>
      <c r="Z8" s="224"/>
      <c r="AA8" s="224">
        <f t="shared" ref="AA8:AQ8" si="4">AA6/AA9*10^3</f>
        <v>2.5867221987241433</v>
      </c>
      <c r="AB8" s="224">
        <f t="shared" si="4"/>
        <v>2.5507469275092802</v>
      </c>
      <c r="AC8" s="224">
        <f t="shared" si="4"/>
        <v>2.5565396582898425</v>
      </c>
      <c r="AD8" s="224">
        <f t="shared" si="4"/>
        <v>2.5689243358169103</v>
      </c>
      <c r="AE8" s="224">
        <f t="shared" si="4"/>
        <v>2.6456449166057476</v>
      </c>
      <c r="AF8" s="224">
        <f t="shared" si="4"/>
        <v>2.5856581724004468</v>
      </c>
      <c r="AG8" s="224">
        <f t="shared" si="4"/>
        <v>2.5387553403540042</v>
      </c>
      <c r="AH8" s="224">
        <f t="shared" si="4"/>
        <v>2.5255676024852267</v>
      </c>
      <c r="AI8" s="224">
        <f t="shared" si="4"/>
        <v>2.4727161895999696</v>
      </c>
      <c r="AJ8" s="224">
        <f t="shared" si="4"/>
        <v>2.5347958982383321</v>
      </c>
      <c r="AK8" s="224">
        <f t="shared" si="4"/>
        <v>2.5181990910416636</v>
      </c>
      <c r="AL8" s="224">
        <f t="shared" si="4"/>
        <v>2.5042804418858733</v>
      </c>
      <c r="AM8" s="224">
        <f t="shared" si="4"/>
        <v>2.5499842595343019</v>
      </c>
      <c r="AN8" s="224">
        <f t="shared" si="4"/>
        <v>2.5170776514084747</v>
      </c>
      <c r="AO8" s="224">
        <f t="shared" si="4"/>
        <v>2.4678035192656949</v>
      </c>
      <c r="AP8" s="224">
        <f t="shared" si="4"/>
        <v>2.4325128311657398</v>
      </c>
      <c r="AQ8" s="224">
        <f t="shared" si="4"/>
        <v>2.3534045084258315</v>
      </c>
      <c r="AR8" s="224">
        <f t="shared" ref="AR8:AW8" si="5">AR6/AR9*10^3</f>
        <v>2.3995076379416531</v>
      </c>
      <c r="AS8" s="224">
        <f t="shared" si="5"/>
        <v>2.3464118321268148</v>
      </c>
      <c r="AT8" s="224">
        <f t="shared" si="5"/>
        <v>2.2731764830078371</v>
      </c>
      <c r="AU8" s="224">
        <f t="shared" si="5"/>
        <v>2.303395322878961</v>
      </c>
      <c r="AV8" s="224">
        <f t="shared" si="5"/>
        <v>2.3946907781300264</v>
      </c>
      <c r="AW8" s="224">
        <f t="shared" si="5"/>
        <v>2.4521349133848878</v>
      </c>
      <c r="AX8" s="224">
        <f>AX6/AX9*10^3</f>
        <v>2.4103476942542632</v>
      </c>
      <c r="AY8" s="224">
        <f>AY6/AY9*10^3</f>
        <v>2.3230661153863461</v>
      </c>
      <c r="AZ8" s="224">
        <f>AZ6/AZ9*10^3</f>
        <v>2.2138024519991055</v>
      </c>
      <c r="BA8" s="224">
        <f t="shared" ref="BA8" si="6">BA6/BA9*10^3</f>
        <v>2.1507806788379233</v>
      </c>
      <c r="BB8" s="224"/>
      <c r="BC8" s="224"/>
      <c r="BD8" s="224"/>
      <c r="BE8" s="224"/>
      <c r="BF8" s="79"/>
    </row>
    <row r="9" spans="1:58" s="1" customFormat="1" ht="55.5">
      <c r="A9" s="232"/>
      <c r="X9" s="43" t="s">
        <v>272</v>
      </c>
      <c r="Y9" s="240" t="s">
        <v>273</v>
      </c>
      <c r="Z9" s="229"/>
      <c r="AA9" s="229">
        <v>411707</v>
      </c>
      <c r="AB9" s="229">
        <v>421620.6</v>
      </c>
      <c r="AC9" s="229">
        <v>423870.1</v>
      </c>
      <c r="AD9" s="229">
        <v>420074.5</v>
      </c>
      <c r="AE9" s="229">
        <v>426791.7</v>
      </c>
      <c r="AF9" s="229">
        <v>441147.1</v>
      </c>
      <c r="AG9" s="229">
        <v>453589.2</v>
      </c>
      <c r="AH9" s="229">
        <v>453747.5</v>
      </c>
      <c r="AI9" s="229">
        <v>449793.5</v>
      </c>
      <c r="AJ9" s="229">
        <v>452936.3</v>
      </c>
      <c r="AK9" s="229">
        <v>464239.8</v>
      </c>
      <c r="AL9" s="229">
        <v>461642.4</v>
      </c>
      <c r="AM9" s="229">
        <v>465762.7</v>
      </c>
      <c r="AN9" s="229">
        <v>475119.3</v>
      </c>
      <c r="AO9" s="229">
        <v>482802.9</v>
      </c>
      <c r="AP9" s="229">
        <v>492571.1</v>
      </c>
      <c r="AQ9" s="229">
        <v>499473.9</v>
      </c>
      <c r="AR9" s="229">
        <v>505496.4</v>
      </c>
      <c r="AS9" s="229">
        <v>488067.8</v>
      </c>
      <c r="AT9" s="229">
        <v>477533.2</v>
      </c>
      <c r="AU9" s="229">
        <v>492892.1</v>
      </c>
      <c r="AV9" s="229">
        <v>495242.8</v>
      </c>
      <c r="AW9" s="229">
        <v>499434.1</v>
      </c>
      <c r="AX9" s="229">
        <v>512522.5</v>
      </c>
      <c r="AY9" s="229">
        <v>510941.9</v>
      </c>
      <c r="AZ9" s="229">
        <v>518337.2</v>
      </c>
      <c r="BA9" s="229">
        <v>524397.19999999995</v>
      </c>
      <c r="BB9" s="223"/>
      <c r="BC9" s="223"/>
      <c r="BD9" s="223"/>
      <c r="BE9" s="223"/>
      <c r="BF9" s="227" t="s">
        <v>274</v>
      </c>
    </row>
    <row r="10" spans="1:58" s="1" customFormat="1">
      <c r="A10" s="232"/>
      <c r="Y10" s="232"/>
      <c r="Z10" s="24"/>
      <c r="AA10" s="24"/>
      <c r="AB10" s="24"/>
      <c r="AC10" s="24"/>
      <c r="AD10" s="24"/>
      <c r="AE10" s="24"/>
      <c r="AF10" s="24"/>
      <c r="AG10" s="24"/>
      <c r="AH10" s="24"/>
      <c r="AI10" s="24"/>
      <c r="AJ10" s="24"/>
      <c r="AK10" s="24"/>
      <c r="AL10" s="24"/>
      <c r="AM10" s="24"/>
      <c r="AN10" s="24"/>
      <c r="AO10" s="24"/>
      <c r="AP10" s="24"/>
      <c r="AQ10" s="24"/>
      <c r="AR10" s="241"/>
      <c r="AS10" s="241"/>
      <c r="AT10" s="24"/>
      <c r="AU10" s="24"/>
      <c r="AV10" s="24"/>
      <c r="AW10" s="24"/>
      <c r="AX10" s="24"/>
      <c r="AY10" s="24"/>
      <c r="AZ10" s="24"/>
      <c r="BA10" s="24"/>
      <c r="BB10" s="24"/>
      <c r="BC10" s="24"/>
      <c r="BD10" s="24"/>
      <c r="BE10" s="24"/>
    </row>
    <row r="11" spans="1:58" s="1" customFormat="1">
      <c r="A11" s="232"/>
      <c r="X11" s="1" t="s">
        <v>275</v>
      </c>
      <c r="Y11" s="232"/>
      <c r="AE11" s="230"/>
      <c r="AF11" s="230"/>
      <c r="AG11" s="230"/>
      <c r="AH11" s="230"/>
      <c r="AI11" s="230"/>
      <c r="AJ11" s="230"/>
      <c r="AK11" s="230"/>
      <c r="AL11" s="230"/>
      <c r="AM11" s="230"/>
      <c r="AN11" s="230"/>
      <c r="AO11" s="230"/>
      <c r="AP11" s="230"/>
      <c r="AQ11" s="230"/>
      <c r="AR11" s="230"/>
      <c r="AS11" s="230"/>
    </row>
    <row r="12" spans="1:58" s="1" customFormat="1">
      <c r="A12" s="232"/>
      <c r="X12" s="10"/>
      <c r="Y12" s="10" t="s">
        <v>264</v>
      </c>
      <c r="Z12" s="228">
        <v>1990</v>
      </c>
      <c r="AA12" s="10">
        <v>1990</v>
      </c>
      <c r="AB12" s="10">
        <f t="shared" ref="AB12:BE12" si="7">AA12+1</f>
        <v>1991</v>
      </c>
      <c r="AC12" s="10">
        <f t="shared" si="7"/>
        <v>1992</v>
      </c>
      <c r="AD12" s="10">
        <f t="shared" si="7"/>
        <v>1993</v>
      </c>
      <c r="AE12" s="10">
        <f t="shared" si="7"/>
        <v>1994</v>
      </c>
      <c r="AF12" s="10">
        <f t="shared" si="7"/>
        <v>1995</v>
      </c>
      <c r="AG12" s="10">
        <f t="shared" si="7"/>
        <v>1996</v>
      </c>
      <c r="AH12" s="10">
        <f t="shared" si="7"/>
        <v>1997</v>
      </c>
      <c r="AI12" s="10">
        <f t="shared" si="7"/>
        <v>1998</v>
      </c>
      <c r="AJ12" s="10">
        <f t="shared" si="7"/>
        <v>1999</v>
      </c>
      <c r="AK12" s="10">
        <f t="shared" si="7"/>
        <v>2000</v>
      </c>
      <c r="AL12" s="10">
        <f t="shared" si="7"/>
        <v>2001</v>
      </c>
      <c r="AM12" s="10">
        <f t="shared" si="7"/>
        <v>2002</v>
      </c>
      <c r="AN12" s="10">
        <f t="shared" si="7"/>
        <v>2003</v>
      </c>
      <c r="AO12" s="10">
        <f t="shared" si="7"/>
        <v>2004</v>
      </c>
      <c r="AP12" s="10">
        <f t="shared" si="7"/>
        <v>2005</v>
      </c>
      <c r="AQ12" s="10">
        <f>AP12+1</f>
        <v>2006</v>
      </c>
      <c r="AR12" s="10">
        <f>AQ12+1</f>
        <v>2007</v>
      </c>
      <c r="AS12" s="10">
        <f>AR12+1</f>
        <v>2008</v>
      </c>
      <c r="AT12" s="10">
        <f t="shared" si="7"/>
        <v>2009</v>
      </c>
      <c r="AU12" s="10">
        <f>AT12+1</f>
        <v>2010</v>
      </c>
      <c r="AV12" s="10">
        <f>AU12+1</f>
        <v>2011</v>
      </c>
      <c r="AW12" s="10">
        <f>AV12+1</f>
        <v>2012</v>
      </c>
      <c r="AX12" s="10">
        <f>AW12+1</f>
        <v>2013</v>
      </c>
      <c r="AY12" s="10">
        <f t="shared" si="7"/>
        <v>2014</v>
      </c>
      <c r="AZ12" s="10">
        <f t="shared" si="7"/>
        <v>2015</v>
      </c>
      <c r="BA12" s="10">
        <f t="shared" si="7"/>
        <v>2016</v>
      </c>
      <c r="BB12" s="10">
        <f t="shared" si="7"/>
        <v>2017</v>
      </c>
      <c r="BC12" s="10">
        <f t="shared" si="7"/>
        <v>2018</v>
      </c>
      <c r="BD12" s="10">
        <f t="shared" si="7"/>
        <v>2019</v>
      </c>
      <c r="BE12" s="10">
        <f t="shared" si="7"/>
        <v>2020</v>
      </c>
    </row>
    <row r="13" spans="1:58" s="1" customFormat="1" ht="18" customHeight="1">
      <c r="A13" s="232"/>
      <c r="X13" s="43" t="s">
        <v>276</v>
      </c>
      <c r="Y13" s="82"/>
      <c r="Z13" s="32">
        <f>AA5</f>
        <v>1160.6335734324944</v>
      </c>
      <c r="AA13" s="15">
        <f>AA5/$Z13-1</f>
        <v>0</v>
      </c>
      <c r="AB13" s="15">
        <f>AB5/$Z13-1</f>
        <v>9.9799892734240281E-3</v>
      </c>
      <c r="AC13" s="15">
        <f t="shared" ref="AC13:AW13" si="8">AC5/$Z13-1</f>
        <v>1.8311381318455888E-2</v>
      </c>
      <c r="AD13" s="15">
        <f t="shared" si="8"/>
        <v>1.229991479090109E-2</v>
      </c>
      <c r="AE13" s="15">
        <f t="shared" si="8"/>
        <v>5.9636987177311251E-2</v>
      </c>
      <c r="AF13" s="15">
        <f t="shared" si="8"/>
        <v>7.0482291309226452E-2</v>
      </c>
      <c r="AG13" s="15">
        <f t="shared" si="8"/>
        <v>8.0856771223347224E-2</v>
      </c>
      <c r="AH13" s="15">
        <f t="shared" si="8"/>
        <v>7.511134395356911E-2</v>
      </c>
      <c r="AI13" s="15">
        <f t="shared" si="8"/>
        <v>4.0617392821072018E-2</v>
      </c>
      <c r="AJ13" s="15">
        <f t="shared" si="8"/>
        <v>7.1735874510066466E-2</v>
      </c>
      <c r="AK13" s="15">
        <f t="shared" si="8"/>
        <v>9.1529858965836652E-2</v>
      </c>
      <c r="AL13" s="15">
        <f t="shared" si="8"/>
        <v>7.8529956638888399E-2</v>
      </c>
      <c r="AM13" s="15">
        <f t="shared" si="8"/>
        <v>0.10343198679833887</v>
      </c>
      <c r="AN13" s="15">
        <f t="shared" si="8"/>
        <v>0.11032675406172943</v>
      </c>
      <c r="AO13" s="15">
        <f t="shared" si="8"/>
        <v>0.10563836238222324</v>
      </c>
      <c r="AP13" s="15">
        <f t="shared" si="8"/>
        <v>0.11142674598265434</v>
      </c>
      <c r="AQ13" s="15">
        <f t="shared" si="8"/>
        <v>9.0503136370859938E-2</v>
      </c>
      <c r="AR13" s="15">
        <f t="shared" si="8"/>
        <v>0.12261586464942398</v>
      </c>
      <c r="AS13" s="15">
        <f t="shared" si="8"/>
        <v>6.1378892301054977E-2</v>
      </c>
      <c r="AT13" s="15">
        <f t="shared" si="8"/>
        <v>1.714767090866598E-3</v>
      </c>
      <c r="AU13" s="15">
        <f t="shared" si="8"/>
        <v>4.5918907657831687E-2</v>
      </c>
      <c r="AV13" s="15">
        <f t="shared" si="8"/>
        <v>8.8775936211881845E-2</v>
      </c>
      <c r="AW13" s="15">
        <f t="shared" si="8"/>
        <v>0.12376074180907604</v>
      </c>
      <c r="AX13" s="15">
        <f t="shared" ref="AX13:AY17" si="9">AX5/$Z13-1</f>
        <v>0.13409079952070191</v>
      </c>
      <c r="AY13" s="15">
        <f t="shared" si="9"/>
        <v>9.1038881612584444E-2</v>
      </c>
      <c r="AZ13" s="15">
        <f>AZ5/$Z13-1</f>
        <v>5.6120810609174621E-2</v>
      </c>
      <c r="BA13" s="15">
        <f t="shared" ref="BA13" si="10">BA5/$Z13-1</f>
        <v>3.9450326871408814E-2</v>
      </c>
      <c r="BB13" s="15"/>
      <c r="BC13" s="15"/>
      <c r="BD13" s="15"/>
      <c r="BE13" s="15"/>
      <c r="BF13" s="263"/>
    </row>
    <row r="14" spans="1:58" s="1" customFormat="1" ht="18" customHeight="1">
      <c r="A14" s="232"/>
      <c r="X14" s="43" t="s">
        <v>267</v>
      </c>
      <c r="Y14" s="82"/>
      <c r="Z14" s="32">
        <f>AA6</f>
        <v>1064.9716362701211</v>
      </c>
      <c r="AA14" s="15">
        <f t="shared" ref="AA14:AB17" si="11">AA6/$Z14-1</f>
        <v>0</v>
      </c>
      <c r="AB14" s="15">
        <f t="shared" si="11"/>
        <v>9.8367068170828187E-3</v>
      </c>
      <c r="AC14" s="15">
        <f t="shared" ref="AC14:AW14" si="12">AC6/$Z14-1</f>
        <v>1.75301235331915E-2</v>
      </c>
      <c r="AD14" s="15">
        <f t="shared" si="12"/>
        <v>1.3303612184095703E-2</v>
      </c>
      <c r="AE14" s="15">
        <f t="shared" si="12"/>
        <v>6.0252924208517467E-2</v>
      </c>
      <c r="AF14" s="15">
        <f t="shared" si="12"/>
        <v>7.106665144689317E-2</v>
      </c>
      <c r="AG14" s="15">
        <f t="shared" si="12"/>
        <v>8.1298284957158407E-2</v>
      </c>
      <c r="AH14" s="15">
        <f t="shared" si="12"/>
        <v>7.6056813796682166E-2</v>
      </c>
      <c r="AI14" s="15">
        <f t="shared" si="12"/>
        <v>4.4358020014657606E-2</v>
      </c>
      <c r="AJ14" s="15">
        <f t="shared" si="12"/>
        <v>7.8057890277972053E-2</v>
      </c>
      <c r="AK14" s="15">
        <f t="shared" si="12"/>
        <v>9.7727115512440177E-2</v>
      </c>
      <c r="AL14" s="15">
        <f t="shared" si="12"/>
        <v>8.5551947199488332E-2</v>
      </c>
      <c r="AM14" s="15">
        <f t="shared" si="12"/>
        <v>0.11522928238527319</v>
      </c>
      <c r="AN14" s="15">
        <f t="shared" si="12"/>
        <v>0.12295213417261897</v>
      </c>
      <c r="AO14" s="15">
        <f t="shared" si="12"/>
        <v>0.11877411111583736</v>
      </c>
      <c r="AP14" s="15">
        <f t="shared" si="12"/>
        <v>0.12508679123874145</v>
      </c>
      <c r="AQ14" s="15">
        <f t="shared" si="12"/>
        <v>0.10375158179601174</v>
      </c>
      <c r="AR14" s="15">
        <f t="shared" si="12"/>
        <v>0.13894345299197841</v>
      </c>
      <c r="AS14" s="15">
        <f t="shared" si="12"/>
        <v>7.5341372293253661E-2</v>
      </c>
      <c r="AT14" s="15">
        <f t="shared" si="12"/>
        <v>1.9292160584966078E-2</v>
      </c>
      <c r="AU14" s="15">
        <f t="shared" si="12"/>
        <v>6.6061591837572209E-2</v>
      </c>
      <c r="AV14" s="15">
        <f t="shared" si="12"/>
        <v>0.11360089386876959</v>
      </c>
      <c r="AW14" s="15">
        <f t="shared" si="12"/>
        <v>0.14996470500772063</v>
      </c>
      <c r="AX14" s="15">
        <f t="shared" si="9"/>
        <v>0.159990918119713</v>
      </c>
      <c r="AY14" s="15">
        <f t="shared" si="9"/>
        <v>0.11453842937846925</v>
      </c>
      <c r="AZ14" s="15">
        <f>AZ6/$Z14-1</f>
        <v>7.7489883525215353E-2</v>
      </c>
      <c r="BA14" s="15">
        <f t="shared" ref="BA14" si="13">BA6/$Z14-1</f>
        <v>5.9054839945646309E-2</v>
      </c>
      <c r="BB14" s="15"/>
      <c r="BC14" s="15"/>
      <c r="BD14" s="15"/>
      <c r="BE14" s="15"/>
      <c r="BF14" s="263"/>
    </row>
    <row r="15" spans="1:58" s="1" customFormat="1" ht="18" customHeight="1">
      <c r="A15" s="232"/>
      <c r="X15" s="43" t="s">
        <v>268</v>
      </c>
      <c r="Y15" s="82"/>
      <c r="Z15" s="130">
        <f>AA7</f>
        <v>2.8190766089293948</v>
      </c>
      <c r="AA15" s="15">
        <f t="shared" si="11"/>
        <v>0</v>
      </c>
      <c r="AB15" s="15">
        <f t="shared" si="11"/>
        <v>-1.37677536538926E-2</v>
      </c>
      <c r="AC15" s="15">
        <f t="shared" ref="AC15:AW15" si="14">AC7/$Z15-1</f>
        <v>-1.0909418077666877E-2</v>
      </c>
      <c r="AD15" s="15">
        <f t="shared" si="14"/>
        <v>-7.8641740481332212E-3</v>
      </c>
      <c r="AE15" s="15">
        <f t="shared" si="14"/>
        <v>2.2184745110575665E-2</v>
      </c>
      <c r="AF15" s="15">
        <f t="shared" si="14"/>
        <v>-9.5670421941407291E-4</v>
      </c>
      <c r="AG15" s="15">
        <f t="shared" si="14"/>
        <v>-1.8944236965848016E-2</v>
      </c>
      <c r="AH15" s="15">
        <f t="shared" si="14"/>
        <v>-2.4499603667034964E-2</v>
      </c>
      <c r="AI15" s="15">
        <f t="shared" si="14"/>
        <v>-4.7497429495568233E-2</v>
      </c>
      <c r="AJ15" s="15">
        <f t="shared" si="14"/>
        <v>-2.582071322851387E-2</v>
      </c>
      <c r="AK15" s="15">
        <f t="shared" si="14"/>
        <v>-3.1986306117554375E-2</v>
      </c>
      <c r="AL15" s="15">
        <f t="shared" si="14"/>
        <v>-3.8133557797275897E-2</v>
      </c>
      <c r="AM15" s="15">
        <f t="shared" si="14"/>
        <v>-2.463062630652102E-2</v>
      </c>
      <c r="AN15" s="15">
        <f t="shared" si="14"/>
        <v>-3.7864180776296719E-2</v>
      </c>
      <c r="AO15" s="15">
        <f t="shared" si="14"/>
        <v>-5.717415272091797E-2</v>
      </c>
      <c r="AP15" s="15">
        <f t="shared" si="14"/>
        <v>-7.1033255283794117E-2</v>
      </c>
      <c r="AQ15" s="15">
        <f t="shared" si="14"/>
        <v>-0.10111864750923394</v>
      </c>
      <c r="AR15" s="15">
        <f t="shared" si="14"/>
        <v>-8.5673389984141535E-2</v>
      </c>
      <c r="AS15" s="15">
        <f t="shared" si="14"/>
        <v>-0.10467947360471153</v>
      </c>
      <c r="AT15" s="15">
        <f t="shared" si="14"/>
        <v>-0.13636793920364187</v>
      </c>
      <c r="AU15" s="15">
        <f t="shared" si="14"/>
        <v>-0.12635618279318539</v>
      </c>
      <c r="AV15" s="15">
        <f t="shared" si="14"/>
        <v>-9.4874929287240062E-2</v>
      </c>
      <c r="AW15" s="15">
        <f t="shared" si="14"/>
        <v>-7.3631208345627086E-2</v>
      </c>
      <c r="AX15" s="15">
        <f t="shared" si="9"/>
        <v>-8.8990003759308878E-2</v>
      </c>
      <c r="AY15" s="15">
        <f t="shared" si="9"/>
        <v>-0.12086218642066282</v>
      </c>
      <c r="AZ15" s="15">
        <f>AZ7/$Z15-1</f>
        <v>-0.16114002511594494</v>
      </c>
      <c r="BA15" s="15">
        <f t="shared" ref="BA15" si="15">BA7/$Z15-1</f>
        <v>-0.18392208096220353</v>
      </c>
      <c r="BB15" s="15"/>
      <c r="BC15" s="15"/>
      <c r="BD15" s="15"/>
      <c r="BE15" s="15"/>
      <c r="BF15" s="263"/>
    </row>
    <row r="16" spans="1:58" s="1" customFormat="1" ht="18" customHeight="1">
      <c r="A16" s="232"/>
      <c r="X16" s="43" t="s">
        <v>277</v>
      </c>
      <c r="Y16" s="82"/>
      <c r="Z16" s="130">
        <f>AA8</f>
        <v>2.5867221987241433</v>
      </c>
      <c r="AA16" s="15">
        <f t="shared" si="11"/>
        <v>0</v>
      </c>
      <c r="AB16" s="15">
        <f t="shared" si="11"/>
        <v>-1.3907667098000398E-2</v>
      </c>
      <c r="AC16" s="15">
        <f t="shared" ref="AC16:AW16" si="16">AC8/$Z16-1</f>
        <v>-1.1668257398953719E-2</v>
      </c>
      <c r="AD16" s="15">
        <f t="shared" si="16"/>
        <v>-6.8804693894116697E-3</v>
      </c>
      <c r="AE16" s="15">
        <f t="shared" si="16"/>
        <v>2.2778912212013669E-2</v>
      </c>
      <c r="AF16" s="15">
        <f t="shared" si="16"/>
        <v>-4.1134155195376998E-4</v>
      </c>
      <c r="AG16" s="15">
        <f t="shared" si="16"/>
        <v>-1.8543490442768817E-2</v>
      </c>
      <c r="AH16" s="15">
        <f t="shared" si="16"/>
        <v>-2.3641733259597841E-2</v>
      </c>
      <c r="AI16" s="15">
        <f t="shared" si="16"/>
        <v>-4.4073541867157284E-2</v>
      </c>
      <c r="AJ16" s="15">
        <f t="shared" si="16"/>
        <v>-2.0074169739380254E-2</v>
      </c>
      <c r="AK16" s="15">
        <f t="shared" si="16"/>
        <v>-2.6490323435689245E-2</v>
      </c>
      <c r="AL16" s="15">
        <f t="shared" si="16"/>
        <v>-3.1871128982823516E-2</v>
      </c>
      <c r="AM16" s="15">
        <f t="shared" si="16"/>
        <v>-1.4202506634829914E-2</v>
      </c>
      <c r="AN16" s="15">
        <f t="shared" si="16"/>
        <v>-2.6923860378211262E-2</v>
      </c>
      <c r="AO16" s="15">
        <f t="shared" si="16"/>
        <v>-4.5972729316315131E-2</v>
      </c>
      <c r="AP16" s="15">
        <f t="shared" si="16"/>
        <v>-5.9615743675321853E-2</v>
      </c>
      <c r="AQ16" s="15">
        <f t="shared" si="16"/>
        <v>-9.0198201574715586E-2</v>
      </c>
      <c r="AR16" s="15">
        <f t="shared" si="16"/>
        <v>-7.2375209396212115E-2</v>
      </c>
      <c r="AS16" s="15">
        <f t="shared" si="16"/>
        <v>-9.2901497778098308E-2</v>
      </c>
      <c r="AT16" s="15">
        <f t="shared" si="16"/>
        <v>-0.12121352492778592</v>
      </c>
      <c r="AU16" s="15">
        <f t="shared" si="16"/>
        <v>-0.10953123454266889</v>
      </c>
      <c r="AV16" s="15">
        <f t="shared" si="16"/>
        <v>-7.4237357490044009E-2</v>
      </c>
      <c r="AW16" s="15">
        <f t="shared" si="16"/>
        <v>-5.203005000136407E-2</v>
      </c>
      <c r="AX16" s="15">
        <f t="shared" si="9"/>
        <v>-6.8184555943763048E-2</v>
      </c>
      <c r="AY16" s="15">
        <f t="shared" si="9"/>
        <v>-0.10192670997598474</v>
      </c>
      <c r="AZ16" s="15">
        <f>AZ8/$Z16-1</f>
        <v>-0.14416691011851757</v>
      </c>
      <c r="BA16" s="15">
        <f t="shared" ref="BA16" si="17">BA8/$Z16-1</f>
        <v>-0.16853047462972282</v>
      </c>
      <c r="BB16" s="15"/>
      <c r="BC16" s="15"/>
      <c r="BD16" s="15"/>
      <c r="BE16" s="15"/>
      <c r="BF16" s="263"/>
    </row>
    <row r="17" spans="1:58" s="1" customFormat="1" ht="18" customHeight="1">
      <c r="A17" s="232"/>
      <c r="X17" s="43" t="s">
        <v>278</v>
      </c>
      <c r="Y17" s="82"/>
      <c r="Z17" s="32">
        <f>AA9</f>
        <v>411707</v>
      </c>
      <c r="AA17" s="15">
        <f t="shared" si="11"/>
        <v>0</v>
      </c>
      <c r="AB17" s="15">
        <f t="shared" si="11"/>
        <v>2.407926025061502E-2</v>
      </c>
      <c r="AC17" s="15">
        <f t="shared" ref="AC17:AW17" si="18">AC9/$Z17-1</f>
        <v>2.9543097396935059E-2</v>
      </c>
      <c r="AD17" s="15">
        <f t="shared" si="18"/>
        <v>2.0323919680743874E-2</v>
      </c>
      <c r="AE17" s="15">
        <f t="shared" si="18"/>
        <v>3.6639406179637568E-2</v>
      </c>
      <c r="AF17" s="15">
        <f t="shared" si="18"/>
        <v>7.1507406966604847E-2</v>
      </c>
      <c r="AG17" s="15">
        <f t="shared" si="18"/>
        <v>0.10172817076221685</v>
      </c>
      <c r="AH17" s="15">
        <f t="shared" si="18"/>
        <v>0.10211266750383152</v>
      </c>
      <c r="AI17" s="15">
        <f t="shared" si="18"/>
        <v>9.2508750154843167E-2</v>
      </c>
      <c r="AJ17" s="15">
        <f t="shared" si="18"/>
        <v>0.10014233423284025</v>
      </c>
      <c r="AK17" s="15">
        <f t="shared" si="18"/>
        <v>0.1275975390265407</v>
      </c>
      <c r="AL17" s="15">
        <f t="shared" si="18"/>
        <v>0.12128868345692445</v>
      </c>
      <c r="AM17" s="15">
        <f t="shared" si="18"/>
        <v>0.13129652884211351</v>
      </c>
      <c r="AN17" s="15">
        <f t="shared" si="18"/>
        <v>0.15402288520719831</v>
      </c>
      <c r="AO17" s="15">
        <f t="shared" si="18"/>
        <v>0.17268567209204599</v>
      </c>
      <c r="AP17" s="15">
        <f t="shared" si="18"/>
        <v>0.19641176856356579</v>
      </c>
      <c r="AQ17" s="15">
        <f t="shared" si="18"/>
        <v>0.21317806109684811</v>
      </c>
      <c r="AR17" s="15">
        <f t="shared" si="18"/>
        <v>0.2278061825521549</v>
      </c>
      <c r="AS17" s="15">
        <f t="shared" si="18"/>
        <v>0.18547364995008575</v>
      </c>
      <c r="AT17" s="15">
        <f t="shared" si="18"/>
        <v>0.15988603545725488</v>
      </c>
      <c r="AU17" s="15">
        <f t="shared" si="18"/>
        <v>0.1971914492588176</v>
      </c>
      <c r="AV17" s="15">
        <f t="shared" si="18"/>
        <v>0.20290109228164677</v>
      </c>
      <c r="AW17" s="15">
        <f t="shared" si="18"/>
        <v>0.21308139040628404</v>
      </c>
      <c r="AX17" s="15">
        <f t="shared" si="9"/>
        <v>0.24487195991323918</v>
      </c>
      <c r="AY17" s="15">
        <f t="shared" si="9"/>
        <v>0.24103282188546715</v>
      </c>
      <c r="AZ17" s="15">
        <f>AZ9/$Z17-1</f>
        <v>0.25899535349168223</v>
      </c>
      <c r="BA17" s="15">
        <f t="shared" ref="BA17" si="19">BA9/$Z17-1</f>
        <v>0.27371455914035936</v>
      </c>
      <c r="BB17" s="15"/>
      <c r="BC17" s="15"/>
      <c r="BD17" s="15"/>
      <c r="BE17" s="15"/>
      <c r="BF17" s="263"/>
    </row>
    <row r="18" spans="1:58" s="1" customFormat="1">
      <c r="A18" s="232"/>
      <c r="Y18" s="242"/>
    </row>
    <row r="19" spans="1:58" s="1" customFormat="1">
      <c r="A19" s="232"/>
      <c r="X19" s="1" t="s">
        <v>279</v>
      </c>
      <c r="Y19" s="232"/>
    </row>
    <row r="20" spans="1:58" s="1" customFormat="1">
      <c r="A20" s="232"/>
      <c r="X20" s="10"/>
      <c r="Y20" s="10" t="s">
        <v>264</v>
      </c>
      <c r="Z20" s="228">
        <v>2005</v>
      </c>
      <c r="AA20" s="10">
        <v>1990</v>
      </c>
      <c r="AB20" s="10">
        <f t="shared" ref="AB20:BE20" si="20">AA20+1</f>
        <v>1991</v>
      </c>
      <c r="AC20" s="10">
        <f t="shared" si="20"/>
        <v>1992</v>
      </c>
      <c r="AD20" s="10">
        <f t="shared" si="20"/>
        <v>1993</v>
      </c>
      <c r="AE20" s="10">
        <f t="shared" si="20"/>
        <v>1994</v>
      </c>
      <c r="AF20" s="10">
        <f t="shared" si="20"/>
        <v>1995</v>
      </c>
      <c r="AG20" s="10">
        <f t="shared" si="20"/>
        <v>1996</v>
      </c>
      <c r="AH20" s="10">
        <f t="shared" si="20"/>
        <v>1997</v>
      </c>
      <c r="AI20" s="10">
        <f t="shared" si="20"/>
        <v>1998</v>
      </c>
      <c r="AJ20" s="10">
        <f t="shared" si="20"/>
        <v>1999</v>
      </c>
      <c r="AK20" s="10">
        <f t="shared" si="20"/>
        <v>2000</v>
      </c>
      <c r="AL20" s="10">
        <f t="shared" si="20"/>
        <v>2001</v>
      </c>
      <c r="AM20" s="10">
        <f t="shared" si="20"/>
        <v>2002</v>
      </c>
      <c r="AN20" s="10">
        <f t="shared" si="20"/>
        <v>2003</v>
      </c>
      <c r="AO20" s="10">
        <f t="shared" si="20"/>
        <v>2004</v>
      </c>
      <c r="AP20" s="10">
        <f t="shared" si="20"/>
        <v>2005</v>
      </c>
      <c r="AQ20" s="10">
        <f t="shared" si="20"/>
        <v>2006</v>
      </c>
      <c r="AR20" s="10">
        <f t="shared" si="20"/>
        <v>2007</v>
      </c>
      <c r="AS20" s="10">
        <f t="shared" si="20"/>
        <v>2008</v>
      </c>
      <c r="AT20" s="10">
        <f t="shared" si="20"/>
        <v>2009</v>
      </c>
      <c r="AU20" s="10">
        <f t="shared" si="20"/>
        <v>2010</v>
      </c>
      <c r="AV20" s="10">
        <f t="shared" si="20"/>
        <v>2011</v>
      </c>
      <c r="AW20" s="10">
        <f t="shared" si="20"/>
        <v>2012</v>
      </c>
      <c r="AX20" s="10">
        <f t="shared" si="20"/>
        <v>2013</v>
      </c>
      <c r="AY20" s="10">
        <f t="shared" si="20"/>
        <v>2014</v>
      </c>
      <c r="AZ20" s="10">
        <f t="shared" si="20"/>
        <v>2015</v>
      </c>
      <c r="BA20" s="10">
        <f t="shared" si="20"/>
        <v>2016</v>
      </c>
      <c r="BB20" s="10">
        <f t="shared" si="20"/>
        <v>2017</v>
      </c>
      <c r="BC20" s="10">
        <f t="shared" si="20"/>
        <v>2018</v>
      </c>
      <c r="BD20" s="10">
        <f t="shared" si="20"/>
        <v>2019</v>
      </c>
      <c r="BE20" s="10">
        <f t="shared" si="20"/>
        <v>2020</v>
      </c>
    </row>
    <row r="21" spans="1:58" s="1" customFormat="1" ht="18" customHeight="1">
      <c r="A21" s="232"/>
      <c r="X21" s="43" t="s">
        <v>276</v>
      </c>
      <c r="Y21" s="82"/>
      <c r="Z21" s="32">
        <f>AP5</f>
        <v>1289.9591957982973</v>
      </c>
      <c r="AA21" s="280"/>
      <c r="AB21" s="280"/>
      <c r="AC21" s="280"/>
      <c r="AD21" s="280"/>
      <c r="AE21" s="280"/>
      <c r="AF21" s="280"/>
      <c r="AG21" s="280"/>
      <c r="AH21" s="280"/>
      <c r="AI21" s="280"/>
      <c r="AJ21" s="280"/>
      <c r="AK21" s="280"/>
      <c r="AL21" s="280"/>
      <c r="AM21" s="280"/>
      <c r="AN21" s="280"/>
      <c r="AO21" s="280"/>
      <c r="AP21" s="15">
        <f t="shared" ref="AP21:AW21" si="21">AP5/$Z21-1</f>
        <v>0</v>
      </c>
      <c r="AQ21" s="15">
        <f t="shared" si="21"/>
        <v>-1.8825900750926161E-2</v>
      </c>
      <c r="AR21" s="15">
        <f t="shared" si="21"/>
        <v>1.0067346954905965E-2</v>
      </c>
      <c r="AS21" s="15">
        <f t="shared" si="21"/>
        <v>-4.5030276500454547E-2</v>
      </c>
      <c r="AT21" s="15">
        <f t="shared" si="21"/>
        <v>-9.8712739538031613E-2</v>
      </c>
      <c r="AU21" s="15">
        <f t="shared" si="21"/>
        <v>-5.8940311236530984E-2</v>
      </c>
      <c r="AV21" s="15">
        <f t="shared" si="21"/>
        <v>-2.0379939436085959E-2</v>
      </c>
      <c r="AW21" s="15">
        <f t="shared" si="21"/>
        <v>1.1097443777562388E-2</v>
      </c>
      <c r="AX21" s="15">
        <f>AX5/$Z21-1</f>
        <v>2.039185544163713E-2</v>
      </c>
      <c r="AY21" s="15">
        <f t="shared" ref="AX21:AY25" si="22">AY5/$Z21-1</f>
        <v>-1.8343866965379041E-2</v>
      </c>
      <c r="AZ21" s="15">
        <f>AZ5/$Z21-1</f>
        <v>-4.9761206101425648E-2</v>
      </c>
      <c r="BA21" s="15">
        <f t="shared" ref="BA21" si="23">BA5/$Z21-1</f>
        <v>-6.4760380629142134E-2</v>
      </c>
      <c r="BB21" s="15"/>
      <c r="BC21" s="15"/>
      <c r="BD21" s="15"/>
      <c r="BE21" s="15"/>
      <c r="BF21" s="263"/>
    </row>
    <row r="22" spans="1:58" s="1" customFormat="1" ht="18" customHeight="1">
      <c r="A22" s="232"/>
      <c r="X22" s="43" t="s">
        <v>267</v>
      </c>
      <c r="Y22" s="82"/>
      <c r="Z22" s="32">
        <f>AP6</f>
        <v>1198.1855210114227</v>
      </c>
      <c r="AA22" s="280"/>
      <c r="AB22" s="280"/>
      <c r="AC22" s="280"/>
      <c r="AD22" s="280"/>
      <c r="AE22" s="280"/>
      <c r="AF22" s="280"/>
      <c r="AG22" s="280"/>
      <c r="AH22" s="280"/>
      <c r="AI22" s="280"/>
      <c r="AJ22" s="280"/>
      <c r="AK22" s="280"/>
      <c r="AL22" s="280"/>
      <c r="AM22" s="280"/>
      <c r="AN22" s="280"/>
      <c r="AO22" s="280"/>
      <c r="AP22" s="15">
        <f t="shared" ref="AP22:AW22" si="24">AP6/$Z22-1</f>
        <v>0</v>
      </c>
      <c r="AQ22" s="15">
        <f t="shared" si="24"/>
        <v>-1.8963167649705848E-2</v>
      </c>
      <c r="AR22" s="15">
        <f t="shared" si="24"/>
        <v>1.2316082511270476E-2</v>
      </c>
      <c r="AS22" s="15">
        <f t="shared" si="24"/>
        <v>-4.421473910534246E-2</v>
      </c>
      <c r="AT22" s="15">
        <f t="shared" si="24"/>
        <v>-9.4032417301152083E-2</v>
      </c>
      <c r="AU22" s="15">
        <f t="shared" si="24"/>
        <v>-5.2462796524507693E-2</v>
      </c>
      <c r="AV22" s="15">
        <f t="shared" si="24"/>
        <v>-1.0208898957320245E-2</v>
      </c>
      <c r="AW22" s="15">
        <f t="shared" si="24"/>
        <v>2.2111995236907767E-2</v>
      </c>
      <c r="AX22" s="15">
        <f t="shared" si="22"/>
        <v>3.1023497167308456E-2</v>
      </c>
      <c r="AY22" s="15">
        <f t="shared" si="22"/>
        <v>-9.3755983470914517E-3</v>
      </c>
      <c r="AZ22" s="15">
        <f>AZ6/$Z22-1</f>
        <v>-4.2305098668095731E-2</v>
      </c>
      <c r="BA22" s="15">
        <f t="shared" ref="BA22" si="25">BA6/$Z22-1</f>
        <v>-5.8690539971936517E-2</v>
      </c>
      <c r="BB22" s="15"/>
      <c r="BC22" s="15"/>
      <c r="BD22" s="15"/>
      <c r="BE22" s="15"/>
      <c r="BF22" s="263"/>
    </row>
    <row r="23" spans="1:58" s="1" customFormat="1" ht="18" customHeight="1">
      <c r="A23" s="232"/>
      <c r="X23" s="43" t="s">
        <v>268</v>
      </c>
      <c r="Y23" s="82"/>
      <c r="Z23" s="130">
        <f>AP7</f>
        <v>2.6188284205027403</v>
      </c>
      <c r="AA23" s="280"/>
      <c r="AB23" s="280"/>
      <c r="AC23" s="280"/>
      <c r="AD23" s="280"/>
      <c r="AE23" s="280"/>
      <c r="AF23" s="280"/>
      <c r="AG23" s="280"/>
      <c r="AH23" s="280"/>
      <c r="AI23" s="280"/>
      <c r="AJ23" s="280"/>
      <c r="AK23" s="280"/>
      <c r="AL23" s="280"/>
      <c r="AM23" s="280"/>
      <c r="AN23" s="280"/>
      <c r="AO23" s="280"/>
      <c r="AP23" s="15">
        <f t="shared" ref="AP23:AW23" si="26">AP7/$Z23-1</f>
        <v>0</v>
      </c>
      <c r="AQ23" s="15">
        <f t="shared" si="26"/>
        <v>-3.2385865690628957E-2</v>
      </c>
      <c r="AR23" s="15">
        <f t="shared" si="26"/>
        <v>-1.5759589655515382E-2</v>
      </c>
      <c r="AS23" s="15">
        <f t="shared" si="26"/>
        <v>-3.6218969637278109E-2</v>
      </c>
      <c r="AT23" s="15">
        <f t="shared" si="26"/>
        <v>-7.0330487384461904E-2</v>
      </c>
      <c r="AU23" s="15">
        <f t="shared" si="26"/>
        <v>-5.9553184033829032E-2</v>
      </c>
      <c r="AV23" s="15">
        <f t="shared" si="26"/>
        <v>-2.5664722810642027E-2</v>
      </c>
      <c r="AW23" s="15">
        <f t="shared" si="26"/>
        <v>-2.7966050201576609E-3</v>
      </c>
      <c r="AX23" s="15">
        <f t="shared" si="22"/>
        <v>-1.9329807635902418E-2</v>
      </c>
      <c r="AY23" s="15">
        <f t="shared" si="22"/>
        <v>-5.3639090333735373E-2</v>
      </c>
      <c r="AZ23" s="15">
        <f>AZ7/$Z23-1</f>
        <v>-9.6996765863430201E-2</v>
      </c>
      <c r="BA23" s="15">
        <f t="shared" ref="BA23" si="27">BA7/$Z23-1</f>
        <v>-0.12152084702762556</v>
      </c>
      <c r="BB23" s="15"/>
      <c r="BC23" s="15"/>
      <c r="BD23" s="15"/>
      <c r="BE23" s="15"/>
      <c r="BF23" s="263"/>
    </row>
    <row r="24" spans="1:58" s="1" customFormat="1" ht="18" customHeight="1">
      <c r="A24" s="232"/>
      <c r="X24" s="43" t="s">
        <v>277</v>
      </c>
      <c r="Y24" s="82"/>
      <c r="Z24" s="130">
        <f>AP8</f>
        <v>2.4325128311657398</v>
      </c>
      <c r="AA24" s="280"/>
      <c r="AB24" s="280"/>
      <c r="AC24" s="280"/>
      <c r="AD24" s="280"/>
      <c r="AE24" s="280"/>
      <c r="AF24" s="280"/>
      <c r="AG24" s="280"/>
      <c r="AH24" s="280"/>
      <c r="AI24" s="280"/>
      <c r="AJ24" s="280"/>
      <c r="AK24" s="280"/>
      <c r="AL24" s="280"/>
      <c r="AM24" s="280"/>
      <c r="AN24" s="280"/>
      <c r="AO24" s="280"/>
      <c r="AP24" s="15">
        <f t="shared" ref="AP24:AW24" si="28">AP8/$Z24-1</f>
        <v>0</v>
      </c>
      <c r="AQ24" s="15">
        <f t="shared" si="28"/>
        <v>-3.2521235541436821E-2</v>
      </c>
      <c r="AR24" s="15">
        <f t="shared" si="28"/>
        <v>-1.3568353186556248E-2</v>
      </c>
      <c r="AS24" s="15">
        <f t="shared" si="28"/>
        <v>-3.5395907448374064E-2</v>
      </c>
      <c r="AT24" s="15">
        <f t="shared" si="28"/>
        <v>-6.5502778080534729E-2</v>
      </c>
      <c r="AU24" s="15">
        <f t="shared" si="28"/>
        <v>-5.3079887856090524E-2</v>
      </c>
      <c r="AV24" s="15">
        <f t="shared" si="28"/>
        <v>-1.5548552324629594E-2</v>
      </c>
      <c r="AW24" s="15">
        <f t="shared" si="28"/>
        <v>8.0665893999598559E-3</v>
      </c>
      <c r="AX24" s="15">
        <f t="shared" si="22"/>
        <v>-9.112032885291832E-3</v>
      </c>
      <c r="AY24" s="15">
        <f t="shared" si="22"/>
        <v>-4.4993273777282905E-2</v>
      </c>
      <c r="AZ24" s="15">
        <f>AZ8/$Z24-1</f>
        <v>-8.9911295169539218E-2</v>
      </c>
      <c r="BA24" s="15">
        <f t="shared" ref="BA24" si="29">BA8/$Z24-1</f>
        <v>-0.11581939002262165</v>
      </c>
      <c r="BB24" s="15"/>
      <c r="BC24" s="15"/>
      <c r="BD24" s="15"/>
      <c r="BE24" s="15"/>
      <c r="BF24" s="263"/>
    </row>
    <row r="25" spans="1:58" s="1" customFormat="1" ht="18" customHeight="1">
      <c r="A25" s="232"/>
      <c r="X25" s="43" t="s">
        <v>280</v>
      </c>
      <c r="Y25" s="82"/>
      <c r="Z25" s="32">
        <f>AP9</f>
        <v>492571.1</v>
      </c>
      <c r="AA25" s="280"/>
      <c r="AB25" s="280"/>
      <c r="AC25" s="280"/>
      <c r="AD25" s="280"/>
      <c r="AE25" s="280"/>
      <c r="AF25" s="280"/>
      <c r="AG25" s="280"/>
      <c r="AH25" s="280"/>
      <c r="AI25" s="280"/>
      <c r="AJ25" s="280"/>
      <c r="AK25" s="280"/>
      <c r="AL25" s="280"/>
      <c r="AM25" s="280"/>
      <c r="AN25" s="280"/>
      <c r="AO25" s="280"/>
      <c r="AP25" s="15">
        <f t="shared" ref="AP25:AW25" si="30">AP9/$Z25-1</f>
        <v>0</v>
      </c>
      <c r="AQ25" s="15">
        <f t="shared" si="30"/>
        <v>1.4013814452370488E-2</v>
      </c>
      <c r="AR25" s="15">
        <f t="shared" si="30"/>
        <v>2.6240475740456626E-2</v>
      </c>
      <c r="AS25" s="15">
        <f t="shared" si="30"/>
        <v>-9.1424364929245661E-3</v>
      </c>
      <c r="AT25" s="15">
        <f t="shared" si="30"/>
        <v>-3.0529399715086725E-2</v>
      </c>
      <c r="AU25" s="15">
        <f t="shared" si="30"/>
        <v>6.5168256927772283E-4</v>
      </c>
      <c r="AV25" s="15">
        <f t="shared" si="30"/>
        <v>5.4239885368834173E-3</v>
      </c>
      <c r="AW25" s="15">
        <f t="shared" si="30"/>
        <v>1.3933013934435134E-2</v>
      </c>
      <c r="AX25" s="15">
        <f t="shared" si="22"/>
        <v>4.0504609385325407E-2</v>
      </c>
      <c r="AY25" s="15">
        <f t="shared" si="22"/>
        <v>3.7295732534856407E-2</v>
      </c>
      <c r="AZ25" s="15">
        <f>AZ9/$Z25-1</f>
        <v>5.2309402642582992E-2</v>
      </c>
      <c r="BA25" s="15">
        <f t="shared" ref="BA25" si="31">BA9/$Z25-1</f>
        <v>6.4612195071939826E-2</v>
      </c>
      <c r="BB25" s="15"/>
      <c r="BC25" s="15"/>
      <c r="BD25" s="15"/>
      <c r="BE25" s="15"/>
      <c r="BF25" s="263"/>
    </row>
    <row r="26" spans="1:58" s="1" customFormat="1">
      <c r="A26" s="232"/>
      <c r="Y26" s="242"/>
    </row>
    <row r="27" spans="1:58" s="1" customFormat="1">
      <c r="A27" s="232"/>
      <c r="X27" s="1" t="s">
        <v>281</v>
      </c>
      <c r="Y27" s="232"/>
    </row>
    <row r="28" spans="1:58" s="1" customFormat="1">
      <c r="A28" s="232"/>
      <c r="X28" s="10"/>
      <c r="Y28" s="10" t="s">
        <v>264</v>
      </c>
      <c r="Z28" s="228">
        <v>2013</v>
      </c>
      <c r="AA28" s="10">
        <v>1990</v>
      </c>
      <c r="AB28" s="10">
        <f t="shared" ref="AB28:BE28" si="32">AA28+1</f>
        <v>1991</v>
      </c>
      <c r="AC28" s="10">
        <f t="shared" si="32"/>
        <v>1992</v>
      </c>
      <c r="AD28" s="10">
        <f t="shared" si="32"/>
        <v>1993</v>
      </c>
      <c r="AE28" s="10">
        <f t="shared" si="32"/>
        <v>1994</v>
      </c>
      <c r="AF28" s="10">
        <f t="shared" si="32"/>
        <v>1995</v>
      </c>
      <c r="AG28" s="10">
        <f t="shared" si="32"/>
        <v>1996</v>
      </c>
      <c r="AH28" s="10">
        <f t="shared" si="32"/>
        <v>1997</v>
      </c>
      <c r="AI28" s="10">
        <f t="shared" si="32"/>
        <v>1998</v>
      </c>
      <c r="AJ28" s="10">
        <f t="shared" si="32"/>
        <v>1999</v>
      </c>
      <c r="AK28" s="10">
        <f t="shared" si="32"/>
        <v>2000</v>
      </c>
      <c r="AL28" s="10">
        <f t="shared" si="32"/>
        <v>2001</v>
      </c>
      <c r="AM28" s="10">
        <f t="shared" si="32"/>
        <v>2002</v>
      </c>
      <c r="AN28" s="10">
        <f t="shared" si="32"/>
        <v>2003</v>
      </c>
      <c r="AO28" s="10">
        <f t="shared" si="32"/>
        <v>2004</v>
      </c>
      <c r="AP28" s="10">
        <f t="shared" si="32"/>
        <v>2005</v>
      </c>
      <c r="AQ28" s="10">
        <f t="shared" si="32"/>
        <v>2006</v>
      </c>
      <c r="AR28" s="10">
        <f t="shared" si="32"/>
        <v>2007</v>
      </c>
      <c r="AS28" s="10">
        <f t="shared" si="32"/>
        <v>2008</v>
      </c>
      <c r="AT28" s="10">
        <f t="shared" si="32"/>
        <v>2009</v>
      </c>
      <c r="AU28" s="10">
        <f t="shared" si="32"/>
        <v>2010</v>
      </c>
      <c r="AV28" s="10">
        <f t="shared" si="32"/>
        <v>2011</v>
      </c>
      <c r="AW28" s="10">
        <f t="shared" si="32"/>
        <v>2012</v>
      </c>
      <c r="AX28" s="10">
        <f t="shared" si="32"/>
        <v>2013</v>
      </c>
      <c r="AY28" s="10">
        <f t="shared" si="32"/>
        <v>2014</v>
      </c>
      <c r="AZ28" s="10">
        <f t="shared" si="32"/>
        <v>2015</v>
      </c>
      <c r="BA28" s="10">
        <f t="shared" si="32"/>
        <v>2016</v>
      </c>
      <c r="BB28" s="10">
        <f t="shared" si="32"/>
        <v>2017</v>
      </c>
      <c r="BC28" s="10">
        <f t="shared" si="32"/>
        <v>2018</v>
      </c>
      <c r="BD28" s="10">
        <f t="shared" si="32"/>
        <v>2019</v>
      </c>
      <c r="BE28" s="10">
        <f t="shared" si="32"/>
        <v>2020</v>
      </c>
    </row>
    <row r="29" spans="1:58" s="1" customFormat="1" ht="18" customHeight="1">
      <c r="A29" s="232"/>
      <c r="X29" s="43" t="s">
        <v>276</v>
      </c>
      <c r="Y29" s="82"/>
      <c r="Z29" s="32">
        <f>AX5</f>
        <v>1316.2638572446267</v>
      </c>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15">
        <f t="shared" ref="AX29:AZ33" si="33">AX5/$Z29-1</f>
        <v>0</v>
      </c>
      <c r="AY29" s="15">
        <f t="shared" si="33"/>
        <v>-3.796161464876735E-2</v>
      </c>
      <c r="AZ29" s="15">
        <f t="shared" si="33"/>
        <v>-6.8751099069386257E-2</v>
      </c>
      <c r="BA29" s="15">
        <f t="shared" ref="BA29" si="34">BA5/$Z29-1</f>
        <v>-8.3450525027881972E-2</v>
      </c>
      <c r="BB29" s="15"/>
      <c r="BC29" s="15"/>
      <c r="BD29" s="15"/>
      <c r="BE29" s="15"/>
      <c r="BF29" s="263"/>
    </row>
    <row r="30" spans="1:58" s="1" customFormat="1" ht="18" customHeight="1">
      <c r="A30" s="232"/>
      <c r="X30" s="43" t="s">
        <v>267</v>
      </c>
      <c r="Y30" s="82"/>
      <c r="Z30" s="32">
        <f>AX6</f>
        <v>1235.3574261284307</v>
      </c>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15">
        <f t="shared" si="33"/>
        <v>0</v>
      </c>
      <c r="AY30" s="15">
        <f t="shared" si="33"/>
        <v>-3.9183486724982175E-2</v>
      </c>
      <c r="AZ30" s="15">
        <f t="shared" si="33"/>
        <v>-7.1122138376934596E-2</v>
      </c>
      <c r="BA30" s="15">
        <f t="shared" ref="BA30" si="35">BA6/$Z30-1</f>
        <v>-8.7014541749756869E-2</v>
      </c>
      <c r="BB30" s="15"/>
      <c r="BC30" s="15"/>
      <c r="BD30" s="15"/>
      <c r="BE30" s="15"/>
      <c r="BF30" s="263"/>
    </row>
    <row r="31" spans="1:58" s="1" customFormat="1" ht="18" customHeight="1">
      <c r="A31" s="232"/>
      <c r="X31" s="43" t="s">
        <v>268</v>
      </c>
      <c r="Y31" s="82"/>
      <c r="Z31" s="130">
        <f>AX7</f>
        <v>2.5682069709029882</v>
      </c>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15">
        <f t="shared" si="33"/>
        <v>0</v>
      </c>
      <c r="AY31" s="15">
        <f t="shared" si="33"/>
        <v>-3.4985546583325533E-2</v>
      </c>
      <c r="AZ31" s="15">
        <f t="shared" si="33"/>
        <v>-7.9197837185503106E-2</v>
      </c>
      <c r="BA31" s="15">
        <f t="shared" ref="BA31" si="36">BA7/$Z31-1</f>
        <v>-0.10420530794901761</v>
      </c>
      <c r="BB31" s="15"/>
      <c r="BC31" s="15"/>
      <c r="BD31" s="15"/>
      <c r="BE31" s="15"/>
      <c r="BF31" s="263"/>
    </row>
    <row r="32" spans="1:58" s="1" customFormat="1" ht="18" customHeight="1">
      <c r="A32" s="232"/>
      <c r="X32" s="43" t="s">
        <v>277</v>
      </c>
      <c r="Y32" s="82"/>
      <c r="Z32" s="130">
        <f>AX8</f>
        <v>2.4103476942542632</v>
      </c>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15">
        <f t="shared" si="33"/>
        <v>0</v>
      </c>
      <c r="AY32" s="15">
        <f t="shared" si="33"/>
        <v>-3.6211198523755317E-2</v>
      </c>
      <c r="AZ32" s="15">
        <f t="shared" si="33"/>
        <v>-8.1542278204790986E-2</v>
      </c>
      <c r="BA32" s="15">
        <f t="shared" ref="BA32" si="37">BA8/$Z32-1</f>
        <v>-0.10768861937847818</v>
      </c>
      <c r="BB32" s="15"/>
      <c r="BC32" s="15"/>
      <c r="BD32" s="15"/>
      <c r="BE32" s="15"/>
      <c r="BF32" s="263"/>
    </row>
    <row r="33" spans="1:58" s="1" customFormat="1" ht="18" customHeight="1">
      <c r="A33" s="232"/>
      <c r="X33" s="43" t="s">
        <v>282</v>
      </c>
      <c r="Y33" s="82"/>
      <c r="Z33" s="32">
        <f>AX9</f>
        <v>512522.5</v>
      </c>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15">
        <f t="shared" si="33"/>
        <v>0</v>
      </c>
      <c r="AY33" s="15">
        <f t="shared" si="33"/>
        <v>-3.0839621675144979E-3</v>
      </c>
      <c r="AZ33" s="15">
        <f t="shared" si="33"/>
        <v>1.1345258013062853E-2</v>
      </c>
      <c r="BA33" s="15">
        <f t="shared" ref="BA33" si="38">BA9/$Z33-1</f>
        <v>2.3169129160183211E-2</v>
      </c>
      <c r="BB33" s="15"/>
      <c r="BC33" s="15"/>
      <c r="BD33" s="15"/>
      <c r="BE33" s="15"/>
      <c r="BF33" s="263"/>
    </row>
    <row r="34" spans="1:58" s="1" customFormat="1">
      <c r="A34" s="232"/>
      <c r="Y34" s="242"/>
    </row>
    <row r="35" spans="1:58" s="1" customFormat="1">
      <c r="A35" s="232"/>
      <c r="X35" s="236" t="s">
        <v>180</v>
      </c>
      <c r="Y35" s="232"/>
    </row>
    <row r="36" spans="1:58" s="1" customFormat="1">
      <c r="A36" s="232"/>
      <c r="X36" s="10"/>
      <c r="Y36" s="10" t="s">
        <v>264</v>
      </c>
      <c r="Z36" s="228"/>
      <c r="AA36" s="10">
        <v>1990</v>
      </c>
      <c r="AB36" s="10">
        <f t="shared" ref="AB36:BE36" si="39">AA36+1</f>
        <v>1991</v>
      </c>
      <c r="AC36" s="10">
        <f t="shared" si="39"/>
        <v>1992</v>
      </c>
      <c r="AD36" s="10">
        <f t="shared" si="39"/>
        <v>1993</v>
      </c>
      <c r="AE36" s="10">
        <f t="shared" si="39"/>
        <v>1994</v>
      </c>
      <c r="AF36" s="10">
        <f t="shared" si="39"/>
        <v>1995</v>
      </c>
      <c r="AG36" s="10">
        <f t="shared" si="39"/>
        <v>1996</v>
      </c>
      <c r="AH36" s="10">
        <f t="shared" si="39"/>
        <v>1997</v>
      </c>
      <c r="AI36" s="10">
        <f t="shared" si="39"/>
        <v>1998</v>
      </c>
      <c r="AJ36" s="10">
        <f t="shared" si="39"/>
        <v>1999</v>
      </c>
      <c r="AK36" s="10">
        <f t="shared" si="39"/>
        <v>2000</v>
      </c>
      <c r="AL36" s="10">
        <f t="shared" si="39"/>
        <v>2001</v>
      </c>
      <c r="AM36" s="10">
        <f t="shared" si="39"/>
        <v>2002</v>
      </c>
      <c r="AN36" s="10">
        <f t="shared" si="39"/>
        <v>2003</v>
      </c>
      <c r="AO36" s="10">
        <f t="shared" si="39"/>
        <v>2004</v>
      </c>
      <c r="AP36" s="10">
        <f t="shared" si="39"/>
        <v>2005</v>
      </c>
      <c r="AQ36" s="10">
        <f>AP36+1</f>
        <v>2006</v>
      </c>
      <c r="AR36" s="10">
        <f>AQ36+1</f>
        <v>2007</v>
      </c>
      <c r="AS36" s="10">
        <f>AR36+1</f>
        <v>2008</v>
      </c>
      <c r="AT36" s="10">
        <f t="shared" si="39"/>
        <v>2009</v>
      </c>
      <c r="AU36" s="10">
        <f>AT36+1</f>
        <v>2010</v>
      </c>
      <c r="AV36" s="10">
        <f>AU36+1</f>
        <v>2011</v>
      </c>
      <c r="AW36" s="10">
        <f>AV36+1</f>
        <v>2012</v>
      </c>
      <c r="AX36" s="10">
        <f>AW36+1</f>
        <v>2013</v>
      </c>
      <c r="AY36" s="10">
        <f t="shared" si="39"/>
        <v>2014</v>
      </c>
      <c r="AZ36" s="10">
        <f t="shared" si="39"/>
        <v>2015</v>
      </c>
      <c r="BA36" s="10">
        <f t="shared" si="39"/>
        <v>2016</v>
      </c>
      <c r="BB36" s="10">
        <f t="shared" si="39"/>
        <v>2017</v>
      </c>
      <c r="BC36" s="10">
        <f t="shared" si="39"/>
        <v>2018</v>
      </c>
      <c r="BD36" s="10">
        <f t="shared" si="39"/>
        <v>2019</v>
      </c>
      <c r="BE36" s="10">
        <f t="shared" si="39"/>
        <v>2020</v>
      </c>
    </row>
    <row r="37" spans="1:58" s="1" customFormat="1" ht="18" customHeight="1">
      <c r="A37" s="232"/>
      <c r="X37" s="43" t="s">
        <v>276</v>
      </c>
      <c r="Y37" s="82"/>
      <c r="Z37" s="82"/>
      <c r="AA37" s="82"/>
      <c r="AB37" s="262">
        <f>AB5/AA5-1</f>
        <v>9.9799892734240281E-3</v>
      </c>
      <c r="AC37" s="262">
        <f t="shared" ref="AC37:AT41" si="40">AC5/AB5-1</f>
        <v>8.2490664503418465E-3</v>
      </c>
      <c r="AD37" s="262">
        <f t="shared" si="40"/>
        <v>-5.9033677103476068E-3</v>
      </c>
      <c r="AE37" s="262">
        <f t="shared" si="40"/>
        <v>4.6761904940185506E-2</v>
      </c>
      <c r="AF37" s="262">
        <f t="shared" si="40"/>
        <v>1.0234924094906672E-2</v>
      </c>
      <c r="AG37" s="262">
        <f t="shared" si="40"/>
        <v>9.691407320183032E-3</v>
      </c>
      <c r="AH37" s="262">
        <f t="shared" si="40"/>
        <v>-5.3156231452158309E-3</v>
      </c>
      <c r="AI37" s="262">
        <f t="shared" si="40"/>
        <v>-3.2084073269704638E-2</v>
      </c>
      <c r="AJ37" s="262">
        <f t="shared" si="40"/>
        <v>2.9903864670792535E-2</v>
      </c>
      <c r="AK37" s="262">
        <f t="shared" si="40"/>
        <v>1.8469088258167066E-2</v>
      </c>
      <c r="AL37" s="262">
        <f t="shared" si="40"/>
        <v>-1.1909800011577376E-2</v>
      </c>
      <c r="AM37" s="262">
        <f t="shared" si="40"/>
        <v>2.3088862767479235E-2</v>
      </c>
      <c r="AN37" s="262">
        <f t="shared" si="40"/>
        <v>6.2484750722118232E-3</v>
      </c>
      <c r="AO37" s="262">
        <f t="shared" si="40"/>
        <v>-4.2225332879313182E-3</v>
      </c>
      <c r="AP37" s="262">
        <f t="shared" si="40"/>
        <v>5.2353317299513868E-3</v>
      </c>
      <c r="AQ37" s="262">
        <f t="shared" si="40"/>
        <v>-1.8825900750926161E-2</v>
      </c>
      <c r="AR37" s="262">
        <f t="shared" si="40"/>
        <v>2.9447625786234388E-2</v>
      </c>
      <c r="AS37" s="262">
        <f t="shared" si="40"/>
        <v>-5.4548465131028956E-2</v>
      </c>
      <c r="AT37" s="262">
        <f t="shared" si="40"/>
        <v>-5.6213785334318533E-2</v>
      </c>
      <c r="AU37" s="262">
        <f t="shared" ref="AU37:BA41" si="41">AU5/AT5-1</f>
        <v>4.4128470517950769E-2</v>
      </c>
      <c r="AV37" s="262">
        <f t="shared" si="41"/>
        <v>4.0975479303669404E-2</v>
      </c>
      <c r="AW37" s="262">
        <f t="shared" si="41"/>
        <v>3.213223624221051E-2</v>
      </c>
      <c r="AX37" s="262">
        <f t="shared" si="41"/>
        <v>9.1923995271414594E-3</v>
      </c>
      <c r="AY37" s="262">
        <f t="shared" si="41"/>
        <v>-3.796161464876735E-2</v>
      </c>
      <c r="AZ37" s="262">
        <f t="shared" si="41"/>
        <v>-3.2004424032808121E-2</v>
      </c>
      <c r="BA37" s="262">
        <f t="shared" si="41"/>
        <v>-1.5784637108088306E-2</v>
      </c>
      <c r="BB37" s="15"/>
      <c r="BC37" s="15"/>
      <c r="BD37" s="15"/>
      <c r="BE37" s="15"/>
      <c r="BF37" s="263"/>
    </row>
    <row r="38" spans="1:58" s="1" customFormat="1" ht="18" customHeight="1">
      <c r="A38" s="232"/>
      <c r="X38" s="43" t="s">
        <v>267</v>
      </c>
      <c r="Y38" s="82"/>
      <c r="Z38" s="82"/>
      <c r="AA38" s="82"/>
      <c r="AB38" s="262">
        <f>AB6/AA6-1</f>
        <v>9.8367068170828187E-3</v>
      </c>
      <c r="AC38" s="262">
        <f t="shared" ref="AC38:AQ38" si="42">AC6/AB6-1</f>
        <v>7.6184760012909525E-3</v>
      </c>
      <c r="AD38" s="262">
        <f t="shared" si="42"/>
        <v>-4.153696535705409E-3</v>
      </c>
      <c r="AE38" s="262">
        <f t="shared" si="42"/>
        <v>4.6332916867064311E-2</v>
      </c>
      <c r="AF38" s="262">
        <f t="shared" si="42"/>
        <v>1.0199195863051402E-2</v>
      </c>
      <c r="AG38" s="262">
        <f t="shared" si="42"/>
        <v>9.5527514524360591E-3</v>
      </c>
      <c r="AH38" s="262">
        <f t="shared" si="42"/>
        <v>-4.8473869175552631E-3</v>
      </c>
      <c r="AI38" s="262">
        <f t="shared" si="42"/>
        <v>-2.9458290097323592E-2</v>
      </c>
      <c r="AJ38" s="262">
        <f t="shared" si="42"/>
        <v>3.2268503346047472E-2</v>
      </c>
      <c r="AK38" s="262">
        <f t="shared" si="42"/>
        <v>1.8245054752483281E-2</v>
      </c>
      <c r="AL38" s="262">
        <f t="shared" si="42"/>
        <v>-1.1091252225529979E-2</v>
      </c>
      <c r="AM38" s="262">
        <f t="shared" si="42"/>
        <v>2.7338475383279937E-2</v>
      </c>
      <c r="AN38" s="262">
        <f t="shared" si="42"/>
        <v>6.9249004750200349E-3</v>
      </c>
      <c r="AO38" s="262">
        <f t="shared" si="42"/>
        <v>-3.7205709216271421E-3</v>
      </c>
      <c r="AP38" s="262">
        <f t="shared" si="42"/>
        <v>5.6424974980946452E-3</v>
      </c>
      <c r="AQ38" s="262">
        <f t="shared" si="42"/>
        <v>-1.8963167649705848E-2</v>
      </c>
      <c r="AR38" s="262">
        <f t="shared" si="40"/>
        <v>3.1883869320217029E-2</v>
      </c>
      <c r="AS38" s="262">
        <f t="shared" si="40"/>
        <v>-5.5843053956404654E-2</v>
      </c>
      <c r="AT38" s="262">
        <f t="shared" si="40"/>
        <v>-5.2122249875644733E-2</v>
      </c>
      <c r="AU38" s="262">
        <f t="shared" si="41"/>
        <v>4.5884225407723633E-2</v>
      </c>
      <c r="AV38" s="262">
        <f t="shared" si="41"/>
        <v>4.4593391596871923E-2</v>
      </c>
      <c r="AW38" s="262">
        <f t="shared" si="41"/>
        <v>3.2654258216890497E-2</v>
      </c>
      <c r="AX38" s="262">
        <f t="shared" si="41"/>
        <v>8.718713772980502E-3</v>
      </c>
      <c r="AY38" s="262">
        <f t="shared" si="41"/>
        <v>-3.9183486724982175E-2</v>
      </c>
      <c r="AZ38" s="262">
        <f t="shared" si="41"/>
        <v>-3.324115604871003E-2</v>
      </c>
      <c r="BA38" s="262">
        <f t="shared" si="41"/>
        <v>-1.7109249804977522E-2</v>
      </c>
      <c r="BB38" s="15"/>
      <c r="BC38" s="15"/>
      <c r="BD38" s="15"/>
      <c r="BE38" s="15"/>
      <c r="BF38" s="263"/>
    </row>
    <row r="39" spans="1:58" s="1" customFormat="1" ht="18" customHeight="1">
      <c r="A39" s="232"/>
      <c r="X39" s="43" t="s">
        <v>268</v>
      </c>
      <c r="Y39" s="82"/>
      <c r="Z39" s="82"/>
      <c r="AA39" s="82"/>
      <c r="AB39" s="262">
        <f>AB7/AA7-1</f>
        <v>-1.37677536538926E-2</v>
      </c>
      <c r="AC39" s="262">
        <f t="shared" si="40"/>
        <v>2.8982378002904152E-3</v>
      </c>
      <c r="AD39" s="262">
        <f t="shared" si="40"/>
        <v>3.0788322982664429E-3</v>
      </c>
      <c r="AE39" s="262">
        <f t="shared" si="40"/>
        <v>3.0287102201837612E-2</v>
      </c>
      <c r="AF39" s="262">
        <f t="shared" si="40"/>
        <v>-2.2639204351935671E-2</v>
      </c>
      <c r="AG39" s="262">
        <f t="shared" si="40"/>
        <v>-1.8004757974357521E-2</v>
      </c>
      <c r="AH39" s="262">
        <f t="shared" si="40"/>
        <v>-5.662641116347511E-3</v>
      </c>
      <c r="AI39" s="262">
        <f t="shared" si="40"/>
        <v>-2.3575414131029815E-2</v>
      </c>
      <c r="AJ39" s="262">
        <f t="shared" si="40"/>
        <v>2.2757645951102079E-2</v>
      </c>
      <c r="AK39" s="262">
        <f t="shared" si="40"/>
        <v>-6.3290125059770608E-3</v>
      </c>
      <c r="AL39" s="262">
        <f t="shared" si="40"/>
        <v>-6.3503767752154383E-3</v>
      </c>
      <c r="AM39" s="262">
        <f t="shared" si="40"/>
        <v>1.4038260301328709E-2</v>
      </c>
      <c r="AN39" s="262">
        <f t="shared" si="40"/>
        <v>-1.356773631271968E-2</v>
      </c>
      <c r="AO39" s="262">
        <f t="shared" si="40"/>
        <v>-2.0069902355575375E-2</v>
      </c>
      <c r="AP39" s="262">
        <f t="shared" si="40"/>
        <v>-1.4699536083861542E-2</v>
      </c>
      <c r="AQ39" s="262">
        <f t="shared" si="40"/>
        <v>-3.2385865690628957E-2</v>
      </c>
      <c r="AR39" s="262">
        <f t="shared" si="40"/>
        <v>1.7182754411685375E-2</v>
      </c>
      <c r="AS39" s="262">
        <f t="shared" si="40"/>
        <v>-2.078697416477937E-2</v>
      </c>
      <c r="AT39" s="262">
        <f t="shared" si="40"/>
        <v>-3.5393431363082262E-2</v>
      </c>
      <c r="AU39" s="262">
        <f t="shared" si="41"/>
        <v>1.1592617811368111E-2</v>
      </c>
      <c r="AV39" s="262">
        <f t="shared" si="41"/>
        <v>3.6034426027985011E-2</v>
      </c>
      <c r="AW39" s="262">
        <f t="shared" si="41"/>
        <v>2.3470481184312275E-2</v>
      </c>
      <c r="AX39" s="262">
        <f t="shared" si="41"/>
        <v>-1.6579569121983329E-2</v>
      </c>
      <c r="AY39" s="262">
        <f t="shared" si="41"/>
        <v>-3.4985546583325533E-2</v>
      </c>
      <c r="AZ39" s="262">
        <f t="shared" si="41"/>
        <v>-4.5815158980927362E-2</v>
      </c>
      <c r="BA39" s="262">
        <f t="shared" si="41"/>
        <v>-2.7158353632747101E-2</v>
      </c>
      <c r="BB39" s="15"/>
      <c r="BC39" s="15"/>
      <c r="BD39" s="15"/>
      <c r="BE39" s="15"/>
      <c r="BF39" s="263"/>
    </row>
    <row r="40" spans="1:58" s="1" customFormat="1" ht="18" customHeight="1">
      <c r="A40" s="232"/>
      <c r="X40" s="43" t="s">
        <v>277</v>
      </c>
      <c r="Y40" s="82"/>
      <c r="Z40" s="82"/>
      <c r="AA40" s="82"/>
      <c r="AB40" s="262">
        <f>AB8/AA8-1</f>
        <v>-1.3907667098000398E-2</v>
      </c>
      <c r="AC40" s="262">
        <f t="shared" si="40"/>
        <v>2.2709939265588286E-3</v>
      </c>
      <c r="AD40" s="262">
        <f t="shared" si="40"/>
        <v>4.8443126970119099E-3</v>
      </c>
      <c r="AE40" s="262">
        <f t="shared" si="40"/>
        <v>2.9864865897048842E-2</v>
      </c>
      <c r="AF40" s="262">
        <f t="shared" si="40"/>
        <v>-2.2673769948788669E-2</v>
      </c>
      <c r="AG40" s="262">
        <f t="shared" si="40"/>
        <v>-1.8139610466336054E-2</v>
      </c>
      <c r="AH40" s="262">
        <f t="shared" si="40"/>
        <v>-5.1945682434049179E-3</v>
      </c>
      <c r="AI40" s="262">
        <f t="shared" si="40"/>
        <v>-2.0926548484883067E-2</v>
      </c>
      <c r="AJ40" s="262">
        <f t="shared" si="40"/>
        <v>2.5105877051100345E-2</v>
      </c>
      <c r="AK40" s="262">
        <f t="shared" si="40"/>
        <v>-6.5475911524881525E-3</v>
      </c>
      <c r="AL40" s="262">
        <f t="shared" si="40"/>
        <v>-5.5272234849520485E-3</v>
      </c>
      <c r="AM40" s="262">
        <f t="shared" si="40"/>
        <v>1.8250279355298993E-2</v>
      </c>
      <c r="AN40" s="262">
        <f t="shared" si="40"/>
        <v>-1.2904631863036253E-2</v>
      </c>
      <c r="AO40" s="262">
        <f t="shared" si="40"/>
        <v>-1.9575928503917095E-2</v>
      </c>
      <c r="AP40" s="262">
        <f t="shared" si="40"/>
        <v>-1.4300444838678206E-2</v>
      </c>
      <c r="AQ40" s="262">
        <f t="shared" si="40"/>
        <v>-3.2521235541436821E-2</v>
      </c>
      <c r="AR40" s="262">
        <f t="shared" si="40"/>
        <v>1.9589972463620153E-2</v>
      </c>
      <c r="AS40" s="262">
        <f t="shared" si="40"/>
        <v>-2.2127791958347354E-2</v>
      </c>
      <c r="AT40" s="262">
        <f t="shared" si="40"/>
        <v>-3.1211634767710938E-2</v>
      </c>
      <c r="AU40" s="262">
        <f t="shared" si="41"/>
        <v>1.3293662017450858E-2</v>
      </c>
      <c r="AV40" s="262">
        <f t="shared" si="41"/>
        <v>3.9635165680964146E-2</v>
      </c>
      <c r="AW40" s="262">
        <f t="shared" si="41"/>
        <v>2.3988122299330339E-2</v>
      </c>
      <c r="AX40" s="262">
        <f t="shared" si="41"/>
        <v>-1.7041158258679245E-2</v>
      </c>
      <c r="AY40" s="262">
        <f t="shared" si="41"/>
        <v>-3.6211198523755317E-2</v>
      </c>
      <c r="AZ40" s="262">
        <f t="shared" si="41"/>
        <v>-4.7034246104127431E-2</v>
      </c>
      <c r="BA40" s="262">
        <f t="shared" si="41"/>
        <v>-2.8467658938706286E-2</v>
      </c>
      <c r="BB40" s="15"/>
      <c r="BC40" s="15"/>
      <c r="BD40" s="15"/>
      <c r="BE40" s="15"/>
      <c r="BF40" s="263"/>
    </row>
    <row r="41" spans="1:58" s="1" customFormat="1" ht="18" customHeight="1">
      <c r="A41" s="232"/>
      <c r="X41" s="43" t="s">
        <v>282</v>
      </c>
      <c r="Y41" s="82"/>
      <c r="Z41" s="82"/>
      <c r="AA41" s="82"/>
      <c r="AB41" s="262">
        <f>AB9/AA9-1</f>
        <v>2.407926025061502E-2</v>
      </c>
      <c r="AC41" s="262">
        <f t="shared" si="40"/>
        <v>5.3353654921035609E-3</v>
      </c>
      <c r="AD41" s="262">
        <f t="shared" si="40"/>
        <v>-8.9546302039232861E-3</v>
      </c>
      <c r="AE41" s="262">
        <f t="shared" si="40"/>
        <v>1.5990496923760089E-2</v>
      </c>
      <c r="AF41" s="262">
        <f t="shared" si="40"/>
        <v>3.3635611939032417E-2</v>
      </c>
      <c r="AG41" s="262">
        <f t="shared" si="40"/>
        <v>2.8203970965693825E-2</v>
      </c>
      <c r="AH41" s="262">
        <f t="shared" si="40"/>
        <v>3.4899420003831061E-4</v>
      </c>
      <c r="AI41" s="262">
        <f t="shared" si="40"/>
        <v>-8.7140975983338587E-3</v>
      </c>
      <c r="AJ41" s="262">
        <f t="shared" si="40"/>
        <v>6.9872063513589655E-3</v>
      </c>
      <c r="AK41" s="262">
        <f t="shared" si="40"/>
        <v>2.4956047903424761E-2</v>
      </c>
      <c r="AL41" s="262">
        <f t="shared" si="40"/>
        <v>-5.5949532978429861E-3</v>
      </c>
      <c r="AM41" s="262">
        <f t="shared" si="40"/>
        <v>8.9253066876004983E-3</v>
      </c>
      <c r="AN41" s="262">
        <f t="shared" si="40"/>
        <v>2.0088770526278665E-2</v>
      </c>
      <c r="AO41" s="262">
        <f t="shared" si="40"/>
        <v>1.6171938290025389E-2</v>
      </c>
      <c r="AP41" s="262">
        <f t="shared" si="40"/>
        <v>2.0232272838460519E-2</v>
      </c>
      <c r="AQ41" s="262">
        <f t="shared" si="40"/>
        <v>1.4013814452370488E-2</v>
      </c>
      <c r="AR41" s="262">
        <f t="shared" si="40"/>
        <v>1.2057687098364855E-2</v>
      </c>
      <c r="AS41" s="262">
        <f t="shared" si="40"/>
        <v>-3.4478188173051372E-2</v>
      </c>
      <c r="AT41" s="262">
        <f t="shared" si="40"/>
        <v>-2.1584296280147908E-2</v>
      </c>
      <c r="AU41" s="262">
        <f t="shared" si="41"/>
        <v>3.2162999347479904E-2</v>
      </c>
      <c r="AV41" s="262">
        <f t="shared" si="41"/>
        <v>4.7691979644226556E-3</v>
      </c>
      <c r="AW41" s="262">
        <f t="shared" si="41"/>
        <v>8.4631215234223234E-3</v>
      </c>
      <c r="AX41" s="262">
        <f t="shared" si="41"/>
        <v>2.620646047196229E-2</v>
      </c>
      <c r="AY41" s="262">
        <f t="shared" si="41"/>
        <v>-3.0839621675144979E-3</v>
      </c>
      <c r="AZ41" s="262">
        <f t="shared" si="41"/>
        <v>1.4473857008008073E-2</v>
      </c>
      <c r="BA41" s="262">
        <f t="shared" si="41"/>
        <v>1.1691231113645673E-2</v>
      </c>
      <c r="BB41" s="15"/>
      <c r="BC41" s="15"/>
      <c r="BD41" s="15"/>
      <c r="BE41" s="15"/>
      <c r="BF41" s="263"/>
    </row>
  </sheetData>
  <phoneticPr fontId="9"/>
  <pageMargins left="0.28000000000000003" right="0.32" top="0.72" bottom="0.45" header="0.51181102362204722" footer="0.51181102362204722"/>
  <pageSetup paperSize="9" scale="41"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3</vt:i4>
      </vt:variant>
    </vt:vector>
  </HeadingPairs>
  <TitlesOfParts>
    <vt:vector size="25" baseType="lpstr">
      <vt:lpstr>0.Contents</vt:lpstr>
      <vt:lpstr>注意事項</vt:lpstr>
      <vt:lpstr>1.Total</vt:lpstr>
      <vt:lpstr>2.CO2-Sector</vt:lpstr>
      <vt:lpstr>3.Allocated_CO2-Sector</vt:lpstr>
      <vt:lpstr>4.Allocated_CO2-Sector (detail)</vt:lpstr>
      <vt:lpstr>5.CO2-Share</vt:lpstr>
      <vt:lpstr>6.CO2-capita</vt:lpstr>
      <vt:lpstr>7.CO2-GDP</vt:lpstr>
      <vt:lpstr>8.CO2-fuel</vt:lpstr>
      <vt:lpstr>9.CH4</vt:lpstr>
      <vt:lpstr>10.CH4_detail</vt:lpstr>
      <vt:lpstr>11.N2O</vt:lpstr>
      <vt:lpstr>12.N2O_detail</vt:lpstr>
      <vt:lpstr>13.F-gas</vt:lpstr>
      <vt:lpstr>14.家庭におけるCO2排出量（世帯あたり）</vt:lpstr>
      <vt:lpstr>15.家庭におけるCO2排出量（一人あたり）</vt:lpstr>
      <vt:lpstr>16.KP-LULUCF</vt:lpstr>
      <vt:lpstr>17.【参考】GHG-bunker</vt:lpstr>
      <vt:lpstr>18.【参考】CRF-CO2</vt:lpstr>
      <vt:lpstr>リンク切公表時非表示（グラフの添え物）</vt:lpstr>
      <vt:lpstr>リンク切公表時非表示 QC用</vt:lpstr>
      <vt:lpstr>'0.Contents'!Print_Area</vt:lpstr>
      <vt:lpstr>'1.Total'!Print_Area</vt:lpstr>
      <vt:lpstr>'16.KP-LULUCF'!Print_Area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GIO</dc:creator>
  <cp:lastModifiedBy>GIO-Yoshinaga</cp:lastModifiedBy>
  <cp:lastPrinted>2018-04-05T09:10:31Z</cp:lastPrinted>
  <dcterms:created xsi:type="dcterms:W3CDTF">2003-03-19T00:52:35Z</dcterms:created>
  <dcterms:modified xsi:type="dcterms:W3CDTF">2018-05-29T08:11:20Z</dcterms:modified>
</cp:coreProperties>
</file>