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xr:revisionPtr revIDLastSave="0" documentId="13_ncr:1_{A2025B0C-269D-4322-93B3-886B64BC9D6E}" xr6:coauthVersionLast="47" xr6:coauthVersionMax="47" xr10:uidLastSave="{00000000-0000-0000-0000-000000000000}"/>
  <bookViews>
    <workbookView xWindow="-108" yWindow="-108" windowWidth="23256" windowHeight="12576" tabRatio="767" xr2:uid="{CAEC02A5-A6AA-42D7-B85A-169E25F4D131}"/>
  </bookViews>
  <sheets>
    <sheet name="0.Contents" sheetId="61" r:id="rId1"/>
    <sheet name="Notes" sheetId="99" r:id="rId2"/>
    <sheet name="1.Summary" sheetId="64" r:id="rId3"/>
    <sheet name="2.CO2-sector" sheetId="65" r:id="rId4"/>
    <sheet name="3.Allocated_CO2-sector" sheetId="66" r:id="rId5"/>
    <sheet name="4.CO2-share" sheetId="112" r:id="rId6"/>
    <sheet name="5.CO2-fuel" sheetId="70" r:id="rId7"/>
    <sheet name="6.CH4" sheetId="74" r:id="rId8"/>
    <sheet name="7.N2O" sheetId="76" r:id="rId9"/>
    <sheet name="8.F-gas" sheetId="100" r:id="rId10"/>
    <sheet name="9.GHG-capita" sheetId="117" r:id="rId11"/>
    <sheet name="10.GHG-GDP" sheetId="118" r:id="rId12"/>
    <sheet name="11.Household (per household)" sheetId="97" r:id="rId13"/>
    <sheet name="12.Household (per capita)" sheetId="101" r:id="rId14"/>
    <sheet name="13.NDC-LULUCF" sheetId="119" r:id="rId15"/>
    <sheet name="14.【Annex】UN-GHGs" sheetId="125" r:id="rId16"/>
  </sheets>
  <definedNames>
    <definedName name="_1__123Graph_Aグラフ_2A" localSheetId="14" hidden="1">#REF!</definedName>
    <definedName name="_1__123Graph_Aグラフ_2A" localSheetId="5" hidden="1">#REF!</definedName>
    <definedName name="_1__123Graph_Aグラフ_2A" hidden="1">#REF!</definedName>
    <definedName name="_2__123Graph_Bグラフ_2A" localSheetId="14" hidden="1">#REF!</definedName>
    <definedName name="_2__123Graph_Bグラフ_2A" localSheetId="5" hidden="1">#REF!</definedName>
    <definedName name="_2__123Graph_Bグラフ_2A" hidden="1">#REF!</definedName>
    <definedName name="_3__123Graph_Cグラフ_2A" localSheetId="14" hidden="1">#REF!</definedName>
    <definedName name="_3__123Graph_Cグラフ_2A" localSheetId="5" hidden="1">#REF!</definedName>
    <definedName name="_3__123Graph_Cグラフ_2A" hidden="1">#REF!</definedName>
    <definedName name="_4__123Graph_Dグラフ_2A" localSheetId="14" hidden="1">#REF!</definedName>
    <definedName name="_4__123Graph_Dグラフ_2A" localSheetId="5" hidden="1">#REF!</definedName>
    <definedName name="_4__123Graph_Dグラフ_2A" hidden="1">#REF!</definedName>
    <definedName name="_5__123Graph_Eグラフ_2A" localSheetId="14" hidden="1">#REF!</definedName>
    <definedName name="_5__123Graph_Eグラフ_2A" localSheetId="5" hidden="1">#REF!</definedName>
    <definedName name="_5__123Graph_Eグラフ_2A" hidden="1">#REF!</definedName>
    <definedName name="_6__123Graph_Xグラフ_2A" localSheetId="14" hidden="1">#REF!</definedName>
    <definedName name="_6__123Graph_Xグラフ_2A" localSheetId="5" hidden="1">#REF!</definedName>
    <definedName name="_6__123Graph_Xグラフ_2A" hidden="1">#REF!</definedName>
    <definedName name="_Fill" localSheetId="14" hidden="1">#REF!</definedName>
    <definedName name="_Fill" localSheetId="5" hidden="1">#REF!</definedName>
    <definedName name="_Fill" hidden="1">#REF!</definedName>
    <definedName name="_Regression_Out" localSheetId="14" hidden="1">#REF!</definedName>
    <definedName name="_Regression_Out" localSheetId="5" hidden="1">#REF!</definedName>
    <definedName name="_Regression_Out" hidden="1">#REF!</definedName>
    <definedName name="_Regression_X" localSheetId="14" hidden="1">#REF!</definedName>
    <definedName name="_Regression_X" localSheetId="5" hidden="1">#REF!</definedName>
    <definedName name="_Regression_X" hidden="1">#REF!</definedName>
    <definedName name="_Regression_Y" localSheetId="14" hidden="1">#REF!</definedName>
    <definedName name="_Regression_Y" localSheetId="5" hidden="1">#REF!</definedName>
    <definedName name="_Regression_Y" hidden="1">#REF!</definedName>
    <definedName name="_xlnm.Print_Area" localSheetId="0">'0.Contents'!$A$1:$D$28</definedName>
    <definedName name="_xlnm.Print_Area" localSheetId="5">'4.CO2-share'!$A$1:$Y$57</definedName>
    <definedName name="_xlnm.Print_Area" localSheetId="7">'6.CH4'!$A$1:$CB$52</definedName>
    <definedName name="_xlnm.Print_Titles" localSheetId="7">'6.CH4'!$U:$W</definedName>
    <definedName name="regression" localSheetId="5" hidden="1">#REF!</definedName>
    <definedName name="regression" hidden="1">#REF!</definedName>
    <definedName name="regressiona1" localSheetId="5" hidden="1">#REF!</definedName>
    <definedName name="regressiona1" hidden="1">#REF!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8" i="125" l="1"/>
  <c r="BH31" i="64"/>
  <c r="BG31" i="64"/>
  <c r="BF31" i="64"/>
  <c r="BE31" i="64"/>
  <c r="BD31" i="64"/>
  <c r="BC31" i="64"/>
  <c r="BB31" i="64"/>
  <c r="BA31" i="64"/>
  <c r="AZ31" i="64"/>
  <c r="AY31" i="64"/>
  <c r="AX31" i="64"/>
  <c r="AW31" i="64"/>
  <c r="AV31" i="64"/>
  <c r="AU31" i="64"/>
  <c r="AT31" i="64"/>
  <c r="AS31" i="64"/>
  <c r="AR31" i="64"/>
  <c r="AQ31" i="64"/>
  <c r="AP31" i="64"/>
  <c r="AO31" i="64"/>
  <c r="AN31" i="64"/>
  <c r="AM31" i="64"/>
  <c r="AL31" i="64"/>
  <c r="AK31" i="64"/>
  <c r="AJ31" i="64"/>
  <c r="AI31" i="64"/>
  <c r="AH31" i="64"/>
  <c r="AG31" i="64"/>
  <c r="AF31" i="64"/>
  <c r="AE31" i="64"/>
  <c r="AD31" i="64"/>
  <c r="AC31" i="64"/>
  <c r="AB31" i="64"/>
  <c r="AA31" i="64"/>
  <c r="BH30" i="64"/>
  <c r="BG30" i="64"/>
  <c r="BF30" i="64"/>
  <c r="BE30" i="64"/>
  <c r="BD30" i="64"/>
  <c r="BC30" i="64"/>
  <c r="BB30" i="64"/>
  <c r="BA30" i="64"/>
  <c r="AZ30" i="64"/>
  <c r="AY30" i="64"/>
  <c r="AX30" i="64"/>
  <c r="AW30" i="64"/>
  <c r="AV30" i="64"/>
  <c r="AU30" i="64"/>
  <c r="AT30" i="64"/>
  <c r="AS30" i="64"/>
  <c r="AR30" i="64"/>
  <c r="AQ30" i="64"/>
  <c r="AP30" i="64"/>
  <c r="AO30" i="64"/>
  <c r="AN30" i="64"/>
  <c r="AM30" i="64"/>
  <c r="AL30" i="64"/>
  <c r="AK30" i="64"/>
  <c r="AJ30" i="64"/>
  <c r="AI30" i="64"/>
  <c r="AH30" i="64"/>
  <c r="AG30" i="64"/>
  <c r="AF30" i="64"/>
  <c r="AE30" i="64"/>
  <c r="AD30" i="64"/>
  <c r="AC30" i="64"/>
  <c r="AB30" i="64"/>
  <c r="AA30" i="64"/>
  <c r="BH29" i="64"/>
  <c r="BG29" i="64"/>
  <c r="BF29" i="64"/>
  <c r="BE29" i="64"/>
  <c r="BD29" i="64"/>
  <c r="BC29" i="64"/>
  <c r="BB29" i="64"/>
  <c r="BA29" i="64"/>
  <c r="AZ29" i="64"/>
  <c r="AY29" i="64"/>
  <c r="AX29" i="64"/>
  <c r="AW29" i="64"/>
  <c r="AV29" i="64"/>
  <c r="AU29" i="64"/>
  <c r="AT29" i="64"/>
  <c r="AS29" i="64"/>
  <c r="AR29" i="64"/>
  <c r="AQ29" i="64"/>
  <c r="AP29" i="64"/>
  <c r="AO29" i="64"/>
  <c r="AN29" i="64"/>
  <c r="AM29" i="64"/>
  <c r="AL29" i="64"/>
  <c r="AK29" i="64"/>
  <c r="AJ29" i="64"/>
  <c r="AI29" i="64"/>
  <c r="AH29" i="64"/>
  <c r="AG29" i="64"/>
  <c r="AF29" i="64"/>
  <c r="AE29" i="64"/>
  <c r="AD29" i="64"/>
  <c r="AC29" i="64"/>
  <c r="AB29" i="64"/>
  <c r="AA29" i="64"/>
  <c r="BH28" i="64"/>
  <c r="BG28" i="64"/>
  <c r="BF28" i="64"/>
  <c r="BE28" i="64"/>
  <c r="BD28" i="64"/>
  <c r="BC28" i="64"/>
  <c r="BB28" i="64"/>
  <c r="BA28" i="64"/>
  <c r="AZ28" i="64"/>
  <c r="AY28" i="64"/>
  <c r="AX28" i="64"/>
  <c r="AW28" i="64"/>
  <c r="AV28" i="64"/>
  <c r="AU28" i="64"/>
  <c r="AT28" i="64"/>
  <c r="AS28" i="64"/>
  <c r="AR28" i="64"/>
  <c r="AQ28" i="64"/>
  <c r="AP28" i="64"/>
  <c r="AO28" i="64"/>
  <c r="AN28" i="64"/>
  <c r="AM28" i="64"/>
  <c r="AL28" i="64"/>
  <c r="AK28" i="64"/>
  <c r="AJ28" i="64"/>
  <c r="AI28" i="64"/>
  <c r="AH28" i="64"/>
  <c r="AG28" i="64"/>
  <c r="AF28" i="64"/>
  <c r="AE28" i="64"/>
  <c r="AD28" i="64"/>
  <c r="AC28" i="64"/>
  <c r="AB28" i="64"/>
  <c r="AA28" i="64"/>
  <c r="BH27" i="64"/>
  <c r="BG27" i="64"/>
  <c r="BF27" i="64"/>
  <c r="BE27" i="64"/>
  <c r="BD27" i="64"/>
  <c r="BC27" i="64"/>
  <c r="BB27" i="64"/>
  <c r="BA27" i="64"/>
  <c r="AZ27" i="64"/>
  <c r="AY27" i="64"/>
  <c r="AX27" i="64"/>
  <c r="AW27" i="64"/>
  <c r="AV27" i="64"/>
  <c r="AU27" i="64"/>
  <c r="AT27" i="64"/>
  <c r="AS27" i="64"/>
  <c r="AR27" i="64"/>
  <c r="AQ27" i="64"/>
  <c r="AP27" i="64"/>
  <c r="AO27" i="64"/>
  <c r="AN27" i="64"/>
  <c r="AM27" i="64"/>
  <c r="AL27" i="64"/>
  <c r="AK27" i="64"/>
  <c r="AJ27" i="64"/>
  <c r="AI27" i="64"/>
  <c r="AH27" i="64"/>
  <c r="AG27" i="64"/>
  <c r="AF27" i="64"/>
  <c r="AE27" i="64"/>
  <c r="AD27" i="64"/>
  <c r="AC27" i="64"/>
  <c r="AB27" i="64"/>
  <c r="AA27" i="64"/>
  <c r="BH26" i="64"/>
  <c r="BG26" i="64"/>
  <c r="BF26" i="64"/>
  <c r="BE26" i="64"/>
  <c r="BD26" i="64"/>
  <c r="BC26" i="64"/>
  <c r="BB26" i="64"/>
  <c r="BA26" i="64"/>
  <c r="AZ26" i="64"/>
  <c r="AY26" i="64"/>
  <c r="AX26" i="64"/>
  <c r="AW26" i="64"/>
  <c r="AV26" i="64"/>
  <c r="AU26" i="64"/>
  <c r="AT26" i="64"/>
  <c r="AS26" i="64"/>
  <c r="AR26" i="64"/>
  <c r="AQ26" i="64"/>
  <c r="AP26" i="64"/>
  <c r="AO26" i="64"/>
  <c r="AN26" i="64"/>
  <c r="AM26" i="64"/>
  <c r="AL26" i="64"/>
  <c r="AK26" i="64"/>
  <c r="AJ26" i="64"/>
  <c r="AI26" i="64"/>
  <c r="AH26" i="64"/>
  <c r="AG26" i="64"/>
  <c r="AF26" i="64"/>
  <c r="AE26" i="64"/>
  <c r="AD26" i="64"/>
  <c r="AC26" i="64"/>
  <c r="AB26" i="64"/>
  <c r="AA26" i="64"/>
  <c r="BH25" i="64"/>
  <c r="BG25" i="64"/>
  <c r="BF25" i="64"/>
  <c r="BE25" i="64"/>
  <c r="BD25" i="64"/>
  <c r="BC25" i="64"/>
  <c r="BB25" i="64"/>
  <c r="BA25" i="64"/>
  <c r="AZ25" i="64"/>
  <c r="AY25" i="64"/>
  <c r="AX25" i="64"/>
  <c r="AW25" i="64"/>
  <c r="AV25" i="64"/>
  <c r="AU25" i="64"/>
  <c r="AT25" i="64"/>
  <c r="AS25" i="64"/>
  <c r="AR25" i="64"/>
  <c r="AQ25" i="64"/>
  <c r="AP25" i="64"/>
  <c r="AO25" i="64"/>
  <c r="AN25" i="64"/>
  <c r="AM25" i="64"/>
  <c r="AL25" i="64"/>
  <c r="AK25" i="64"/>
  <c r="AJ25" i="64"/>
  <c r="AI25" i="64"/>
  <c r="AH25" i="64"/>
  <c r="AG25" i="64"/>
  <c r="AF25" i="64"/>
  <c r="AE25" i="64"/>
  <c r="AD25" i="64"/>
  <c r="AC25" i="64"/>
  <c r="AB25" i="64"/>
  <c r="AA25" i="64"/>
  <c r="BH24" i="64"/>
  <c r="BG24" i="64"/>
  <c r="BF24" i="64"/>
  <c r="BE24" i="64"/>
  <c r="BD24" i="64"/>
  <c r="BC24" i="64"/>
  <c r="BB24" i="64"/>
  <c r="BA24" i="64"/>
  <c r="AZ24" i="64"/>
  <c r="AY24" i="64"/>
  <c r="AX24" i="64"/>
  <c r="AW24" i="64"/>
  <c r="AV24" i="64"/>
  <c r="AU24" i="64"/>
  <c r="AT24" i="64"/>
  <c r="AS24" i="64"/>
  <c r="AR24" i="64"/>
  <c r="AQ24" i="64"/>
  <c r="AP24" i="64"/>
  <c r="AO24" i="64"/>
  <c r="AN24" i="64"/>
  <c r="AM24" i="64"/>
  <c r="AL24" i="64"/>
  <c r="AK24" i="64"/>
  <c r="AJ24" i="64"/>
  <c r="AI24" i="64"/>
  <c r="AH24" i="64"/>
  <c r="AG24" i="64"/>
  <c r="AF24" i="64"/>
  <c r="AE24" i="64"/>
  <c r="AD24" i="64"/>
  <c r="AC24" i="64"/>
  <c r="AB24" i="64"/>
  <c r="AA24" i="64"/>
  <c r="BH23" i="64"/>
  <c r="BG23" i="64"/>
  <c r="BF23" i="64"/>
  <c r="BE23" i="64"/>
  <c r="BD23" i="64"/>
  <c r="BC23" i="64"/>
  <c r="BB23" i="64"/>
  <c r="BA23" i="64"/>
  <c r="AZ23" i="64"/>
  <c r="AY23" i="64"/>
  <c r="AX23" i="64"/>
  <c r="AW23" i="64"/>
  <c r="AV23" i="64"/>
  <c r="AU23" i="64"/>
  <c r="AT23" i="64"/>
  <c r="AS23" i="64"/>
  <c r="AR23" i="64"/>
  <c r="AQ23" i="64"/>
  <c r="AP23" i="64"/>
  <c r="AO23" i="64"/>
  <c r="AN23" i="64"/>
  <c r="AM23" i="64"/>
  <c r="AL23" i="64"/>
  <c r="AK23" i="64"/>
  <c r="AJ23" i="64"/>
  <c r="AI23" i="64"/>
  <c r="AH23" i="64"/>
  <c r="AG23" i="64"/>
  <c r="AF23" i="64"/>
  <c r="AE23" i="64"/>
  <c r="AD23" i="64"/>
  <c r="AC23" i="64"/>
  <c r="AB23" i="64"/>
  <c r="AA23" i="64"/>
  <c r="BH22" i="64"/>
  <c r="BG22" i="64"/>
  <c r="BF22" i="64"/>
  <c r="BE22" i="64"/>
  <c r="BD22" i="64"/>
  <c r="BC22" i="64"/>
  <c r="BB22" i="64"/>
  <c r="BA22" i="64"/>
  <c r="AZ22" i="64"/>
  <c r="AY22" i="64"/>
  <c r="AX22" i="64"/>
  <c r="AW22" i="64"/>
  <c r="AV22" i="64"/>
  <c r="AU22" i="64"/>
  <c r="AT22" i="64"/>
  <c r="AS22" i="64"/>
  <c r="AR22" i="64"/>
  <c r="AQ22" i="64"/>
  <c r="AP22" i="64"/>
  <c r="AO22" i="64"/>
  <c r="AN22" i="64"/>
  <c r="AM22" i="64"/>
  <c r="AL22" i="64"/>
  <c r="AK22" i="64"/>
  <c r="AJ22" i="64"/>
  <c r="AI22" i="64"/>
  <c r="AH22" i="64"/>
  <c r="AG22" i="64"/>
  <c r="AF22" i="64"/>
  <c r="AE22" i="64"/>
  <c r="AD22" i="64"/>
  <c r="AC22" i="64"/>
  <c r="AB22" i="64"/>
  <c r="AA22" i="64"/>
  <c r="BH21" i="64"/>
  <c r="BG21" i="64"/>
  <c r="BF21" i="64"/>
  <c r="BE21" i="64"/>
  <c r="BD21" i="64"/>
  <c r="BC21" i="64"/>
  <c r="BB21" i="64"/>
  <c r="BA21" i="64"/>
  <c r="AZ21" i="64"/>
  <c r="AY21" i="64"/>
  <c r="AX21" i="64"/>
  <c r="AW21" i="64"/>
  <c r="AV21" i="64"/>
  <c r="AU21" i="64"/>
  <c r="AT21" i="64"/>
  <c r="AS21" i="64"/>
  <c r="AR21" i="64"/>
  <c r="AQ21" i="64"/>
  <c r="AP21" i="64"/>
  <c r="AO21" i="64"/>
  <c r="AN21" i="64"/>
  <c r="AM21" i="64"/>
  <c r="AL21" i="64"/>
  <c r="AK21" i="64"/>
  <c r="AJ21" i="64"/>
  <c r="AI21" i="64"/>
  <c r="AH21" i="64"/>
  <c r="AG21" i="64"/>
  <c r="AF21" i="64"/>
  <c r="AE21" i="64"/>
  <c r="AD21" i="64"/>
  <c r="AC21" i="64"/>
  <c r="AB21" i="64"/>
  <c r="AA21" i="64"/>
  <c r="AB176" i="125" l="1"/>
  <c r="AA176" i="125"/>
  <c r="AZ85" i="125" l="1"/>
  <c r="AB157" i="125"/>
  <c r="AC157" i="125" s="1"/>
  <c r="AD157" i="125" s="1"/>
  <c r="AE157" i="125" s="1"/>
  <c r="AF157" i="125" s="1"/>
  <c r="AG157" i="125" s="1"/>
  <c r="AH157" i="125" s="1"/>
  <c r="AI157" i="125" s="1"/>
  <c r="AJ157" i="125" s="1"/>
  <c r="AK157" i="125" s="1"/>
  <c r="AL157" i="125" s="1"/>
  <c r="AM157" i="125" s="1"/>
  <c r="AN157" i="125" s="1"/>
  <c r="AO157" i="125" s="1"/>
  <c r="AP157" i="125" s="1"/>
  <c r="AQ157" i="125" s="1"/>
  <c r="AR157" i="125" s="1"/>
  <c r="AS157" i="125" s="1"/>
  <c r="AT157" i="125" s="1"/>
  <c r="AU157" i="125" s="1"/>
  <c r="AV157" i="125" s="1"/>
  <c r="AW157" i="125" s="1"/>
  <c r="AX157" i="125" s="1"/>
  <c r="AY157" i="125" s="1"/>
  <c r="AZ157" i="125" s="1"/>
  <c r="BA157" i="125" s="1"/>
  <c r="BB157" i="125" s="1"/>
  <c r="BC157" i="125" s="1"/>
  <c r="BD157" i="125" s="1"/>
  <c r="BE157" i="125" s="1"/>
  <c r="BF157" i="125" s="1"/>
  <c r="BG157" i="125" s="1"/>
  <c r="BH157" i="125" s="1"/>
  <c r="BH163" i="125"/>
  <c r="T3" i="125"/>
  <c r="BG151" i="125"/>
  <c r="AZ64" i="125"/>
  <c r="BG163" i="125"/>
  <c r="BF163" i="125"/>
  <c r="BE163" i="125"/>
  <c r="BD163" i="125"/>
  <c r="BC163" i="125"/>
  <c r="BB163" i="125"/>
  <c r="BA163" i="125"/>
  <c r="AZ163" i="125"/>
  <c r="AY163" i="125"/>
  <c r="AX163" i="125"/>
  <c r="AW163" i="125"/>
  <c r="AV163" i="125"/>
  <c r="AU163" i="125"/>
  <c r="AT163" i="125"/>
  <c r="AS163" i="125"/>
  <c r="AR163" i="125"/>
  <c r="AQ163" i="125"/>
  <c r="AP163" i="125"/>
  <c r="AO163" i="125"/>
  <c r="AN163" i="125"/>
  <c r="AM163" i="125"/>
  <c r="AL163" i="125"/>
  <c r="AK163" i="125"/>
  <c r="AJ163" i="125"/>
  <c r="AI163" i="125"/>
  <c r="AH163" i="125"/>
  <c r="AG163" i="125"/>
  <c r="AF163" i="125"/>
  <c r="AE163" i="125"/>
  <c r="AD163" i="125"/>
  <c r="AC163" i="125"/>
  <c r="AB163" i="125"/>
  <c r="AA163" i="125"/>
  <c r="AJ48" i="125"/>
  <c r="AJ162" i="125" s="1"/>
  <c r="BD176" i="125"/>
  <c r="AB173" i="125"/>
  <c r="AC173" i="125" s="1"/>
  <c r="AD173" i="125" s="1"/>
  <c r="AE173" i="125" s="1"/>
  <c r="AF173" i="125" s="1"/>
  <c r="AG173" i="125" s="1"/>
  <c r="AH173" i="125" s="1"/>
  <c r="AI173" i="125" s="1"/>
  <c r="AJ173" i="125" s="1"/>
  <c r="AK173" i="125" s="1"/>
  <c r="AL173" i="125" s="1"/>
  <c r="AM173" i="125" s="1"/>
  <c r="AN173" i="125" s="1"/>
  <c r="AO173" i="125" s="1"/>
  <c r="AP173" i="125" s="1"/>
  <c r="AQ173" i="125" s="1"/>
  <c r="AR173" i="125" s="1"/>
  <c r="AS173" i="125" s="1"/>
  <c r="AT173" i="125" s="1"/>
  <c r="AU173" i="125" s="1"/>
  <c r="AV173" i="125" s="1"/>
  <c r="AW173" i="125" s="1"/>
  <c r="AX173" i="125" s="1"/>
  <c r="AY173" i="125" s="1"/>
  <c r="AZ173" i="125" s="1"/>
  <c r="BA173" i="125" s="1"/>
  <c r="BB173" i="125" s="1"/>
  <c r="BC173" i="125" s="1"/>
  <c r="BD173" i="125" s="1"/>
  <c r="BE173" i="125" s="1"/>
  <c r="BF173" i="125" s="1"/>
  <c r="BG173" i="125" s="1"/>
  <c r="BH173" i="125" s="1"/>
  <c r="AB150" i="125"/>
  <c r="AC150" i="125" s="1"/>
  <c r="AD150" i="125" s="1"/>
  <c r="AE150" i="125" s="1"/>
  <c r="AF150" i="125" s="1"/>
  <c r="AG150" i="125" s="1"/>
  <c r="AH150" i="125" s="1"/>
  <c r="AI150" i="125" s="1"/>
  <c r="AJ150" i="125" s="1"/>
  <c r="AK150" i="125" s="1"/>
  <c r="AL150" i="125" s="1"/>
  <c r="AM150" i="125" s="1"/>
  <c r="AN150" i="125" s="1"/>
  <c r="AO150" i="125" s="1"/>
  <c r="AP150" i="125" s="1"/>
  <c r="AQ150" i="125" s="1"/>
  <c r="AR150" i="125" s="1"/>
  <c r="AS150" i="125" s="1"/>
  <c r="AT150" i="125" s="1"/>
  <c r="AU150" i="125" s="1"/>
  <c r="AV150" i="125" s="1"/>
  <c r="AW150" i="125" s="1"/>
  <c r="AX150" i="125" s="1"/>
  <c r="AY150" i="125" s="1"/>
  <c r="AZ150" i="125" s="1"/>
  <c r="BA150" i="125" s="1"/>
  <c r="BB150" i="125" s="1"/>
  <c r="BC150" i="125" s="1"/>
  <c r="BD150" i="125" s="1"/>
  <c r="BE150" i="125" s="1"/>
  <c r="BF150" i="125" s="1"/>
  <c r="BG150" i="125" s="1"/>
  <c r="BH150" i="125" s="1"/>
  <c r="AB141" i="125"/>
  <c r="AC141" i="125" s="1"/>
  <c r="AD141" i="125" s="1"/>
  <c r="AE141" i="125" s="1"/>
  <c r="AF141" i="125" s="1"/>
  <c r="AG141" i="125" s="1"/>
  <c r="AH141" i="125" s="1"/>
  <c r="AI141" i="125" s="1"/>
  <c r="AJ141" i="125" s="1"/>
  <c r="AK141" i="125" s="1"/>
  <c r="AL141" i="125" s="1"/>
  <c r="AM141" i="125" s="1"/>
  <c r="AN141" i="125" s="1"/>
  <c r="AO141" i="125" s="1"/>
  <c r="AP141" i="125" s="1"/>
  <c r="AQ141" i="125" s="1"/>
  <c r="AR141" i="125" s="1"/>
  <c r="AS141" i="125" s="1"/>
  <c r="AT141" i="125" s="1"/>
  <c r="AU141" i="125" s="1"/>
  <c r="AV141" i="125" s="1"/>
  <c r="AW141" i="125" s="1"/>
  <c r="AX141" i="125" s="1"/>
  <c r="AY141" i="125" s="1"/>
  <c r="AZ141" i="125" s="1"/>
  <c r="BA141" i="125" s="1"/>
  <c r="BB141" i="125" s="1"/>
  <c r="BC141" i="125" s="1"/>
  <c r="BD141" i="125" s="1"/>
  <c r="BE141" i="125" s="1"/>
  <c r="BF141" i="125" s="1"/>
  <c r="BG141" i="125" s="1"/>
  <c r="BH141" i="125" s="1"/>
  <c r="AB131" i="125"/>
  <c r="AC131" i="125" s="1"/>
  <c r="AD131" i="125" s="1"/>
  <c r="AE131" i="125" s="1"/>
  <c r="AF131" i="125" s="1"/>
  <c r="AG131" i="125" s="1"/>
  <c r="AH131" i="125" s="1"/>
  <c r="AI131" i="125" s="1"/>
  <c r="AJ131" i="125" s="1"/>
  <c r="AK131" i="125" s="1"/>
  <c r="AL131" i="125" s="1"/>
  <c r="AM131" i="125" s="1"/>
  <c r="AN131" i="125" s="1"/>
  <c r="AO131" i="125" s="1"/>
  <c r="AP131" i="125" s="1"/>
  <c r="AQ131" i="125" s="1"/>
  <c r="AR131" i="125" s="1"/>
  <c r="AS131" i="125" s="1"/>
  <c r="AT131" i="125" s="1"/>
  <c r="AU131" i="125" s="1"/>
  <c r="AV131" i="125" s="1"/>
  <c r="AW131" i="125" s="1"/>
  <c r="AX131" i="125" s="1"/>
  <c r="AY131" i="125" s="1"/>
  <c r="AZ131" i="125" s="1"/>
  <c r="BA131" i="125" s="1"/>
  <c r="BB131" i="125" s="1"/>
  <c r="BC131" i="125" s="1"/>
  <c r="BD131" i="125" s="1"/>
  <c r="BE131" i="125" s="1"/>
  <c r="BF131" i="125" s="1"/>
  <c r="BG131" i="125" s="1"/>
  <c r="BH131" i="125" s="1"/>
  <c r="AB121" i="125"/>
  <c r="AC121" i="125" s="1"/>
  <c r="AD121" i="125" s="1"/>
  <c r="AE121" i="125" s="1"/>
  <c r="AF121" i="125" s="1"/>
  <c r="AG121" i="125" s="1"/>
  <c r="AH121" i="125" s="1"/>
  <c r="AI121" i="125" s="1"/>
  <c r="AJ121" i="125" s="1"/>
  <c r="AK121" i="125" s="1"/>
  <c r="AL121" i="125" s="1"/>
  <c r="AM121" i="125" s="1"/>
  <c r="AN121" i="125" s="1"/>
  <c r="AO121" i="125" s="1"/>
  <c r="AP121" i="125" s="1"/>
  <c r="AQ121" i="125" s="1"/>
  <c r="AR121" i="125" s="1"/>
  <c r="AS121" i="125" s="1"/>
  <c r="AT121" i="125" s="1"/>
  <c r="AU121" i="125" s="1"/>
  <c r="AV121" i="125" s="1"/>
  <c r="AW121" i="125" s="1"/>
  <c r="AX121" i="125" s="1"/>
  <c r="AY121" i="125" s="1"/>
  <c r="AZ121" i="125" s="1"/>
  <c r="BA121" i="125" s="1"/>
  <c r="BB121" i="125" s="1"/>
  <c r="BC121" i="125" s="1"/>
  <c r="BD121" i="125" s="1"/>
  <c r="BE121" i="125" s="1"/>
  <c r="BF121" i="125" s="1"/>
  <c r="BG121" i="125" s="1"/>
  <c r="BH121" i="125" s="1"/>
  <c r="AE114" i="125"/>
  <c r="AB92" i="125"/>
  <c r="AC92" i="125" s="1"/>
  <c r="AD92" i="125" s="1"/>
  <c r="AE92" i="125" s="1"/>
  <c r="AF92" i="125" s="1"/>
  <c r="AG92" i="125" s="1"/>
  <c r="AH92" i="125" s="1"/>
  <c r="AI92" i="125" s="1"/>
  <c r="AJ92" i="125" s="1"/>
  <c r="AK92" i="125" s="1"/>
  <c r="AL92" i="125" s="1"/>
  <c r="AM92" i="125" s="1"/>
  <c r="AN92" i="125" s="1"/>
  <c r="AO92" i="125" s="1"/>
  <c r="AP92" i="125" s="1"/>
  <c r="AQ92" i="125" s="1"/>
  <c r="AR92" i="125" s="1"/>
  <c r="AS92" i="125" s="1"/>
  <c r="AT92" i="125" s="1"/>
  <c r="AU92" i="125" s="1"/>
  <c r="AV92" i="125" s="1"/>
  <c r="AW92" i="125" s="1"/>
  <c r="AX92" i="125" s="1"/>
  <c r="AY92" i="125" s="1"/>
  <c r="AZ92" i="125" s="1"/>
  <c r="BA92" i="125" s="1"/>
  <c r="BB92" i="125" s="1"/>
  <c r="BC92" i="125" s="1"/>
  <c r="BD92" i="125" s="1"/>
  <c r="BE92" i="125" s="1"/>
  <c r="BF92" i="125" s="1"/>
  <c r="BG92" i="125" s="1"/>
  <c r="BH92" i="125" s="1"/>
  <c r="AB63" i="125"/>
  <c r="AC63" i="125" s="1"/>
  <c r="AD63" i="125" s="1"/>
  <c r="AE63" i="125" s="1"/>
  <c r="AF63" i="125" s="1"/>
  <c r="AG63" i="125" s="1"/>
  <c r="AH63" i="125" s="1"/>
  <c r="AI63" i="125" s="1"/>
  <c r="AJ63" i="125" s="1"/>
  <c r="AK63" i="125" s="1"/>
  <c r="AL63" i="125" s="1"/>
  <c r="AM63" i="125" s="1"/>
  <c r="AN63" i="125" s="1"/>
  <c r="AO63" i="125" s="1"/>
  <c r="AP63" i="125" s="1"/>
  <c r="AQ63" i="125" s="1"/>
  <c r="AR63" i="125" s="1"/>
  <c r="AS63" i="125" s="1"/>
  <c r="AT63" i="125" s="1"/>
  <c r="AU63" i="125" s="1"/>
  <c r="AV63" i="125" s="1"/>
  <c r="AW63" i="125" s="1"/>
  <c r="AX63" i="125" s="1"/>
  <c r="AY63" i="125" s="1"/>
  <c r="AZ63" i="125" s="1"/>
  <c r="BA63" i="125" s="1"/>
  <c r="BB63" i="125" s="1"/>
  <c r="BC63" i="125" s="1"/>
  <c r="BD63" i="125" s="1"/>
  <c r="BE63" i="125" s="1"/>
  <c r="BF63" i="125" s="1"/>
  <c r="BG63" i="125" s="1"/>
  <c r="BH63" i="125" s="1"/>
  <c r="AB6" i="125"/>
  <c r="AC6" i="125" s="1"/>
  <c r="AD6" i="125" s="1"/>
  <c r="AE6" i="125" s="1"/>
  <c r="AF6" i="125" s="1"/>
  <c r="AG6" i="125" s="1"/>
  <c r="AH6" i="125" s="1"/>
  <c r="AI6" i="125" s="1"/>
  <c r="AJ6" i="125" s="1"/>
  <c r="AK6" i="125" s="1"/>
  <c r="AL6" i="125" s="1"/>
  <c r="AM6" i="125" s="1"/>
  <c r="AN6" i="125" s="1"/>
  <c r="AO6" i="125" s="1"/>
  <c r="AP6" i="125" s="1"/>
  <c r="AQ6" i="125" s="1"/>
  <c r="AR6" i="125" s="1"/>
  <c r="AS6" i="125" s="1"/>
  <c r="AT6" i="125" s="1"/>
  <c r="AU6" i="125" s="1"/>
  <c r="AV6" i="125" s="1"/>
  <c r="AW6" i="125" s="1"/>
  <c r="AX6" i="125" s="1"/>
  <c r="AY6" i="125" s="1"/>
  <c r="AZ6" i="125" s="1"/>
  <c r="BA6" i="125" s="1"/>
  <c r="BB6" i="125" s="1"/>
  <c r="BC6" i="125" s="1"/>
  <c r="BD6" i="125" s="1"/>
  <c r="BE6" i="125" s="1"/>
  <c r="BF6" i="125" s="1"/>
  <c r="BG6" i="125" s="1"/>
  <c r="BH6" i="125" s="1"/>
  <c r="AB4" i="125"/>
  <c r="AC4" i="125" s="1"/>
  <c r="AD4" i="125" s="1"/>
  <c r="AE4" i="125" s="1"/>
  <c r="AF4" i="125" s="1"/>
  <c r="AG4" i="125" s="1"/>
  <c r="AH4" i="125" s="1"/>
  <c r="AI4" i="125" s="1"/>
  <c r="AJ4" i="125" s="1"/>
  <c r="AK4" i="125" s="1"/>
  <c r="AL4" i="125" s="1"/>
  <c r="AM4" i="125" s="1"/>
  <c r="AN4" i="125" s="1"/>
  <c r="AO4" i="125" s="1"/>
  <c r="AP4" i="125" s="1"/>
  <c r="AQ4" i="125" s="1"/>
  <c r="AR4" i="125" s="1"/>
  <c r="AS4" i="125" s="1"/>
  <c r="AT4" i="125" s="1"/>
  <c r="AU4" i="125" s="1"/>
  <c r="AV4" i="125" s="1"/>
  <c r="AW4" i="125" s="1"/>
  <c r="AX4" i="125" s="1"/>
  <c r="AY4" i="125" s="1"/>
  <c r="AZ4" i="125" s="1"/>
  <c r="BA4" i="125" s="1"/>
  <c r="BB4" i="125" s="1"/>
  <c r="BC4" i="125" s="1"/>
  <c r="BD4" i="125" s="1"/>
  <c r="BE4" i="125" s="1"/>
  <c r="BF4" i="125" s="1"/>
  <c r="BG4" i="125" s="1"/>
  <c r="BH4" i="125" s="1"/>
  <c r="AU36" i="125" l="1"/>
  <c r="AU160" i="125" s="1"/>
  <c r="AS48" i="125"/>
  <c r="AS162" i="125" s="1"/>
  <c r="AE8" i="125"/>
  <c r="AR151" i="125"/>
  <c r="AH176" i="125"/>
  <c r="BB176" i="125"/>
  <c r="BE176" i="125"/>
  <c r="AZ36" i="125"/>
  <c r="AZ160" i="125" s="1"/>
  <c r="AB64" i="125"/>
  <c r="AJ64" i="125"/>
  <c r="AR64" i="125"/>
  <c r="AF151" i="125"/>
  <c r="AV151" i="125"/>
  <c r="AL64" i="125"/>
  <c r="BH64" i="125"/>
  <c r="AE85" i="125"/>
  <c r="AJ151" i="125"/>
  <c r="AZ151" i="125"/>
  <c r="AF36" i="125"/>
  <c r="AF160" i="125" s="1"/>
  <c r="AZ114" i="125"/>
  <c r="BD36" i="125"/>
  <c r="BD160" i="125" s="1"/>
  <c r="AN85" i="125"/>
  <c r="BD151" i="125"/>
  <c r="AL48" i="125"/>
  <c r="AL162" i="125" s="1"/>
  <c r="AT8" i="125"/>
  <c r="AU8" i="125"/>
  <c r="AD8" i="125"/>
  <c r="AP176" i="125"/>
  <c r="AT176" i="125"/>
  <c r="AL176" i="125"/>
  <c r="BF176" i="125"/>
  <c r="AA114" i="125"/>
  <c r="AI114" i="125"/>
  <c r="AM114" i="125"/>
  <c r="AQ114" i="125"/>
  <c r="AU114" i="125"/>
  <c r="AY114" i="125"/>
  <c r="BC114" i="125"/>
  <c r="AC151" i="125"/>
  <c r="AG151" i="125"/>
  <c r="AK151" i="125"/>
  <c r="AO151" i="125"/>
  <c r="AS151" i="125"/>
  <c r="AW151" i="125"/>
  <c r="BA151" i="125"/>
  <c r="AE176" i="125"/>
  <c r="AM176" i="125"/>
  <c r="AR36" i="125"/>
  <c r="AR160" i="125" s="1"/>
  <c r="AT48" i="125"/>
  <c r="AT162" i="125" s="1"/>
  <c r="AF64" i="125"/>
  <c r="AN64" i="125"/>
  <c r="AV64" i="125"/>
  <c r="AB151" i="125"/>
  <c r="AN151" i="125"/>
  <c r="AD176" i="125"/>
  <c r="AX176" i="125"/>
  <c r="AC64" i="125"/>
  <c r="AG64" i="125"/>
  <c r="AO64" i="125"/>
  <c r="AW64" i="125"/>
  <c r="BE151" i="125"/>
  <c r="AC8" i="125"/>
  <c r="AI30" i="125"/>
  <c r="BG30" i="125"/>
  <c r="AH30" i="125"/>
  <c r="BE30" i="125"/>
  <c r="AC36" i="125"/>
  <c r="AC160" i="125" s="1"/>
  <c r="AK36" i="125"/>
  <c r="AK160" i="125" s="1"/>
  <c r="AO36" i="125"/>
  <c r="AO160" i="125" s="1"/>
  <c r="AS36" i="125"/>
  <c r="BA36" i="125"/>
  <c r="BA160" i="125" s="1"/>
  <c r="BE36" i="125"/>
  <c r="BE160" i="125" s="1"/>
  <c r="AA48" i="125"/>
  <c r="AA162" i="125" s="1"/>
  <c r="AE48" i="125"/>
  <c r="AE162" i="125" s="1"/>
  <c r="AI48" i="125"/>
  <c r="AI162" i="125" s="1"/>
  <c r="AM48" i="125"/>
  <c r="AM162" i="125" s="1"/>
  <c r="AQ48" i="125"/>
  <c r="AQ162" i="125" s="1"/>
  <c r="AY48" i="125"/>
  <c r="AY162" i="125" s="1"/>
  <c r="BG48" i="125"/>
  <c r="BG162" i="125" s="1"/>
  <c r="AI8" i="125"/>
  <c r="AQ8" i="125"/>
  <c r="AY8" i="125"/>
  <c r="BG8" i="125"/>
  <c r="AA36" i="125"/>
  <c r="AA160" i="125" s="1"/>
  <c r="AI36" i="125"/>
  <c r="AI160" i="125" s="1"/>
  <c r="AQ36" i="125"/>
  <c r="AQ160" i="125" s="1"/>
  <c r="AY36" i="125"/>
  <c r="AY160" i="125" s="1"/>
  <c r="BG36" i="125"/>
  <c r="BG160" i="125" s="1"/>
  <c r="AG48" i="125"/>
  <c r="AG162" i="125" s="1"/>
  <c r="AO48" i="125"/>
  <c r="AO162" i="125" s="1"/>
  <c r="AW48" i="125"/>
  <c r="AW162" i="125" s="1"/>
  <c r="BE48" i="125"/>
  <c r="BE162" i="125" s="1"/>
  <c r="AI85" i="125"/>
  <c r="AR132" i="125"/>
  <c r="AE151" i="125"/>
  <c r="AM151" i="125"/>
  <c r="AU151" i="125"/>
  <c r="BC151" i="125"/>
  <c r="AS8" i="125"/>
  <c r="AB36" i="125"/>
  <c r="AB160" i="125" s="1"/>
  <c r="AJ36" i="125"/>
  <c r="AJ160" i="125" s="1"/>
  <c r="AN36" i="125"/>
  <c r="AN160" i="125" s="1"/>
  <c r="AV36" i="125"/>
  <c r="AV160" i="125" s="1"/>
  <c r="AD48" i="125"/>
  <c r="AD162" i="125" s="1"/>
  <c r="AH48" i="125"/>
  <c r="AH162" i="125" s="1"/>
  <c r="AP48" i="125"/>
  <c r="AP162" i="125" s="1"/>
  <c r="AX48" i="125"/>
  <c r="AX162" i="125" s="1"/>
  <c r="BB48" i="125"/>
  <c r="BB162" i="125" s="1"/>
  <c r="BF48" i="125"/>
  <c r="BF162" i="125" s="1"/>
  <c r="BH36" i="125"/>
  <c r="BH160" i="125" s="1"/>
  <c r="AS160" i="125"/>
  <c r="AK64" i="125"/>
  <c r="AS64" i="125"/>
  <c r="AU176" i="125"/>
  <c r="BC176" i="125"/>
  <c r="AU48" i="125"/>
  <c r="AU162" i="125" s="1"/>
  <c r="BC48" i="125"/>
  <c r="BC162" i="125" s="1"/>
  <c r="BE64" i="125"/>
  <c r="AH122" i="125"/>
  <c r="BD142" i="125"/>
  <c r="AQ176" i="125"/>
  <c r="AM8" i="125"/>
  <c r="BC8" i="125"/>
  <c r="AE36" i="125"/>
  <c r="AE160" i="125" s="1"/>
  <c r="AM36" i="125"/>
  <c r="AM160" i="125" s="1"/>
  <c r="BC36" i="125"/>
  <c r="BC160" i="125" s="1"/>
  <c r="AC48" i="125"/>
  <c r="AC162" i="125" s="1"/>
  <c r="AK48" i="125"/>
  <c r="AK162" i="125" s="1"/>
  <c r="BA48" i="125"/>
  <c r="BA162" i="125" s="1"/>
  <c r="AM85" i="125"/>
  <c r="AU85" i="125"/>
  <c r="AA151" i="125"/>
  <c r="AI151" i="125"/>
  <c r="AQ151" i="125"/>
  <c r="AY151" i="125"/>
  <c r="BH48" i="125"/>
  <c r="BH162" i="125" s="1"/>
  <c r="BH85" i="125"/>
  <c r="BH176" i="125"/>
  <c r="BH8" i="125"/>
  <c r="AB85" i="125"/>
  <c r="AU122" i="125"/>
  <c r="BB122" i="125"/>
  <c r="AS122" i="125"/>
  <c r="AI132" i="125"/>
  <c r="BE132" i="125"/>
  <c r="AT142" i="125"/>
  <c r="BA142" i="125"/>
  <c r="AQ142" i="125"/>
  <c r="AP151" i="125"/>
  <c r="AV176" i="125"/>
  <c r="BH114" i="125"/>
  <c r="BH142" i="125"/>
  <c r="BB30" i="125"/>
  <c r="AR30" i="125"/>
  <c r="AP36" i="125"/>
  <c r="AP160" i="125" s="1"/>
  <c r="AG36" i="125"/>
  <c r="AG160" i="125" s="1"/>
  <c r="AW36" i="125"/>
  <c r="AW160" i="125" s="1"/>
  <c r="BD48" i="125"/>
  <c r="BD162" i="125" s="1"/>
  <c r="AK85" i="125"/>
  <c r="AV85" i="125"/>
  <c r="AF114" i="125"/>
  <c r="AR122" i="125"/>
  <c r="AZ122" i="125"/>
  <c r="BC132" i="125"/>
  <c r="AC132" i="125"/>
  <c r="AS132" i="125"/>
  <c r="AG142" i="125"/>
  <c r="AE142" i="125"/>
  <c r="AJ176" i="125"/>
  <c r="AI176" i="125"/>
  <c r="AY176" i="125"/>
  <c r="BG176" i="125"/>
  <c r="BH151" i="125"/>
  <c r="BH132" i="125"/>
  <c r="BH122" i="125"/>
  <c r="BH30" i="125"/>
  <c r="AL8" i="125"/>
  <c r="AX8" i="125"/>
  <c r="BB8" i="125"/>
  <c r="AG8" i="125"/>
  <c r="BA8" i="125"/>
  <c r="AB30" i="125"/>
  <c r="AF30" i="125"/>
  <c r="AJ30" i="125"/>
  <c r="AN30" i="125"/>
  <c r="AV30" i="125"/>
  <c r="AZ30" i="125"/>
  <c r="BD30" i="125"/>
  <c r="AA30" i="125"/>
  <c r="AE30" i="125"/>
  <c r="AM30" i="125"/>
  <c r="AQ30" i="125"/>
  <c r="AU30" i="125"/>
  <c r="AY30" i="125"/>
  <c r="BC30" i="125"/>
  <c r="AD30" i="125"/>
  <c r="AL30" i="125"/>
  <c r="AP30" i="125"/>
  <c r="AT30" i="125"/>
  <c r="AX30" i="125"/>
  <c r="BF30" i="125"/>
  <c r="AC30" i="125"/>
  <c r="AG30" i="125"/>
  <c r="AD36" i="125"/>
  <c r="AD160" i="125" s="1"/>
  <c r="AH36" i="125"/>
  <c r="AH160" i="125" s="1"/>
  <c r="AL36" i="125"/>
  <c r="AL160" i="125" s="1"/>
  <c r="AT36" i="125"/>
  <c r="AT160" i="125" s="1"/>
  <c r="AX36" i="125"/>
  <c r="AX160" i="125" s="1"/>
  <c r="BB36" i="125"/>
  <c r="BB160" i="125" s="1"/>
  <c r="BF36" i="125"/>
  <c r="BF160" i="125" s="1"/>
  <c r="AB48" i="125"/>
  <c r="AB162" i="125" s="1"/>
  <c r="AF48" i="125"/>
  <c r="AF162" i="125" s="1"/>
  <c r="AN48" i="125"/>
  <c r="AN162" i="125" s="1"/>
  <c r="AR48" i="125"/>
  <c r="AR162" i="125" s="1"/>
  <c r="AV48" i="125"/>
  <c r="AV162" i="125" s="1"/>
  <c r="AZ48" i="125"/>
  <c r="AZ162" i="125" s="1"/>
  <c r="AH64" i="125"/>
  <c r="AP64" i="125"/>
  <c r="AX64" i="125"/>
  <c r="BF64" i="125"/>
  <c r="AC85" i="125"/>
  <c r="AS85" i="125"/>
  <c r="BA85" i="125"/>
  <c r="AB114" i="125"/>
  <c r="AJ114" i="125"/>
  <c r="AR114" i="125"/>
  <c r="AV114" i="125"/>
  <c r="AC122" i="125"/>
  <c r="AG122" i="125"/>
  <c r="AK122" i="125"/>
  <c r="AO122" i="125"/>
  <c r="AW122" i="125"/>
  <c r="AH8" i="125"/>
  <c r="AP8" i="125"/>
  <c r="BF8" i="125"/>
  <c r="AK8" i="125"/>
  <c r="AW8" i="125"/>
  <c r="BG114" i="125"/>
  <c r="AK30" i="125"/>
  <c r="AO30" i="125"/>
  <c r="AW30" i="125"/>
  <c r="BA30" i="125"/>
  <c r="BD85" i="125"/>
  <c r="BA64" i="125"/>
  <c r="AO8" i="125"/>
  <c r="BE8" i="125"/>
  <c r="BA122" i="125"/>
  <c r="BE122" i="125"/>
  <c r="AB122" i="125"/>
  <c r="AJ122" i="125"/>
  <c r="AA122" i="125"/>
  <c r="AE122" i="125"/>
  <c r="AI122" i="125"/>
  <c r="AM122" i="125"/>
  <c r="AQ122" i="125"/>
  <c r="AY122" i="125"/>
  <c r="BC122" i="125"/>
  <c r="BG122" i="125"/>
  <c r="AD122" i="125"/>
  <c r="AL122" i="125"/>
  <c r="AT122" i="125"/>
  <c r="AX122" i="125"/>
  <c r="AB132" i="125"/>
  <c r="AF132" i="125"/>
  <c r="AJ132" i="125"/>
  <c r="AN132" i="125"/>
  <c r="AV132" i="125"/>
  <c r="AZ132" i="125"/>
  <c r="BD132" i="125"/>
  <c r="AA132" i="125"/>
  <c r="AE132" i="125"/>
  <c r="AM132" i="125"/>
  <c r="AQ132" i="125"/>
  <c r="AU132" i="125"/>
  <c r="AY132" i="125"/>
  <c r="BG132" i="125"/>
  <c r="AD132" i="125"/>
  <c r="AH132" i="125"/>
  <c r="AL132" i="125"/>
  <c r="AP132" i="125"/>
  <c r="AT132" i="125"/>
  <c r="AX132" i="125"/>
  <c r="BB132" i="125"/>
  <c r="BF132" i="125"/>
  <c r="AG132" i="125"/>
  <c r="AK132" i="125"/>
  <c r="AW132" i="125"/>
  <c r="AA142" i="125"/>
  <c r="AI142" i="125"/>
  <c r="AM142" i="125"/>
  <c r="AU142" i="125"/>
  <c r="AY142" i="125"/>
  <c r="BC142" i="125"/>
  <c r="BG142" i="125"/>
  <c r="AD142" i="125"/>
  <c r="AH142" i="125"/>
  <c r="AL142" i="125"/>
  <c r="AP142" i="125"/>
  <c r="AX142" i="125"/>
  <c r="BB142" i="125"/>
  <c r="BF142" i="125"/>
  <c r="AC142" i="125"/>
  <c r="AK142" i="125"/>
  <c r="AO142" i="125"/>
  <c r="AS142" i="125"/>
  <c r="AW142" i="125"/>
  <c r="BE142" i="125"/>
  <c r="AF142" i="125"/>
  <c r="AJ142" i="125"/>
  <c r="AN142" i="125"/>
  <c r="AR142" i="125"/>
  <c r="AZ142" i="125"/>
  <c r="AD151" i="125"/>
  <c r="AH151" i="125"/>
  <c r="AL151" i="125"/>
  <c r="AT151" i="125"/>
  <c r="AX151" i="125"/>
  <c r="BB151" i="125"/>
  <c r="BF151" i="125"/>
  <c r="AC176" i="125"/>
  <c r="AG176" i="125"/>
  <c r="AK176" i="125"/>
  <c r="AO176" i="125"/>
  <c r="AS176" i="125"/>
  <c r="AW176" i="125"/>
  <c r="BA176" i="125"/>
  <c r="AF176" i="125"/>
  <c r="AN176" i="125"/>
  <c r="AR176" i="125"/>
  <c r="AZ176" i="125"/>
  <c r="AO85" i="125"/>
  <c r="AS30" i="125"/>
  <c r="AY85" i="125"/>
  <c r="BC85" i="125"/>
  <c r="AP122" i="125"/>
  <c r="BF122" i="125"/>
  <c r="AO132" i="125"/>
  <c r="BA132" i="125"/>
  <c r="AB142" i="125"/>
  <c r="AV142" i="125"/>
  <c r="BE85" i="125"/>
  <c r="AT64" i="125"/>
  <c r="AG85" i="125"/>
  <c r="AW85" i="125"/>
  <c r="BD114" i="125"/>
  <c r="AD64" i="125"/>
  <c r="AF85" i="125"/>
  <c r="AR85" i="125"/>
  <c r="BD64" i="125"/>
  <c r="BB64" i="125"/>
  <c r="AJ85" i="125"/>
  <c r="AN114" i="125"/>
  <c r="AJ8" i="125"/>
  <c r="AR8" i="125"/>
  <c r="AZ8" i="125"/>
  <c r="AB8" i="125"/>
  <c r="AF8" i="125"/>
  <c r="AN8" i="125"/>
  <c r="AV8" i="125"/>
  <c r="BD8" i="125"/>
  <c r="AF122" i="125"/>
  <c r="AN122" i="125"/>
  <c r="AV122" i="125"/>
  <c r="BD122" i="125"/>
  <c r="AA64" i="125"/>
  <c r="AE64" i="125"/>
  <c r="AI64" i="125"/>
  <c r="AM64" i="125"/>
  <c r="AQ64" i="125"/>
  <c r="AU64" i="125"/>
  <c r="AY64" i="125"/>
  <c r="BC64" i="125"/>
  <c r="BG64" i="125"/>
  <c r="AD85" i="125"/>
  <c r="AH85" i="125"/>
  <c r="AL85" i="125"/>
  <c r="AP85" i="125"/>
  <c r="AT85" i="125"/>
  <c r="AX85" i="125"/>
  <c r="BB85" i="125"/>
  <c r="BF85" i="125"/>
  <c r="AA85" i="125"/>
  <c r="AQ85" i="125"/>
  <c r="BG85" i="125"/>
  <c r="AC114" i="125"/>
  <c r="AG114" i="125"/>
  <c r="AK114" i="125"/>
  <c r="AO114" i="125"/>
  <c r="AS114" i="125"/>
  <c r="AW114" i="125"/>
  <c r="BA114" i="125"/>
  <c r="BE114" i="125"/>
  <c r="AD114" i="125"/>
  <c r="AH114" i="125"/>
  <c r="AL114" i="125"/>
  <c r="AP114" i="125"/>
  <c r="AT114" i="125"/>
  <c r="AX114" i="125"/>
  <c r="BB114" i="125"/>
  <c r="BF114" i="125"/>
  <c r="AC158" i="125" l="1"/>
  <c r="AE54" i="125"/>
  <c r="AQ52" i="125"/>
  <c r="AS54" i="125"/>
  <c r="AO54" i="125"/>
  <c r="BG158" i="125"/>
  <c r="BE159" i="125"/>
  <c r="BE52" i="125"/>
  <c r="AP52" i="125"/>
  <c r="BH158" i="125"/>
  <c r="AU158" i="125"/>
  <c r="AH159" i="125"/>
  <c r="AI159" i="125"/>
  <c r="BG159" i="125"/>
  <c r="BF159" i="125"/>
  <c r="AU159" i="125"/>
  <c r="AN159" i="125"/>
  <c r="AX159" i="125"/>
  <c r="BC158" i="125"/>
  <c r="AG159" i="125"/>
  <c r="BC159" i="125"/>
  <c r="AZ159" i="125"/>
  <c r="AT158" i="125"/>
  <c r="BB159" i="125"/>
  <c r="AC159" i="125"/>
  <c r="AY159" i="125"/>
  <c r="AV159" i="125"/>
  <c r="BH159" i="125"/>
  <c r="AQ159" i="125"/>
  <c r="AJ159" i="125"/>
  <c r="AS159" i="125"/>
  <c r="BA159" i="125"/>
  <c r="AT159" i="125"/>
  <c r="AM159" i="125"/>
  <c r="AF159" i="125"/>
  <c r="AW159" i="125"/>
  <c r="AP159" i="125"/>
  <c r="AE159" i="125"/>
  <c r="AB159" i="125"/>
  <c r="AO159" i="125"/>
  <c r="AL159" i="125"/>
  <c r="AA159" i="125"/>
  <c r="AK159" i="125"/>
  <c r="AD159" i="125"/>
  <c r="BD159" i="125"/>
  <c r="AR159" i="125"/>
  <c r="AK158" i="125"/>
  <c r="BB158" i="125"/>
  <c r="BF158" i="125"/>
  <c r="AH158" i="125"/>
  <c r="AX158" i="125"/>
  <c r="BA158" i="125"/>
  <c r="AL158" i="125"/>
  <c r="AI52" i="125"/>
  <c r="AW158" i="125"/>
  <c r="AG158" i="125"/>
  <c r="AJ158" i="125"/>
  <c r="AR158" i="125"/>
  <c r="AF158" i="125"/>
  <c r="BD158" i="125"/>
  <c r="AB158" i="125"/>
  <c r="AZ158" i="125"/>
  <c r="AQ158" i="125" l="1"/>
  <c r="AQ166" i="125" s="1"/>
  <c r="AQ54" i="125"/>
  <c r="BG54" i="125"/>
  <c r="AC52" i="125"/>
  <c r="AA54" i="125"/>
  <c r="BC54" i="125"/>
  <c r="BG52" i="125"/>
  <c r="AU54" i="125"/>
  <c r="AC54" i="125"/>
  <c r="AS52" i="125"/>
  <c r="AS158" i="125"/>
  <c r="AS166" i="125" s="1"/>
  <c r="AU166" i="125"/>
  <c r="AE52" i="125"/>
  <c r="AU52" i="125"/>
  <c r="AE158" i="125"/>
  <c r="AM52" i="125"/>
  <c r="AA158" i="125"/>
  <c r="AA166" i="125" s="1"/>
  <c r="AY52" i="125"/>
  <c r="AA52" i="125"/>
  <c r="AP54" i="125"/>
  <c r="AP158" i="125"/>
  <c r="AO52" i="125"/>
  <c r="AO158" i="125"/>
  <c r="AO164" i="125" s="1"/>
  <c r="AU164" i="125"/>
  <c r="BH54" i="125"/>
  <c r="AY54" i="125"/>
  <c r="BE54" i="125"/>
  <c r="BE158" i="125"/>
  <c r="AM158" i="125"/>
  <c r="AM166" i="125" s="1"/>
  <c r="AM54" i="125"/>
  <c r="BC52" i="125"/>
  <c r="BH52" i="125"/>
  <c r="BG166" i="125"/>
  <c r="BG164" i="125"/>
  <c r="BH166" i="125"/>
  <c r="AT54" i="125"/>
  <c r="BB52" i="125"/>
  <c r="BH164" i="125"/>
  <c r="AI54" i="125"/>
  <c r="AI158" i="125"/>
  <c r="AB166" i="125"/>
  <c r="AB164" i="125"/>
  <c r="AJ166" i="125"/>
  <c r="AJ164" i="125"/>
  <c r="AY158" i="125"/>
  <c r="AT164" i="125"/>
  <c r="AT166" i="125"/>
  <c r="AX164" i="125"/>
  <c r="AX166" i="125"/>
  <c r="AV158" i="125"/>
  <c r="AH166" i="125"/>
  <c r="AH164" i="125"/>
  <c r="AD158" i="125"/>
  <c r="AZ166" i="125"/>
  <c r="AZ164" i="125"/>
  <c r="AK166" i="125"/>
  <c r="AK164" i="125"/>
  <c r="BD164" i="125"/>
  <c r="BD166" i="125"/>
  <c r="AF164" i="125"/>
  <c r="AF166" i="125"/>
  <c r="AL164" i="125"/>
  <c r="AL166" i="125"/>
  <c r="AN158" i="125"/>
  <c r="BC164" i="125"/>
  <c r="BC166" i="125"/>
  <c r="AW164" i="125"/>
  <c r="AW166" i="125"/>
  <c r="AR166" i="125"/>
  <c r="AR164" i="125"/>
  <c r="BA164" i="125"/>
  <c r="BA166" i="125"/>
  <c r="BF164" i="125"/>
  <c r="BF166" i="125"/>
  <c r="AC166" i="125"/>
  <c r="AC164" i="125"/>
  <c r="AT52" i="125"/>
  <c r="AG166" i="125"/>
  <c r="AG164" i="125"/>
  <c r="BB164" i="125"/>
  <c r="BB166" i="125"/>
  <c r="AK52" i="125"/>
  <c r="AN52" i="125"/>
  <c r="AD54" i="125"/>
  <c r="AH54" i="125"/>
  <c r="AH52" i="125"/>
  <c r="AK54" i="125"/>
  <c r="AN54" i="125"/>
  <c r="AD52" i="125"/>
  <c r="BF54" i="125"/>
  <c r="BF52" i="125"/>
  <c r="AV54" i="125"/>
  <c r="BB54" i="125"/>
  <c r="AW52" i="125"/>
  <c r="AW54" i="125"/>
  <c r="AL54" i="125"/>
  <c r="AL52" i="125"/>
  <c r="AV52" i="125"/>
  <c r="BA52" i="125"/>
  <c r="BA54" i="125"/>
  <c r="AX54" i="125"/>
  <c r="AX52" i="125"/>
  <c r="AG52" i="125"/>
  <c r="AG54" i="125"/>
  <c r="AB54" i="125"/>
  <c r="AB52" i="125"/>
  <c r="BD54" i="125"/>
  <c r="BD52" i="125"/>
  <c r="AF54" i="125"/>
  <c r="AF52" i="125"/>
  <c r="AZ54" i="125"/>
  <c r="AZ52" i="125"/>
  <c r="AR54" i="125"/>
  <c r="AR52" i="125"/>
  <c r="AJ54" i="125"/>
  <c r="AJ52" i="125"/>
  <c r="AQ164" i="125" l="1"/>
  <c r="AS164" i="125"/>
  <c r="AA164" i="125"/>
  <c r="AE166" i="125"/>
  <c r="AM164" i="125"/>
  <c r="AE164" i="125"/>
  <c r="AP166" i="125"/>
  <c r="BE166" i="125"/>
  <c r="AP164" i="125"/>
  <c r="AO166" i="125"/>
  <c r="BE164" i="125"/>
  <c r="AD164" i="125"/>
  <c r="AD166" i="125"/>
  <c r="AV166" i="125"/>
  <c r="AV164" i="125"/>
  <c r="AN166" i="125"/>
  <c r="AN164" i="125"/>
  <c r="AY166" i="125"/>
  <c r="AY164" i="125"/>
  <c r="AI164" i="125"/>
  <c r="AI166" i="125"/>
  <c r="BH5" i="101"/>
  <c r="BH11" i="101"/>
  <c r="BH25" i="101"/>
  <c r="BH39" i="101"/>
  <c r="BH51" i="101"/>
  <c r="BH5" i="97"/>
  <c r="BH11" i="97"/>
  <c r="BH25" i="97"/>
  <c r="BH39" i="97"/>
  <c r="BH51" i="97"/>
  <c r="BH4" i="118"/>
  <c r="BH17" i="118"/>
  <c r="BH27" i="118"/>
  <c r="BH4" i="117"/>
  <c r="BH17" i="117"/>
  <c r="BH27" i="117"/>
  <c r="BH58" i="100"/>
  <c r="BH4" i="70"/>
  <c r="BH14" i="70"/>
  <c r="BH4" i="66"/>
  <c r="BH142" i="66"/>
  <c r="BH146" i="66"/>
  <c r="F22" i="112" s="1"/>
  <c r="BH141" i="66"/>
  <c r="BH154" i="66"/>
  <c r="BH167" i="66"/>
  <c r="BH4" i="65"/>
  <c r="BH78" i="65"/>
  <c r="F9" i="112" s="1"/>
  <c r="BH79" i="65"/>
  <c r="F10" i="112" s="1"/>
  <c r="BH114" i="66"/>
  <c r="BH148" i="66" s="1"/>
  <c r="F24" i="112" s="1"/>
  <c r="BH116" i="66"/>
  <c r="BH117" i="66"/>
  <c r="BH118" i="66"/>
  <c r="BH119" i="66"/>
  <c r="BH121" i="66"/>
  <c r="BH123" i="66"/>
  <c r="BH124" i="66"/>
  <c r="BH125" i="66"/>
  <c r="BH81" i="65"/>
  <c r="F12" i="112" s="1"/>
  <c r="BH127" i="66"/>
  <c r="BH128" i="66"/>
  <c r="BH129" i="66"/>
  <c r="BH82" i="65"/>
  <c r="F13" i="112" s="1"/>
  <c r="BH132" i="66"/>
  <c r="BH133" i="66"/>
  <c r="BH134" i="66"/>
  <c r="BH135" i="66"/>
  <c r="BH74" i="65"/>
  <c r="BH86" i="65"/>
  <c r="BH98" i="65"/>
  <c r="BH80" i="65" l="1"/>
  <c r="F11" i="112" s="1"/>
  <c r="BH23" i="74"/>
  <c r="BH131" i="66"/>
  <c r="BH21" i="76"/>
  <c r="BH38" i="65"/>
  <c r="BH77" i="65" s="1"/>
  <c r="F8" i="112" s="1"/>
  <c r="BH55" i="65"/>
  <c r="BH122" i="66" s="1"/>
  <c r="BH115" i="66"/>
  <c r="BH17" i="100"/>
  <c r="BH64" i="65"/>
  <c r="BH147" i="66"/>
  <c r="F23" i="112" s="1"/>
  <c r="BH19" i="65"/>
  <c r="BH14" i="65" s="1"/>
  <c r="BH76" i="65" s="1"/>
  <c r="F7" i="112" s="1"/>
  <c r="BH130" i="66"/>
  <c r="BH150" i="66" s="1"/>
  <c r="F26" i="112" s="1"/>
  <c r="BH7" i="65"/>
  <c r="BH6" i="65" s="1"/>
  <c r="BH24" i="100"/>
  <c r="BH61" i="100" s="1"/>
  <c r="BH48" i="65"/>
  <c r="BH7" i="66"/>
  <c r="BH143" i="66" s="1"/>
  <c r="F19" i="112" s="1"/>
  <c r="BH120" i="66"/>
  <c r="BH77" i="66"/>
  <c r="BH145" i="66" s="1"/>
  <c r="F21" i="112" s="1"/>
  <c r="BH5" i="100"/>
  <c r="BH50" i="100" s="1"/>
  <c r="BH31" i="100"/>
  <c r="BH68" i="100" s="1"/>
  <c r="BH126" i="66"/>
  <c r="BH26" i="66"/>
  <c r="BH14" i="66" s="1"/>
  <c r="BH144" i="66" s="1"/>
  <c r="F20" i="112" s="1"/>
  <c r="BH11" i="70"/>
  <c r="BH46" i="65"/>
  <c r="BH28" i="74" l="1"/>
  <c r="BH29" i="74"/>
  <c r="BH27" i="74"/>
  <c r="BH31" i="74"/>
  <c r="BH6" i="66"/>
  <c r="BH5" i="66" s="1"/>
  <c r="BH136" i="66" s="1"/>
  <c r="BH27" i="76"/>
  <c r="BH55" i="100"/>
  <c r="BH64" i="100"/>
  <c r="BH30" i="74"/>
  <c r="BH67" i="100"/>
  <c r="BH53" i="100"/>
  <c r="BH75" i="65"/>
  <c r="F6" i="112" s="1"/>
  <c r="BH43" i="100"/>
  <c r="BH26" i="76"/>
  <c r="BH28" i="76"/>
  <c r="BH25" i="76"/>
  <c r="BH5" i="65"/>
  <c r="BH7" i="118" s="1"/>
  <c r="BH46" i="100"/>
  <c r="BH54" i="100"/>
  <c r="BH45" i="100"/>
  <c r="BH41" i="100"/>
  <c r="BH57" i="100"/>
  <c r="BH42" i="100"/>
  <c r="BH49" i="100"/>
  <c r="BH65" i="100"/>
  <c r="BH62" i="100"/>
  <c r="BH44" i="100"/>
  <c r="BH48" i="100"/>
  <c r="BH56" i="100"/>
  <c r="BH63" i="100"/>
  <c r="BH113" i="66"/>
  <c r="BH149" i="66"/>
  <c r="F25" i="112" s="1"/>
  <c r="BH69" i="100"/>
  <c r="BH51" i="100"/>
  <c r="BH15" i="70"/>
  <c r="BH35" i="100"/>
  <c r="BH47" i="100"/>
  <c r="BH60" i="100"/>
  <c r="BH16" i="70"/>
  <c r="BH17" i="70"/>
  <c r="BH18" i="70"/>
  <c r="BH19" i="70"/>
  <c r="BH20" i="70"/>
  <c r="BH66" i="100" l="1"/>
  <c r="BH32" i="74"/>
  <c r="BH151" i="66"/>
  <c r="BH83" i="65"/>
  <c r="BH69" i="65"/>
  <c r="BH7" i="117"/>
  <c r="BH10" i="117" s="1"/>
  <c r="BH29" i="76"/>
  <c r="BH52" i="100"/>
  <c r="BH59" i="100"/>
  <c r="BH40" i="100"/>
  <c r="BH21" i="70"/>
  <c r="BH10" i="118"/>
  <c r="F14" i="112" l="1"/>
  <c r="G6" i="112" s="1"/>
  <c r="F27" i="112"/>
  <c r="BH5" i="64" l="1"/>
  <c r="BH10" i="64" l="1"/>
  <c r="BH15" i="64" s="1"/>
  <c r="BH6" i="118"/>
  <c r="BH6" i="117"/>
  <c r="BH24" i="118"/>
  <c r="BH34" i="118"/>
  <c r="BH24" i="117"/>
  <c r="BH34" i="117"/>
  <c r="BH103" i="100"/>
  <c r="BH137" i="100"/>
  <c r="BH102" i="100"/>
  <c r="BH136" i="100"/>
  <c r="BH101" i="100"/>
  <c r="BH135" i="100"/>
  <c r="BH99" i="100"/>
  <c r="BH133" i="100"/>
  <c r="BH98" i="100"/>
  <c r="BH132" i="100"/>
  <c r="BH97" i="100"/>
  <c r="BH131" i="100"/>
  <c r="BH96" i="100"/>
  <c r="BH130" i="100"/>
  <c r="BH95" i="100"/>
  <c r="BH129" i="100"/>
  <c r="BH94" i="100"/>
  <c r="BH128" i="100"/>
  <c r="BH92" i="100"/>
  <c r="BH126" i="100"/>
  <c r="BH91" i="100"/>
  <c r="BH125" i="100"/>
  <c r="BH90" i="100"/>
  <c r="BH124" i="100"/>
  <c r="BH89" i="100"/>
  <c r="BH123" i="100"/>
  <c r="BH88" i="100"/>
  <c r="BH122" i="100"/>
  <c r="BH87" i="100"/>
  <c r="BH121" i="100"/>
  <c r="BH85" i="100"/>
  <c r="BH119" i="100"/>
  <c r="BH84" i="100"/>
  <c r="BH118" i="100"/>
  <c r="BH83" i="100"/>
  <c r="BH117" i="100"/>
  <c r="BH82" i="100"/>
  <c r="BH116" i="100"/>
  <c r="BH81" i="100"/>
  <c r="BH115" i="100"/>
  <c r="BH80" i="100"/>
  <c r="BH114" i="100"/>
  <c r="BH79" i="100"/>
  <c r="BH113" i="100"/>
  <c r="BH78" i="100"/>
  <c r="BH112" i="100"/>
  <c r="BH77" i="100"/>
  <c r="BH111" i="100"/>
  <c r="BH76" i="100"/>
  <c r="BH110" i="100"/>
  <c r="BH75" i="100"/>
  <c r="BH109" i="100"/>
  <c r="BH36" i="76"/>
  <c r="BH44" i="76"/>
  <c r="BH35" i="76"/>
  <c r="BH43" i="76"/>
  <c r="BH34" i="76"/>
  <c r="BH42" i="76"/>
  <c r="BH33" i="76"/>
  <c r="BH41" i="76"/>
  <c r="BH40" i="74"/>
  <c r="BH49" i="74"/>
  <c r="BH39" i="74"/>
  <c r="BH48" i="74"/>
  <c r="BH38" i="74"/>
  <c r="BH47" i="74"/>
  <c r="BH37" i="74"/>
  <c r="BH46" i="74"/>
  <c r="BH36" i="74"/>
  <c r="BH45" i="74"/>
  <c r="BH44" i="64"/>
  <c r="BH58" i="64"/>
  <c r="BH43" i="64"/>
  <c r="BH57" i="64"/>
  <c r="BH42" i="64"/>
  <c r="BH56" i="64"/>
  <c r="BH41" i="64"/>
  <c r="BH55" i="64"/>
  <c r="BH39" i="64"/>
  <c r="BH53" i="64"/>
  <c r="BH38" i="64"/>
  <c r="BH52" i="64"/>
  <c r="BH37" i="64"/>
  <c r="BH51" i="64"/>
  <c r="BH36" i="64"/>
  <c r="BH50" i="64"/>
  <c r="BH178" i="125" l="1"/>
  <c r="BH179" i="125" s="1"/>
  <c r="AB40" i="74"/>
  <c r="AB39" i="74"/>
  <c r="BH9" i="117"/>
  <c r="BH9" i="118"/>
  <c r="BH5" i="117"/>
  <c r="BH5" i="118"/>
  <c r="V7" i="101"/>
  <c r="BH8" i="117" l="1"/>
  <c r="BH8" i="118"/>
  <c r="BG142" i="66" l="1"/>
  <c r="BG7" i="66" l="1"/>
  <c r="BG36" i="74"/>
  <c r="BG45" i="74"/>
  <c r="BG43" i="76"/>
  <c r="BG35" i="76"/>
  <c r="BG37" i="74"/>
  <c r="BG46" i="74"/>
  <c r="BG48" i="74"/>
  <c r="BG39" i="74"/>
  <c r="BG41" i="76"/>
  <c r="BG33" i="76"/>
  <c r="AB24" i="118" l="1"/>
  <c r="AC24" i="118"/>
  <c r="AD24" i="118"/>
  <c r="BG146" i="66"/>
  <c r="BG78" i="65"/>
  <c r="BG79" i="65"/>
  <c r="BG135" i="66"/>
  <c r="BH91" i="65" l="1"/>
  <c r="BH90" i="65"/>
  <c r="BH159" i="66"/>
  <c r="BG147" i="66"/>
  <c r="BG38" i="65"/>
  <c r="BG77" i="65" s="1"/>
  <c r="BG6" i="66"/>
  <c r="BG77" i="66"/>
  <c r="BG145" i="66" s="1"/>
  <c r="BG19" i="65"/>
  <c r="BG11" i="70"/>
  <c r="BG7" i="65"/>
  <c r="BG75" i="65" s="1"/>
  <c r="BH87" i="65" s="1"/>
  <c r="BG26" i="66"/>
  <c r="BH160" i="66" l="1"/>
  <c r="BH158" i="66"/>
  <c r="BH89" i="65"/>
  <c r="BG14" i="66"/>
  <c r="BG5" i="66" s="1"/>
  <c r="BG14" i="65"/>
  <c r="BG76" i="65" s="1"/>
  <c r="BG143" i="66"/>
  <c r="BH156" i="66" s="1"/>
  <c r="BG16" i="70"/>
  <c r="BG17" i="70"/>
  <c r="BG15" i="70"/>
  <c r="BG6" i="65"/>
  <c r="BG19" i="70"/>
  <c r="BG20" i="70"/>
  <c r="BG18" i="70"/>
  <c r="BG5" i="65" l="1"/>
  <c r="BH88" i="65"/>
  <c r="BG144" i="66"/>
  <c r="BG21" i="70"/>
  <c r="AE24" i="118"/>
  <c r="BG7" i="117" l="1"/>
  <c r="BH20" i="117" s="1"/>
  <c r="BH157" i="66"/>
  <c r="BG7" i="118"/>
  <c r="BG34" i="118"/>
  <c r="BG34" i="117"/>
  <c r="BG10" i="117" l="1"/>
  <c r="BH23" i="117" s="1"/>
  <c r="BG10" i="118"/>
  <c r="BH23" i="118" s="1"/>
  <c r="BH20" i="118"/>
  <c r="BG24" i="118"/>
  <c r="BG24" i="117"/>
  <c r="AY34" i="117" l="1"/>
  <c r="AZ34" i="117"/>
  <c r="BA34" i="117"/>
  <c r="BB34" i="117"/>
  <c r="BC34" i="117"/>
  <c r="BD34" i="117"/>
  <c r="BE34" i="117"/>
  <c r="BF34" i="117"/>
  <c r="AB4" i="100" l="1"/>
  <c r="AC4" i="100" s="1"/>
  <c r="AD4" i="100" s="1"/>
  <c r="AE4" i="100" s="1"/>
  <c r="AF4" i="100" s="1"/>
  <c r="AG4" i="100" s="1"/>
  <c r="AH4" i="100" s="1"/>
  <c r="AI4" i="100" s="1"/>
  <c r="AJ4" i="100" s="1"/>
  <c r="AK4" i="100" s="1"/>
  <c r="AL4" i="100" s="1"/>
  <c r="AM4" i="100" s="1"/>
  <c r="AN4" i="100" s="1"/>
  <c r="AO4" i="100" s="1"/>
  <c r="AP4" i="100" s="1"/>
  <c r="AQ4" i="100" s="1"/>
  <c r="AR4" i="100" s="1"/>
  <c r="AS4" i="100" s="1"/>
  <c r="AT4" i="100" s="1"/>
  <c r="AU4" i="100" s="1"/>
  <c r="AV4" i="100" s="1"/>
  <c r="AW4" i="100" s="1"/>
  <c r="AX4" i="100" s="1"/>
  <c r="AY4" i="100" s="1"/>
  <c r="AZ4" i="100" s="1"/>
  <c r="BA4" i="100" s="1"/>
  <c r="BB4" i="100" s="1"/>
  <c r="BC4" i="100" s="1"/>
  <c r="BD4" i="100" s="1"/>
  <c r="BE4" i="100" s="1"/>
  <c r="BF4" i="100" s="1"/>
  <c r="BG4" i="100" s="1"/>
  <c r="BH4" i="100" s="1"/>
  <c r="AB4" i="76"/>
  <c r="AC4" i="76" s="1"/>
  <c r="AD4" i="76" s="1"/>
  <c r="AE4" i="76" s="1"/>
  <c r="AF4" i="76" s="1"/>
  <c r="AG4" i="76" s="1"/>
  <c r="AH4" i="76" s="1"/>
  <c r="AI4" i="76" s="1"/>
  <c r="AJ4" i="76" s="1"/>
  <c r="AK4" i="76" s="1"/>
  <c r="AL4" i="76" s="1"/>
  <c r="AM4" i="76" s="1"/>
  <c r="AN4" i="76" s="1"/>
  <c r="AO4" i="76" s="1"/>
  <c r="AP4" i="76" s="1"/>
  <c r="AQ4" i="76" s="1"/>
  <c r="AR4" i="76" s="1"/>
  <c r="AS4" i="76" s="1"/>
  <c r="AT4" i="76" s="1"/>
  <c r="AU4" i="76" s="1"/>
  <c r="AV4" i="76" s="1"/>
  <c r="AW4" i="76" s="1"/>
  <c r="AX4" i="76" s="1"/>
  <c r="AY4" i="76" s="1"/>
  <c r="AZ4" i="76" s="1"/>
  <c r="BA4" i="76" s="1"/>
  <c r="BB4" i="76" s="1"/>
  <c r="BC4" i="76" s="1"/>
  <c r="BD4" i="76" s="1"/>
  <c r="BE4" i="76" s="1"/>
  <c r="BF4" i="76" s="1"/>
  <c r="BG4" i="76" s="1"/>
  <c r="BH4" i="76" s="1"/>
  <c r="AB4" i="74"/>
  <c r="AC4" i="74" s="1"/>
  <c r="AD4" i="74" s="1"/>
  <c r="AE4" i="74" s="1"/>
  <c r="AF4" i="74" s="1"/>
  <c r="AG4" i="74" s="1"/>
  <c r="AH4" i="74" s="1"/>
  <c r="AI4" i="74" s="1"/>
  <c r="AJ4" i="74" s="1"/>
  <c r="AK4" i="74" s="1"/>
  <c r="AL4" i="74" s="1"/>
  <c r="AM4" i="74" s="1"/>
  <c r="AN4" i="74" s="1"/>
  <c r="AO4" i="74" s="1"/>
  <c r="AP4" i="74" s="1"/>
  <c r="AQ4" i="74" s="1"/>
  <c r="AR4" i="74" s="1"/>
  <c r="AS4" i="74" s="1"/>
  <c r="AT4" i="74" s="1"/>
  <c r="AU4" i="74" s="1"/>
  <c r="AV4" i="74" s="1"/>
  <c r="AW4" i="74" s="1"/>
  <c r="AX4" i="74" s="1"/>
  <c r="AY4" i="74" s="1"/>
  <c r="AZ4" i="74" s="1"/>
  <c r="BA4" i="74" s="1"/>
  <c r="BB4" i="74" s="1"/>
  <c r="BC4" i="74" s="1"/>
  <c r="BD4" i="74" s="1"/>
  <c r="BE4" i="74" s="1"/>
  <c r="BF4" i="74" s="1"/>
  <c r="BG4" i="74" s="1"/>
  <c r="BH4" i="74" s="1"/>
  <c r="AB4" i="66"/>
  <c r="AC4" i="66" s="1"/>
  <c r="AD4" i="66" s="1"/>
  <c r="AE4" i="66" s="1"/>
  <c r="AF4" i="66" s="1"/>
  <c r="AG4" i="66" s="1"/>
  <c r="AH4" i="66" s="1"/>
  <c r="AI4" i="66" s="1"/>
  <c r="AJ4" i="66" s="1"/>
  <c r="AK4" i="66" s="1"/>
  <c r="AL4" i="66" s="1"/>
  <c r="AM4" i="66" s="1"/>
  <c r="AN4" i="66" s="1"/>
  <c r="AO4" i="66" s="1"/>
  <c r="AP4" i="66" s="1"/>
  <c r="AQ4" i="66" s="1"/>
  <c r="AR4" i="66" s="1"/>
  <c r="AS4" i="66" s="1"/>
  <c r="AT4" i="66" s="1"/>
  <c r="AU4" i="66" s="1"/>
  <c r="AV4" i="66" s="1"/>
  <c r="AW4" i="66" s="1"/>
  <c r="AX4" i="66" s="1"/>
  <c r="AY4" i="66" s="1"/>
  <c r="AZ4" i="66" s="1"/>
  <c r="BA4" i="66" s="1"/>
  <c r="BB4" i="66" s="1"/>
  <c r="BC4" i="66" s="1"/>
  <c r="BD4" i="66" s="1"/>
  <c r="BE4" i="66" s="1"/>
  <c r="BF4" i="66" s="1"/>
  <c r="BG4" i="66" s="1"/>
  <c r="BF135" i="66"/>
  <c r="AB4" i="65"/>
  <c r="AC4" i="65" s="1"/>
  <c r="AD4" i="65" s="1"/>
  <c r="AE4" i="65" s="1"/>
  <c r="AF4" i="65" s="1"/>
  <c r="AG4" i="65" s="1"/>
  <c r="AH4" i="65" s="1"/>
  <c r="AI4" i="65" s="1"/>
  <c r="AJ4" i="65" s="1"/>
  <c r="AK4" i="65" s="1"/>
  <c r="AL4" i="65" s="1"/>
  <c r="AM4" i="65" s="1"/>
  <c r="AN4" i="65" s="1"/>
  <c r="AO4" i="65" s="1"/>
  <c r="AP4" i="65" s="1"/>
  <c r="AQ4" i="65" s="1"/>
  <c r="AR4" i="65" s="1"/>
  <c r="AS4" i="65" s="1"/>
  <c r="AT4" i="65" s="1"/>
  <c r="AU4" i="65" s="1"/>
  <c r="AV4" i="65" s="1"/>
  <c r="AW4" i="65" s="1"/>
  <c r="AX4" i="65" s="1"/>
  <c r="AY4" i="65" s="1"/>
  <c r="AZ4" i="65" s="1"/>
  <c r="BA4" i="65" s="1"/>
  <c r="BB4" i="65" s="1"/>
  <c r="BC4" i="65" s="1"/>
  <c r="BD4" i="65" s="1"/>
  <c r="BE4" i="65" s="1"/>
  <c r="BF4" i="65" s="1"/>
  <c r="BG4" i="65" s="1"/>
  <c r="AB4" i="64"/>
  <c r="AC4" i="64" s="1"/>
  <c r="AD4" i="64" s="1"/>
  <c r="AE4" i="64" s="1"/>
  <c r="AF4" i="64" s="1"/>
  <c r="AG4" i="64" s="1"/>
  <c r="AH4" i="64" s="1"/>
  <c r="AI4" i="64" s="1"/>
  <c r="AJ4" i="64" s="1"/>
  <c r="AK4" i="64" s="1"/>
  <c r="AL4" i="64" s="1"/>
  <c r="AM4" i="64" s="1"/>
  <c r="AN4" i="64" s="1"/>
  <c r="AO4" i="64" s="1"/>
  <c r="AP4" i="64" s="1"/>
  <c r="AQ4" i="64" s="1"/>
  <c r="AR4" i="64" s="1"/>
  <c r="AS4" i="64" s="1"/>
  <c r="AT4" i="64" s="1"/>
  <c r="AU4" i="64" s="1"/>
  <c r="AV4" i="64" s="1"/>
  <c r="AW4" i="64" s="1"/>
  <c r="AX4" i="64" s="1"/>
  <c r="AY4" i="64" s="1"/>
  <c r="AZ4" i="64" s="1"/>
  <c r="BA4" i="64" s="1"/>
  <c r="BB4" i="64" s="1"/>
  <c r="BC4" i="64" s="1"/>
  <c r="BD4" i="64" s="1"/>
  <c r="BE4" i="64" s="1"/>
  <c r="BF4" i="64" s="1"/>
  <c r="BG4" i="64" s="1"/>
  <c r="BH4" i="64" s="1"/>
  <c r="V3" i="101" l="1"/>
  <c r="V3" i="97"/>
  <c r="R2" i="118"/>
  <c r="R2" i="117"/>
  <c r="U2" i="100"/>
  <c r="W2" i="70"/>
  <c r="S2" i="64"/>
  <c r="C3" i="112"/>
  <c r="AB17" i="118" l="1"/>
  <c r="AC17" i="118" s="1"/>
  <c r="AD17" i="118" s="1"/>
  <c r="AE17" i="118" s="1"/>
  <c r="AF17" i="118" s="1"/>
  <c r="AG17" i="118" s="1"/>
  <c r="AH17" i="118" s="1"/>
  <c r="AI17" i="118" s="1"/>
  <c r="AJ17" i="118" s="1"/>
  <c r="AK17" i="118" s="1"/>
  <c r="AL17" i="118" s="1"/>
  <c r="AM17" i="118" s="1"/>
  <c r="AN17" i="118" s="1"/>
  <c r="AO17" i="118" s="1"/>
  <c r="AP17" i="118" s="1"/>
  <c r="AQ17" i="118" s="1"/>
  <c r="AR17" i="118" s="1"/>
  <c r="AS17" i="118" s="1"/>
  <c r="AT17" i="118" s="1"/>
  <c r="AU17" i="118" s="1"/>
  <c r="AV17" i="118" s="1"/>
  <c r="AW17" i="118" s="1"/>
  <c r="AX17" i="118" s="1"/>
  <c r="AY17" i="118" s="1"/>
  <c r="AZ17" i="118" s="1"/>
  <c r="BA17" i="118" s="1"/>
  <c r="BB17" i="118" s="1"/>
  <c r="BC17" i="118" s="1"/>
  <c r="BD17" i="118" s="1"/>
  <c r="BE17" i="118" s="1"/>
  <c r="BF17" i="118" s="1"/>
  <c r="BG17" i="118" s="1"/>
  <c r="AB27" i="118"/>
  <c r="AC27" i="118" s="1"/>
  <c r="AD27" i="118" s="1"/>
  <c r="AE27" i="118" s="1"/>
  <c r="AF27" i="118" s="1"/>
  <c r="AG27" i="118" s="1"/>
  <c r="AH27" i="118" s="1"/>
  <c r="AI27" i="118" s="1"/>
  <c r="AJ27" i="118" s="1"/>
  <c r="AK27" i="118" s="1"/>
  <c r="AL27" i="118" s="1"/>
  <c r="AM27" i="118" s="1"/>
  <c r="AN27" i="118" s="1"/>
  <c r="AO27" i="118" s="1"/>
  <c r="AP27" i="118" s="1"/>
  <c r="AQ27" i="118" s="1"/>
  <c r="AR27" i="118" s="1"/>
  <c r="AS27" i="118" s="1"/>
  <c r="AT27" i="118" s="1"/>
  <c r="AU27" i="118" s="1"/>
  <c r="AV27" i="118" s="1"/>
  <c r="AW27" i="118" s="1"/>
  <c r="AX27" i="118" s="1"/>
  <c r="AY27" i="118" s="1"/>
  <c r="AZ27" i="118" s="1"/>
  <c r="BA27" i="118" s="1"/>
  <c r="BB27" i="118" s="1"/>
  <c r="BC27" i="118" s="1"/>
  <c r="BD27" i="118" s="1"/>
  <c r="BE27" i="118" s="1"/>
  <c r="BF27" i="118" s="1"/>
  <c r="BG27" i="118" s="1"/>
  <c r="BF24" i="118"/>
  <c r="BF34" i="118"/>
  <c r="AB4" i="118"/>
  <c r="AC4" i="118" s="1"/>
  <c r="AD4" i="118" s="1"/>
  <c r="AE4" i="118" s="1"/>
  <c r="AF4" i="118" s="1"/>
  <c r="AG4" i="118" s="1"/>
  <c r="AH4" i="118" s="1"/>
  <c r="AI4" i="118" s="1"/>
  <c r="AJ4" i="118" s="1"/>
  <c r="AK4" i="118" s="1"/>
  <c r="AL4" i="118" s="1"/>
  <c r="AM4" i="118" s="1"/>
  <c r="AN4" i="118" s="1"/>
  <c r="AO4" i="118" s="1"/>
  <c r="AP4" i="118" s="1"/>
  <c r="AQ4" i="118" s="1"/>
  <c r="AR4" i="118" s="1"/>
  <c r="AS4" i="118" s="1"/>
  <c r="AT4" i="118" s="1"/>
  <c r="AU4" i="118" s="1"/>
  <c r="AV4" i="118" s="1"/>
  <c r="AW4" i="118" s="1"/>
  <c r="AX4" i="118" s="1"/>
  <c r="AY4" i="118" s="1"/>
  <c r="AZ4" i="118" s="1"/>
  <c r="BA4" i="118" s="1"/>
  <c r="BB4" i="118" s="1"/>
  <c r="BC4" i="118" s="1"/>
  <c r="BD4" i="118" s="1"/>
  <c r="BE4" i="118" s="1"/>
  <c r="BF4" i="118" s="1"/>
  <c r="BG4" i="118" s="1"/>
  <c r="AB17" i="117"/>
  <c r="AC17" i="117" s="1"/>
  <c r="AD17" i="117" s="1"/>
  <c r="AE17" i="117" s="1"/>
  <c r="AF17" i="117" s="1"/>
  <c r="AG17" i="117" s="1"/>
  <c r="AH17" i="117" s="1"/>
  <c r="AI17" i="117" s="1"/>
  <c r="AJ17" i="117" s="1"/>
  <c r="AK17" i="117" s="1"/>
  <c r="AL17" i="117" s="1"/>
  <c r="AM17" i="117" s="1"/>
  <c r="AN17" i="117" s="1"/>
  <c r="AO17" i="117" s="1"/>
  <c r="AP17" i="117" s="1"/>
  <c r="AQ17" i="117" s="1"/>
  <c r="AR17" i="117" s="1"/>
  <c r="AS17" i="117" s="1"/>
  <c r="AT17" i="117" s="1"/>
  <c r="AU17" i="117" s="1"/>
  <c r="AV17" i="117" s="1"/>
  <c r="AW17" i="117" s="1"/>
  <c r="AX17" i="117" s="1"/>
  <c r="AY17" i="117" s="1"/>
  <c r="AZ17" i="117" s="1"/>
  <c r="BA17" i="117" s="1"/>
  <c r="BB17" i="117" s="1"/>
  <c r="BC17" i="117" s="1"/>
  <c r="BD17" i="117" s="1"/>
  <c r="BE17" i="117" s="1"/>
  <c r="BF17" i="117" s="1"/>
  <c r="BG17" i="117" s="1"/>
  <c r="AB27" i="117"/>
  <c r="AC27" i="117" s="1"/>
  <c r="AD27" i="117" s="1"/>
  <c r="AE27" i="117" s="1"/>
  <c r="AF27" i="117" s="1"/>
  <c r="AG27" i="117" s="1"/>
  <c r="AH27" i="117" s="1"/>
  <c r="AI27" i="117" s="1"/>
  <c r="AJ27" i="117" s="1"/>
  <c r="AK27" i="117" s="1"/>
  <c r="AL27" i="117" s="1"/>
  <c r="AM27" i="117" s="1"/>
  <c r="AN27" i="117" s="1"/>
  <c r="AO27" i="117" s="1"/>
  <c r="AP27" i="117" s="1"/>
  <c r="AQ27" i="117" s="1"/>
  <c r="AR27" i="117" s="1"/>
  <c r="AS27" i="117" s="1"/>
  <c r="AT27" i="117" s="1"/>
  <c r="AU27" i="117" s="1"/>
  <c r="AV27" i="117" s="1"/>
  <c r="AW27" i="117" s="1"/>
  <c r="AX27" i="117" s="1"/>
  <c r="AY27" i="117" s="1"/>
  <c r="AZ27" i="117" s="1"/>
  <c r="BA27" i="117" s="1"/>
  <c r="BB27" i="117" s="1"/>
  <c r="BC27" i="117" s="1"/>
  <c r="BD27" i="117" s="1"/>
  <c r="BE27" i="117" s="1"/>
  <c r="BF27" i="117" s="1"/>
  <c r="BG27" i="117" s="1"/>
  <c r="BF24" i="117"/>
  <c r="AB4" i="117"/>
  <c r="AC4" i="117" s="1"/>
  <c r="AD4" i="117" s="1"/>
  <c r="AE4" i="117" s="1"/>
  <c r="AF4" i="117" s="1"/>
  <c r="AG4" i="117" s="1"/>
  <c r="AH4" i="117" s="1"/>
  <c r="AI4" i="117" s="1"/>
  <c r="AJ4" i="117" s="1"/>
  <c r="AK4" i="117" s="1"/>
  <c r="AL4" i="117" s="1"/>
  <c r="AM4" i="117" s="1"/>
  <c r="AN4" i="117" s="1"/>
  <c r="AO4" i="117" s="1"/>
  <c r="AP4" i="117" s="1"/>
  <c r="AQ4" i="117" s="1"/>
  <c r="AR4" i="117" s="1"/>
  <c r="AS4" i="117" s="1"/>
  <c r="AT4" i="117" s="1"/>
  <c r="AU4" i="117" s="1"/>
  <c r="AV4" i="117" s="1"/>
  <c r="AW4" i="117" s="1"/>
  <c r="AX4" i="117" s="1"/>
  <c r="AY4" i="117" s="1"/>
  <c r="AZ4" i="117" s="1"/>
  <c r="BA4" i="117" s="1"/>
  <c r="BB4" i="117" s="1"/>
  <c r="BC4" i="117" s="1"/>
  <c r="BD4" i="117" s="1"/>
  <c r="BE4" i="117" s="1"/>
  <c r="BF4" i="117" s="1"/>
  <c r="BG4" i="117" s="1"/>
  <c r="AX24" i="118" l="1"/>
  <c r="AK24" i="118"/>
  <c r="AS24" i="118"/>
  <c r="BA24" i="118"/>
  <c r="AG24" i="118"/>
  <c r="AO24" i="118"/>
  <c r="AW24" i="118"/>
  <c r="BE24" i="118"/>
  <c r="AJ24" i="118"/>
  <c r="AR24" i="118"/>
  <c r="AN24" i="117"/>
  <c r="AV24" i="117"/>
  <c r="AF24" i="117"/>
  <c r="BD24" i="117"/>
  <c r="AG24" i="117"/>
  <c r="AO24" i="117"/>
  <c r="AW24" i="117"/>
  <c r="BE24" i="117"/>
  <c r="AH24" i="117"/>
  <c r="AL24" i="118"/>
  <c r="AT24" i="118"/>
  <c r="BB24" i="118"/>
  <c r="AP24" i="117"/>
  <c r="AM24" i="118"/>
  <c r="AU24" i="118"/>
  <c r="BC24" i="118"/>
  <c r="AX24" i="117"/>
  <c r="AF24" i="118"/>
  <c r="AN24" i="118"/>
  <c r="AV24" i="118"/>
  <c r="BD24" i="118"/>
  <c r="AH24" i="118"/>
  <c r="AP24" i="118"/>
  <c r="AY34" i="118"/>
  <c r="AI24" i="118"/>
  <c r="AQ24" i="118"/>
  <c r="AY24" i="118"/>
  <c r="AZ34" i="118"/>
  <c r="AZ24" i="118"/>
  <c r="BA34" i="118"/>
  <c r="BB34" i="118"/>
  <c r="BC34" i="118"/>
  <c r="BD34" i="118"/>
  <c r="BE34" i="118"/>
  <c r="AB24" i="117"/>
  <c r="AJ24" i="117"/>
  <c r="AR24" i="117"/>
  <c r="AZ24" i="117"/>
  <c r="AI24" i="117"/>
  <c r="AQ24" i="117"/>
  <c r="AY24" i="117"/>
  <c r="AC24" i="117"/>
  <c r="AK24" i="117"/>
  <c r="AS24" i="117"/>
  <c r="BA24" i="117"/>
  <c r="AD24" i="117"/>
  <c r="AL24" i="117"/>
  <c r="AT24" i="117"/>
  <c r="BB24" i="117"/>
  <c r="AE24" i="117"/>
  <c r="AM24" i="117"/>
  <c r="AU24" i="117"/>
  <c r="BC24" i="117"/>
  <c r="BF37" i="74" l="1"/>
  <c r="BF46" i="74"/>
  <c r="BF36" i="74"/>
  <c r="BF45" i="74"/>
  <c r="BF39" i="74"/>
  <c r="BF48" i="74"/>
  <c r="AD39" i="74" l="1"/>
  <c r="BE45" i="74"/>
  <c r="BD48" i="74"/>
  <c r="BE48" i="74"/>
  <c r="AU39" i="74"/>
  <c r="AP37" i="74"/>
  <c r="BC39" i="74"/>
  <c r="BC48" i="74"/>
  <c r="AH36" i="74"/>
  <c r="AX36" i="74"/>
  <c r="AQ37" i="74"/>
  <c r="AZ45" i="74"/>
  <c r="BA45" i="74"/>
  <c r="AZ48" i="74"/>
  <c r="BB45" i="74"/>
  <c r="BB48" i="74"/>
  <c r="BD45" i="74"/>
  <c r="BE46" i="74"/>
  <c r="AI37" i="74"/>
  <c r="AY37" i="74"/>
  <c r="AY46" i="74"/>
  <c r="AY45" i="74"/>
  <c r="AZ46" i="74"/>
  <c r="BA46" i="74"/>
  <c r="AY48" i="74"/>
  <c r="BB46" i="74"/>
  <c r="BC46" i="74"/>
  <c r="BA48" i="74"/>
  <c r="BC45" i="74"/>
  <c r="BD46" i="74"/>
  <c r="AN37" i="74"/>
  <c r="AV37" i="74"/>
  <c r="BD37" i="74"/>
  <c r="AL39" i="74"/>
  <c r="AH39" i="74"/>
  <c r="AP39" i="74"/>
  <c r="AX39" i="74"/>
  <c r="AB36" i="74"/>
  <c r="AJ36" i="74"/>
  <c r="AR36" i="74"/>
  <c r="AZ36" i="74"/>
  <c r="AC37" i="74"/>
  <c r="AK37" i="74"/>
  <c r="AS37" i="74"/>
  <c r="BA37" i="74"/>
  <c r="AT39" i="74"/>
  <c r="BB39" i="74"/>
  <c r="AG39" i="74"/>
  <c r="AO39" i="74"/>
  <c r="AW39" i="74"/>
  <c r="BE39" i="74"/>
  <c r="AQ36" i="74"/>
  <c r="AF36" i="74"/>
  <c r="AN36" i="74"/>
  <c r="AV36" i="74"/>
  <c r="BD36" i="74"/>
  <c r="AG37" i="74"/>
  <c r="AE39" i="74"/>
  <c r="AG36" i="74"/>
  <c r="AQ39" i="74"/>
  <c r="AS36" i="74"/>
  <c r="AF39" i="74"/>
  <c r="AN39" i="74"/>
  <c r="AV39" i="74"/>
  <c r="BD39" i="74"/>
  <c r="AP36" i="74"/>
  <c r="AY39" i="74"/>
  <c r="BA36" i="74"/>
  <c r="AI36" i="74"/>
  <c r="AY36" i="74"/>
  <c r="AB37" i="74"/>
  <c r="AJ37" i="74"/>
  <c r="AR37" i="74"/>
  <c r="AZ37" i="74"/>
  <c r="AT37" i="74"/>
  <c r="AJ39" i="74"/>
  <c r="AR39" i="74"/>
  <c r="AZ39" i="74"/>
  <c r="AD36" i="74"/>
  <c r="AL36" i="74"/>
  <c r="AT36" i="74"/>
  <c r="BB36" i="74"/>
  <c r="AE37" i="74"/>
  <c r="AM37" i="74"/>
  <c r="AU37" i="74"/>
  <c r="BC37" i="74"/>
  <c r="AI39" i="74"/>
  <c r="BB37" i="74"/>
  <c r="AC39" i="74"/>
  <c r="AK39" i="74"/>
  <c r="AS39" i="74"/>
  <c r="BA39" i="74"/>
  <c r="AE36" i="74"/>
  <c r="AM36" i="74"/>
  <c r="AU36" i="74"/>
  <c r="BC36" i="74"/>
  <c r="AF37" i="74"/>
  <c r="AK36" i="74"/>
  <c r="AL37" i="74"/>
  <c r="AO37" i="74"/>
  <c r="AW37" i="74"/>
  <c r="BE37" i="74"/>
  <c r="AC36" i="74"/>
  <c r="AD37" i="74"/>
  <c r="AM39" i="74"/>
  <c r="AO36" i="74"/>
  <c r="AW36" i="74"/>
  <c r="BE36" i="74"/>
  <c r="AH37" i="74"/>
  <c r="AX37" i="74"/>
  <c r="BE135" i="66" l="1"/>
  <c r="AG73" i="100"/>
  <c r="AH73" i="100" s="1"/>
  <c r="AI73" i="100" s="1"/>
  <c r="AJ73" i="100" s="1"/>
  <c r="AK73" i="100" s="1"/>
  <c r="AL73" i="100" s="1"/>
  <c r="AM73" i="100" s="1"/>
  <c r="AN73" i="100" s="1"/>
  <c r="AO73" i="100" s="1"/>
  <c r="AP73" i="100" s="1"/>
  <c r="AQ73" i="100" s="1"/>
  <c r="AR73" i="100" s="1"/>
  <c r="AS73" i="100" s="1"/>
  <c r="AT73" i="100" s="1"/>
  <c r="AU73" i="100" s="1"/>
  <c r="AV73" i="100" s="1"/>
  <c r="AW73" i="100" s="1"/>
  <c r="AX73" i="100" s="1"/>
  <c r="AY73" i="100" s="1"/>
  <c r="AZ73" i="100" s="1"/>
  <c r="BA73" i="100" s="1"/>
  <c r="BB73" i="100" s="1"/>
  <c r="BC73" i="100" s="1"/>
  <c r="BD73" i="100" s="1"/>
  <c r="BE73" i="100" s="1"/>
  <c r="BF73" i="100" s="1"/>
  <c r="BG73" i="100" s="1"/>
  <c r="BH73" i="100" s="1"/>
  <c r="AG107" i="100"/>
  <c r="AH107" i="100" s="1"/>
  <c r="AI107" i="100" s="1"/>
  <c r="AJ107" i="100" s="1"/>
  <c r="AK107" i="100" s="1"/>
  <c r="AL107" i="100" s="1"/>
  <c r="AM107" i="100" s="1"/>
  <c r="AN107" i="100" s="1"/>
  <c r="AO107" i="100" s="1"/>
  <c r="AP107" i="100" s="1"/>
  <c r="AQ107" i="100" s="1"/>
  <c r="AR107" i="100" s="1"/>
  <c r="AS107" i="100" s="1"/>
  <c r="AT107" i="100" s="1"/>
  <c r="AU107" i="100" s="1"/>
  <c r="AV107" i="100" s="1"/>
  <c r="AW107" i="100" s="1"/>
  <c r="AX107" i="100" s="1"/>
  <c r="AY107" i="100" s="1"/>
  <c r="AZ107" i="100" s="1"/>
  <c r="BA107" i="100" s="1"/>
  <c r="BB107" i="100" s="1"/>
  <c r="BC107" i="100" s="1"/>
  <c r="BD107" i="100" s="1"/>
  <c r="BE107" i="100" s="1"/>
  <c r="BF107" i="100" s="1"/>
  <c r="BG107" i="100" s="1"/>
  <c r="BH107" i="100" s="1"/>
  <c r="AG39" i="100"/>
  <c r="AH39" i="100" s="1"/>
  <c r="AI39" i="100" s="1"/>
  <c r="AJ39" i="100" s="1"/>
  <c r="AK39" i="100" s="1"/>
  <c r="AL39" i="100" s="1"/>
  <c r="AM39" i="100" s="1"/>
  <c r="AN39" i="100" s="1"/>
  <c r="AO39" i="100" s="1"/>
  <c r="AP39" i="100" s="1"/>
  <c r="AQ39" i="100" s="1"/>
  <c r="AR39" i="100" s="1"/>
  <c r="AS39" i="100" s="1"/>
  <c r="AT39" i="100" s="1"/>
  <c r="AU39" i="100" s="1"/>
  <c r="AV39" i="100" s="1"/>
  <c r="AW39" i="100" s="1"/>
  <c r="AX39" i="100" s="1"/>
  <c r="AY39" i="100" s="1"/>
  <c r="AZ39" i="100" s="1"/>
  <c r="BA39" i="100" s="1"/>
  <c r="BB39" i="100" s="1"/>
  <c r="BC39" i="100" s="1"/>
  <c r="BD39" i="100" s="1"/>
  <c r="BE39" i="100" s="1"/>
  <c r="BF39" i="100" s="1"/>
  <c r="BG39" i="100" s="1"/>
  <c r="BH39" i="100" s="1"/>
  <c r="BD135" i="66"/>
  <c r="BC135" i="66"/>
  <c r="U2" i="74"/>
  <c r="U2" i="76"/>
  <c r="Q2" i="66"/>
  <c r="Q2" i="65"/>
  <c r="BB135" i="66"/>
  <c r="AQ51" i="101"/>
  <c r="AR51" i="101" s="1"/>
  <c r="AS51" i="101" s="1"/>
  <c r="AT51" i="101" s="1"/>
  <c r="AU51" i="101" s="1"/>
  <c r="AV51" i="101" s="1"/>
  <c r="AW51" i="101" s="1"/>
  <c r="AX51" i="101" s="1"/>
  <c r="AY51" i="101" s="1"/>
  <c r="AZ51" i="101" s="1"/>
  <c r="BA51" i="101" s="1"/>
  <c r="BB51" i="101" s="1"/>
  <c r="BC51" i="101" s="1"/>
  <c r="BD51" i="101" s="1"/>
  <c r="BE51" i="101" s="1"/>
  <c r="BF51" i="101" s="1"/>
  <c r="BG51" i="101" s="1"/>
  <c r="AQ39" i="101"/>
  <c r="AR39" i="101" s="1"/>
  <c r="AS39" i="101" s="1"/>
  <c r="AT39" i="101" s="1"/>
  <c r="AU39" i="101" s="1"/>
  <c r="AV39" i="101" s="1"/>
  <c r="AW39" i="101" s="1"/>
  <c r="AX39" i="101" s="1"/>
  <c r="AY39" i="101" s="1"/>
  <c r="AZ39" i="101" s="1"/>
  <c r="BA39" i="101" s="1"/>
  <c r="BB39" i="101" s="1"/>
  <c r="BC39" i="101" s="1"/>
  <c r="BD39" i="101" s="1"/>
  <c r="BE39" i="101" s="1"/>
  <c r="BF39" i="101" s="1"/>
  <c r="BG39" i="101" s="1"/>
  <c r="AQ25" i="101"/>
  <c r="AR25" i="101" s="1"/>
  <c r="AS25" i="101" s="1"/>
  <c r="AT25" i="101" s="1"/>
  <c r="AU25" i="101" s="1"/>
  <c r="AV25" i="101" s="1"/>
  <c r="AW25" i="101" s="1"/>
  <c r="AX25" i="101" s="1"/>
  <c r="AY25" i="101" s="1"/>
  <c r="AZ25" i="101" s="1"/>
  <c r="BA25" i="101" s="1"/>
  <c r="BB25" i="101" s="1"/>
  <c r="BC25" i="101" s="1"/>
  <c r="BD25" i="101" s="1"/>
  <c r="BE25" i="101" s="1"/>
  <c r="BF25" i="101" s="1"/>
  <c r="BG25" i="101" s="1"/>
  <c r="AQ11" i="101"/>
  <c r="AR11" i="101" s="1"/>
  <c r="AS11" i="101" s="1"/>
  <c r="AT11" i="101" s="1"/>
  <c r="AU11" i="101" s="1"/>
  <c r="AV11" i="101" s="1"/>
  <c r="AW11" i="101" s="1"/>
  <c r="AX11" i="101" s="1"/>
  <c r="AY11" i="101" s="1"/>
  <c r="AZ11" i="101" s="1"/>
  <c r="BA11" i="101" s="1"/>
  <c r="BB11" i="101" s="1"/>
  <c r="BC11" i="101" s="1"/>
  <c r="BD11" i="101" s="1"/>
  <c r="BE11" i="101" s="1"/>
  <c r="BF11" i="101" s="1"/>
  <c r="BG11" i="101" s="1"/>
  <c r="AQ5" i="101"/>
  <c r="AR5" i="101" s="1"/>
  <c r="AS5" i="101" s="1"/>
  <c r="AT5" i="101" s="1"/>
  <c r="AU5" i="101" s="1"/>
  <c r="AV5" i="101" s="1"/>
  <c r="AW5" i="101" s="1"/>
  <c r="AX5" i="101" s="1"/>
  <c r="AY5" i="101" s="1"/>
  <c r="AZ5" i="101" s="1"/>
  <c r="BA5" i="101" s="1"/>
  <c r="BB5" i="101" s="1"/>
  <c r="BC5" i="101" s="1"/>
  <c r="BD5" i="101" s="1"/>
  <c r="BE5" i="101" s="1"/>
  <c r="BF5" i="101" s="1"/>
  <c r="BG5" i="101" s="1"/>
  <c r="AU51" i="97"/>
  <c r="AV51" i="97" s="1"/>
  <c r="AW51" i="97" s="1"/>
  <c r="AX51" i="97" s="1"/>
  <c r="AY51" i="97" s="1"/>
  <c r="AZ51" i="97" s="1"/>
  <c r="BA51" i="97" s="1"/>
  <c r="BB51" i="97" s="1"/>
  <c r="BC51" i="97" s="1"/>
  <c r="BD51" i="97" s="1"/>
  <c r="BE51" i="97" s="1"/>
  <c r="BF51" i="97" s="1"/>
  <c r="BG51" i="97" s="1"/>
  <c r="AU39" i="97"/>
  <c r="AV39" i="97" s="1"/>
  <c r="AW39" i="97" s="1"/>
  <c r="AX39" i="97" s="1"/>
  <c r="AY39" i="97" s="1"/>
  <c r="AZ39" i="97" s="1"/>
  <c r="BA39" i="97" s="1"/>
  <c r="BB39" i="97" s="1"/>
  <c r="BC39" i="97" s="1"/>
  <c r="BD39" i="97" s="1"/>
  <c r="BE39" i="97" s="1"/>
  <c r="BF39" i="97" s="1"/>
  <c r="BG39" i="97" s="1"/>
  <c r="AU25" i="97"/>
  <c r="AV25" i="97" s="1"/>
  <c r="AW25" i="97" s="1"/>
  <c r="AX25" i="97" s="1"/>
  <c r="AY25" i="97" s="1"/>
  <c r="AZ25" i="97" s="1"/>
  <c r="BA25" i="97" s="1"/>
  <c r="BB25" i="97" s="1"/>
  <c r="BC25" i="97" s="1"/>
  <c r="BD25" i="97" s="1"/>
  <c r="BE25" i="97" s="1"/>
  <c r="BF25" i="97" s="1"/>
  <c r="BG25" i="97" s="1"/>
  <c r="AU11" i="97"/>
  <c r="AV11" i="97" s="1"/>
  <c r="AW11" i="97" s="1"/>
  <c r="AX11" i="97" s="1"/>
  <c r="AY11" i="97" s="1"/>
  <c r="AZ11" i="97" s="1"/>
  <c r="BA11" i="97" s="1"/>
  <c r="BB11" i="97" s="1"/>
  <c r="BC11" i="97" s="1"/>
  <c r="BD11" i="97" s="1"/>
  <c r="BE11" i="97" s="1"/>
  <c r="BF11" i="97" s="1"/>
  <c r="BG11" i="97" s="1"/>
  <c r="AU5" i="97"/>
  <c r="AV5" i="97" s="1"/>
  <c r="AW5" i="97" s="1"/>
  <c r="AX5" i="97" s="1"/>
  <c r="AY5" i="97" s="1"/>
  <c r="AZ5" i="97" s="1"/>
  <c r="BA5" i="97" s="1"/>
  <c r="BB5" i="97" s="1"/>
  <c r="BC5" i="97" s="1"/>
  <c r="BD5" i="97" s="1"/>
  <c r="BE5" i="97" s="1"/>
  <c r="BF5" i="97" s="1"/>
  <c r="BG5" i="97" s="1"/>
  <c r="AB73" i="100"/>
  <c r="AC73" i="100" s="1"/>
  <c r="AD73" i="100" s="1"/>
  <c r="AE73" i="100" s="1"/>
  <c r="AB107" i="100"/>
  <c r="AC107" i="100" s="1"/>
  <c r="AD107" i="100" s="1"/>
  <c r="AE107" i="100" s="1"/>
  <c r="AB39" i="100"/>
  <c r="AC39" i="100" s="1"/>
  <c r="AD39" i="100" s="1"/>
  <c r="AE39" i="100" s="1"/>
  <c r="AB32" i="76"/>
  <c r="AC32" i="76" s="1"/>
  <c r="AD32" i="76" s="1"/>
  <c r="AE32" i="76" s="1"/>
  <c r="AF32" i="76" s="1"/>
  <c r="AG32" i="76" s="1"/>
  <c r="AH32" i="76" s="1"/>
  <c r="AI32" i="76" s="1"/>
  <c r="AJ32" i="76" s="1"/>
  <c r="AK32" i="76" s="1"/>
  <c r="AL32" i="76" s="1"/>
  <c r="AM32" i="76" s="1"/>
  <c r="AN32" i="76" s="1"/>
  <c r="AO32" i="76" s="1"/>
  <c r="AP32" i="76" s="1"/>
  <c r="AQ32" i="76" s="1"/>
  <c r="AR32" i="76" s="1"/>
  <c r="AS32" i="76" s="1"/>
  <c r="AT32" i="76" s="1"/>
  <c r="AU32" i="76" s="1"/>
  <c r="AV32" i="76" s="1"/>
  <c r="AW32" i="76" s="1"/>
  <c r="AX32" i="76" s="1"/>
  <c r="AY32" i="76" s="1"/>
  <c r="AZ32" i="76" s="1"/>
  <c r="BA32" i="76" s="1"/>
  <c r="BB32" i="76" s="1"/>
  <c r="BC32" i="76" s="1"/>
  <c r="BD32" i="76" s="1"/>
  <c r="BE32" i="76" s="1"/>
  <c r="BF32" i="76" s="1"/>
  <c r="BG32" i="76" s="1"/>
  <c r="BH32" i="76" s="1"/>
  <c r="AB40" i="76"/>
  <c r="AC40" i="76" s="1"/>
  <c r="AD40" i="76" s="1"/>
  <c r="AE40" i="76" s="1"/>
  <c r="AF40" i="76" s="1"/>
  <c r="AG40" i="76" s="1"/>
  <c r="AH40" i="76" s="1"/>
  <c r="AI40" i="76" s="1"/>
  <c r="AJ40" i="76" s="1"/>
  <c r="AK40" i="76" s="1"/>
  <c r="AL40" i="76" s="1"/>
  <c r="AM40" i="76" s="1"/>
  <c r="AN40" i="76" s="1"/>
  <c r="AO40" i="76" s="1"/>
  <c r="AP40" i="76" s="1"/>
  <c r="AQ40" i="76" s="1"/>
  <c r="AR40" i="76" s="1"/>
  <c r="AS40" i="76" s="1"/>
  <c r="AT40" i="76" s="1"/>
  <c r="AU40" i="76" s="1"/>
  <c r="AV40" i="76" s="1"/>
  <c r="AW40" i="76" s="1"/>
  <c r="AX40" i="76" s="1"/>
  <c r="AY40" i="76" s="1"/>
  <c r="AZ40" i="76" s="1"/>
  <c r="BA40" i="76" s="1"/>
  <c r="BB40" i="76" s="1"/>
  <c r="BC40" i="76" s="1"/>
  <c r="BD40" i="76" s="1"/>
  <c r="BE40" i="76" s="1"/>
  <c r="BF40" i="76" s="1"/>
  <c r="BG40" i="76" s="1"/>
  <c r="BH40" i="76" s="1"/>
  <c r="AB24" i="76"/>
  <c r="AC24" i="76" s="1"/>
  <c r="AD24" i="76" s="1"/>
  <c r="AE24" i="76" s="1"/>
  <c r="AF24" i="76" s="1"/>
  <c r="AG24" i="76" s="1"/>
  <c r="AH24" i="76" s="1"/>
  <c r="AI24" i="76" s="1"/>
  <c r="AJ24" i="76" s="1"/>
  <c r="AK24" i="76" s="1"/>
  <c r="AL24" i="76" s="1"/>
  <c r="AM24" i="76" s="1"/>
  <c r="AN24" i="76" s="1"/>
  <c r="AO24" i="76" s="1"/>
  <c r="AP24" i="76" s="1"/>
  <c r="AQ24" i="76" s="1"/>
  <c r="AR24" i="76" s="1"/>
  <c r="AS24" i="76" s="1"/>
  <c r="AT24" i="76" s="1"/>
  <c r="AU24" i="76" s="1"/>
  <c r="AV24" i="76" s="1"/>
  <c r="AW24" i="76" s="1"/>
  <c r="AX24" i="76" s="1"/>
  <c r="AY24" i="76" s="1"/>
  <c r="AZ24" i="76" s="1"/>
  <c r="BA24" i="76" s="1"/>
  <c r="BB24" i="76" s="1"/>
  <c r="BC24" i="76" s="1"/>
  <c r="BD24" i="76" s="1"/>
  <c r="BE24" i="76" s="1"/>
  <c r="BF24" i="76" s="1"/>
  <c r="BG24" i="76" s="1"/>
  <c r="BH24" i="76" s="1"/>
  <c r="AB35" i="74"/>
  <c r="AC35" i="74" s="1"/>
  <c r="AD35" i="74" s="1"/>
  <c r="AE35" i="74" s="1"/>
  <c r="AF35" i="74" s="1"/>
  <c r="AG35" i="74" s="1"/>
  <c r="AH35" i="74" s="1"/>
  <c r="AI35" i="74" s="1"/>
  <c r="AJ35" i="74" s="1"/>
  <c r="AK35" i="74" s="1"/>
  <c r="AL35" i="74" s="1"/>
  <c r="AM35" i="74" s="1"/>
  <c r="AN35" i="74" s="1"/>
  <c r="AO35" i="74" s="1"/>
  <c r="AP35" i="74" s="1"/>
  <c r="AQ35" i="74" s="1"/>
  <c r="AR35" i="74" s="1"/>
  <c r="AS35" i="74" s="1"/>
  <c r="AT35" i="74" s="1"/>
  <c r="AU35" i="74" s="1"/>
  <c r="AV35" i="74" s="1"/>
  <c r="AW35" i="74" s="1"/>
  <c r="AX35" i="74" s="1"/>
  <c r="AY35" i="74" s="1"/>
  <c r="AZ35" i="74" s="1"/>
  <c r="BA35" i="74" s="1"/>
  <c r="BB35" i="74" s="1"/>
  <c r="BC35" i="74" s="1"/>
  <c r="BD35" i="74" s="1"/>
  <c r="BE35" i="74" s="1"/>
  <c r="BF35" i="74" s="1"/>
  <c r="BG35" i="74" s="1"/>
  <c r="BH35" i="74" s="1"/>
  <c r="AB44" i="74"/>
  <c r="AC44" i="74" s="1"/>
  <c r="AD44" i="74" s="1"/>
  <c r="AE44" i="74" s="1"/>
  <c r="AF44" i="74" s="1"/>
  <c r="AG44" i="74" s="1"/>
  <c r="AH44" i="74" s="1"/>
  <c r="AI44" i="74" s="1"/>
  <c r="AJ44" i="74" s="1"/>
  <c r="AK44" i="74" s="1"/>
  <c r="AL44" i="74" s="1"/>
  <c r="AM44" i="74" s="1"/>
  <c r="AN44" i="74" s="1"/>
  <c r="AO44" i="74" s="1"/>
  <c r="AP44" i="74" s="1"/>
  <c r="AQ44" i="74" s="1"/>
  <c r="AR44" i="74" s="1"/>
  <c r="AS44" i="74" s="1"/>
  <c r="AT44" i="74" s="1"/>
  <c r="AU44" i="74" s="1"/>
  <c r="AV44" i="74" s="1"/>
  <c r="AW44" i="74" s="1"/>
  <c r="AX44" i="74" s="1"/>
  <c r="AY44" i="74" s="1"/>
  <c r="AZ44" i="74" s="1"/>
  <c r="BA44" i="74" s="1"/>
  <c r="BB44" i="74" s="1"/>
  <c r="BC44" i="74" s="1"/>
  <c r="BD44" i="74" s="1"/>
  <c r="BE44" i="74" s="1"/>
  <c r="BF44" i="74" s="1"/>
  <c r="BG44" i="74" s="1"/>
  <c r="BH44" i="74" s="1"/>
  <c r="AB26" i="74"/>
  <c r="AC26" i="74" s="1"/>
  <c r="AD26" i="74" s="1"/>
  <c r="AE26" i="74" s="1"/>
  <c r="AF26" i="74" s="1"/>
  <c r="AG26" i="74" s="1"/>
  <c r="AH26" i="74" s="1"/>
  <c r="AI26" i="74" s="1"/>
  <c r="AJ26" i="74" s="1"/>
  <c r="AK26" i="74" s="1"/>
  <c r="AL26" i="74" s="1"/>
  <c r="AM26" i="74" s="1"/>
  <c r="AN26" i="74" s="1"/>
  <c r="AO26" i="74" s="1"/>
  <c r="AP26" i="74" s="1"/>
  <c r="AQ26" i="74" s="1"/>
  <c r="AR26" i="74" s="1"/>
  <c r="AS26" i="74" s="1"/>
  <c r="AT26" i="74" s="1"/>
  <c r="AU26" i="74" s="1"/>
  <c r="AV26" i="74" s="1"/>
  <c r="AW26" i="74" s="1"/>
  <c r="AX26" i="74" s="1"/>
  <c r="AY26" i="74" s="1"/>
  <c r="AZ26" i="74" s="1"/>
  <c r="BA26" i="74" s="1"/>
  <c r="BB26" i="74" s="1"/>
  <c r="BC26" i="74" s="1"/>
  <c r="BD26" i="74" s="1"/>
  <c r="BE26" i="74" s="1"/>
  <c r="BF26" i="74" s="1"/>
  <c r="BG26" i="74" s="1"/>
  <c r="BH26" i="74" s="1"/>
  <c r="AB14" i="70"/>
  <c r="AC14" i="70" s="1"/>
  <c r="AD14" i="70" s="1"/>
  <c r="AE14" i="70" s="1"/>
  <c r="AF14" i="70" s="1"/>
  <c r="AG14" i="70" s="1"/>
  <c r="AH14" i="70" s="1"/>
  <c r="AI14" i="70" s="1"/>
  <c r="AJ14" i="70" s="1"/>
  <c r="AK14" i="70" s="1"/>
  <c r="AL14" i="70" s="1"/>
  <c r="AM14" i="70" s="1"/>
  <c r="AN14" i="70" s="1"/>
  <c r="AO14" i="70" s="1"/>
  <c r="AP14" i="70" s="1"/>
  <c r="AQ14" i="70" s="1"/>
  <c r="AR14" i="70" s="1"/>
  <c r="AS14" i="70" s="1"/>
  <c r="AT14" i="70" s="1"/>
  <c r="AU14" i="70" s="1"/>
  <c r="AV14" i="70" s="1"/>
  <c r="AW14" i="70" s="1"/>
  <c r="AX14" i="70" s="1"/>
  <c r="AY14" i="70" s="1"/>
  <c r="AZ14" i="70" s="1"/>
  <c r="BA14" i="70" s="1"/>
  <c r="BB14" i="70" s="1"/>
  <c r="BC14" i="70" s="1"/>
  <c r="BD14" i="70" s="1"/>
  <c r="BE14" i="70" s="1"/>
  <c r="BF14" i="70" s="1"/>
  <c r="BG14" i="70" s="1"/>
  <c r="AB4" i="70"/>
  <c r="AC4" i="70" s="1"/>
  <c r="AD4" i="70" s="1"/>
  <c r="AE4" i="70" s="1"/>
  <c r="AF4" i="70" s="1"/>
  <c r="AG4" i="70" s="1"/>
  <c r="AH4" i="70" s="1"/>
  <c r="AI4" i="70" s="1"/>
  <c r="AJ4" i="70" s="1"/>
  <c r="AK4" i="70" s="1"/>
  <c r="AL4" i="70" s="1"/>
  <c r="AM4" i="70" s="1"/>
  <c r="AN4" i="70" s="1"/>
  <c r="AO4" i="70" s="1"/>
  <c r="AP4" i="70" s="1"/>
  <c r="AQ4" i="70" s="1"/>
  <c r="AR4" i="70" s="1"/>
  <c r="AS4" i="70" s="1"/>
  <c r="AT4" i="70" s="1"/>
  <c r="AU4" i="70" s="1"/>
  <c r="AV4" i="70" s="1"/>
  <c r="AW4" i="70" s="1"/>
  <c r="AX4" i="70" s="1"/>
  <c r="AY4" i="70" s="1"/>
  <c r="AZ4" i="70" s="1"/>
  <c r="BA4" i="70" s="1"/>
  <c r="BB4" i="70" s="1"/>
  <c r="BC4" i="70" s="1"/>
  <c r="BD4" i="70" s="1"/>
  <c r="BE4" i="70" s="1"/>
  <c r="BF4" i="70" s="1"/>
  <c r="BG4" i="70" s="1"/>
  <c r="AB154" i="66"/>
  <c r="AC154" i="66" s="1"/>
  <c r="AD154" i="66" s="1"/>
  <c r="AE154" i="66" s="1"/>
  <c r="AF154" i="66" s="1"/>
  <c r="AG154" i="66" s="1"/>
  <c r="AH154" i="66" s="1"/>
  <c r="AI154" i="66" s="1"/>
  <c r="AJ154" i="66" s="1"/>
  <c r="AK154" i="66" s="1"/>
  <c r="AL154" i="66" s="1"/>
  <c r="AM154" i="66" s="1"/>
  <c r="AN154" i="66" s="1"/>
  <c r="AO154" i="66" s="1"/>
  <c r="AP154" i="66" s="1"/>
  <c r="AQ154" i="66" s="1"/>
  <c r="AR154" i="66" s="1"/>
  <c r="AS154" i="66" s="1"/>
  <c r="AT154" i="66" s="1"/>
  <c r="AU154" i="66" s="1"/>
  <c r="AV154" i="66" s="1"/>
  <c r="AW154" i="66" s="1"/>
  <c r="AX154" i="66" s="1"/>
  <c r="AY154" i="66" s="1"/>
  <c r="AZ154" i="66" s="1"/>
  <c r="BA154" i="66" s="1"/>
  <c r="BB154" i="66" s="1"/>
  <c r="BC154" i="66" s="1"/>
  <c r="BD154" i="66" s="1"/>
  <c r="BE154" i="66" s="1"/>
  <c r="BF154" i="66" s="1"/>
  <c r="BG154" i="66" s="1"/>
  <c r="AB167" i="66"/>
  <c r="AC167" i="66" s="1"/>
  <c r="AD167" i="66" s="1"/>
  <c r="AE167" i="66" s="1"/>
  <c r="AF167" i="66" s="1"/>
  <c r="AG167" i="66" s="1"/>
  <c r="AH167" i="66" s="1"/>
  <c r="AI167" i="66" s="1"/>
  <c r="AJ167" i="66" s="1"/>
  <c r="AK167" i="66" s="1"/>
  <c r="AL167" i="66" s="1"/>
  <c r="AM167" i="66" s="1"/>
  <c r="AN167" i="66" s="1"/>
  <c r="AO167" i="66" s="1"/>
  <c r="AP167" i="66" s="1"/>
  <c r="AQ167" i="66" s="1"/>
  <c r="AR167" i="66" s="1"/>
  <c r="AS167" i="66" s="1"/>
  <c r="AT167" i="66" s="1"/>
  <c r="AU167" i="66" s="1"/>
  <c r="AV167" i="66" s="1"/>
  <c r="AW167" i="66" s="1"/>
  <c r="AX167" i="66" s="1"/>
  <c r="AY167" i="66" s="1"/>
  <c r="AZ167" i="66" s="1"/>
  <c r="BA167" i="66" s="1"/>
  <c r="BB167" i="66" s="1"/>
  <c r="BC167" i="66" s="1"/>
  <c r="BD167" i="66" s="1"/>
  <c r="BE167" i="66" s="1"/>
  <c r="BF167" i="66" s="1"/>
  <c r="BG167" i="66" s="1"/>
  <c r="AB141" i="66"/>
  <c r="AC141" i="66" s="1"/>
  <c r="AD141" i="66" s="1"/>
  <c r="AE141" i="66" s="1"/>
  <c r="AF141" i="66" s="1"/>
  <c r="AG141" i="66" s="1"/>
  <c r="AH141" i="66" s="1"/>
  <c r="AI141" i="66" s="1"/>
  <c r="AJ141" i="66" s="1"/>
  <c r="AK141" i="66" s="1"/>
  <c r="AL141" i="66" s="1"/>
  <c r="AM141" i="66" s="1"/>
  <c r="AN141" i="66" s="1"/>
  <c r="AO141" i="66" s="1"/>
  <c r="AP141" i="66" s="1"/>
  <c r="AQ141" i="66" s="1"/>
  <c r="AR141" i="66" s="1"/>
  <c r="AS141" i="66" s="1"/>
  <c r="AT141" i="66" s="1"/>
  <c r="AU141" i="66" s="1"/>
  <c r="AV141" i="66" s="1"/>
  <c r="AW141" i="66" s="1"/>
  <c r="AX141" i="66" s="1"/>
  <c r="AY141" i="66" s="1"/>
  <c r="AZ141" i="66" s="1"/>
  <c r="BA141" i="66" s="1"/>
  <c r="BB141" i="66" s="1"/>
  <c r="BC141" i="66" s="1"/>
  <c r="BD141" i="66" s="1"/>
  <c r="BE141" i="66" s="1"/>
  <c r="BF141" i="66" s="1"/>
  <c r="BG141" i="66" s="1"/>
  <c r="AB86" i="65"/>
  <c r="AC86" i="65" s="1"/>
  <c r="AD86" i="65" s="1"/>
  <c r="AE86" i="65" s="1"/>
  <c r="AF86" i="65" s="1"/>
  <c r="AG86" i="65" s="1"/>
  <c r="AH86" i="65" s="1"/>
  <c r="AI86" i="65" s="1"/>
  <c r="AJ86" i="65" s="1"/>
  <c r="AK86" i="65" s="1"/>
  <c r="AL86" i="65" s="1"/>
  <c r="AM86" i="65" s="1"/>
  <c r="AN86" i="65" s="1"/>
  <c r="AO86" i="65" s="1"/>
  <c r="AP86" i="65" s="1"/>
  <c r="AQ86" i="65" s="1"/>
  <c r="AR86" i="65" s="1"/>
  <c r="AS86" i="65" s="1"/>
  <c r="AT86" i="65" s="1"/>
  <c r="AU86" i="65" s="1"/>
  <c r="AV86" i="65" s="1"/>
  <c r="AW86" i="65" s="1"/>
  <c r="AX86" i="65" s="1"/>
  <c r="AY86" i="65" s="1"/>
  <c r="AZ86" i="65" s="1"/>
  <c r="BA86" i="65" s="1"/>
  <c r="BB86" i="65" s="1"/>
  <c r="BC86" i="65" s="1"/>
  <c r="BD86" i="65" s="1"/>
  <c r="BE86" i="65" s="1"/>
  <c r="BF86" i="65" s="1"/>
  <c r="BG86" i="65" s="1"/>
  <c r="AB98" i="65"/>
  <c r="AC98" i="65" s="1"/>
  <c r="AD98" i="65" s="1"/>
  <c r="AE98" i="65" s="1"/>
  <c r="AF98" i="65" s="1"/>
  <c r="AG98" i="65" s="1"/>
  <c r="AH98" i="65" s="1"/>
  <c r="AI98" i="65" s="1"/>
  <c r="AJ98" i="65" s="1"/>
  <c r="AK98" i="65" s="1"/>
  <c r="AL98" i="65" s="1"/>
  <c r="AM98" i="65" s="1"/>
  <c r="AN98" i="65" s="1"/>
  <c r="AO98" i="65" s="1"/>
  <c r="AP98" i="65" s="1"/>
  <c r="AQ98" i="65" s="1"/>
  <c r="AR98" i="65" s="1"/>
  <c r="AS98" i="65" s="1"/>
  <c r="AT98" i="65" s="1"/>
  <c r="AU98" i="65" s="1"/>
  <c r="AV98" i="65" s="1"/>
  <c r="AW98" i="65" s="1"/>
  <c r="AX98" i="65" s="1"/>
  <c r="AY98" i="65" s="1"/>
  <c r="AZ98" i="65" s="1"/>
  <c r="BA98" i="65" s="1"/>
  <c r="BB98" i="65" s="1"/>
  <c r="BC98" i="65" s="1"/>
  <c r="BD98" i="65" s="1"/>
  <c r="BE98" i="65" s="1"/>
  <c r="BF98" i="65" s="1"/>
  <c r="BG98" i="65" s="1"/>
  <c r="AB74" i="65"/>
  <c r="AC74" i="65" s="1"/>
  <c r="AD74" i="65" s="1"/>
  <c r="AE74" i="65" s="1"/>
  <c r="AF74" i="65" s="1"/>
  <c r="AG74" i="65" s="1"/>
  <c r="AH74" i="65" s="1"/>
  <c r="AI74" i="65" s="1"/>
  <c r="AJ74" i="65" s="1"/>
  <c r="AK74" i="65" s="1"/>
  <c r="AL74" i="65" s="1"/>
  <c r="AM74" i="65" s="1"/>
  <c r="AN74" i="65" s="1"/>
  <c r="AO74" i="65" s="1"/>
  <c r="AP74" i="65" s="1"/>
  <c r="AQ74" i="65" s="1"/>
  <c r="AR74" i="65" s="1"/>
  <c r="AS74" i="65" s="1"/>
  <c r="AT74" i="65" s="1"/>
  <c r="AU74" i="65" s="1"/>
  <c r="AV74" i="65" s="1"/>
  <c r="AW74" i="65" s="1"/>
  <c r="AX74" i="65" s="1"/>
  <c r="AY74" i="65" s="1"/>
  <c r="AZ74" i="65" s="1"/>
  <c r="BA74" i="65" s="1"/>
  <c r="BB74" i="65" s="1"/>
  <c r="BC74" i="65" s="1"/>
  <c r="BD74" i="65" s="1"/>
  <c r="BE74" i="65" s="1"/>
  <c r="BF74" i="65" s="1"/>
  <c r="BG74" i="65" s="1"/>
  <c r="AB34" i="64"/>
  <c r="AC34" i="64" s="1"/>
  <c r="AD34" i="64" s="1"/>
  <c r="AE34" i="64" s="1"/>
  <c r="AF34" i="64" s="1"/>
  <c r="AG34" i="64" s="1"/>
  <c r="AH34" i="64" s="1"/>
  <c r="AI34" i="64" s="1"/>
  <c r="AJ34" i="64" s="1"/>
  <c r="AK34" i="64" s="1"/>
  <c r="AL34" i="64" s="1"/>
  <c r="AM34" i="64" s="1"/>
  <c r="AN34" i="64" s="1"/>
  <c r="AO34" i="64" s="1"/>
  <c r="AP34" i="64" s="1"/>
  <c r="AQ34" i="64" s="1"/>
  <c r="AR34" i="64" s="1"/>
  <c r="AS34" i="64" s="1"/>
  <c r="AT34" i="64" s="1"/>
  <c r="AU34" i="64" s="1"/>
  <c r="AV34" i="64" s="1"/>
  <c r="AW34" i="64" s="1"/>
  <c r="AX34" i="64" s="1"/>
  <c r="AY34" i="64" s="1"/>
  <c r="AZ34" i="64" s="1"/>
  <c r="BA34" i="64" s="1"/>
  <c r="BB34" i="64" s="1"/>
  <c r="BC34" i="64" s="1"/>
  <c r="BD34" i="64" s="1"/>
  <c r="BE34" i="64" s="1"/>
  <c r="BF34" i="64" s="1"/>
  <c r="BG34" i="64" s="1"/>
  <c r="BH34" i="64" s="1"/>
  <c r="AB48" i="64"/>
  <c r="AC48" i="64" s="1"/>
  <c r="AD48" i="64" s="1"/>
  <c r="AE48" i="64" s="1"/>
  <c r="AF48" i="64" s="1"/>
  <c r="AG48" i="64" s="1"/>
  <c r="AH48" i="64" s="1"/>
  <c r="AI48" i="64" s="1"/>
  <c r="AJ48" i="64" s="1"/>
  <c r="AK48" i="64" s="1"/>
  <c r="AL48" i="64" s="1"/>
  <c r="AM48" i="64" s="1"/>
  <c r="AN48" i="64" s="1"/>
  <c r="AO48" i="64" s="1"/>
  <c r="AP48" i="64" s="1"/>
  <c r="AQ48" i="64" s="1"/>
  <c r="AR48" i="64" s="1"/>
  <c r="AS48" i="64" s="1"/>
  <c r="AT48" i="64" s="1"/>
  <c r="AU48" i="64" s="1"/>
  <c r="AV48" i="64" s="1"/>
  <c r="AW48" i="64" s="1"/>
  <c r="AX48" i="64" s="1"/>
  <c r="AY48" i="64" s="1"/>
  <c r="AZ48" i="64" s="1"/>
  <c r="BA48" i="64" s="1"/>
  <c r="BB48" i="64" s="1"/>
  <c r="BC48" i="64" s="1"/>
  <c r="BD48" i="64" s="1"/>
  <c r="BE48" i="64" s="1"/>
  <c r="BF48" i="64" s="1"/>
  <c r="BG48" i="64" s="1"/>
  <c r="BH48" i="64" s="1"/>
  <c r="AB20" i="64"/>
  <c r="AC20" i="64" s="1"/>
  <c r="AD20" i="64" s="1"/>
  <c r="AE20" i="64" s="1"/>
  <c r="AF20" i="64" s="1"/>
  <c r="AG20" i="64" s="1"/>
  <c r="AH20" i="64" s="1"/>
  <c r="AI20" i="64" s="1"/>
  <c r="AJ20" i="64" s="1"/>
  <c r="AK20" i="64" s="1"/>
  <c r="AL20" i="64" s="1"/>
  <c r="AM20" i="64" s="1"/>
  <c r="AN20" i="64" s="1"/>
  <c r="AO20" i="64" s="1"/>
  <c r="AP20" i="64" s="1"/>
  <c r="AQ20" i="64" s="1"/>
  <c r="AR20" i="64" s="1"/>
  <c r="AS20" i="64" s="1"/>
  <c r="AT20" i="64" s="1"/>
  <c r="AU20" i="64" s="1"/>
  <c r="AV20" i="64" s="1"/>
  <c r="AW20" i="64" s="1"/>
  <c r="AX20" i="64" s="1"/>
  <c r="AY20" i="64" s="1"/>
  <c r="AZ20" i="64" s="1"/>
  <c r="BA20" i="64" s="1"/>
  <c r="BB20" i="64" s="1"/>
  <c r="BC20" i="64" s="1"/>
  <c r="BD20" i="64" s="1"/>
  <c r="BE20" i="64" s="1"/>
  <c r="BF20" i="64" s="1"/>
  <c r="BG20" i="64" s="1"/>
  <c r="BH20" i="64" s="1"/>
  <c r="AD135" i="66"/>
  <c r="AH135" i="66"/>
  <c r="AL135" i="66"/>
  <c r="AP135" i="66"/>
  <c r="AT135" i="66"/>
  <c r="AX135" i="66"/>
  <c r="AA135" i="66"/>
  <c r="AE135" i="66"/>
  <c r="AM135" i="66"/>
  <c r="AQ135" i="66"/>
  <c r="AU135" i="66"/>
  <c r="AI135" i="66"/>
  <c r="AB135" i="66"/>
  <c r="AF135" i="66"/>
  <c r="AJ135" i="66"/>
  <c r="AN135" i="66"/>
  <c r="AR135" i="66"/>
  <c r="AV135" i="66"/>
  <c r="AZ135" i="66"/>
  <c r="AY135" i="66"/>
  <c r="AC135" i="66"/>
  <c r="AG135" i="66"/>
  <c r="AK135" i="66"/>
  <c r="AO135" i="66"/>
  <c r="AS135" i="66"/>
  <c r="AW135" i="66"/>
  <c r="BA135" i="66"/>
  <c r="AG33" i="76" l="1"/>
  <c r="AR33" i="76" l="1"/>
  <c r="BF41" i="76"/>
  <c r="BF33" i="76"/>
  <c r="AB33" i="76"/>
  <c r="BE33" i="76"/>
  <c r="BD41" i="76"/>
  <c r="BD33" i="76"/>
  <c r="AG35" i="76"/>
  <c r="AN35" i="76"/>
  <c r="AL33" i="76"/>
  <c r="AW35" i="76"/>
  <c r="AD33" i="76"/>
  <c r="AV33" i="76"/>
  <c r="AI33" i="76"/>
  <c r="AN33" i="76"/>
  <c r="AO33" i="76"/>
  <c r="BC33" i="76"/>
  <c r="BB33" i="76"/>
  <c r="BB41" i="76"/>
  <c r="AF35" i="76"/>
  <c r="AH33" i="76"/>
  <c r="AX33" i="76"/>
  <c r="AF33" i="76"/>
  <c r="AE33" i="76"/>
  <c r="BC41" i="76"/>
  <c r="BD35" i="76"/>
  <c r="BE41" i="76"/>
  <c r="AJ35" i="76"/>
  <c r="AJ33" i="76"/>
  <c r="AV35" i="76"/>
  <c r="AS33" i="76"/>
  <c r="AK33" i="76"/>
  <c r="AZ33" i="76"/>
  <c r="AY41" i="76"/>
  <c r="AY33" i="76"/>
  <c r="BA41" i="76"/>
  <c r="BA33" i="76"/>
  <c r="AZ41" i="76"/>
  <c r="AM33" i="76"/>
  <c r="AP33" i="76"/>
  <c r="AT33" i="76"/>
  <c r="AU33" i="76"/>
  <c r="AQ33" i="76"/>
  <c r="AW33" i="76"/>
  <c r="AC33" i="76"/>
  <c r="BC43" i="76"/>
  <c r="AQ35" i="76" l="1"/>
  <c r="AP35" i="76"/>
  <c r="BA43" i="76"/>
  <c r="BA35" i="76"/>
  <c r="AH35" i="76"/>
  <c r="AM35" i="76"/>
  <c r="AL35" i="76"/>
  <c r="AB35" i="76"/>
  <c r="AR35" i="76"/>
  <c r="AE35" i="76"/>
  <c r="AD35" i="76"/>
  <c r="AK35" i="76"/>
  <c r="AC35" i="76"/>
  <c r="AO35" i="76"/>
  <c r="AZ43" i="76"/>
  <c r="AZ35" i="76"/>
  <c r="BF35" i="76"/>
  <c r="BF43" i="76"/>
  <c r="AI35" i="76"/>
  <c r="BE35" i="76"/>
  <c r="BE43" i="76"/>
  <c r="AT35" i="76"/>
  <c r="BC35" i="76"/>
  <c r="BB35" i="76"/>
  <c r="BB43" i="76"/>
  <c r="AY43" i="76"/>
  <c r="AS35" i="76"/>
  <c r="AY35" i="76"/>
  <c r="AX35" i="76"/>
  <c r="AU35" i="76"/>
  <c r="BD43" i="76"/>
  <c r="AU133" i="66" l="1"/>
  <c r="AF133" i="66"/>
  <c r="AN133" i="66"/>
  <c r="AV133" i="66"/>
  <c r="BD133" i="66"/>
  <c r="AM133" i="66"/>
  <c r="AG133" i="66"/>
  <c r="AO133" i="66"/>
  <c r="AW133" i="66"/>
  <c r="BE133" i="66"/>
  <c r="BC133" i="66"/>
  <c r="AH133" i="66"/>
  <c r="AP133" i="66"/>
  <c r="AX133" i="66"/>
  <c r="BF133" i="66"/>
  <c r="AA133" i="66"/>
  <c r="AI133" i="66"/>
  <c r="AQ133" i="66"/>
  <c r="AY133" i="66"/>
  <c r="BG133" i="66"/>
  <c r="AE133" i="66"/>
  <c r="AB133" i="66"/>
  <c r="AJ133" i="66"/>
  <c r="AR133" i="66"/>
  <c r="AZ133" i="66"/>
  <c r="AC133" i="66"/>
  <c r="AK133" i="66"/>
  <c r="AS133" i="66"/>
  <c r="BA133" i="66"/>
  <c r="AD133" i="66"/>
  <c r="AL133" i="66"/>
  <c r="AT133" i="66"/>
  <c r="BB133" i="66"/>
  <c r="BF128" i="66" l="1"/>
  <c r="AA128" i="66"/>
  <c r="AI128" i="66"/>
  <c r="AQ128" i="66"/>
  <c r="AY128" i="66"/>
  <c r="BG128" i="66"/>
  <c r="AB128" i="66"/>
  <c r="AJ128" i="66"/>
  <c r="AR128" i="66"/>
  <c r="AZ128" i="66"/>
  <c r="AC128" i="66"/>
  <c r="AK128" i="66"/>
  <c r="AS128" i="66"/>
  <c r="BA128" i="66"/>
  <c r="AD128" i="66"/>
  <c r="AL128" i="66"/>
  <c r="AT128" i="66"/>
  <c r="BB128" i="66"/>
  <c r="AP128" i="66"/>
  <c r="AM128" i="66"/>
  <c r="AH128" i="66"/>
  <c r="AE128" i="66"/>
  <c r="AU128" i="66"/>
  <c r="AF128" i="66"/>
  <c r="AN128" i="66"/>
  <c r="AV128" i="66"/>
  <c r="BD128" i="66"/>
  <c r="AX128" i="66"/>
  <c r="BC128" i="66"/>
  <c r="AG128" i="66"/>
  <c r="AO128" i="66"/>
  <c r="AW128" i="66"/>
  <c r="BE128" i="66"/>
  <c r="AU134" i="66" l="1"/>
  <c r="BB134" i="66"/>
  <c r="AT134" i="66"/>
  <c r="AE134" i="66" l="1"/>
  <c r="BC134" i="66"/>
  <c r="AQ130" i="66"/>
  <c r="AQ150" i="66" s="1"/>
  <c r="AX130" i="66"/>
  <c r="AX150" i="66" s="1"/>
  <c r="BH176" i="66" s="1"/>
  <c r="AZ134" i="66"/>
  <c r="BD82" i="65"/>
  <c r="AR134" i="66"/>
  <c r="AK82" i="65"/>
  <c r="BF130" i="66"/>
  <c r="BF150" i="66" s="1"/>
  <c r="AI130" i="66"/>
  <c r="AI150" i="66" s="1"/>
  <c r="AH134" i="66"/>
  <c r="AO134" i="66"/>
  <c r="BG82" i="65"/>
  <c r="BH94" i="65" s="1"/>
  <c r="BC82" i="65"/>
  <c r="AB134" i="66"/>
  <c r="AZ82" i="65"/>
  <c r="AG130" i="66"/>
  <c r="AG150" i="66" s="1"/>
  <c r="AI82" i="65"/>
  <c r="AP127" i="66"/>
  <c r="AX127" i="66"/>
  <c r="AD127" i="66"/>
  <c r="AL134" i="66"/>
  <c r="AJ134" i="66"/>
  <c r="AM134" i="66"/>
  <c r="AX134" i="66"/>
  <c r="BF127" i="66"/>
  <c r="BC64" i="65"/>
  <c r="BC132" i="66"/>
  <c r="BC131" i="66" s="1"/>
  <c r="BB127" i="66"/>
  <c r="AL132" i="66"/>
  <c r="AL131" i="66" s="1"/>
  <c r="AL64" i="65"/>
  <c r="AJ127" i="66"/>
  <c r="AA134" i="66"/>
  <c r="AF134" i="66"/>
  <c r="BG127" i="66"/>
  <c r="AS132" i="66"/>
  <c r="AS131" i="66" s="1"/>
  <c r="AS64" i="65"/>
  <c r="AD132" i="66"/>
  <c r="AD131" i="66" s="1"/>
  <c r="AD64" i="65"/>
  <c r="BG64" i="65"/>
  <c r="BG132" i="66"/>
  <c r="BG131" i="66" s="1"/>
  <c r="AI64" i="65"/>
  <c r="AI132" i="66"/>
  <c r="AI131" i="66" s="1"/>
  <c r="AV134" i="66"/>
  <c r="AX64" i="65"/>
  <c r="AX132" i="66"/>
  <c r="AX131" i="66" s="1"/>
  <c r="AG64" i="65"/>
  <c r="AG132" i="66"/>
  <c r="AG131" i="66" s="1"/>
  <c r="BD132" i="66"/>
  <c r="BD131" i="66" s="1"/>
  <c r="BD64" i="65"/>
  <c r="AM64" i="65"/>
  <c r="AM132" i="66"/>
  <c r="AM131" i="66" s="1"/>
  <c r="AA64" i="65"/>
  <c r="AA132" i="66"/>
  <c r="AA131" i="66" s="1"/>
  <c r="AE132" i="66"/>
  <c r="AE131" i="66" s="1"/>
  <c r="AE64" i="65"/>
  <c r="AB127" i="66"/>
  <c r="AQ127" i="66"/>
  <c r="AY127" i="66"/>
  <c r="AO127" i="66"/>
  <c r="AC127" i="66"/>
  <c r="BA134" i="66"/>
  <c r="AW134" i="66"/>
  <c r="AS134" i="66"/>
  <c r="BA127" i="66"/>
  <c r="AJ132" i="66"/>
  <c r="AJ131" i="66" s="1"/>
  <c r="AJ64" i="65"/>
  <c r="AY134" i="66"/>
  <c r="BE132" i="66"/>
  <c r="BE131" i="66" s="1"/>
  <c r="BE64" i="65"/>
  <c r="AV132" i="66"/>
  <c r="AV131" i="66" s="1"/>
  <c r="AV64" i="65"/>
  <c r="AG134" i="66"/>
  <c r="AD134" i="66"/>
  <c r="AP134" i="66"/>
  <c r="AT127" i="66"/>
  <c r="AI127" i="66"/>
  <c r="AC132" i="66"/>
  <c r="AC131" i="66" s="1"/>
  <c r="AC64" i="65"/>
  <c r="AQ132" i="66"/>
  <c r="AQ131" i="66" s="1"/>
  <c r="AQ64" i="65"/>
  <c r="BF132" i="66"/>
  <c r="BF131" i="66" s="1"/>
  <c r="BF64" i="65"/>
  <c r="AO132" i="66"/>
  <c r="AO131" i="66" s="1"/>
  <c r="AO64" i="65"/>
  <c r="AF132" i="66"/>
  <c r="AF131" i="66" s="1"/>
  <c r="AF64" i="65"/>
  <c r="AE127" i="66"/>
  <c r="AH127" i="66"/>
  <c r="AZ127" i="66"/>
  <c r="AM127" i="66"/>
  <c r="AV127" i="66"/>
  <c r="BD127" i="66"/>
  <c r="AW127" i="66"/>
  <c r="AC134" i="66"/>
  <c r="AQ134" i="66"/>
  <c r="BA132" i="66"/>
  <c r="BA131" i="66" s="1"/>
  <c r="BA64" i="65"/>
  <c r="AT64" i="65"/>
  <c r="AT132" i="66"/>
  <c r="AT131" i="66" s="1"/>
  <c r="AR132" i="66"/>
  <c r="AR131" i="66" s="1"/>
  <c r="AR64" i="65"/>
  <c r="AU64" i="65"/>
  <c r="AU132" i="66"/>
  <c r="AU131" i="66" s="1"/>
  <c r="AU127" i="66"/>
  <c r="AB132" i="66"/>
  <c r="AB131" i="66" s="1"/>
  <c r="AB64" i="65"/>
  <c r="AK127" i="66"/>
  <c r="AS127" i="66"/>
  <c r="BE127" i="66"/>
  <c r="BE134" i="66"/>
  <c r="BD134" i="66"/>
  <c r="AN134" i="66"/>
  <c r="AH64" i="65"/>
  <c r="AH132" i="66"/>
  <c r="AH131" i="66" s="1"/>
  <c r="AW132" i="66"/>
  <c r="AW131" i="66" s="1"/>
  <c r="AW64" i="65"/>
  <c r="AN132" i="66"/>
  <c r="AN131" i="66" s="1"/>
  <c r="AN64" i="65"/>
  <c r="AA127" i="66"/>
  <c r="BG134" i="66"/>
  <c r="AR127" i="66"/>
  <c r="BC127" i="66"/>
  <c r="AN127" i="66"/>
  <c r="AF127" i="66"/>
  <c r="AL127" i="66"/>
  <c r="AG127" i="66"/>
  <c r="AK134" i="66"/>
  <c r="BF134" i="66"/>
  <c r="AI134" i="66"/>
  <c r="AK64" i="65"/>
  <c r="AK132" i="66"/>
  <c r="AK131" i="66" s="1"/>
  <c r="AZ132" i="66"/>
  <c r="AZ131" i="66" s="1"/>
  <c r="AZ64" i="65"/>
  <c r="AY132" i="66"/>
  <c r="AY131" i="66" s="1"/>
  <c r="AY64" i="65"/>
  <c r="BB64" i="65"/>
  <c r="BB132" i="66"/>
  <c r="BB131" i="66" s="1"/>
  <c r="AP132" i="66"/>
  <c r="AP131" i="66" s="1"/>
  <c r="AP64" i="65"/>
  <c r="AZ130" i="66" l="1"/>
  <c r="AZ150" i="66" s="1"/>
  <c r="AZ176" i="66" s="1"/>
  <c r="AX82" i="65"/>
  <c r="BC130" i="66"/>
  <c r="BC150" i="66" s="1"/>
  <c r="BC176" i="66" s="1"/>
  <c r="BD130" i="66"/>
  <c r="BD150" i="66" s="1"/>
  <c r="BD176" i="66" s="1"/>
  <c r="AQ82" i="65"/>
  <c r="BF82" i="65"/>
  <c r="BG94" i="65" s="1"/>
  <c r="AG82" i="65"/>
  <c r="AK130" i="66"/>
  <c r="AK150" i="66" s="1"/>
  <c r="BG130" i="66"/>
  <c r="BG150" i="66" s="1"/>
  <c r="AE130" i="66"/>
  <c r="AE150" i="66" s="1"/>
  <c r="AE82" i="65"/>
  <c r="BB82" i="65"/>
  <c r="BC94" i="65" s="1"/>
  <c r="BB130" i="66"/>
  <c r="BB150" i="66" s="1"/>
  <c r="AT130" i="66"/>
  <c r="AT150" i="66" s="1"/>
  <c r="AT82" i="65"/>
  <c r="D26" i="112"/>
  <c r="BF176" i="66"/>
  <c r="AU130" i="66"/>
  <c r="AU150" i="66" s="1"/>
  <c r="AU82" i="65"/>
  <c r="AY130" i="66"/>
  <c r="AY150" i="66" s="1"/>
  <c r="AY82" i="65"/>
  <c r="AZ94" i="65" s="1"/>
  <c r="AM82" i="65"/>
  <c r="AM130" i="66"/>
  <c r="AM150" i="66" s="1"/>
  <c r="AC82" i="65"/>
  <c r="AC130" i="66"/>
  <c r="AC150" i="66" s="1"/>
  <c r="AD82" i="65"/>
  <c r="AD130" i="66"/>
  <c r="AD150" i="66" s="1"/>
  <c r="AV82" i="65"/>
  <c r="AV130" i="66"/>
  <c r="AV150" i="66" s="1"/>
  <c r="AW82" i="65"/>
  <c r="AW130" i="66"/>
  <c r="AW150" i="66" s="1"/>
  <c r="AX163" i="66" s="1"/>
  <c r="AF82" i="65"/>
  <c r="AF130" i="66"/>
  <c r="AF150" i="66" s="1"/>
  <c r="AB82" i="65"/>
  <c r="AB130" i="66"/>
  <c r="AB150" i="66" s="1"/>
  <c r="BE130" i="66"/>
  <c r="BE150" i="66" s="1"/>
  <c r="BE176" i="66" s="1"/>
  <c r="BE82" i="65"/>
  <c r="BA82" i="65"/>
  <c r="BA130" i="66"/>
  <c r="BA150" i="66" s="1"/>
  <c r="AO130" i="66"/>
  <c r="AO150" i="66" s="1"/>
  <c r="AO82" i="65"/>
  <c r="AL82" i="65"/>
  <c r="AL94" i="65" s="1"/>
  <c r="AL130" i="66"/>
  <c r="AL150" i="66" s="1"/>
  <c r="BD94" i="65"/>
  <c r="AJ130" i="66"/>
  <c r="AJ150" i="66" s="1"/>
  <c r="AJ163" i="66" s="1"/>
  <c r="AJ82" i="65"/>
  <c r="AK94" i="65" s="1"/>
  <c r="AA130" i="66"/>
  <c r="AA150" i="66" s="1"/>
  <c r="AA82" i="65"/>
  <c r="AR130" i="66"/>
  <c r="AR150" i="66" s="1"/>
  <c r="AR163" i="66" s="1"/>
  <c r="AR82" i="65"/>
  <c r="AN130" i="66"/>
  <c r="AN150" i="66" s="1"/>
  <c r="AN82" i="65"/>
  <c r="AH130" i="66"/>
  <c r="AH150" i="66" s="1"/>
  <c r="AH163" i="66" s="1"/>
  <c r="AH82" i="65"/>
  <c r="AP82" i="65"/>
  <c r="AP130" i="66"/>
  <c r="AP150" i="66" s="1"/>
  <c r="AQ163" i="66" s="1"/>
  <c r="AS130" i="66"/>
  <c r="AS150" i="66" s="1"/>
  <c r="AS82" i="65"/>
  <c r="AF163" i="66" l="1"/>
  <c r="BC106" i="65"/>
  <c r="BH106" i="65"/>
  <c r="BH163" i="66"/>
  <c r="BG106" i="65"/>
  <c r="AZ106" i="65"/>
  <c r="AZ163" i="66"/>
  <c r="BD106" i="65"/>
  <c r="BC163" i="66"/>
  <c r="D13" i="112"/>
  <c r="AH94" i="65"/>
  <c r="BD163" i="66"/>
  <c r="AL163" i="66"/>
  <c r="AQ94" i="65"/>
  <c r="BG176" i="66"/>
  <c r="AR94" i="65"/>
  <c r="BG163" i="66"/>
  <c r="AN163" i="66"/>
  <c r="AF94" i="65"/>
  <c r="BF94" i="65"/>
  <c r="BF106" i="65"/>
  <c r="AS163" i="66"/>
  <c r="AS94" i="65"/>
  <c r="AV163" i="66"/>
  <c r="AD94" i="65"/>
  <c r="BE163" i="66"/>
  <c r="AJ94" i="65"/>
  <c r="AB94" i="65"/>
  <c r="AU163" i="66"/>
  <c r="AI163" i="66"/>
  <c r="AG94" i="65"/>
  <c r="AW94" i="65"/>
  <c r="AT94" i="65"/>
  <c r="AC163" i="66"/>
  <c r="BF163" i="66"/>
  <c r="AV94" i="65"/>
  <c r="AM94" i="65"/>
  <c r="AO163" i="66"/>
  <c r="AU94" i="65"/>
  <c r="AT163" i="66"/>
  <c r="AP94" i="65"/>
  <c r="AO94" i="65"/>
  <c r="AB163" i="66"/>
  <c r="AY163" i="66"/>
  <c r="AY176" i="66"/>
  <c r="AX94" i="65"/>
  <c r="AP163" i="66"/>
  <c r="BE94" i="65"/>
  <c r="BE106" i="65"/>
  <c r="AC94" i="65"/>
  <c r="AG163" i="66"/>
  <c r="AN94" i="65"/>
  <c r="BA163" i="66"/>
  <c r="BA176" i="66"/>
  <c r="AW163" i="66"/>
  <c r="AD163" i="66"/>
  <c r="BB176" i="66"/>
  <c r="BB163" i="66"/>
  <c r="AE94" i="65"/>
  <c r="AI94" i="65"/>
  <c r="BA94" i="65"/>
  <c r="BA106" i="65"/>
  <c r="AK163" i="66"/>
  <c r="AM163" i="66"/>
  <c r="AY94" i="65"/>
  <c r="AY106" i="65"/>
  <c r="BB94" i="65"/>
  <c r="BB106" i="65"/>
  <c r="AE163" i="66"/>
  <c r="AF123" i="66" l="1"/>
  <c r="BF123" i="66"/>
  <c r="AB125" i="66"/>
  <c r="AS125" i="66"/>
  <c r="AD123" i="66"/>
  <c r="AE125" i="66"/>
  <c r="BG123" i="66"/>
  <c r="AJ125" i="66"/>
  <c r="BA125" i="66"/>
  <c r="AL123" i="66"/>
  <c r="AM125" i="66"/>
  <c r="AP125" i="66"/>
  <c r="AI123" i="66"/>
  <c r="AR125" i="66"/>
  <c r="AC123" i="66"/>
  <c r="AN123" i="66"/>
  <c r="AT123" i="66"/>
  <c r="AU125" i="66"/>
  <c r="BG125" i="66"/>
  <c r="AH125" i="66"/>
  <c r="BE123" i="66"/>
  <c r="AX125" i="66"/>
  <c r="AQ123" i="66"/>
  <c r="AZ125" i="66"/>
  <c r="AK123" i="66"/>
  <c r="BD125" i="66"/>
  <c r="BB123" i="66"/>
  <c r="BC125" i="66"/>
  <c r="AG123" i="66"/>
  <c r="AO123" i="66"/>
  <c r="AW123" i="66"/>
  <c r="AG125" i="66"/>
  <c r="BF125" i="66"/>
  <c r="AY123" i="66"/>
  <c r="AB123" i="66"/>
  <c r="AV123" i="66"/>
  <c r="AS123" i="66"/>
  <c r="AD125" i="66"/>
  <c r="AE123" i="66"/>
  <c r="AO125" i="66"/>
  <c r="AH123" i="66"/>
  <c r="AF125" i="66"/>
  <c r="AI125" i="66"/>
  <c r="AJ123" i="66"/>
  <c r="AN125" i="66"/>
  <c r="BA123" i="66"/>
  <c r="AL125" i="66"/>
  <c r="AM123" i="66"/>
  <c r="BD123" i="66"/>
  <c r="AW125" i="66"/>
  <c r="AP123" i="66"/>
  <c r="AQ125" i="66"/>
  <c r="AR123" i="66"/>
  <c r="AC125" i="66"/>
  <c r="AT125" i="66"/>
  <c r="AU123" i="66"/>
  <c r="AV125" i="66"/>
  <c r="BE125" i="66"/>
  <c r="AX123" i="66"/>
  <c r="AY125" i="66"/>
  <c r="AZ123" i="66"/>
  <c r="AK125" i="66"/>
  <c r="BB125" i="66"/>
  <c r="BC123" i="66"/>
  <c r="BD111" i="100" l="1"/>
  <c r="AN77" i="100"/>
  <c r="BF77" i="100"/>
  <c r="BF111" i="100"/>
  <c r="BD77" i="100"/>
  <c r="AX77" i="100"/>
  <c r="AV77" i="100"/>
  <c r="AC77" i="100" l="1"/>
  <c r="AB43" i="100"/>
  <c r="AU77" i="100"/>
  <c r="AI77" i="100"/>
  <c r="BE77" i="100"/>
  <c r="BE111" i="100"/>
  <c r="AF77" i="100"/>
  <c r="AE77" i="100"/>
  <c r="AR77" i="100"/>
  <c r="AH77" i="100"/>
  <c r="AG77" i="100"/>
  <c r="AJ77" i="100"/>
  <c r="AT77" i="100"/>
  <c r="AW77" i="100"/>
  <c r="AD77" i="100"/>
  <c r="AK77" i="100"/>
  <c r="AZ111" i="100"/>
  <c r="AZ77" i="100"/>
  <c r="AY111" i="100"/>
  <c r="AY77" i="100"/>
  <c r="BG77" i="100"/>
  <c r="BG111" i="100"/>
  <c r="BA111" i="100"/>
  <c r="BA77" i="100"/>
  <c r="AQ77" i="100"/>
  <c r="AS77" i="100"/>
  <c r="BC77" i="100"/>
  <c r="BC111" i="100"/>
  <c r="AP77" i="100"/>
  <c r="AO77" i="100"/>
  <c r="BB77" i="100"/>
  <c r="BB111" i="100"/>
  <c r="AM77" i="100"/>
  <c r="AL77" i="100"/>
  <c r="BF79" i="65"/>
  <c r="BF78" i="65"/>
  <c r="BE79" i="65"/>
  <c r="BE78" i="65"/>
  <c r="BD79" i="65"/>
  <c r="BD78" i="65"/>
  <c r="BC79" i="65"/>
  <c r="BC78" i="65"/>
  <c r="BB79" i="65"/>
  <c r="BB78" i="65"/>
  <c r="BA79" i="65"/>
  <c r="BA78" i="65"/>
  <c r="AZ79" i="65"/>
  <c r="AZ78" i="65"/>
  <c r="AY79" i="65"/>
  <c r="AY78" i="65"/>
  <c r="AX79" i="65"/>
  <c r="BH103" i="65" s="1"/>
  <c r="AX78" i="65"/>
  <c r="BH102" i="65" s="1"/>
  <c r="AW79" i="65"/>
  <c r="AW78" i="65"/>
  <c r="AV79" i="65"/>
  <c r="AV78" i="65"/>
  <c r="AU79" i="65"/>
  <c r="AU78" i="65"/>
  <c r="AT79" i="65"/>
  <c r="AT78" i="65"/>
  <c r="AS79" i="65"/>
  <c r="AS78" i="65"/>
  <c r="AR79" i="65"/>
  <c r="AR78" i="65"/>
  <c r="AQ79" i="65"/>
  <c r="AQ78" i="65"/>
  <c r="AP79" i="65"/>
  <c r="AP78" i="65"/>
  <c r="AO38" i="65"/>
  <c r="AO77" i="65" s="1"/>
  <c r="AO79" i="65"/>
  <c r="AO78" i="65"/>
  <c r="AN79" i="65"/>
  <c r="AN78" i="65"/>
  <c r="AM79" i="65"/>
  <c r="AM78" i="65"/>
  <c r="AL79" i="65"/>
  <c r="AL78" i="65"/>
  <c r="AK79" i="65"/>
  <c r="AK78" i="65"/>
  <c r="AJ79" i="65"/>
  <c r="AJ78" i="65"/>
  <c r="AI79" i="65"/>
  <c r="AI78" i="65"/>
  <c r="AH79" i="65"/>
  <c r="AH78" i="65"/>
  <c r="AG79" i="65"/>
  <c r="AG78" i="65"/>
  <c r="AF79" i="65"/>
  <c r="AF78" i="65"/>
  <c r="AE79" i="65"/>
  <c r="AE78" i="65"/>
  <c r="AD79" i="65"/>
  <c r="AD78" i="65"/>
  <c r="AC79" i="65"/>
  <c r="AC78" i="65"/>
  <c r="AB79" i="65"/>
  <c r="AB78" i="65"/>
  <c r="AA79" i="65"/>
  <c r="AA78" i="65"/>
  <c r="AW38" i="65" l="1"/>
  <c r="AW77" i="65" s="1"/>
  <c r="AB7" i="65"/>
  <c r="AB75" i="65" s="1"/>
  <c r="AN90" i="65"/>
  <c r="AT38" i="65"/>
  <c r="AT77" i="65" s="1"/>
  <c r="AG38" i="65"/>
  <c r="AG77" i="65" s="1"/>
  <c r="AO91" i="65"/>
  <c r="AF90" i="65"/>
  <c r="AG91" i="65"/>
  <c r="AV90" i="65"/>
  <c r="AF91" i="65"/>
  <c r="AI38" i="65"/>
  <c r="AI77" i="65" s="1"/>
  <c r="AQ90" i="65"/>
  <c r="AD91" i="65"/>
  <c r="AF38" i="65"/>
  <c r="AF77" i="65" s="1"/>
  <c r="AI90" i="65"/>
  <c r="AJ7" i="65"/>
  <c r="AJ6" i="65" s="1"/>
  <c r="AJ91" i="65"/>
  <c r="AN38" i="65"/>
  <c r="AN77" i="65" s="1"/>
  <c r="AO89" i="65" s="1"/>
  <c r="AR7" i="65"/>
  <c r="AR75" i="65" s="1"/>
  <c r="AR91" i="65"/>
  <c r="AT91" i="65"/>
  <c r="BC38" i="65"/>
  <c r="BC77" i="65" s="1"/>
  <c r="AN91" i="65"/>
  <c r="AQ38" i="65"/>
  <c r="AQ77" i="65" s="1"/>
  <c r="AA38" i="65"/>
  <c r="AA77" i="65" s="1"/>
  <c r="AC38" i="65"/>
  <c r="AC77" i="65" s="1"/>
  <c r="AK38" i="65"/>
  <c r="AK77" i="65" s="1"/>
  <c r="AS7" i="65"/>
  <c r="AS6" i="65" s="1"/>
  <c r="AS90" i="65"/>
  <c r="AS38" i="65"/>
  <c r="AS77" i="65" s="1"/>
  <c r="AW91" i="65"/>
  <c r="BA7" i="65"/>
  <c r="BA6" i="65" s="1"/>
  <c r="BF19" i="65"/>
  <c r="BF14" i="65" s="1"/>
  <c r="BF76" i="65" s="1"/>
  <c r="AA142" i="66"/>
  <c r="AD7" i="65"/>
  <c r="AG19" i="65"/>
  <c r="AG14" i="65" s="1"/>
  <c r="AG76" i="65" s="1"/>
  <c r="AH90" i="65"/>
  <c r="AH38" i="65"/>
  <c r="AH77" i="65" s="1"/>
  <c r="AH146" i="66"/>
  <c r="AI91" i="65"/>
  <c r="AI142" i="66"/>
  <c r="AL7" i="65"/>
  <c r="AP90" i="65"/>
  <c r="AP38" i="65"/>
  <c r="AP77" i="65" s="1"/>
  <c r="AP89" i="65" s="1"/>
  <c r="AP146" i="66"/>
  <c r="AQ91" i="65"/>
  <c r="AQ142" i="66"/>
  <c r="AT7" i="65"/>
  <c r="AW19" i="65"/>
  <c r="AW14" i="65" s="1"/>
  <c r="AW76" i="65" s="1"/>
  <c r="BG102" i="65"/>
  <c r="D9" i="112"/>
  <c r="AX90" i="65"/>
  <c r="AX38" i="65"/>
  <c r="AX77" i="65" s="1"/>
  <c r="BH101" i="65" s="1"/>
  <c r="AX146" i="66"/>
  <c r="BH172" i="66" s="1"/>
  <c r="AY103" i="65"/>
  <c r="AY91" i="65"/>
  <c r="AY142" i="66"/>
  <c r="BB7" i="65"/>
  <c r="BF102" i="65"/>
  <c r="BF90" i="65"/>
  <c r="BG90" i="65"/>
  <c r="BF38" i="65"/>
  <c r="BF77" i="65" s="1"/>
  <c r="BF146" i="66"/>
  <c r="AA7" i="65"/>
  <c r="AD19" i="65"/>
  <c r="AD14" i="65" s="1"/>
  <c r="AD76" i="65" s="1"/>
  <c r="AE90" i="65"/>
  <c r="AE38" i="65"/>
  <c r="AE77" i="65" s="1"/>
  <c r="AE146" i="66"/>
  <c r="AF142" i="66"/>
  <c r="AI7" i="65"/>
  <c r="AM90" i="65"/>
  <c r="AM38" i="65"/>
  <c r="AM77" i="65" s="1"/>
  <c r="AM146" i="66"/>
  <c r="AN142" i="66"/>
  <c r="AQ7" i="65"/>
  <c r="AU90" i="65"/>
  <c r="AU38" i="65"/>
  <c r="AU77" i="65" s="1"/>
  <c r="AU146" i="66"/>
  <c r="AV91" i="65"/>
  <c r="AV142" i="66"/>
  <c r="AY7" i="65"/>
  <c r="BB19" i="65"/>
  <c r="BB14" i="65" s="1"/>
  <c r="BB76" i="65" s="1"/>
  <c r="BC90" i="65"/>
  <c r="BC102" i="65"/>
  <c r="BC146" i="66"/>
  <c r="BD103" i="65"/>
  <c r="BD91" i="65"/>
  <c r="BD142" i="66"/>
  <c r="AM19" i="65"/>
  <c r="AM14" i="65" s="1"/>
  <c r="AM76" i="65" s="1"/>
  <c r="AB90" i="65"/>
  <c r="AB38" i="65"/>
  <c r="AB77" i="65" s="1"/>
  <c r="AB146" i="66"/>
  <c r="AC91" i="65"/>
  <c r="AC142" i="66"/>
  <c r="AE19" i="65"/>
  <c r="AE14" i="65" s="1"/>
  <c r="AE76" i="65" s="1"/>
  <c r="AF7" i="65"/>
  <c r="AJ90" i="65"/>
  <c r="AJ38" i="65"/>
  <c r="AJ77" i="65" s="1"/>
  <c r="AJ89" i="65" s="1"/>
  <c r="AJ146" i="66"/>
  <c r="AK91" i="65"/>
  <c r="AK142" i="66"/>
  <c r="AN7" i="65"/>
  <c r="AR90" i="65"/>
  <c r="AR38" i="65"/>
  <c r="AR77" i="65" s="1"/>
  <c r="AR146" i="66"/>
  <c r="AS91" i="65"/>
  <c r="AS142" i="66"/>
  <c r="AU19" i="65"/>
  <c r="AU14" i="65" s="1"/>
  <c r="AU76" i="65" s="1"/>
  <c r="AV7" i="65"/>
  <c r="AY19" i="65"/>
  <c r="AY14" i="65" s="1"/>
  <c r="AY76" i="65" s="1"/>
  <c r="AZ102" i="65"/>
  <c r="AZ90" i="65"/>
  <c r="AZ38" i="65"/>
  <c r="AZ77" i="65" s="1"/>
  <c r="AZ146" i="66"/>
  <c r="BA103" i="65"/>
  <c r="BA91" i="65"/>
  <c r="BA142" i="66"/>
  <c r="BD7" i="65"/>
  <c r="AN146" i="66"/>
  <c r="AC7" i="65"/>
  <c r="AF19" i="65"/>
  <c r="AF14" i="65" s="1"/>
  <c r="AF76" i="65" s="1"/>
  <c r="AG90" i="65"/>
  <c r="AG146" i="66"/>
  <c r="AH91" i="65"/>
  <c r="AH142" i="66"/>
  <c r="AK7" i="65"/>
  <c r="AO90" i="65"/>
  <c r="AO146" i="66"/>
  <c r="AP91" i="65"/>
  <c r="AP142" i="66"/>
  <c r="AW90" i="65"/>
  <c r="AW146" i="66"/>
  <c r="D10" i="112"/>
  <c r="BG103" i="65"/>
  <c r="AX91" i="65"/>
  <c r="AX142" i="66"/>
  <c r="BD19" i="65"/>
  <c r="BD14" i="65" s="1"/>
  <c r="BD76" i="65" s="1"/>
  <c r="BE102" i="65"/>
  <c r="BE90" i="65"/>
  <c r="BE38" i="65"/>
  <c r="BE77" i="65" s="1"/>
  <c r="BE146" i="66"/>
  <c r="BG91" i="65"/>
  <c r="BF91" i="65"/>
  <c r="BF103" i="65"/>
  <c r="BF142" i="66"/>
  <c r="AD90" i="65"/>
  <c r="AD38" i="65"/>
  <c r="AD77" i="65" s="1"/>
  <c r="AD146" i="66"/>
  <c r="AE91" i="65"/>
  <c r="AE142" i="66"/>
  <c r="AH7" i="65"/>
  <c r="AL90" i="65"/>
  <c r="AL38" i="65"/>
  <c r="AL77" i="65" s="1"/>
  <c r="AL146" i="66"/>
  <c r="AM91" i="65"/>
  <c r="AM142" i="66"/>
  <c r="AP7" i="65"/>
  <c r="AT90" i="65"/>
  <c r="AT146" i="66"/>
  <c r="AU91" i="65"/>
  <c r="AU142" i="66"/>
  <c r="AX7" i="65"/>
  <c r="BA19" i="65"/>
  <c r="BA14" i="65" s="1"/>
  <c r="BA76" i="65" s="1"/>
  <c r="BB90" i="65"/>
  <c r="BB102" i="65"/>
  <c r="BB38" i="65"/>
  <c r="BB77" i="65" s="1"/>
  <c r="BB146" i="66"/>
  <c r="BB77" i="66"/>
  <c r="BB145" i="66" s="1"/>
  <c r="BC91" i="65"/>
  <c r="BC103" i="65"/>
  <c r="BC142" i="66"/>
  <c r="BF7" i="65"/>
  <c r="AO142" i="66"/>
  <c r="AA146" i="66"/>
  <c r="AB91" i="65"/>
  <c r="AB142" i="66"/>
  <c r="AE7" i="65"/>
  <c r="AH19" i="65"/>
  <c r="AH14" i="65" s="1"/>
  <c r="AH76" i="65" s="1"/>
  <c r="AI146" i="66"/>
  <c r="AI159" i="66" s="1"/>
  <c r="AJ142" i="66"/>
  <c r="AM7" i="65"/>
  <c r="AQ146" i="66"/>
  <c r="AR142" i="66"/>
  <c r="AU7" i="65"/>
  <c r="AY102" i="65"/>
  <c r="AY90" i="65"/>
  <c r="AY38" i="65"/>
  <c r="AY77" i="65" s="1"/>
  <c r="AY146" i="66"/>
  <c r="AZ91" i="65"/>
  <c r="AZ103" i="65"/>
  <c r="AZ142" i="66"/>
  <c r="BC7" i="65"/>
  <c r="AV38" i="65"/>
  <c r="AV77" i="65" s="1"/>
  <c r="AV146" i="66"/>
  <c r="AW142" i="66"/>
  <c r="AZ7" i="65"/>
  <c r="BC19" i="65"/>
  <c r="BC14" i="65" s="1"/>
  <c r="BC76" i="65" s="1"/>
  <c r="BD102" i="65"/>
  <c r="BD90" i="65"/>
  <c r="BD38" i="65"/>
  <c r="BD77" i="65" s="1"/>
  <c r="BD101" i="65" s="1"/>
  <c r="BD146" i="66"/>
  <c r="BE103" i="65"/>
  <c r="BE91" i="65"/>
  <c r="BE142" i="66"/>
  <c r="AF146" i="66"/>
  <c r="AG142" i="66"/>
  <c r="AC90" i="65"/>
  <c r="AC146" i="66"/>
  <c r="AD142" i="66"/>
  <c r="AG7" i="65"/>
  <c r="AJ19" i="65"/>
  <c r="AJ14" i="65" s="1"/>
  <c r="AJ76" i="65" s="1"/>
  <c r="AK90" i="65"/>
  <c r="AK146" i="66"/>
  <c r="AL91" i="65"/>
  <c r="AL142" i="66"/>
  <c r="AN19" i="65"/>
  <c r="AN14" i="65" s="1"/>
  <c r="AN76" i="65" s="1"/>
  <c r="AN88" i="65" s="1"/>
  <c r="AO7" i="65"/>
  <c r="AR19" i="65"/>
  <c r="AR14" i="65" s="1"/>
  <c r="AR76" i="65" s="1"/>
  <c r="AS146" i="66"/>
  <c r="AT142" i="66"/>
  <c r="AV19" i="65"/>
  <c r="AV14" i="65" s="1"/>
  <c r="AV76" i="65" s="1"/>
  <c r="AW7" i="65"/>
  <c r="AZ19" i="65"/>
  <c r="AZ14" i="65" s="1"/>
  <c r="AZ76" i="65" s="1"/>
  <c r="BA90" i="65"/>
  <c r="BA102" i="65"/>
  <c r="BA38" i="65"/>
  <c r="BA77" i="65" s="1"/>
  <c r="BA146" i="66"/>
  <c r="BB103" i="65"/>
  <c r="BB91" i="65"/>
  <c r="BB142" i="66"/>
  <c r="BE7" i="65"/>
  <c r="AB6" i="65" l="1"/>
  <c r="AF159" i="66"/>
  <c r="AU89" i="65"/>
  <c r="AT89" i="65"/>
  <c r="AB89" i="65"/>
  <c r="AA77" i="66"/>
  <c r="AA145" i="66" s="1"/>
  <c r="AT19" i="65"/>
  <c r="AT14" i="65" s="1"/>
  <c r="AT76" i="65" s="1"/>
  <c r="BE19" i="65"/>
  <c r="BE14" i="65" s="1"/>
  <c r="BE76" i="65" s="1"/>
  <c r="BE88" i="65" s="1"/>
  <c r="AS159" i="66"/>
  <c r="AF88" i="65"/>
  <c r="AH89" i="65"/>
  <c r="AF89" i="65"/>
  <c r="AL19" i="65"/>
  <c r="AL14" i="65" s="1"/>
  <c r="AL76" i="65" s="1"/>
  <c r="AV77" i="66"/>
  <c r="AV145" i="66" s="1"/>
  <c r="AK159" i="66"/>
  <c r="AQ77" i="66"/>
  <c r="AQ145" i="66" s="1"/>
  <c r="AD77" i="66"/>
  <c r="AD145" i="66" s="1"/>
  <c r="AN159" i="66"/>
  <c r="AK77" i="66"/>
  <c r="AK145" i="66" s="1"/>
  <c r="AV159" i="66"/>
  <c r="AY77" i="66"/>
  <c r="AY145" i="66" s="1"/>
  <c r="AK7" i="66"/>
  <c r="AK6" i="66" s="1"/>
  <c r="AG89" i="65"/>
  <c r="AV88" i="65"/>
  <c r="AI89" i="65"/>
  <c r="AC77" i="66"/>
  <c r="AC145" i="66" s="1"/>
  <c r="AR6" i="65"/>
  <c r="AT77" i="66"/>
  <c r="AT145" i="66" s="1"/>
  <c r="AK89" i="65"/>
  <c r="AJ75" i="65"/>
  <c r="AX19" i="65"/>
  <c r="AX14" i="65" s="1"/>
  <c r="AX76" i="65" s="1"/>
  <c r="AZ100" i="65" s="1"/>
  <c r="BA75" i="65"/>
  <c r="AS75" i="65"/>
  <c r="AS87" i="65" s="1"/>
  <c r="AG77" i="66"/>
  <c r="AG145" i="66" s="1"/>
  <c r="AR89" i="65"/>
  <c r="AE7" i="66"/>
  <c r="AE6" i="66" s="1"/>
  <c r="AC159" i="66"/>
  <c r="AS19" i="65"/>
  <c r="AS14" i="65" s="1"/>
  <c r="AS76" i="65" s="1"/>
  <c r="AV26" i="66"/>
  <c r="AV14" i="66" s="1"/>
  <c r="AV144" i="66" s="1"/>
  <c r="AC19" i="65"/>
  <c r="AC14" i="65" s="1"/>
  <c r="AC76" i="65" s="1"/>
  <c r="AD88" i="65" s="1"/>
  <c r="AS89" i="65"/>
  <c r="AC89" i="65"/>
  <c r="AH7" i="66"/>
  <c r="AQ19" i="65"/>
  <c r="AQ14" i="65" s="1"/>
  <c r="AQ76" i="65" s="1"/>
  <c r="AR88" i="65" s="1"/>
  <c r="AF26" i="66"/>
  <c r="AF14" i="66" s="1"/>
  <c r="AF144" i="66" s="1"/>
  <c r="AQ159" i="66"/>
  <c r="AS77" i="66"/>
  <c r="AS145" i="66" s="1"/>
  <c r="AN26" i="66"/>
  <c r="AN14" i="66" s="1"/>
  <c r="AN144" i="66" s="1"/>
  <c r="AM7" i="66"/>
  <c r="AM143" i="66" s="1"/>
  <c r="AQ89" i="65"/>
  <c r="AI77" i="66"/>
  <c r="AI145" i="66" s="1"/>
  <c r="AH88" i="65"/>
  <c r="AE11" i="70"/>
  <c r="AE19" i="70" s="1"/>
  <c r="AC7" i="66"/>
  <c r="AC6" i="66" s="1"/>
  <c r="AN89" i="65"/>
  <c r="AN7" i="66"/>
  <c r="AN6" i="66" s="1"/>
  <c r="AD89" i="65"/>
  <c r="AO77" i="66"/>
  <c r="AO145" i="66" s="1"/>
  <c r="BC101" i="65"/>
  <c r="BD77" i="66"/>
  <c r="BD145" i="66" s="1"/>
  <c r="AV89" i="65"/>
  <c r="AL77" i="66"/>
  <c r="AL145" i="66" s="1"/>
  <c r="AO159" i="66"/>
  <c r="AA19" i="65"/>
  <c r="AA14" i="65" s="1"/>
  <c r="AA76" i="65" s="1"/>
  <c r="BC7" i="66"/>
  <c r="BC6" i="66" s="1"/>
  <c r="BA77" i="66"/>
  <c r="BA145" i="66" s="1"/>
  <c r="BB158" i="66" s="1"/>
  <c r="AB19" i="65"/>
  <c r="AB14" i="65" s="1"/>
  <c r="AB76" i="65" s="1"/>
  <c r="AP19" i="65"/>
  <c r="AP14" i="65" s="1"/>
  <c r="AP76" i="65" s="1"/>
  <c r="AK19" i="65"/>
  <c r="AK14" i="65" s="1"/>
  <c r="AK76" i="65" s="1"/>
  <c r="AK88" i="65" s="1"/>
  <c r="BE77" i="66"/>
  <c r="BE145" i="66" s="1"/>
  <c r="AW77" i="66"/>
  <c r="AW145" i="66" s="1"/>
  <c r="AW158" i="66" s="1"/>
  <c r="AI19" i="65"/>
  <c r="AI14" i="65" s="1"/>
  <c r="AI76" i="65" s="1"/>
  <c r="AJ88" i="65" s="1"/>
  <c r="BA88" i="65"/>
  <c r="AZ88" i="65"/>
  <c r="BD159" i="66"/>
  <c r="BD172" i="66"/>
  <c r="BD26" i="66"/>
  <c r="BD14" i="66" s="1"/>
  <c r="BD144" i="66" s="1"/>
  <c r="AW11" i="70"/>
  <c r="AG11" i="70"/>
  <c r="AZ6" i="65"/>
  <c r="AZ5" i="65" s="1"/>
  <c r="AZ75" i="65"/>
  <c r="AY26" i="66"/>
  <c r="AY14" i="66" s="1"/>
  <c r="AY144" i="66" s="1"/>
  <c r="AX7" i="66"/>
  <c r="AR147" i="66"/>
  <c r="AE75" i="65"/>
  <c r="AE6" i="65"/>
  <c r="AE5" i="65" s="1"/>
  <c r="AD26" i="66"/>
  <c r="AD14" i="66" s="1"/>
  <c r="AD144" i="66" s="1"/>
  <c r="BC147" i="66"/>
  <c r="AP75" i="65"/>
  <c r="AP6" i="65"/>
  <c r="AH11" i="70"/>
  <c r="AG159" i="66"/>
  <c r="AZ172" i="66"/>
  <c r="AZ159" i="66"/>
  <c r="AU88" i="65"/>
  <c r="AR159" i="66"/>
  <c r="AE88" i="65"/>
  <c r="AP7" i="66"/>
  <c r="BC159" i="66"/>
  <c r="BC172" i="66"/>
  <c r="AE77" i="66"/>
  <c r="AE145" i="66" s="1"/>
  <c r="AW88" i="65"/>
  <c r="AL11" i="70"/>
  <c r="AH77" i="66"/>
  <c r="AH145" i="66" s="1"/>
  <c r="BE11" i="70"/>
  <c r="BA89" i="65"/>
  <c r="BA101" i="65"/>
  <c r="BE75" i="65"/>
  <c r="BE6" i="65"/>
  <c r="AO11" i="70"/>
  <c r="BC11" i="70"/>
  <c r="AS7" i="66"/>
  <c r="BD7" i="66"/>
  <c r="AF7" i="66"/>
  <c r="AE147" i="66"/>
  <c r="AX147" i="66"/>
  <c r="BH173" i="66" s="1"/>
  <c r="AW159" i="66"/>
  <c r="AS11" i="70"/>
  <c r="AC6" i="65"/>
  <c r="AC75" i="65"/>
  <c r="AC87" i="65" s="1"/>
  <c r="AB26" i="66"/>
  <c r="AB14" i="66" s="1"/>
  <c r="AB144" i="66" s="1"/>
  <c r="AN11" i="70"/>
  <c r="AN15" i="70" s="1"/>
  <c r="AJ159" i="66"/>
  <c r="AB77" i="66"/>
  <c r="AB145" i="66" s="1"/>
  <c r="AY6" i="65"/>
  <c r="AY5" i="65" s="1"/>
  <c r="AY75" i="65"/>
  <c r="AX26" i="66"/>
  <c r="AX14" i="66" s="1"/>
  <c r="AX144" i="66" s="1"/>
  <c r="BH170" i="66" s="1"/>
  <c r="AI11" i="70"/>
  <c r="BF159" i="66"/>
  <c r="BF172" i="66"/>
  <c r="BG159" i="66"/>
  <c r="AG88" i="65"/>
  <c r="BD88" i="65"/>
  <c r="BD100" i="65"/>
  <c r="AW6" i="65"/>
  <c r="AW5" i="65" s="1"/>
  <c r="AW75" i="65"/>
  <c r="AG6" i="65"/>
  <c r="AG5" i="65" s="1"/>
  <c r="AG75" i="65"/>
  <c r="BE147" i="66"/>
  <c r="AY100" i="65"/>
  <c r="AY88" i="65"/>
  <c r="BG88" i="65"/>
  <c r="BC75" i="65"/>
  <c r="BC6" i="65"/>
  <c r="BC5" i="65" s="1"/>
  <c r="BB26" i="66"/>
  <c r="BB14" i="66" s="1"/>
  <c r="BB144" i="66" s="1"/>
  <c r="BB88" i="65"/>
  <c r="BB100" i="65"/>
  <c r="AY159" i="66"/>
  <c r="AY172" i="66"/>
  <c r="AM11" i="70"/>
  <c r="AM15" i="70" s="1"/>
  <c r="BB101" i="65"/>
  <c r="BB89" i="65"/>
  <c r="AU147" i="66"/>
  <c r="AO26" i="66"/>
  <c r="AO14" i="66" s="1"/>
  <c r="AO144" i="66" s="1"/>
  <c r="AH75" i="65"/>
  <c r="AH6" i="65"/>
  <c r="AH5" i="65" s="1"/>
  <c r="AI26" i="66"/>
  <c r="AI14" i="66" s="1"/>
  <c r="AI144" i="66" s="1"/>
  <c r="AB11" i="70"/>
  <c r="AA26" i="66"/>
  <c r="AA14" i="66" s="1"/>
  <c r="AA144" i="66" s="1"/>
  <c r="AY7" i="66"/>
  <c r="AO147" i="66"/>
  <c r="AN77" i="66"/>
  <c r="AN145" i="66" s="1"/>
  <c r="AO158" i="66" s="1"/>
  <c r="BA147" i="66"/>
  <c r="AZ77" i="66"/>
  <c r="AZ145" i="66" s="1"/>
  <c r="BA158" i="66" s="1"/>
  <c r="AR77" i="66"/>
  <c r="AR145" i="66" s="1"/>
  <c r="AN75" i="65"/>
  <c r="AN6" i="65"/>
  <c r="AN5" i="65" s="1"/>
  <c r="AM26" i="66"/>
  <c r="AM14" i="66" s="1"/>
  <c r="AM144" i="66" s="1"/>
  <c r="AN157" i="66" s="1"/>
  <c r="BD147" i="66"/>
  <c r="BC77" i="66"/>
  <c r="BC145" i="66" s="1"/>
  <c r="AQ11" i="70"/>
  <c r="AO7" i="66"/>
  <c r="AN147" i="66"/>
  <c r="AE89" i="65"/>
  <c r="AG147" i="66"/>
  <c r="AY147" i="66"/>
  <c r="AX159" i="66"/>
  <c r="D22" i="112"/>
  <c r="BG172" i="66"/>
  <c r="AP159" i="66"/>
  <c r="AL75" i="65"/>
  <c r="AL6" i="65"/>
  <c r="AJ7" i="66"/>
  <c r="AI147" i="66"/>
  <c r="AA147" i="66"/>
  <c r="BA159" i="66"/>
  <c r="BA172" i="66"/>
  <c r="BF7" i="66"/>
  <c r="AR11" i="70"/>
  <c r="AU11" i="70"/>
  <c r="AM6" i="65"/>
  <c r="AM5" i="65" s="1"/>
  <c r="AM75" i="65"/>
  <c r="AL26" i="66"/>
  <c r="AL14" i="66" s="1"/>
  <c r="AL144" i="66" s="1"/>
  <c r="AB147" i="66"/>
  <c r="BF11" i="70"/>
  <c r="BF18" i="70" s="1"/>
  <c r="AV7" i="66"/>
  <c r="AL159" i="66"/>
  <c r="BF147" i="66"/>
  <c r="BE172" i="66"/>
  <c r="BE159" i="66"/>
  <c r="AR26" i="66"/>
  <c r="AR14" i="66" s="1"/>
  <c r="AR144" i="66" s="1"/>
  <c r="AK11" i="70"/>
  <c r="BB7" i="66"/>
  <c r="AS147" i="66"/>
  <c r="AJ77" i="66"/>
  <c r="AJ145" i="66" s="1"/>
  <c r="AJ158" i="66" s="1"/>
  <c r="AC147" i="66"/>
  <c r="BE7" i="66"/>
  <c r="AU159" i="66"/>
  <c r="AI6" i="65"/>
  <c r="AI75" i="65"/>
  <c r="AG7" i="66"/>
  <c r="AF147" i="66"/>
  <c r="AA11" i="70"/>
  <c r="BF77" i="66"/>
  <c r="BF145" i="66" s="1"/>
  <c r="BB11" i="70"/>
  <c r="AZ7" i="66"/>
  <c r="AQ147" i="66"/>
  <c r="AD11" i="70"/>
  <c r="AB7" i="66"/>
  <c r="AO75" i="65"/>
  <c r="AO6" i="65"/>
  <c r="AG26" i="66"/>
  <c r="AG14" i="66" s="1"/>
  <c r="AG144" i="66" s="1"/>
  <c r="AG157" i="66" s="1"/>
  <c r="AI7" i="66"/>
  <c r="AH147" i="66"/>
  <c r="BD11" i="70"/>
  <c r="AZ89" i="65"/>
  <c r="AZ101" i="65"/>
  <c r="AV11" i="70"/>
  <c r="AT7" i="66"/>
  <c r="AF11" i="70"/>
  <c r="AF16" i="70" s="1"/>
  <c r="AD7" i="66"/>
  <c r="BC89" i="65"/>
  <c r="AQ75" i="65"/>
  <c r="AQ6" i="65"/>
  <c r="AP26" i="66"/>
  <c r="AP14" i="66" s="1"/>
  <c r="AP144" i="66" s="1"/>
  <c r="AJ5" i="65"/>
  <c r="AF77" i="66"/>
  <c r="AF145" i="66" s="1"/>
  <c r="AX77" i="66"/>
  <c r="AX145" i="66" s="1"/>
  <c r="AT11" i="70"/>
  <c r="AR7" i="66"/>
  <c r="AP77" i="66"/>
  <c r="AP145" i="66" s="1"/>
  <c r="AP158" i="66" s="1"/>
  <c r="AK26" i="66"/>
  <c r="AK14" i="66" s="1"/>
  <c r="AK144" i="66" s="1"/>
  <c r="AD147" i="66"/>
  <c r="AH143" i="66"/>
  <c r="AH6" i="66"/>
  <c r="BC100" i="65"/>
  <c r="BC88" i="65"/>
  <c r="AR5" i="65"/>
  <c r="BB147" i="66"/>
  <c r="AT147" i="66"/>
  <c r="AJ11" i="70"/>
  <c r="AJ18" i="70" s="1"/>
  <c r="AQ26" i="66"/>
  <c r="AQ14" i="66" s="1"/>
  <c r="AQ144" i="66" s="1"/>
  <c r="AZ147" i="66"/>
  <c r="AU75" i="65"/>
  <c r="AU6" i="65"/>
  <c r="AU5" i="65" s="1"/>
  <c r="AT26" i="66"/>
  <c r="AT14" i="66" s="1"/>
  <c r="AT144" i="66" s="1"/>
  <c r="BF75" i="65"/>
  <c r="BG87" i="65" s="1"/>
  <c r="BF6" i="65"/>
  <c r="BF5" i="65" s="1"/>
  <c r="BE26" i="66"/>
  <c r="BE14" i="66" s="1"/>
  <c r="BE144" i="66" s="1"/>
  <c r="AX11" i="70"/>
  <c r="AL158" i="66"/>
  <c r="AD159" i="66"/>
  <c r="BA11" i="70"/>
  <c r="AW19" i="70"/>
  <c r="AW89" i="65"/>
  <c r="AK75" i="65"/>
  <c r="AK6" i="65"/>
  <c r="AK147" i="66"/>
  <c r="AU77" i="66"/>
  <c r="AU145" i="66" s="1"/>
  <c r="AM159" i="66"/>
  <c r="AH26" i="66"/>
  <c r="AH14" i="66" s="1"/>
  <c r="AH144" i="66" s="1"/>
  <c r="AA75" i="65"/>
  <c r="AB87" i="65" s="1"/>
  <c r="AA6" i="65"/>
  <c r="BB6" i="65"/>
  <c r="BB5" i="65" s="1"/>
  <c r="BB75" i="65"/>
  <c r="BA26" i="66"/>
  <c r="BA14" i="66" s="1"/>
  <c r="BA144" i="66" s="1"/>
  <c r="AO19" i="65"/>
  <c r="AO14" i="65" s="1"/>
  <c r="AO76" i="65" s="1"/>
  <c r="AO88" i="65" s="1"/>
  <c r="AD6" i="65"/>
  <c r="AD5" i="65" s="1"/>
  <c r="AD75" i="65"/>
  <c r="AC26" i="66"/>
  <c r="AC14" i="66" s="1"/>
  <c r="AC144" i="66" s="1"/>
  <c r="AU7" i="66"/>
  <c r="AL147" i="66"/>
  <c r="AZ11" i="70"/>
  <c r="BA7" i="66"/>
  <c r="AY89" i="65"/>
  <c r="AY101" i="65"/>
  <c r="AJ147" i="66"/>
  <c r="BB172" i="66"/>
  <c r="BB159" i="66"/>
  <c r="AP11" i="70"/>
  <c r="AP147" i="66"/>
  <c r="AA7" i="66"/>
  <c r="BD75" i="65"/>
  <c r="BD6" i="65"/>
  <c r="BD5" i="65" s="1"/>
  <c r="BC26" i="66"/>
  <c r="BC14" i="66" s="1"/>
  <c r="BC144" i="66" s="1"/>
  <c r="AV6" i="65"/>
  <c r="AV5" i="65" s="1"/>
  <c r="AV75" i="65"/>
  <c r="AU26" i="66"/>
  <c r="AU14" i="66" s="1"/>
  <c r="AU144" i="66" s="1"/>
  <c r="AL7" i="66"/>
  <c r="AF75" i="65"/>
  <c r="AF6" i="65"/>
  <c r="AF5" i="65" s="1"/>
  <c r="AE26" i="66"/>
  <c r="AE14" i="66" s="1"/>
  <c r="AE144" i="66" s="1"/>
  <c r="BF26" i="66"/>
  <c r="BF14" i="66" s="1"/>
  <c r="BF144" i="66" s="1"/>
  <c r="BD89" i="65"/>
  <c r="AV147" i="66"/>
  <c r="AV160" i="66" s="1"/>
  <c r="AE159" i="66"/>
  <c r="BG89" i="65"/>
  <c r="BF101" i="65"/>
  <c r="BF89" i="65"/>
  <c r="AT75" i="65"/>
  <c r="AT6" i="65"/>
  <c r="AT5" i="65" s="1"/>
  <c r="AS26" i="66"/>
  <c r="AS14" i="66" s="1"/>
  <c r="AS144" i="66" s="1"/>
  <c r="AH159" i="66"/>
  <c r="AW147" i="66"/>
  <c r="AE15" i="70"/>
  <c r="AX6" i="65"/>
  <c r="AX5" i="65" s="1"/>
  <c r="AX75" i="65"/>
  <c r="AW26" i="66"/>
  <c r="AW14" i="66" s="1"/>
  <c r="AW144" i="66" s="1"/>
  <c r="AW157" i="66" s="1"/>
  <c r="AT159" i="66"/>
  <c r="AM147" i="66"/>
  <c r="AM89" i="65"/>
  <c r="AL89" i="65"/>
  <c r="BE89" i="65"/>
  <c r="BE101" i="65"/>
  <c r="BA5" i="65"/>
  <c r="AZ26" i="66"/>
  <c r="AZ14" i="66" s="1"/>
  <c r="AZ144" i="66" s="1"/>
  <c r="AQ7" i="66"/>
  <c r="AJ26" i="66"/>
  <c r="AJ14" i="66" s="1"/>
  <c r="AJ144" i="66" s="1"/>
  <c r="AC11" i="70"/>
  <c r="AB159" i="66"/>
  <c r="AY11" i="70"/>
  <c r="AW7" i="66"/>
  <c r="AM77" i="66"/>
  <c r="AM145" i="66" s="1"/>
  <c r="AM158" i="66" s="1"/>
  <c r="AX89" i="65"/>
  <c r="D8" i="112"/>
  <c r="BG101" i="65"/>
  <c r="AO157" i="66" l="1"/>
  <c r="AF160" i="66"/>
  <c r="BF88" i="65"/>
  <c r="AO16" i="70"/>
  <c r="AL18" i="70"/>
  <c r="BE5" i="65"/>
  <c r="BE7" i="117" s="1"/>
  <c r="BE100" i="65"/>
  <c r="AO20" i="70"/>
  <c r="BG99" i="65"/>
  <c r="BH99" i="65"/>
  <c r="AY158" i="66"/>
  <c r="BH171" i="66"/>
  <c r="BA100" i="65"/>
  <c r="BH100" i="65"/>
  <c r="AI18" i="70"/>
  <c r="AO17" i="70"/>
  <c r="AT88" i="65"/>
  <c r="AI5" i="65"/>
  <c r="AI7" i="118" s="1"/>
  <c r="BF100" i="65"/>
  <c r="AB158" i="66"/>
  <c r="AJ157" i="66"/>
  <c r="AL88" i="65"/>
  <c r="AT16" i="70"/>
  <c r="AD18" i="70"/>
  <c r="AR158" i="66"/>
  <c r="AU158" i="66"/>
  <c r="AS160" i="66"/>
  <c r="AS157" i="66"/>
  <c r="AM88" i="65"/>
  <c r="AT87" i="65"/>
  <c r="AO87" i="65"/>
  <c r="AL5" i="65"/>
  <c r="AK5" i="65"/>
  <c r="AK7" i="118" s="1"/>
  <c r="AB5" i="65"/>
  <c r="AX88" i="65"/>
  <c r="BG100" i="65"/>
  <c r="AA17" i="70"/>
  <c r="AQ5" i="65"/>
  <c r="AR18" i="70"/>
  <c r="AN143" i="66"/>
  <c r="AN156" i="66" s="1"/>
  <c r="AC157" i="66"/>
  <c r="AA5" i="65"/>
  <c r="BE17" i="70"/>
  <c r="BE20" i="70"/>
  <c r="AE158" i="66"/>
  <c r="BE19" i="70"/>
  <c r="AE17" i="70"/>
  <c r="AD158" i="66"/>
  <c r="AO19" i="70"/>
  <c r="AL17" i="70"/>
  <c r="AR17" i="70"/>
  <c r="AQ87" i="65"/>
  <c r="AK143" i="66"/>
  <c r="BC143" i="66"/>
  <c r="AK87" i="65"/>
  <c r="AW20" i="70"/>
  <c r="AW16" i="70"/>
  <c r="D7" i="112"/>
  <c r="AW17" i="70"/>
  <c r="AL19" i="70"/>
  <c r="AF87" i="65"/>
  <c r="AR16" i="70"/>
  <c r="AR19" i="70"/>
  <c r="AS19" i="70"/>
  <c r="AB160" i="66"/>
  <c r="AR15" i="70"/>
  <c r="AH158" i="66"/>
  <c r="AP5" i="65"/>
  <c r="BA87" i="65"/>
  <c r="BE171" i="66"/>
  <c r="AN5" i="66"/>
  <c r="AD87" i="65"/>
  <c r="BD20" i="70"/>
  <c r="AH19" i="70"/>
  <c r="AQ88" i="65"/>
  <c r="AB88" i="65"/>
  <c r="AE157" i="66"/>
  <c r="BE158" i="66"/>
  <c r="AE143" i="66"/>
  <c r="AE20" i="70"/>
  <c r="BE18" i="70"/>
  <c r="AM20" i="70"/>
  <c r="AQ17" i="70"/>
  <c r="BB20" i="70"/>
  <c r="AM17" i="70"/>
  <c r="BF17" i="70"/>
  <c r="AE16" i="70"/>
  <c r="AU20" i="70"/>
  <c r="AH20" i="70"/>
  <c r="AH16" i="70"/>
  <c r="AT158" i="66"/>
  <c r="AX19" i="70"/>
  <c r="BC17" i="70"/>
  <c r="AI20" i="70"/>
  <c r="BC19" i="70"/>
  <c r="AK158" i="66"/>
  <c r="AS20" i="70"/>
  <c r="AG16" i="70"/>
  <c r="AG20" i="70"/>
  <c r="AS88" i="65"/>
  <c r="AN17" i="70"/>
  <c r="AU17" i="70"/>
  <c r="AN16" i="70"/>
  <c r="BA171" i="66"/>
  <c r="AF158" i="66"/>
  <c r="AC143" i="66"/>
  <c r="AG17" i="70"/>
  <c r="BC20" i="70"/>
  <c r="AS5" i="65"/>
  <c r="AS7" i="118" s="1"/>
  <c r="AS16" i="70"/>
  <c r="AW18" i="70"/>
  <c r="AU19" i="70"/>
  <c r="BF19" i="70"/>
  <c r="AQ157" i="66"/>
  <c r="AG19" i="70"/>
  <c r="AI87" i="65"/>
  <c r="AG18" i="70"/>
  <c r="AM6" i="66"/>
  <c r="AM5" i="66" s="1"/>
  <c r="AY15" i="70"/>
  <c r="AW160" i="66"/>
  <c r="AH160" i="66"/>
  <c r="AC5" i="65"/>
  <c r="AC7" i="117" s="1"/>
  <c r="AK160" i="66"/>
  <c r="BB16" i="70"/>
  <c r="AP19" i="70"/>
  <c r="AP15" i="70"/>
  <c r="BB18" i="70"/>
  <c r="BB15" i="70"/>
  <c r="AN18" i="70"/>
  <c r="AT15" i="70"/>
  <c r="AC5" i="66"/>
  <c r="AH17" i="70"/>
  <c r="AL160" i="66"/>
  <c r="AK19" i="70"/>
  <c r="AG15" i="70"/>
  <c r="AK17" i="70"/>
  <c r="AK16" i="70"/>
  <c r="AZ15" i="70"/>
  <c r="AD17" i="70"/>
  <c r="BD15" i="70"/>
  <c r="AK15" i="70"/>
  <c r="AM87" i="65"/>
  <c r="AQ15" i="70"/>
  <c r="AI88" i="65"/>
  <c r="AP160" i="66"/>
  <c r="AZ18" i="70"/>
  <c r="AI19" i="70"/>
  <c r="AU87" i="65"/>
  <c r="AD160" i="66"/>
  <c r="AV158" i="66"/>
  <c r="AB17" i="70"/>
  <c r="AB19" i="70"/>
  <c r="AE18" i="70"/>
  <c r="AK5" i="66"/>
  <c r="AB20" i="70"/>
  <c r="AJ160" i="66"/>
  <c r="AH157" i="66"/>
  <c r="AJ19" i="70"/>
  <c r="BA15" i="70"/>
  <c r="AM16" i="70"/>
  <c r="AP157" i="66"/>
  <c r="AT17" i="70"/>
  <c r="AZ19" i="70"/>
  <c r="AI17" i="70"/>
  <c r="BC16" i="70"/>
  <c r="BB17" i="70"/>
  <c r="AI158" i="66"/>
  <c r="AO18" i="70"/>
  <c r="AU16" i="70"/>
  <c r="AI16" i="70"/>
  <c r="AU15" i="70"/>
  <c r="AH87" i="65"/>
  <c r="AC88" i="65"/>
  <c r="BC157" i="66"/>
  <c r="BC170" i="66"/>
  <c r="BD7" i="118"/>
  <c r="BD7" i="117"/>
  <c r="AM160" i="66"/>
  <c r="BF170" i="66"/>
  <c r="BF157" i="66"/>
  <c r="BG157" i="66"/>
  <c r="BA17" i="70"/>
  <c r="AY157" i="66"/>
  <c r="AY170" i="66"/>
  <c r="BE170" i="66"/>
  <c r="BE157" i="66"/>
  <c r="AY20" i="70"/>
  <c r="AE5" i="66"/>
  <c r="AJ16" i="70"/>
  <c r="AK157" i="66"/>
  <c r="BD171" i="66"/>
  <c r="BG171" i="66"/>
  <c r="D21" i="112"/>
  <c r="AX158" i="66"/>
  <c r="AZ17" i="70"/>
  <c r="AV143" i="66"/>
  <c r="AV6" i="66"/>
  <c r="AV5" i="66" s="1"/>
  <c r="AO160" i="66"/>
  <c r="AB15" i="70"/>
  <c r="AQ20" i="70"/>
  <c r="AC19" i="70"/>
  <c r="AI15" i="70"/>
  <c r="AM19" i="70"/>
  <c r="AN19" i="70"/>
  <c r="AK18" i="70"/>
  <c r="BC15" i="70"/>
  <c r="AH18" i="70"/>
  <c r="AO15" i="70"/>
  <c r="BE7" i="118"/>
  <c r="AP16" i="70"/>
  <c r="BE15" i="70"/>
  <c r="AC16" i="70"/>
  <c r="AP87" i="65"/>
  <c r="AV20" i="70"/>
  <c r="AQ6" i="66"/>
  <c r="AQ5" i="66" s="1"/>
  <c r="AQ143" i="66"/>
  <c r="AT7" i="118"/>
  <c r="AT7" i="117"/>
  <c r="AY16" i="70"/>
  <c r="BF7" i="118"/>
  <c r="BF7" i="117"/>
  <c r="AA20" i="70"/>
  <c r="AD20" i="70"/>
  <c r="AT160" i="66"/>
  <c r="AT6" i="66"/>
  <c r="AT5" i="66" s="1"/>
  <c r="AT143" i="66"/>
  <c r="AZ20" i="70"/>
  <c r="AO5" i="65"/>
  <c r="AB143" i="66"/>
  <c r="AB6" i="66"/>
  <c r="AB5" i="66" s="1"/>
  <c r="AQ18" i="70"/>
  <c r="AV17" i="70"/>
  <c r="AY173" i="66"/>
  <c r="AY160" i="66"/>
  <c r="BA20" i="70"/>
  <c r="AF19" i="70"/>
  <c r="AS158" i="66"/>
  <c r="AB18" i="70"/>
  <c r="AY99" i="65"/>
  <c r="AY87" i="65"/>
  <c r="AV18" i="70"/>
  <c r="AS18" i="70"/>
  <c r="BE99" i="65"/>
  <c r="BE87" i="65"/>
  <c r="BC18" i="70"/>
  <c r="AT18" i="70"/>
  <c r="BD16" i="70"/>
  <c r="BC173" i="66"/>
  <c r="BC160" i="66"/>
  <c r="AW15" i="70"/>
  <c r="AX16" i="70"/>
  <c r="AC15" i="70"/>
  <c r="D6" i="112"/>
  <c r="AX87" i="65"/>
  <c r="AU6" i="66"/>
  <c r="AU5" i="66" s="1"/>
  <c r="AU143" i="66"/>
  <c r="AX15" i="70"/>
  <c r="BF99" i="65"/>
  <c r="BF87" i="65"/>
  <c r="AH5" i="66"/>
  <c r="AD6" i="66"/>
  <c r="AD5" i="66" s="1"/>
  <c r="AD143" i="66"/>
  <c r="AC160" i="66"/>
  <c r="BA18" i="70"/>
  <c r="AJ143" i="66"/>
  <c r="AJ6" i="66"/>
  <c r="AJ5" i="66" s="1"/>
  <c r="AO143" i="66"/>
  <c r="AO6" i="66"/>
  <c r="AO5" i="66" s="1"/>
  <c r="AY143" i="66"/>
  <c r="AY6" i="66"/>
  <c r="AY5" i="66" s="1"/>
  <c r="AI157" i="66"/>
  <c r="BB19" i="70"/>
  <c r="BB170" i="66"/>
  <c r="BB157" i="66"/>
  <c r="AC18" i="70"/>
  <c r="AD16" i="70"/>
  <c r="AY7" i="118"/>
  <c r="AY7" i="117"/>
  <c r="AS15" i="70"/>
  <c r="D23" i="112"/>
  <c r="AX160" i="66"/>
  <c r="BG173" i="66"/>
  <c r="AD19" i="70"/>
  <c r="AS143" i="66"/>
  <c r="AS6" i="66"/>
  <c r="AS5" i="66" s="1"/>
  <c r="AL15" i="70"/>
  <c r="BD18" i="70"/>
  <c r="AZ16" i="70"/>
  <c r="AX7" i="117"/>
  <c r="BH30" i="117" s="1"/>
  <c r="AX7" i="118"/>
  <c r="BH30" i="118" s="1"/>
  <c r="AF7" i="117"/>
  <c r="AF7" i="118"/>
  <c r="BB173" i="66"/>
  <c r="BB160" i="66"/>
  <c r="AI143" i="66"/>
  <c r="AI156" i="66" s="1"/>
  <c r="AI6" i="66"/>
  <c r="AI5" i="66" s="1"/>
  <c r="BG158" i="66"/>
  <c r="BF158" i="66"/>
  <c r="BF171" i="66"/>
  <c r="AJ87" i="65"/>
  <c r="BD19" i="70"/>
  <c r="AJ17" i="70"/>
  <c r="AG160" i="66"/>
  <c r="AY17" i="70"/>
  <c r="AH7" i="118"/>
  <c r="AH7" i="117"/>
  <c r="AY18" i="70"/>
  <c r="AM18" i="70"/>
  <c r="BC7" i="117"/>
  <c r="BC7" i="118"/>
  <c r="AF157" i="66"/>
  <c r="AK20" i="70"/>
  <c r="AS17" i="70"/>
  <c r="BA19" i="70"/>
  <c r="AL16" i="70"/>
  <c r="AP143" i="66"/>
  <c r="AP6" i="66"/>
  <c r="AP5" i="66" s="1"/>
  <c r="AP17" i="70"/>
  <c r="AL20" i="70"/>
  <c r="AX143" i="66"/>
  <c r="AX6" i="66"/>
  <c r="AX5" i="66" s="1"/>
  <c r="BD170" i="66"/>
  <c r="BD157" i="66"/>
  <c r="AW6" i="66"/>
  <c r="AW5" i="66" s="1"/>
  <c r="AW143" i="66"/>
  <c r="AV157" i="66"/>
  <c r="AU157" i="66"/>
  <c r="AD7" i="117"/>
  <c r="AD7" i="118"/>
  <c r="AV87" i="65"/>
  <c r="AA143" i="66"/>
  <c r="AA6" i="66"/>
  <c r="AA5" i="66" s="1"/>
  <c r="AY19" i="70"/>
  <c r="AV19" i="70"/>
  <c r="BC5" i="66"/>
  <c r="BA170" i="66"/>
  <c r="BA157" i="66"/>
  <c r="AT157" i="66"/>
  <c r="AZ160" i="66"/>
  <c r="AZ173" i="66"/>
  <c r="AR87" i="65"/>
  <c r="AR7" i="118"/>
  <c r="AR7" i="117"/>
  <c r="AR6" i="66"/>
  <c r="AR5" i="66" s="1"/>
  <c r="AR143" i="66"/>
  <c r="AG143" i="66"/>
  <c r="AH156" i="66" s="1"/>
  <c r="AG6" i="66"/>
  <c r="AG5" i="66" s="1"/>
  <c r="BF20" i="70"/>
  <c r="BG160" i="66"/>
  <c r="BF160" i="66"/>
  <c r="BF173" i="66"/>
  <c r="BC158" i="66"/>
  <c r="BC171" i="66"/>
  <c r="AM157" i="66"/>
  <c r="AU160" i="66"/>
  <c r="BC99" i="65"/>
  <c r="BC87" i="65"/>
  <c r="AG87" i="65"/>
  <c r="AU18" i="70"/>
  <c r="BD143" i="66"/>
  <c r="BD6" i="66"/>
  <c r="BD5" i="66" s="1"/>
  <c r="BF16" i="70"/>
  <c r="AP18" i="70"/>
  <c r="AR20" i="70"/>
  <c r="AF18" i="70"/>
  <c r="AP88" i="65"/>
  <c r="AZ170" i="66"/>
  <c r="AZ157" i="66"/>
  <c r="AX20" i="70"/>
  <c r="AV7" i="117"/>
  <c r="AV7" i="118"/>
  <c r="BA99" i="65"/>
  <c r="AQ158" i="66"/>
  <c r="AX17" i="70"/>
  <c r="BB99" i="65"/>
  <c r="BB87" i="65"/>
  <c r="AV16" i="70"/>
  <c r="AU7" i="118"/>
  <c r="AU7" i="117"/>
  <c r="AQ16" i="70"/>
  <c r="AV15" i="70"/>
  <c r="AY171" i="66"/>
  <c r="AD15" i="70"/>
  <c r="BB143" i="66"/>
  <c r="BB6" i="66"/>
  <c r="BB5" i="66" s="1"/>
  <c r="AT19" i="70"/>
  <c r="AL157" i="66"/>
  <c r="AN7" i="118"/>
  <c r="AN7" i="117"/>
  <c r="AZ158" i="66"/>
  <c r="AZ171" i="66"/>
  <c r="AT20" i="70"/>
  <c r="AG7" i="118"/>
  <c r="AG7" i="117"/>
  <c r="AW87" i="65"/>
  <c r="AB157" i="66"/>
  <c r="AE160" i="66"/>
  <c r="BD17" i="70"/>
  <c r="BD158" i="66"/>
  <c r="BE16" i="70"/>
  <c r="AH15" i="70"/>
  <c r="AD157" i="66"/>
  <c r="AZ87" i="65"/>
  <c r="AZ99" i="65"/>
  <c r="AB16" i="70"/>
  <c r="BA7" i="117"/>
  <c r="BA7" i="118"/>
  <c r="BB7" i="117"/>
  <c r="BB7" i="118"/>
  <c r="AJ7" i="117"/>
  <c r="AJ7" i="118"/>
  <c r="AF15" i="70"/>
  <c r="AQ160" i="66"/>
  <c r="AA15" i="70"/>
  <c r="AR157" i="66"/>
  <c r="BF15" i="70"/>
  <c r="AA19" i="70"/>
  <c r="BF6" i="66"/>
  <c r="BF5" i="66" s="1"/>
  <c r="BF143" i="66"/>
  <c r="AC20" i="70"/>
  <c r="AL87" i="65"/>
  <c r="BD160" i="66"/>
  <c r="BD173" i="66"/>
  <c r="AN87" i="65"/>
  <c r="AG158" i="66"/>
  <c r="BE173" i="66"/>
  <c r="BE160" i="66"/>
  <c r="AW7" i="118"/>
  <c r="AW7" i="117"/>
  <c r="AP20" i="70"/>
  <c r="BG170" i="66"/>
  <c r="D20" i="112"/>
  <c r="AX157" i="66"/>
  <c r="AA18" i="70"/>
  <c r="AF143" i="66"/>
  <c r="AF6" i="66"/>
  <c r="AF5" i="66" s="1"/>
  <c r="BB171" i="66"/>
  <c r="AE7" i="117"/>
  <c r="AE7" i="118"/>
  <c r="AQ19" i="70"/>
  <c r="AZ7" i="117"/>
  <c r="AZ7" i="118"/>
  <c r="AC158" i="66"/>
  <c r="AN20" i="70"/>
  <c r="AF20" i="70"/>
  <c r="AL143" i="66"/>
  <c r="AL6" i="66"/>
  <c r="AL5" i="66" s="1"/>
  <c r="BD87" i="65"/>
  <c r="BD99" i="65"/>
  <c r="BA6" i="66"/>
  <c r="BA5" i="66" s="1"/>
  <c r="BA143" i="66"/>
  <c r="AX18" i="70"/>
  <c r="AJ15" i="70"/>
  <c r="AJ20" i="70"/>
  <c r="AC17" i="70"/>
  <c r="AZ6" i="66"/>
  <c r="AZ5" i="66" s="1"/>
  <c r="AZ143" i="66"/>
  <c r="BE6" i="66"/>
  <c r="BE5" i="66" s="1"/>
  <c r="BE143" i="66"/>
  <c r="AA16" i="70"/>
  <c r="BA16" i="70"/>
  <c r="AM7" i="118"/>
  <c r="AM7" i="117"/>
  <c r="AI160" i="66"/>
  <c r="AN160" i="66"/>
  <c r="BA173" i="66"/>
  <c r="BA160" i="66"/>
  <c r="AN158" i="66"/>
  <c r="AF17" i="70"/>
  <c r="AE87" i="65"/>
  <c r="AR160" i="66"/>
  <c r="AL156" i="66" l="1"/>
  <c r="AK7" i="117"/>
  <c r="AA7" i="118"/>
  <c r="AA10" i="118" s="1"/>
  <c r="AI7" i="117"/>
  <c r="AI10" i="117" s="1"/>
  <c r="AB7" i="118"/>
  <c r="AB7" i="117"/>
  <c r="AB10" i="117" s="1"/>
  <c r="AA7" i="117"/>
  <c r="AA10" i="117" s="1"/>
  <c r="BC156" i="66"/>
  <c r="BC169" i="66"/>
  <c r="BH169" i="66"/>
  <c r="AQ7" i="118"/>
  <c r="AR20" i="118" s="1"/>
  <c r="AQ7" i="117"/>
  <c r="AQ10" i="117" s="1"/>
  <c r="AR21" i="70"/>
  <c r="BB21" i="70"/>
  <c r="AU21" i="70"/>
  <c r="AW156" i="66"/>
  <c r="AB156" i="66"/>
  <c r="AL7" i="117"/>
  <c r="AM20" i="117" s="1"/>
  <c r="AP7" i="117"/>
  <c r="AP10" i="117" s="1"/>
  <c r="AL7" i="118"/>
  <c r="AL20" i="118" s="1"/>
  <c r="AP7" i="118"/>
  <c r="AG21" i="70"/>
  <c r="AO156" i="66"/>
  <c r="AE21" i="70"/>
  <c r="AZ21" i="70"/>
  <c r="AE156" i="66"/>
  <c r="AD21" i="70"/>
  <c r="AD156" i="66"/>
  <c r="AF156" i="66"/>
  <c r="AC156" i="66"/>
  <c r="AC7" i="118"/>
  <c r="AC20" i="118" s="1"/>
  <c r="AS7" i="117"/>
  <c r="AS10" i="117" s="1"/>
  <c r="AQ21" i="70"/>
  <c r="AH21" i="70"/>
  <c r="AW21" i="70"/>
  <c r="AY21" i="70"/>
  <c r="AO21" i="70"/>
  <c r="AN21" i="70"/>
  <c r="AR156" i="66"/>
  <c r="AZ156" i="66"/>
  <c r="AI21" i="70"/>
  <c r="BA21" i="70"/>
  <c r="AM21" i="70"/>
  <c r="BD21" i="70"/>
  <c r="AP156" i="66"/>
  <c r="AV21" i="70"/>
  <c r="AK21" i="70"/>
  <c r="AP21" i="70"/>
  <c r="AM156" i="66"/>
  <c r="AS21" i="70"/>
  <c r="AT21" i="70"/>
  <c r="AP10" i="118"/>
  <c r="AM10" i="117"/>
  <c r="BE156" i="66"/>
  <c r="BE169" i="66"/>
  <c r="AZ30" i="117"/>
  <c r="AZ20" i="117"/>
  <c r="AZ10" i="117"/>
  <c r="AE20" i="118"/>
  <c r="AE10" i="118"/>
  <c r="BB20" i="118"/>
  <c r="BB10" i="118"/>
  <c r="BB30" i="118"/>
  <c r="AD10" i="118"/>
  <c r="AH10" i="118"/>
  <c r="AH20" i="118"/>
  <c r="AF20" i="118"/>
  <c r="AF10" i="118"/>
  <c r="AY20" i="118"/>
  <c r="AY30" i="118"/>
  <c r="AY10" i="118"/>
  <c r="AO7" i="118"/>
  <c r="AO7" i="117"/>
  <c r="BF30" i="117"/>
  <c r="BF20" i="117"/>
  <c r="BG20" i="117"/>
  <c r="BF10" i="117"/>
  <c r="AM10" i="118"/>
  <c r="AE10" i="117"/>
  <c r="AE20" i="117"/>
  <c r="AW10" i="117"/>
  <c r="AW20" i="117"/>
  <c r="BF21" i="70"/>
  <c r="AA21" i="70"/>
  <c r="BA30" i="118"/>
  <c r="BA20" i="118"/>
  <c r="BA10" i="118"/>
  <c r="AN10" i="117"/>
  <c r="AN20" i="117"/>
  <c r="AK20" i="118"/>
  <c r="AK10" i="118"/>
  <c r="AR10" i="118"/>
  <c r="AD10" i="117"/>
  <c r="AD20" i="117"/>
  <c r="AC21" i="70"/>
  <c r="BF10" i="118"/>
  <c r="BG20" i="118"/>
  <c r="BF30" i="118"/>
  <c r="BF20" i="118"/>
  <c r="AT10" i="117"/>
  <c r="BD30" i="117"/>
  <c r="BD10" i="117"/>
  <c r="BD20" i="117"/>
  <c r="AW20" i="118"/>
  <c r="AW10" i="118"/>
  <c r="BA20" i="117"/>
  <c r="BA10" i="117"/>
  <c r="BA30" i="117"/>
  <c r="AN20" i="118"/>
  <c r="AN10" i="118"/>
  <c r="AU10" i="117"/>
  <c r="AU20" i="117"/>
  <c r="AK10" i="117"/>
  <c r="AK20" i="117"/>
  <c r="BC10" i="118"/>
  <c r="BC20" i="118"/>
  <c r="BC30" i="118"/>
  <c r="AF10" i="117"/>
  <c r="AF20" i="117"/>
  <c r="AX21" i="70"/>
  <c r="AT156" i="66"/>
  <c r="AT10" i="118"/>
  <c r="AT20" i="118"/>
  <c r="AQ156" i="66"/>
  <c r="BE21" i="70"/>
  <c r="AB21" i="70"/>
  <c r="AV156" i="66"/>
  <c r="BD20" i="118"/>
  <c r="BD30" i="118"/>
  <c r="BD10" i="118"/>
  <c r="AS10" i="118"/>
  <c r="AS20" i="118"/>
  <c r="AJ21" i="70"/>
  <c r="BA169" i="66"/>
  <c r="BA156" i="66"/>
  <c r="BG156" i="66"/>
  <c r="BF169" i="66"/>
  <c r="BF156" i="66"/>
  <c r="AU20" i="118"/>
  <c r="AU10" i="118"/>
  <c r="BD156" i="66"/>
  <c r="BD169" i="66"/>
  <c r="AB10" i="118"/>
  <c r="AB23" i="118" s="1"/>
  <c r="AB20" i="118"/>
  <c r="AZ169" i="66"/>
  <c r="BG169" i="66"/>
  <c r="AX156" i="66"/>
  <c r="D19" i="112"/>
  <c r="BC20" i="117"/>
  <c r="BC30" i="117"/>
  <c r="BC10" i="117"/>
  <c r="BB20" i="117"/>
  <c r="BB30" i="117"/>
  <c r="BB10" i="117"/>
  <c r="AC10" i="117"/>
  <c r="AC20" i="117"/>
  <c r="AI10" i="118"/>
  <c r="AI20" i="118"/>
  <c r="AJ10" i="118"/>
  <c r="AJ20" i="118"/>
  <c r="AG10" i="117"/>
  <c r="AG20" i="117"/>
  <c r="AV10" i="118"/>
  <c r="AV20" i="118"/>
  <c r="AS156" i="66"/>
  <c r="AU156" i="66"/>
  <c r="BE10" i="118"/>
  <c r="BE20" i="118"/>
  <c r="BE30" i="118"/>
  <c r="AY169" i="66"/>
  <c r="AY156" i="66"/>
  <c r="AJ156" i="66"/>
  <c r="AK156" i="66"/>
  <c r="AG10" i="118"/>
  <c r="AG20" i="118"/>
  <c r="BB169" i="66"/>
  <c r="BB156" i="66"/>
  <c r="AZ30" i="118"/>
  <c r="AZ10" i="118"/>
  <c r="AZ20" i="118"/>
  <c r="AF21" i="70"/>
  <c r="AJ10" i="117"/>
  <c r="AL20" i="117"/>
  <c r="AV10" i="117"/>
  <c r="AV20" i="117"/>
  <c r="AG156" i="66"/>
  <c r="BG30" i="118"/>
  <c r="AX10" i="118"/>
  <c r="BH33" i="118" s="1"/>
  <c r="AX20" i="118"/>
  <c r="AY20" i="117"/>
  <c r="AY30" i="117"/>
  <c r="AY10" i="117"/>
  <c r="BE20" i="117"/>
  <c r="BE10" i="117"/>
  <c r="BE30" i="117"/>
  <c r="BC21" i="70"/>
  <c r="AR10" i="117"/>
  <c r="AH20" i="117"/>
  <c r="AH10" i="117"/>
  <c r="BG30" i="117"/>
  <c r="AX20" i="117"/>
  <c r="AX10" i="117"/>
  <c r="BH33" i="117" s="1"/>
  <c r="AL21" i="70"/>
  <c r="AB23" i="117" l="1"/>
  <c r="AQ10" i="118"/>
  <c r="AJ20" i="117"/>
  <c r="AI20" i="117"/>
  <c r="AB20" i="117"/>
  <c r="AR20" i="117"/>
  <c r="AQ20" i="117"/>
  <c r="AQ20" i="118"/>
  <c r="AL10" i="117"/>
  <c r="AL23" i="117" s="1"/>
  <c r="AN23" i="118"/>
  <c r="AI23" i="118"/>
  <c r="AM20" i="118"/>
  <c r="AL10" i="118"/>
  <c r="AL23" i="118" s="1"/>
  <c r="AP20" i="117"/>
  <c r="AQ23" i="118"/>
  <c r="AU23" i="118"/>
  <c r="AN23" i="117"/>
  <c r="AS20" i="117"/>
  <c r="AT20" i="117"/>
  <c r="AG23" i="118"/>
  <c r="AC10" i="118"/>
  <c r="AD23" i="118" s="1"/>
  <c r="AD20" i="118"/>
  <c r="AV23" i="117"/>
  <c r="AH23" i="117"/>
  <c r="AR23" i="117"/>
  <c r="AJ23" i="117"/>
  <c r="AG23" i="117"/>
  <c r="AC23" i="117"/>
  <c r="AS23" i="118"/>
  <c r="AE23" i="118"/>
  <c r="AE23" i="117"/>
  <c r="AT23" i="118"/>
  <c r="AJ23" i="118"/>
  <c r="AW23" i="118"/>
  <c r="AX23" i="117"/>
  <c r="BG33" i="117"/>
  <c r="BE23" i="117"/>
  <c r="BE33" i="117"/>
  <c r="AY33" i="117"/>
  <c r="AY23" i="117"/>
  <c r="BG33" i="118"/>
  <c r="AX23" i="118"/>
  <c r="BE33" i="118"/>
  <c r="BE23" i="118"/>
  <c r="BB23" i="117"/>
  <c r="BB33" i="117"/>
  <c r="AF23" i="118"/>
  <c r="AI23" i="117"/>
  <c r="AV23" i="118"/>
  <c r="AT23" i="117"/>
  <c r="AS23" i="117"/>
  <c r="AD23" i="117"/>
  <c r="AZ23" i="117"/>
  <c r="AZ33" i="117"/>
  <c r="BC23" i="118"/>
  <c r="BC33" i="118"/>
  <c r="BG23" i="117"/>
  <c r="BF23" i="117"/>
  <c r="BF33" i="117"/>
  <c r="AY23" i="118"/>
  <c r="AY33" i="118"/>
  <c r="AK23" i="117"/>
  <c r="BA23" i="117"/>
  <c r="BA33" i="117"/>
  <c r="BD23" i="117"/>
  <c r="BD33" i="117"/>
  <c r="BB23" i="118"/>
  <c r="BB33" i="118"/>
  <c r="AZ23" i="118"/>
  <c r="AZ33" i="118"/>
  <c r="BF23" i="118"/>
  <c r="BF33" i="118"/>
  <c r="BG23" i="118"/>
  <c r="AR23" i="118"/>
  <c r="AO10" i="117"/>
  <c r="AO23" i="117" s="1"/>
  <c r="AO20" i="117"/>
  <c r="AQ23" i="117"/>
  <c r="BD33" i="118"/>
  <c r="BD23" i="118"/>
  <c r="AF23" i="117"/>
  <c r="AU23" i="117"/>
  <c r="AK23" i="118"/>
  <c r="AO10" i="118"/>
  <c r="AO23" i="118" s="1"/>
  <c r="AO20" i="118"/>
  <c r="AP20" i="118"/>
  <c r="BA23" i="118"/>
  <c r="BA33" i="118"/>
  <c r="AW23" i="117"/>
  <c r="AH23" i="118"/>
  <c r="BC33" i="117"/>
  <c r="BC23" i="117"/>
  <c r="AM23" i="118" l="1"/>
  <c r="AM23" i="117"/>
  <c r="AC23" i="118"/>
  <c r="AP23" i="118"/>
  <c r="AP23" i="117"/>
  <c r="AT79" i="100" l="1"/>
  <c r="BG87" i="100"/>
  <c r="BG121" i="100"/>
  <c r="AE79" i="100"/>
  <c r="AJ87" i="100"/>
  <c r="AL88" i="100"/>
  <c r="AZ113" i="100"/>
  <c r="AZ79" i="100"/>
  <c r="BA87" i="100"/>
  <c r="BA121" i="100"/>
  <c r="BA79" i="100"/>
  <c r="BA113" i="100"/>
  <c r="BB121" i="100"/>
  <c r="BB87" i="100"/>
  <c r="AI79" i="100"/>
  <c r="AM87" i="100"/>
  <c r="BC113" i="100"/>
  <c r="BC79" i="100"/>
  <c r="BD121" i="100"/>
  <c r="BD87" i="100"/>
  <c r="AB45" i="100"/>
  <c r="AB79" i="100"/>
  <c r="AG87" i="100"/>
  <c r="AM79" i="100"/>
  <c r="AH87" i="100"/>
  <c r="AJ88" i="100"/>
  <c r="AN79" i="100"/>
  <c r="AI87" i="100"/>
  <c r="AK88" i="100"/>
  <c r="AY79" i="100"/>
  <c r="AY113" i="100"/>
  <c r="AR87" i="100"/>
  <c r="AW88" i="100"/>
  <c r="AC87" i="100"/>
  <c r="AC88" i="100"/>
  <c r="AD87" i="100"/>
  <c r="AD88" i="100"/>
  <c r="AU87" i="100"/>
  <c r="BA88" i="100"/>
  <c r="AF87" i="100"/>
  <c r="AG88" i="100"/>
  <c r="AO87" i="100"/>
  <c r="AS88" i="100"/>
  <c r="AW79" i="100"/>
  <c r="AP87" i="100"/>
  <c r="AT88" i="100"/>
  <c r="AX79" i="100"/>
  <c r="AQ87" i="100"/>
  <c r="BG113" i="100"/>
  <c r="BG79" i="100"/>
  <c r="AZ87" i="100"/>
  <c r="AZ121" i="100"/>
  <c r="AG79" i="100"/>
  <c r="AK87" i="100"/>
  <c r="AH79" i="100"/>
  <c r="AL87" i="100"/>
  <c r="AO88" i="100"/>
  <c r="BB113" i="100"/>
  <c r="BB79" i="100"/>
  <c r="BC121" i="100"/>
  <c r="BC87" i="100"/>
  <c r="AJ79" i="100"/>
  <c r="AN87" i="100"/>
  <c r="AR88" i="100"/>
  <c r="AV79" i="100"/>
  <c r="AW87" i="100"/>
  <c r="BE79" i="100"/>
  <c r="BE113" i="100"/>
  <c r="AX87" i="100"/>
  <c r="BE88" i="100"/>
  <c r="BF79" i="100"/>
  <c r="BF113" i="100"/>
  <c r="AY87" i="100"/>
  <c r="AY121" i="100"/>
  <c r="AF79" i="100"/>
  <c r="AB87" i="100"/>
  <c r="AB88" i="100"/>
  <c r="AQ79" i="100"/>
  <c r="AS87" i="100"/>
  <c r="AR79" i="100"/>
  <c r="AT87" i="100"/>
  <c r="AZ88" i="100"/>
  <c r="AE87" i="100"/>
  <c r="AU79" i="100"/>
  <c r="AV87" i="100"/>
  <c r="BB88" i="100"/>
  <c r="BD113" i="100"/>
  <c r="BD79" i="100"/>
  <c r="BF87" i="100"/>
  <c r="BF121" i="100"/>
  <c r="BG90" i="100"/>
  <c r="AY90" i="100" l="1"/>
  <c r="AY124" i="100"/>
  <c r="AH89" i="100"/>
  <c r="AF90" i="100"/>
  <c r="AR90" i="100"/>
  <c r="BB124" i="100"/>
  <c r="BB90" i="100"/>
  <c r="BC89" i="100"/>
  <c r="AU89" i="100"/>
  <c r="AO90" i="100"/>
  <c r="AM90" i="100"/>
  <c r="BD90" i="100"/>
  <c r="BD124" i="100"/>
  <c r="BG124" i="100"/>
  <c r="AX90" i="100"/>
  <c r="AK89" i="100"/>
  <c r="AZ89" i="100"/>
  <c r="AZ123" i="100"/>
  <c r="AH90" i="100"/>
  <c r="BF124" i="100"/>
  <c r="AB89" i="100"/>
  <c r="AK90" i="100"/>
  <c r="AG89" i="100"/>
  <c r="AC89" i="100"/>
  <c r="AQ89" i="100"/>
  <c r="AF89" i="100"/>
  <c r="AC90" i="100"/>
  <c r="AI89" i="100"/>
  <c r="AI90" i="100"/>
  <c r="AS90" i="100"/>
  <c r="BA89" i="100"/>
  <c r="BA123" i="100"/>
  <c r="AW89" i="100"/>
  <c r="AY89" i="100"/>
  <c r="AY123" i="100"/>
  <c r="AX89" i="100"/>
  <c r="AD90" i="100"/>
  <c r="AG90" i="100"/>
  <c r="BC90" i="100"/>
  <c r="BC124" i="100"/>
  <c r="AJ89" i="100"/>
  <c r="BF89" i="100"/>
  <c r="BF123" i="100"/>
  <c r="AV90" i="100"/>
  <c r="BA124" i="100"/>
  <c r="BA90" i="100"/>
  <c r="AU90" i="100"/>
  <c r="AL90" i="100"/>
  <c r="AP89" i="100"/>
  <c r="AJ90" i="100"/>
  <c r="AB90" i="100"/>
  <c r="BE89" i="100"/>
  <c r="BE123" i="100"/>
  <c r="AS79" i="100"/>
  <c r="AN90" i="100"/>
  <c r="BG123" i="100"/>
  <c r="BG89" i="100"/>
  <c r="AR89" i="100"/>
  <c r="AV89" i="100"/>
  <c r="AT90" i="100"/>
  <c r="BD123" i="100"/>
  <c r="BD89" i="100"/>
  <c r="AW90" i="100"/>
  <c r="AN89" i="100"/>
  <c r="AZ90" i="100"/>
  <c r="AZ124" i="100"/>
  <c r="AM89" i="100"/>
  <c r="AO89" i="100"/>
  <c r="AQ90" i="100"/>
  <c r="AE90" i="100"/>
  <c r="AP90" i="100"/>
  <c r="BC123" i="100"/>
  <c r="AL89" i="100"/>
  <c r="AS89" i="100"/>
  <c r="BE121" i="100"/>
  <c r="BE87" i="100"/>
  <c r="AX88" i="100" l="1"/>
  <c r="AY88" i="100"/>
  <c r="AZ122" i="100"/>
  <c r="BD122" i="100"/>
  <c r="AY122" i="100"/>
  <c r="BE122" i="100"/>
  <c r="BA122" i="100"/>
  <c r="BB122" i="100"/>
  <c r="AU88" i="100"/>
  <c r="AV88" i="100"/>
  <c r="AO79" i="100"/>
  <c r="AP79" i="100"/>
  <c r="AC79" i="100"/>
  <c r="AD79" i="100"/>
  <c r="BE124" i="100"/>
  <c r="BE90" i="100"/>
  <c r="AH88" i="100"/>
  <c r="AI88" i="100"/>
  <c r="AE88" i="100"/>
  <c r="AF88" i="100"/>
  <c r="AM88" i="100"/>
  <c r="AN88" i="100"/>
  <c r="BB123" i="100"/>
  <c r="BB89" i="100"/>
  <c r="AP88" i="100"/>
  <c r="AQ88" i="100"/>
  <c r="BC88" i="100"/>
  <c r="BC122" i="100"/>
  <c r="BD88" i="100"/>
  <c r="BF90" i="100"/>
  <c r="BF88" i="100"/>
  <c r="BF122" i="100"/>
  <c r="BG88" i="100"/>
  <c r="BG122" i="100"/>
  <c r="AK79" i="100"/>
  <c r="AL79" i="100"/>
  <c r="AE89" i="100"/>
  <c r="AD89" i="100"/>
  <c r="AT89" i="100"/>
  <c r="AJ102" i="100" l="1"/>
  <c r="AU102" i="100" l="1"/>
  <c r="AG102" i="100"/>
  <c r="AX102" i="100"/>
  <c r="AC102" i="100"/>
  <c r="BG136" i="100"/>
  <c r="BG102" i="100"/>
  <c r="AO102" i="100"/>
  <c r="AG101" i="100"/>
  <c r="AP102" i="100"/>
  <c r="AO101" i="100"/>
  <c r="AL101" i="100"/>
  <c r="AZ135" i="100"/>
  <c r="AZ101" i="100"/>
  <c r="BD135" i="100"/>
  <c r="BD101" i="100"/>
  <c r="AK101" i="100"/>
  <c r="AX101" i="100"/>
  <c r="AT101" i="100"/>
  <c r="BD31" i="100"/>
  <c r="AY102" i="100"/>
  <c r="AY136" i="100"/>
  <c r="AW102" i="100"/>
  <c r="AH102" i="100"/>
  <c r="AQ102" i="100"/>
  <c r="AV101" i="100"/>
  <c r="BE102" i="100"/>
  <c r="BE136" i="100"/>
  <c r="AC101" i="100"/>
  <c r="AU31" i="100"/>
  <c r="AU67" i="100" s="1"/>
  <c r="AM102" i="100"/>
  <c r="AY135" i="100"/>
  <c r="AY101" i="100"/>
  <c r="BC101" i="100"/>
  <c r="BC135" i="100"/>
  <c r="BC31" i="100"/>
  <c r="BC68" i="100" s="1"/>
  <c r="BB102" i="100"/>
  <c r="BB136" i="100"/>
  <c r="AE101" i="100"/>
  <c r="AM101" i="100"/>
  <c r="AM31" i="100"/>
  <c r="AJ101" i="100"/>
  <c r="AR101" i="100"/>
  <c r="AE102" i="100"/>
  <c r="BA135" i="100"/>
  <c r="BA31" i="100"/>
  <c r="BA67" i="100" s="1"/>
  <c r="BA101" i="100"/>
  <c r="AI102" i="100"/>
  <c r="AQ101" i="100"/>
  <c r="AP101" i="100"/>
  <c r="BG58" i="100"/>
  <c r="AA50" i="100"/>
  <c r="AS103" i="100"/>
  <c r="AB31" i="100"/>
  <c r="BF102" i="100"/>
  <c r="BF136" i="100"/>
  <c r="BB135" i="100"/>
  <c r="BB101" i="100"/>
  <c r="AT102" i="100"/>
  <c r="AF31" i="100"/>
  <c r="AF67" i="100" s="1"/>
  <c r="AF101" i="100"/>
  <c r="AD102" i="100"/>
  <c r="AI101" i="100"/>
  <c r="AR102" i="100"/>
  <c r="AH101" i="100"/>
  <c r="AS101" i="100"/>
  <c r="BD136" i="100"/>
  <c r="BD102" i="100"/>
  <c r="AU101" i="100"/>
  <c r="AS102" i="100"/>
  <c r="BG31" i="100"/>
  <c r="BG135" i="100"/>
  <c r="BC136" i="100"/>
  <c r="BC102" i="100"/>
  <c r="BA102" i="100"/>
  <c r="BA136" i="100"/>
  <c r="AN102" i="100"/>
  <c r="AL102" i="100"/>
  <c r="AV102" i="100"/>
  <c r="AW101" i="100"/>
  <c r="AW31" i="100"/>
  <c r="BG103" i="100"/>
  <c r="AP31" i="100"/>
  <c r="AI31" i="100"/>
  <c r="AT31" i="100"/>
  <c r="AT68" i="100" s="1"/>
  <c r="BE101" i="100"/>
  <c r="BE31" i="100"/>
  <c r="BE68" i="100" s="1"/>
  <c r="BE135" i="100"/>
  <c r="AZ136" i="100"/>
  <c r="AZ102" i="100"/>
  <c r="AD31" i="100"/>
  <c r="AD101" i="100"/>
  <c r="AF102" i="100"/>
  <c r="AN101" i="100"/>
  <c r="AK102" i="100"/>
  <c r="BG68" i="100" l="1"/>
  <c r="BH100" i="100"/>
  <c r="BG69" i="100"/>
  <c r="AA31" i="100"/>
  <c r="AA67" i="100" s="1"/>
  <c r="AS31" i="100"/>
  <c r="AS67" i="100" s="1"/>
  <c r="AF68" i="100"/>
  <c r="BE67" i="100"/>
  <c r="AB101" i="100"/>
  <c r="BG24" i="100"/>
  <c r="BG65" i="100" s="1"/>
  <c r="BG67" i="100"/>
  <c r="AL103" i="100"/>
  <c r="AP67" i="100"/>
  <c r="AP68" i="100"/>
  <c r="AI68" i="100"/>
  <c r="AI67" i="100"/>
  <c r="AB67" i="100"/>
  <c r="AB68" i="100"/>
  <c r="BD67" i="100"/>
  <c r="BD100" i="100"/>
  <c r="BD68" i="100"/>
  <c r="AI80" i="100"/>
  <c r="BC99" i="100"/>
  <c r="BC133" i="100"/>
  <c r="AH95" i="100"/>
  <c r="BA58" i="100"/>
  <c r="BA92" i="100"/>
  <c r="BA126" i="100"/>
  <c r="AY103" i="100"/>
  <c r="AY137" i="100"/>
  <c r="AD75" i="100"/>
  <c r="AK50" i="100"/>
  <c r="AK84" i="100"/>
  <c r="AE97" i="100"/>
  <c r="AK95" i="100"/>
  <c r="AF92" i="100"/>
  <c r="BC119" i="100"/>
  <c r="BC85" i="100"/>
  <c r="AZ58" i="100"/>
  <c r="AZ92" i="100"/>
  <c r="AZ126" i="100"/>
  <c r="AT80" i="100"/>
  <c r="AC99" i="100"/>
  <c r="AQ82" i="100"/>
  <c r="AI97" i="100"/>
  <c r="BF95" i="100"/>
  <c r="BF129" i="100"/>
  <c r="AU92" i="100"/>
  <c r="AL80" i="100"/>
  <c r="BG133" i="100"/>
  <c r="BG99" i="100"/>
  <c r="AY109" i="100"/>
  <c r="AY75" i="100"/>
  <c r="AW84" i="100"/>
  <c r="AW95" i="100"/>
  <c r="AM67" i="100"/>
  <c r="BF137" i="100"/>
  <c r="AX103" i="100"/>
  <c r="AE75" i="100"/>
  <c r="AV97" i="100"/>
  <c r="BF31" i="100"/>
  <c r="BF67" i="100" s="1"/>
  <c r="BF101" i="100"/>
  <c r="BF135" i="100"/>
  <c r="AR80" i="100"/>
  <c r="AK75" i="100"/>
  <c r="AC92" i="100"/>
  <c r="AU100" i="100"/>
  <c r="AT100" i="100"/>
  <c r="AF75" i="100"/>
  <c r="AT84" i="100"/>
  <c r="AT50" i="100"/>
  <c r="AG97" i="100"/>
  <c r="AO95" i="100"/>
  <c r="AB102" i="100"/>
  <c r="AV92" i="100"/>
  <c r="AE85" i="100"/>
  <c r="AL96" i="100"/>
  <c r="AQ85" i="100"/>
  <c r="AV99" i="100"/>
  <c r="AJ82" i="100"/>
  <c r="AQ92" i="100"/>
  <c r="AI92" i="100"/>
  <c r="AJ85" i="100"/>
  <c r="BC95" i="100"/>
  <c r="BC129" i="100"/>
  <c r="BD116" i="100"/>
  <c r="BD82" i="100"/>
  <c r="AH31" i="100"/>
  <c r="AH69" i="100" s="1"/>
  <c r="AH103" i="100"/>
  <c r="AE103" i="100"/>
  <c r="AX75" i="100"/>
  <c r="AO97" i="100"/>
  <c r="AM96" i="100"/>
  <c r="AG80" i="100"/>
  <c r="BE133" i="100"/>
  <c r="BE99" i="100"/>
  <c r="AM82" i="100"/>
  <c r="AX85" i="100"/>
  <c r="AQ103" i="100"/>
  <c r="AH75" i="100"/>
  <c r="AQ31" i="100"/>
  <c r="BE109" i="100"/>
  <c r="BE75" i="100"/>
  <c r="AR92" i="100"/>
  <c r="AZ95" i="100"/>
  <c r="AZ129" i="100"/>
  <c r="AQ80" i="100"/>
  <c r="AS99" i="100"/>
  <c r="AZ82" i="100"/>
  <c r="AZ116" i="100"/>
  <c r="BG118" i="100"/>
  <c r="BG84" i="100"/>
  <c r="AW82" i="100"/>
  <c r="AV84" i="100"/>
  <c r="BB97" i="100"/>
  <c r="BB131" i="100"/>
  <c r="AN95" i="100"/>
  <c r="BA137" i="100"/>
  <c r="BA69" i="100"/>
  <c r="BA103" i="100"/>
  <c r="AF103" i="100"/>
  <c r="AF69" i="100"/>
  <c r="BD80" i="100"/>
  <c r="BD114" i="100"/>
  <c r="BA99" i="100"/>
  <c r="BA133" i="100"/>
  <c r="AF82" i="100"/>
  <c r="BE80" i="100"/>
  <c r="BE114" i="100"/>
  <c r="AQ75" i="100"/>
  <c r="AR84" i="100"/>
  <c r="AR50" i="100"/>
  <c r="AC97" i="100"/>
  <c r="AS97" i="100"/>
  <c r="AT95" i="100"/>
  <c r="AS96" i="100"/>
  <c r="AP92" i="100"/>
  <c r="AZ5" i="100"/>
  <c r="AZ41" i="100" s="1"/>
  <c r="AD67" i="100"/>
  <c r="BA80" i="100"/>
  <c r="BA114" i="100"/>
  <c r="AN99" i="100"/>
  <c r="BF116" i="100"/>
  <c r="BF82" i="100"/>
  <c r="AQ95" i="100"/>
  <c r="AO92" i="100"/>
  <c r="AF85" i="100"/>
  <c r="AL85" i="100"/>
  <c r="AU75" i="100"/>
  <c r="BF118" i="100"/>
  <c r="BF84" i="100"/>
  <c r="AL97" i="100"/>
  <c r="AJ95" i="100"/>
  <c r="AD96" i="100"/>
  <c r="AT92" i="100"/>
  <c r="BG131" i="100"/>
  <c r="BG97" i="100"/>
  <c r="AK96" i="100"/>
  <c r="AW92" i="100"/>
  <c r="AS68" i="100"/>
  <c r="BF114" i="100"/>
  <c r="BF80" i="100"/>
  <c r="AR99" i="100"/>
  <c r="AS82" i="100"/>
  <c r="BD95" i="100"/>
  <c r="BD129" i="100"/>
  <c r="BF96" i="100"/>
  <c r="BF130" i="100"/>
  <c r="BG92" i="100"/>
  <c r="BG126" i="100"/>
  <c r="BG119" i="100"/>
  <c r="BG85" i="100"/>
  <c r="AS80" i="100"/>
  <c r="BG110" i="100"/>
  <c r="BB99" i="100"/>
  <c r="BB133" i="100"/>
  <c r="AB82" i="100"/>
  <c r="AY84" i="100"/>
  <c r="AY118" i="100"/>
  <c r="AN97" i="100"/>
  <c r="AE96" i="100"/>
  <c r="AY31" i="100"/>
  <c r="AU69" i="100"/>
  <c r="AU103" i="100"/>
  <c r="AV75" i="100"/>
  <c r="AD82" i="100"/>
  <c r="AP97" i="100"/>
  <c r="AX96" i="100"/>
  <c r="BB58" i="100"/>
  <c r="BB92" i="100"/>
  <c r="BB126" i="100"/>
  <c r="AJ80" i="100"/>
  <c r="BC109" i="100"/>
  <c r="BC75" i="100"/>
  <c r="AR82" i="100"/>
  <c r="BB85" i="100"/>
  <c r="BB119" i="100"/>
  <c r="AZ99" i="100"/>
  <c r="AZ133" i="100"/>
  <c r="AJ50" i="100"/>
  <c r="AJ84" i="100"/>
  <c r="AR97" i="100"/>
  <c r="AI95" i="100"/>
  <c r="AO96" i="100"/>
  <c r="AS92" i="100"/>
  <c r="AY85" i="100"/>
  <c r="AY119" i="100"/>
  <c r="AO75" i="100"/>
  <c r="AY92" i="100"/>
  <c r="AY126" i="100"/>
  <c r="AS95" i="100"/>
  <c r="AK99" i="100"/>
  <c r="BC84" i="100"/>
  <c r="BC118" i="100"/>
  <c r="BC97" i="100"/>
  <c r="BC131" i="100"/>
  <c r="AZ131" i="100"/>
  <c r="AZ97" i="100"/>
  <c r="AY80" i="100"/>
  <c r="AY114" i="100"/>
  <c r="AM99" i="100"/>
  <c r="BD109" i="100"/>
  <c r="BD75" i="100"/>
  <c r="BE85" i="100"/>
  <c r="BE119" i="100"/>
  <c r="BE126" i="100"/>
  <c r="BE58" i="100"/>
  <c r="BE92" i="100"/>
  <c r="AS69" i="100"/>
  <c r="BB31" i="100"/>
  <c r="BB69" i="100" s="1"/>
  <c r="BB137" i="100"/>
  <c r="BB103" i="100"/>
  <c r="AY99" i="100"/>
  <c r="AY133" i="100"/>
  <c r="AB50" i="100"/>
  <c r="AB84" i="100"/>
  <c r="AU96" i="100"/>
  <c r="BA75" i="100"/>
  <c r="BA109" i="100"/>
  <c r="AZ85" i="100"/>
  <c r="AZ119" i="100"/>
  <c r="AW69" i="100"/>
  <c r="AW103" i="100"/>
  <c r="AU80" i="100"/>
  <c r="AC75" i="100"/>
  <c r="BD103" i="100"/>
  <c r="BD137" i="100"/>
  <c r="BD69" i="100"/>
  <c r="AJ75" i="100"/>
  <c r="AP50" i="100"/>
  <c r="AP84" i="100"/>
  <c r="AH97" i="100"/>
  <c r="AC31" i="100"/>
  <c r="AD100" i="100" s="1"/>
  <c r="AC103" i="100"/>
  <c r="AC80" i="100"/>
  <c r="AB41" i="100"/>
  <c r="BA116" i="100"/>
  <c r="BA82" i="100"/>
  <c r="BD119" i="100"/>
  <c r="BD85" i="100"/>
  <c r="AT96" i="100"/>
  <c r="AF80" i="100"/>
  <c r="AD99" i="100"/>
  <c r="AY82" i="100"/>
  <c r="AY116" i="100"/>
  <c r="AH50" i="100"/>
  <c r="AH84" i="100"/>
  <c r="AU97" i="100"/>
  <c r="BG95" i="100"/>
  <c r="BG129" i="100"/>
  <c r="AW85" i="100"/>
  <c r="AG85" i="100"/>
  <c r="BG98" i="100"/>
  <c r="AO103" i="100"/>
  <c r="AI103" i="100"/>
  <c r="AI69" i="100"/>
  <c r="AH80" i="100"/>
  <c r="AP75" i="100"/>
  <c r="AE95" i="100"/>
  <c r="AW96" i="100"/>
  <c r="AM92" i="100"/>
  <c r="AW67" i="100"/>
  <c r="AU99" i="100"/>
  <c r="AI82" i="100"/>
  <c r="AG50" i="100"/>
  <c r="AG84" i="100"/>
  <c r="BE129" i="100"/>
  <c r="BE95" i="100"/>
  <c r="AH96" i="100"/>
  <c r="BD58" i="100"/>
  <c r="BD92" i="100"/>
  <c r="BD126" i="100"/>
  <c r="AS85" i="100"/>
  <c r="AY129" i="100"/>
  <c r="AY95" i="100"/>
  <c r="AD92" i="100"/>
  <c r="AN31" i="100"/>
  <c r="AN69" i="100" s="1"/>
  <c r="AN103" i="100"/>
  <c r="AW80" i="100"/>
  <c r="BB75" i="100"/>
  <c r="BB109" i="100"/>
  <c r="AJ97" i="100"/>
  <c r="AM95" i="100"/>
  <c r="AI96" i="100"/>
  <c r="AZ114" i="100"/>
  <c r="AZ80" i="100"/>
  <c r="BF75" i="100"/>
  <c r="BF109" i="100"/>
  <c r="BB84" i="100"/>
  <c r="BB118" i="100"/>
  <c r="BD97" i="100"/>
  <c r="BD131" i="100"/>
  <c r="AF96" i="100"/>
  <c r="BC67" i="100"/>
  <c r="AP99" i="100"/>
  <c r="AC82" i="100"/>
  <c r="AI50" i="100"/>
  <c r="AI84" i="100"/>
  <c r="AK97" i="100"/>
  <c r="AK85" i="100"/>
  <c r="AD80" i="100"/>
  <c r="AO99" i="100"/>
  <c r="AV82" i="100"/>
  <c r="BC137" i="100"/>
  <c r="BC103" i="100"/>
  <c r="BC69" i="100"/>
  <c r="AF99" i="100"/>
  <c r="AZ118" i="100"/>
  <c r="AZ84" i="100"/>
  <c r="AX97" i="100"/>
  <c r="AR95" i="100"/>
  <c r="AC96" i="100"/>
  <c r="AL92" i="100"/>
  <c r="AV31" i="100"/>
  <c r="AW100" i="100" s="1"/>
  <c r="AV103" i="100"/>
  <c r="AM75" i="100"/>
  <c r="AP85" i="100"/>
  <c r="AA44" i="100"/>
  <c r="AB80" i="100"/>
  <c r="BG83" i="100"/>
  <c r="AH99" i="100"/>
  <c r="AG82" i="100"/>
  <c r="AL50" i="100"/>
  <c r="AL84" i="100"/>
  <c r="AD97" i="100"/>
  <c r="BG137" i="100"/>
  <c r="AV80" i="100"/>
  <c r="AS75" i="100"/>
  <c r="AN96" i="100"/>
  <c r="AQ96" i="100"/>
  <c r="AB69" i="100"/>
  <c r="AB103" i="100"/>
  <c r="BF133" i="100"/>
  <c r="BF99" i="100"/>
  <c r="AE82" i="100"/>
  <c r="BD84" i="100"/>
  <c r="BD118" i="100"/>
  <c r="AY130" i="100"/>
  <c r="AY96" i="100"/>
  <c r="AG92" i="100"/>
  <c r="AW97" i="100"/>
  <c r="AL99" i="100"/>
  <c r="AW99" i="100"/>
  <c r="BG82" i="100"/>
  <c r="BG116" i="100"/>
  <c r="AE92" i="100"/>
  <c r="BC92" i="100"/>
  <c r="BC58" i="100"/>
  <c r="BC126" i="100"/>
  <c r="AM68" i="100"/>
  <c r="BF103" i="100"/>
  <c r="BE69" i="100"/>
  <c r="BE137" i="100"/>
  <c r="BE103" i="100"/>
  <c r="AX80" i="100"/>
  <c r="AZ109" i="100"/>
  <c r="AZ75" i="100"/>
  <c r="AE84" i="100"/>
  <c r="AE50" i="100"/>
  <c r="AX92" i="100"/>
  <c r="AI75" i="100"/>
  <c r="AC50" i="100"/>
  <c r="AC84" i="100"/>
  <c r="BE118" i="100"/>
  <c r="BE84" i="100"/>
  <c r="AC95" i="100"/>
  <c r="AR96" i="100"/>
  <c r="AX31" i="100"/>
  <c r="BB114" i="100"/>
  <c r="BB80" i="100"/>
  <c r="AT75" i="100"/>
  <c r="AP96" i="100"/>
  <c r="AM85" i="100"/>
  <c r="AJ99" i="100"/>
  <c r="AH82" i="100"/>
  <c r="AU50" i="100"/>
  <c r="AU84" i="100"/>
  <c r="BE131" i="100"/>
  <c r="BE97" i="100"/>
  <c r="AV95" i="100"/>
  <c r="AR85" i="100"/>
  <c r="BA85" i="100"/>
  <c r="BA119" i="100"/>
  <c r="AA49" i="100"/>
  <c r="AB92" i="100"/>
  <c r="BG81" i="100"/>
  <c r="BE100" i="100"/>
  <c r="AG31" i="100"/>
  <c r="AG69" i="100" s="1"/>
  <c r="AG103" i="100"/>
  <c r="AT103" i="100"/>
  <c r="AT69" i="100"/>
  <c r="AN80" i="100"/>
  <c r="AN75" i="100"/>
  <c r="AU95" i="100"/>
  <c r="BC96" i="100"/>
  <c r="BC130" i="100"/>
  <c r="BG130" i="100"/>
  <c r="BG96" i="100"/>
  <c r="AX99" i="100"/>
  <c r="AT82" i="100"/>
  <c r="AN84" i="100"/>
  <c r="AN50" i="100"/>
  <c r="BA97" i="100"/>
  <c r="BA131" i="100"/>
  <c r="BA95" i="100"/>
  <c r="BA129" i="100"/>
  <c r="AH92" i="100"/>
  <c r="AO85" i="100"/>
  <c r="AI85" i="100"/>
  <c r="BG101" i="100"/>
  <c r="AU68" i="100"/>
  <c r="AD68" i="100"/>
  <c r="AK31" i="100"/>
  <c r="AK69" i="100" s="1"/>
  <c r="AK103" i="100"/>
  <c r="AL75" i="100"/>
  <c r="AY131" i="100"/>
  <c r="AY97" i="100"/>
  <c r="AD95" i="100"/>
  <c r="AG96" i="100"/>
  <c r="AE80" i="100"/>
  <c r="AR75" i="100"/>
  <c r="AS50" i="100"/>
  <c r="AS84" i="100"/>
  <c r="AL95" i="100"/>
  <c r="BF85" i="100"/>
  <c r="BF119" i="100"/>
  <c r="BA68" i="100"/>
  <c r="AZ137" i="100"/>
  <c r="AZ103" i="100"/>
  <c r="AP82" i="100"/>
  <c r="AO84" i="100"/>
  <c r="AO50" i="100"/>
  <c r="AX95" i="100"/>
  <c r="AP80" i="100"/>
  <c r="AE99" i="100"/>
  <c r="BB116" i="100"/>
  <c r="BB82" i="100"/>
  <c r="AR31" i="100"/>
  <c r="AR69" i="100" s="1"/>
  <c r="AR103" i="100"/>
  <c r="AM103" i="100"/>
  <c r="AM69" i="100"/>
  <c r="AW75" i="100"/>
  <c r="BC116" i="100"/>
  <c r="BC82" i="100"/>
  <c r="AQ50" i="100"/>
  <c r="AQ84" i="100"/>
  <c r="AM97" i="100"/>
  <c r="AB95" i="100"/>
  <c r="AK92" i="100"/>
  <c r="AF95" i="100"/>
  <c r="AN92" i="100"/>
  <c r="AO31" i="100"/>
  <c r="AP100" i="100" s="1"/>
  <c r="AG99" i="100"/>
  <c r="AO82" i="100"/>
  <c r="AZ96" i="100"/>
  <c r="AZ130" i="100"/>
  <c r="AJ92" i="100"/>
  <c r="AT85" i="100"/>
  <c r="AF97" i="100"/>
  <c r="AN85" i="100"/>
  <c r="AB75" i="100"/>
  <c r="AN5" i="100"/>
  <c r="AN41" i="100" s="1"/>
  <c r="AJ83" i="100"/>
  <c r="AP103" i="100"/>
  <c r="AP69" i="100"/>
  <c r="BG109" i="100"/>
  <c r="BG75" i="100"/>
  <c r="BG5" i="100"/>
  <c r="AF50" i="100"/>
  <c r="AF84" i="100"/>
  <c r="BF97" i="100"/>
  <c r="BF131" i="100"/>
  <c r="AJ96" i="100"/>
  <c r="AD85" i="100"/>
  <c r="AO80" i="100"/>
  <c r="AQ99" i="100"/>
  <c r="AK82" i="100"/>
  <c r="BB130" i="100"/>
  <c r="BB96" i="100"/>
  <c r="AU85" i="100"/>
  <c r="BE82" i="100"/>
  <c r="BE116" i="100"/>
  <c r="AD50" i="100"/>
  <c r="AD84" i="100"/>
  <c r="AV96" i="100"/>
  <c r="AH85" i="100"/>
  <c r="AG95" i="100"/>
  <c r="AD103" i="100"/>
  <c r="AD69" i="100"/>
  <c r="AL82" i="100"/>
  <c r="AX82" i="100"/>
  <c r="BF92" i="100"/>
  <c r="BF126" i="100"/>
  <c r="BF58" i="100"/>
  <c r="BE130" i="100"/>
  <c r="BE96" i="100"/>
  <c r="AV85" i="100"/>
  <c r="AE31" i="100"/>
  <c r="AE69" i="100" s="1"/>
  <c r="AJ31" i="100"/>
  <c r="AJ69" i="100" s="1"/>
  <c r="AJ103" i="100"/>
  <c r="AK80" i="100"/>
  <c r="AI99" i="100"/>
  <c r="AN82" i="100"/>
  <c r="AX84" i="100"/>
  <c r="BD130" i="100"/>
  <c r="BD96" i="100"/>
  <c r="AW68" i="100"/>
  <c r="AT99" i="100"/>
  <c r="AU82" i="100"/>
  <c r="BA118" i="100"/>
  <c r="BA84" i="100"/>
  <c r="AQ97" i="100"/>
  <c r="BB129" i="100"/>
  <c r="BB95" i="100"/>
  <c r="AT67" i="100"/>
  <c r="AZ31" i="100"/>
  <c r="AZ69" i="100" s="1"/>
  <c r="AL31" i="100"/>
  <c r="AM80" i="100"/>
  <c r="BC114" i="100"/>
  <c r="BC80" i="100"/>
  <c r="BD99" i="100"/>
  <c r="BD133" i="100"/>
  <c r="BA130" i="100"/>
  <c r="BA96" i="100"/>
  <c r="BG114" i="100"/>
  <c r="BG80" i="100"/>
  <c r="AG75" i="100"/>
  <c r="AM84" i="100"/>
  <c r="AM50" i="100"/>
  <c r="AT97" i="100"/>
  <c r="AP95" i="100"/>
  <c r="AC85" i="100"/>
  <c r="BG61" i="100" l="1"/>
  <c r="BG62" i="100"/>
  <c r="BG66" i="100"/>
  <c r="AU66" i="100"/>
  <c r="AA69" i="100"/>
  <c r="AT66" i="100"/>
  <c r="BA134" i="100"/>
  <c r="BH134" i="100"/>
  <c r="BG41" i="100"/>
  <c r="BH74" i="100"/>
  <c r="BG60" i="100"/>
  <c r="BH93" i="100"/>
  <c r="AF66" i="100"/>
  <c r="AW5" i="100"/>
  <c r="AW41" i="100" s="1"/>
  <c r="AB100" i="100"/>
  <c r="BG100" i="100"/>
  <c r="BA66" i="100"/>
  <c r="AG5" i="100"/>
  <c r="AG41" i="100" s="1"/>
  <c r="AI5" i="100"/>
  <c r="AI45" i="100" s="1"/>
  <c r="AA68" i="100"/>
  <c r="AW66" i="100"/>
  <c r="BG134" i="100"/>
  <c r="AS5" i="100"/>
  <c r="AS46" i="100" s="1"/>
  <c r="AN78" i="100"/>
  <c r="BE66" i="100"/>
  <c r="BC100" i="100"/>
  <c r="AM5" i="100"/>
  <c r="AM48" i="100" s="1"/>
  <c r="BC66" i="100"/>
  <c r="BG47" i="100"/>
  <c r="AV69" i="100"/>
  <c r="AY5" i="100"/>
  <c r="AY45" i="100" s="1"/>
  <c r="AD66" i="100"/>
  <c r="BB5" i="100"/>
  <c r="AO5" i="100"/>
  <c r="AO74" i="100" s="1"/>
  <c r="AS66" i="100"/>
  <c r="BG48" i="100"/>
  <c r="AE98" i="100"/>
  <c r="AR98" i="100"/>
  <c r="AA43" i="100"/>
  <c r="AB77" i="100"/>
  <c r="BE134" i="100"/>
  <c r="BD76" i="100"/>
  <c r="BD110" i="100"/>
  <c r="AX83" i="100"/>
  <c r="BB117" i="100"/>
  <c r="BB83" i="100"/>
  <c r="AB98" i="100"/>
  <c r="BE112" i="100"/>
  <c r="BE78" i="100"/>
  <c r="AG94" i="100"/>
  <c r="AG24" i="100"/>
  <c r="AG64" i="100" s="1"/>
  <c r="BC24" i="100"/>
  <c r="BC60" i="100" s="1"/>
  <c r="BC128" i="100"/>
  <c r="BC94" i="100"/>
  <c r="BD132" i="100"/>
  <c r="BD98" i="100"/>
  <c r="BC78" i="100"/>
  <c r="BC112" i="100"/>
  <c r="BE94" i="100"/>
  <c r="BE24" i="100"/>
  <c r="BE60" i="100" s="1"/>
  <c r="BE128" i="100"/>
  <c r="AR94" i="100"/>
  <c r="AR24" i="100"/>
  <c r="AR64" i="100" s="1"/>
  <c r="AJ5" i="100"/>
  <c r="AJ42" i="100" s="1"/>
  <c r="AS100" i="100"/>
  <c r="AQ83" i="100"/>
  <c r="AU78" i="100"/>
  <c r="AF5" i="100"/>
  <c r="AF42" i="100" s="1"/>
  <c r="AF76" i="100"/>
  <c r="AX78" i="100"/>
  <c r="AU83" i="100"/>
  <c r="AJ76" i="100"/>
  <c r="AY128" i="100"/>
  <c r="AY24" i="100"/>
  <c r="AY94" i="100"/>
  <c r="AQ100" i="100"/>
  <c r="AQ68" i="100"/>
  <c r="AQ67" i="100"/>
  <c r="AX5" i="100"/>
  <c r="BH108" i="100" s="1"/>
  <c r="AX91" i="100"/>
  <c r="AO83" i="100"/>
  <c r="BD134" i="100"/>
  <c r="AI100" i="100"/>
  <c r="AT78" i="100"/>
  <c r="AD44" i="100"/>
  <c r="AD78" i="100"/>
  <c r="AL94" i="100"/>
  <c r="AL24" i="100"/>
  <c r="AL64" i="100" s="1"/>
  <c r="AK100" i="100"/>
  <c r="AK68" i="100"/>
  <c r="AK67" i="100"/>
  <c r="AI98" i="100"/>
  <c r="AF98" i="100"/>
  <c r="AY112" i="100"/>
  <c r="AY78" i="100"/>
  <c r="AK81" i="100"/>
  <c r="BF83" i="100"/>
  <c r="BF117" i="100"/>
  <c r="AB76" i="100"/>
  <c r="AB42" i="100"/>
  <c r="AW78" i="100"/>
  <c r="AD98" i="100"/>
  <c r="BD5" i="100"/>
  <c r="BD44" i="100" s="1"/>
  <c r="AV81" i="100"/>
  <c r="AI83" i="100"/>
  <c r="AP78" i="100"/>
  <c r="BC76" i="100"/>
  <c r="BC110" i="100"/>
  <c r="AK94" i="100"/>
  <c r="AK24" i="100"/>
  <c r="AK60" i="100" s="1"/>
  <c r="AQ98" i="100"/>
  <c r="AZ83" i="100"/>
  <c r="AZ117" i="100"/>
  <c r="AZ49" i="100"/>
  <c r="BG50" i="100"/>
  <c r="BB128" i="100"/>
  <c r="BB94" i="100"/>
  <c r="BB24" i="100"/>
  <c r="BB60" i="100" s="1"/>
  <c r="AW76" i="100"/>
  <c r="AW81" i="100"/>
  <c r="BC5" i="100"/>
  <c r="BC47" i="100" s="1"/>
  <c r="BC83" i="100"/>
  <c r="BC117" i="100"/>
  <c r="AN44" i="100"/>
  <c r="AN43" i="100"/>
  <c r="AN45" i="100"/>
  <c r="BB132" i="100"/>
  <c r="BB98" i="100"/>
  <c r="AN83" i="100"/>
  <c r="AN49" i="100"/>
  <c r="BA78" i="100"/>
  <c r="BA112" i="100"/>
  <c r="AP76" i="100"/>
  <c r="BC115" i="100"/>
  <c r="BC81" i="100"/>
  <c r="AQ91" i="100"/>
  <c r="AH83" i="100"/>
  <c r="BG125" i="100"/>
  <c r="BG17" i="100"/>
  <c r="AZ128" i="100"/>
  <c r="AZ24" i="100"/>
  <c r="AZ60" i="100" s="1"/>
  <c r="AZ94" i="100"/>
  <c r="AT83" i="100"/>
  <c r="AZ132" i="100"/>
  <c r="AZ98" i="100"/>
  <c r="BC134" i="100"/>
  <c r="AC81" i="100"/>
  <c r="AQ78" i="100"/>
  <c r="AC69" i="100"/>
  <c r="AK83" i="100"/>
  <c r="AX17" i="100"/>
  <c r="AS81" i="100"/>
  <c r="AQ76" i="100"/>
  <c r="AO98" i="100"/>
  <c r="BC132" i="100"/>
  <c r="BC98" i="100"/>
  <c r="AB97" i="100"/>
  <c r="AP5" i="100"/>
  <c r="AP42" i="100" s="1"/>
  <c r="AP81" i="100"/>
  <c r="AK78" i="100"/>
  <c r="AK44" i="100"/>
  <c r="AB44" i="100"/>
  <c r="AB78" i="100"/>
  <c r="AT94" i="100"/>
  <c r="AT24" i="100"/>
  <c r="AT64" i="100" s="1"/>
  <c r="AN76" i="100"/>
  <c r="AN42" i="100"/>
  <c r="AB85" i="100"/>
  <c r="BE98" i="100"/>
  <c r="BE132" i="100"/>
  <c r="BE64" i="100"/>
  <c r="BD66" i="100"/>
  <c r="AL69" i="100"/>
  <c r="AL100" i="100"/>
  <c r="AL67" i="100"/>
  <c r="AL68" i="100"/>
  <c r="AR83" i="100"/>
  <c r="AN17" i="100"/>
  <c r="BG128" i="100"/>
  <c r="AX24" i="100"/>
  <c r="BG127" i="100" s="1"/>
  <c r="AX94" i="100"/>
  <c r="AY132" i="100"/>
  <c r="AY98" i="100"/>
  <c r="AE81" i="100"/>
  <c r="BA132" i="100"/>
  <c r="BA98" i="100"/>
  <c r="AQ17" i="100"/>
  <c r="AQ57" i="100" s="1"/>
  <c r="BG49" i="100"/>
  <c r="AU94" i="100"/>
  <c r="AU24" i="100"/>
  <c r="AU64" i="100" s="1"/>
  <c r="AU81" i="100"/>
  <c r="AD49" i="100"/>
  <c r="AD83" i="100"/>
  <c r="AF81" i="100"/>
  <c r="AF47" i="100"/>
  <c r="AK76" i="100"/>
  <c r="BE115" i="100"/>
  <c r="BE81" i="100"/>
  <c r="AE83" i="100"/>
  <c r="AE49" i="100"/>
  <c r="AI44" i="100"/>
  <c r="AI78" i="100"/>
  <c r="AW24" i="100"/>
  <c r="AW60" i="100" s="1"/>
  <c r="AW94" i="100"/>
  <c r="AY69" i="100"/>
  <c r="AY134" i="100"/>
  <c r="AY100" i="100"/>
  <c r="AY68" i="100"/>
  <c r="AY67" i="100"/>
  <c r="AU5" i="100"/>
  <c r="AU47" i="100" s="1"/>
  <c r="AR76" i="100"/>
  <c r="AE78" i="100"/>
  <c r="AE44" i="100"/>
  <c r="AI81" i="100"/>
  <c r="AC98" i="100"/>
  <c r="AB99" i="100"/>
  <c r="BG64" i="100"/>
  <c r="AM44" i="100"/>
  <c r="AM78" i="100"/>
  <c r="AO78" i="100"/>
  <c r="AY76" i="100"/>
  <c r="AY110" i="100"/>
  <c r="AV5" i="100"/>
  <c r="AV44" i="100" s="1"/>
  <c r="AV78" i="100"/>
  <c r="AX100" i="100"/>
  <c r="AX68" i="100"/>
  <c r="AX67" i="100"/>
  <c r="AZ48" i="100"/>
  <c r="AZ43" i="100"/>
  <c r="AZ45" i="100"/>
  <c r="AK17" i="100"/>
  <c r="BG132" i="100"/>
  <c r="AX98" i="100"/>
  <c r="AZ46" i="100"/>
  <c r="AT76" i="100"/>
  <c r="BF110" i="100"/>
  <c r="BF76" i="100"/>
  <c r="AB5" i="100"/>
  <c r="AC100" i="100"/>
  <c r="AC67" i="100"/>
  <c r="AC68" i="100"/>
  <c r="AH98" i="100"/>
  <c r="AT98" i="100"/>
  <c r="AC76" i="100"/>
  <c r="BG112" i="100"/>
  <c r="BG42" i="100"/>
  <c r="BG51" i="100"/>
  <c r="AN91" i="100"/>
  <c r="BF24" i="100"/>
  <c r="BF60" i="100" s="1"/>
  <c r="BF94" i="100"/>
  <c r="BF128" i="100"/>
  <c r="AZ78" i="100"/>
  <c r="AZ112" i="100"/>
  <c r="AZ44" i="100"/>
  <c r="AQ24" i="100"/>
  <c r="AQ60" i="100" s="1"/>
  <c r="AQ94" i="100"/>
  <c r="AB24" i="100"/>
  <c r="AB60" i="100" s="1"/>
  <c r="AB94" i="100"/>
  <c r="AN98" i="100"/>
  <c r="AQ69" i="100"/>
  <c r="AJ81" i="100"/>
  <c r="AB49" i="100"/>
  <c r="AB83" i="100"/>
  <c r="AL83" i="100"/>
  <c r="AS78" i="100"/>
  <c r="BA128" i="100"/>
  <c r="BA24" i="100"/>
  <c r="BA60" i="100" s="1"/>
  <c r="BA94" i="100"/>
  <c r="AK98" i="100"/>
  <c r="BD78" i="100"/>
  <c r="BD112" i="100"/>
  <c r="AK5" i="100"/>
  <c r="AK47" i="100" s="1"/>
  <c r="AM94" i="100"/>
  <c r="AM24" i="100"/>
  <c r="AM64" i="100" s="1"/>
  <c r="AP66" i="100"/>
  <c r="AJ68" i="100"/>
  <c r="AJ100" i="100"/>
  <c r="AJ67" i="100"/>
  <c r="BB112" i="100"/>
  <c r="BB78" i="100"/>
  <c r="BB76" i="100"/>
  <c r="BB110" i="100"/>
  <c r="BB42" i="100"/>
  <c r="AP98" i="100"/>
  <c r="AT5" i="100"/>
  <c r="AT47" i="100" s="1"/>
  <c r="BG46" i="100"/>
  <c r="AN48" i="100"/>
  <c r="AF100" i="100"/>
  <c r="AE100" i="100"/>
  <c r="AE67" i="100"/>
  <c r="AE68" i="100"/>
  <c r="BG78" i="100"/>
  <c r="BF78" i="100"/>
  <c r="BF112" i="100"/>
  <c r="AO24" i="100"/>
  <c r="AO60" i="100" s="1"/>
  <c r="AO94" i="100"/>
  <c r="AJ98" i="100"/>
  <c r="AN51" i="100"/>
  <c r="AN46" i="100"/>
  <c r="AL98" i="100"/>
  <c r="AA24" i="100"/>
  <c r="AA60" i="100" s="1"/>
  <c r="AF24" i="100"/>
  <c r="AF94" i="100"/>
  <c r="AX81" i="100"/>
  <c r="BG117" i="100"/>
  <c r="AY81" i="100"/>
  <c r="AY115" i="100"/>
  <c r="AV83" i="100"/>
  <c r="AF49" i="100"/>
  <c r="AF83" i="100"/>
  <c r="AZ50" i="100"/>
  <c r="AN100" i="100"/>
  <c r="AN68" i="100"/>
  <c r="AN67" i="100"/>
  <c r="AO69" i="100"/>
  <c r="AM98" i="100"/>
  <c r="AK91" i="100"/>
  <c r="BA115" i="100"/>
  <c r="BA81" i="100"/>
  <c r="AC5" i="100"/>
  <c r="AC47" i="100" s="1"/>
  <c r="AZ51" i="100"/>
  <c r="AD76" i="100"/>
  <c r="AS94" i="100"/>
  <c r="AS24" i="100"/>
  <c r="AS60" i="100" s="1"/>
  <c r="BG44" i="100"/>
  <c r="BG94" i="100"/>
  <c r="AV98" i="100"/>
  <c r="AZ42" i="100"/>
  <c r="AZ110" i="100"/>
  <c r="AZ76" i="100"/>
  <c r="AV76" i="100"/>
  <c r="BA5" i="100"/>
  <c r="BA47" i="100" s="1"/>
  <c r="BA117" i="100"/>
  <c r="BA83" i="100"/>
  <c r="AH100" i="100"/>
  <c r="AH67" i="100"/>
  <c r="AH68" i="100"/>
  <c r="AJ94" i="100"/>
  <c r="AJ24" i="100"/>
  <c r="AX76" i="100"/>
  <c r="AS83" i="100"/>
  <c r="AM100" i="100"/>
  <c r="AG98" i="100"/>
  <c r="AB66" i="100"/>
  <c r="BA100" i="100"/>
  <c r="AZ134" i="100"/>
  <c r="AZ100" i="100"/>
  <c r="AZ67" i="100"/>
  <c r="AZ68" i="100"/>
  <c r="AE24" i="100"/>
  <c r="AE64" i="100" s="1"/>
  <c r="AE94" i="100"/>
  <c r="AM83" i="100"/>
  <c r="AO81" i="100"/>
  <c r="BE117" i="100"/>
  <c r="BE83" i="100"/>
  <c r="AA5" i="100"/>
  <c r="AA47" i="100" s="1"/>
  <c r="AA41" i="100"/>
  <c r="BG43" i="100"/>
  <c r="BG45" i="100"/>
  <c r="AR78" i="100"/>
  <c r="AR5" i="100"/>
  <c r="AR47" i="100" s="1"/>
  <c r="AG100" i="100"/>
  <c r="AG67" i="100"/>
  <c r="AG68" i="100"/>
  <c r="BD83" i="100"/>
  <c r="BD117" i="100"/>
  <c r="AI76" i="100"/>
  <c r="AG81" i="100"/>
  <c r="AS98" i="100"/>
  <c r="AO76" i="100"/>
  <c r="AV100" i="100"/>
  <c r="AV67" i="100"/>
  <c r="AV68" i="100"/>
  <c r="BF132" i="100"/>
  <c r="BF98" i="100"/>
  <c r="AR81" i="100"/>
  <c r="AY83" i="100"/>
  <c r="AY117" i="100"/>
  <c r="BB68" i="100"/>
  <c r="BB100" i="100"/>
  <c r="BB134" i="100"/>
  <c r="BB67" i="100"/>
  <c r="AC24" i="100"/>
  <c r="AC60" i="100" s="1"/>
  <c r="AC94" i="100"/>
  <c r="AL81" i="100"/>
  <c r="AG83" i="100"/>
  <c r="AH94" i="100"/>
  <c r="AH24" i="100"/>
  <c r="BG76" i="100"/>
  <c r="BG63" i="100"/>
  <c r="AI24" i="100"/>
  <c r="AI64" i="100" s="1"/>
  <c r="AI94" i="100"/>
  <c r="AW83" i="100"/>
  <c r="AN81" i="100"/>
  <c r="AN47" i="100"/>
  <c r="AD81" i="100"/>
  <c r="AE5" i="100"/>
  <c r="AE42" i="100" s="1"/>
  <c r="AE76" i="100"/>
  <c r="AQ5" i="100"/>
  <c r="AQ42" i="100" s="1"/>
  <c r="AB96" i="100"/>
  <c r="AL78" i="100"/>
  <c r="AL44" i="100"/>
  <c r="AQ81" i="100"/>
  <c r="AX69" i="100"/>
  <c r="AM66" i="100"/>
  <c r="BG115" i="100"/>
  <c r="BE110" i="100"/>
  <c r="BE76" i="100"/>
  <c r="AI66" i="100"/>
  <c r="AT81" i="100"/>
  <c r="AP83" i="100"/>
  <c r="AD94" i="100"/>
  <c r="AD24" i="100"/>
  <c r="BA110" i="100"/>
  <c r="BA76" i="100"/>
  <c r="AU98" i="100"/>
  <c r="AM76" i="100"/>
  <c r="AO100" i="100"/>
  <c r="AO67" i="100"/>
  <c r="AO68" i="100"/>
  <c r="AR100" i="100"/>
  <c r="AR68" i="100"/>
  <c r="AR67" i="100"/>
  <c r="BF81" i="100"/>
  <c r="BF115" i="100"/>
  <c r="BB81" i="100"/>
  <c r="BB115" i="100"/>
  <c r="BB47" i="100"/>
  <c r="AS76" i="100"/>
  <c r="AB47" i="100"/>
  <c r="AB81" i="100"/>
  <c r="AG76" i="100"/>
  <c r="AV24" i="100"/>
  <c r="AV94" i="100"/>
  <c r="AN24" i="100"/>
  <c r="AN94" i="100"/>
  <c r="AC78" i="100"/>
  <c r="AC44" i="100"/>
  <c r="BF5" i="100"/>
  <c r="BF47" i="100" s="1"/>
  <c r="AF44" i="100"/>
  <c r="AF78" i="100"/>
  <c r="AJ44" i="100"/>
  <c r="AJ78" i="100"/>
  <c r="AP94" i="100"/>
  <c r="AP24" i="100"/>
  <c r="AP64" i="100" s="1"/>
  <c r="AH78" i="100"/>
  <c r="AH44" i="100"/>
  <c r="BC125" i="100"/>
  <c r="BC17" i="100"/>
  <c r="AG78" i="100"/>
  <c r="AG44" i="100"/>
  <c r="AH81" i="100"/>
  <c r="AM81" i="100"/>
  <c r="AC83" i="100"/>
  <c r="AC49" i="100"/>
  <c r="BE5" i="100"/>
  <c r="BE44" i="100" s="1"/>
  <c r="AW98" i="100"/>
  <c r="AU76" i="100"/>
  <c r="AZ115" i="100"/>
  <c r="AZ47" i="100"/>
  <c r="AZ81" i="100"/>
  <c r="BD94" i="100"/>
  <c r="BD128" i="100"/>
  <c r="BD24" i="100"/>
  <c r="BD125" i="100"/>
  <c r="BD91" i="100"/>
  <c r="BD17" i="100"/>
  <c r="BD57" i="100" s="1"/>
  <c r="AL5" i="100"/>
  <c r="AL76" i="100"/>
  <c r="BD115" i="100"/>
  <c r="BD81" i="100"/>
  <c r="BF134" i="100"/>
  <c r="BF100" i="100"/>
  <c r="BF69" i="100"/>
  <c r="BF68" i="100"/>
  <c r="AD5" i="100"/>
  <c r="AD47" i="100" s="1"/>
  <c r="AH5" i="100"/>
  <c r="AH42" i="100" s="1"/>
  <c r="AH76" i="100"/>
  <c r="AX42" i="100" l="1"/>
  <c r="AZ108" i="100"/>
  <c r="AJ47" i="100"/>
  <c r="AX47" i="100"/>
  <c r="AW45" i="100"/>
  <c r="AY64" i="100"/>
  <c r="AY127" i="100"/>
  <c r="BB44" i="100"/>
  <c r="BF64" i="100"/>
  <c r="AA66" i="100"/>
  <c r="AG43" i="100"/>
  <c r="BG35" i="100"/>
  <c r="BH104" i="100" s="1"/>
  <c r="BH86" i="100"/>
  <c r="AO42" i="100"/>
  <c r="AW49" i="100"/>
  <c r="AW42" i="100"/>
  <c r="AW44" i="100"/>
  <c r="AW46" i="100"/>
  <c r="AW43" i="100"/>
  <c r="AW50" i="100"/>
  <c r="AG48" i="100"/>
  <c r="AW47" i="100"/>
  <c r="AW51" i="100"/>
  <c r="AW48" i="100"/>
  <c r="AO49" i="100"/>
  <c r="AI49" i="100"/>
  <c r="AX57" i="100"/>
  <c r="BH120" i="100"/>
  <c r="AX60" i="100"/>
  <c r="BH127" i="100"/>
  <c r="BG53" i="100"/>
  <c r="AI51" i="100"/>
  <c r="AI43" i="100"/>
  <c r="AV42" i="100"/>
  <c r="BA42" i="100"/>
  <c r="AV49" i="100"/>
  <c r="AA62" i="100"/>
  <c r="BB51" i="100"/>
  <c r="BB48" i="100"/>
  <c r="AA61" i="100"/>
  <c r="BB45" i="100"/>
  <c r="AO46" i="100"/>
  <c r="AG51" i="100"/>
  <c r="AG74" i="100"/>
  <c r="AK64" i="100"/>
  <c r="AO48" i="100"/>
  <c r="AG46" i="100"/>
  <c r="AG49" i="100"/>
  <c r="BD49" i="100"/>
  <c r="AO44" i="100"/>
  <c r="BD47" i="100"/>
  <c r="AU42" i="100"/>
  <c r="AG42" i="100"/>
  <c r="AG45" i="100"/>
  <c r="AG47" i="100"/>
  <c r="AO47" i="100"/>
  <c r="AO41" i="100"/>
  <c r="AM47" i="100"/>
  <c r="AI42" i="100"/>
  <c r="AI41" i="100"/>
  <c r="AM51" i="100"/>
  <c r="AS49" i="100"/>
  <c r="AI48" i="100"/>
  <c r="AY48" i="100"/>
  <c r="AS45" i="100"/>
  <c r="AM74" i="100"/>
  <c r="AS42" i="100"/>
  <c r="AY42" i="100"/>
  <c r="AI47" i="100"/>
  <c r="AI46" i="100"/>
  <c r="AM45" i="100"/>
  <c r="AO66" i="100"/>
  <c r="BG93" i="100"/>
  <c r="AY47" i="100"/>
  <c r="AX64" i="100"/>
  <c r="AN74" i="100"/>
  <c r="BB41" i="100"/>
  <c r="BB43" i="100"/>
  <c r="AM46" i="100"/>
  <c r="AM43" i="100"/>
  <c r="AS43" i="100"/>
  <c r="AS44" i="100"/>
  <c r="AY108" i="100"/>
  <c r="AM41" i="100"/>
  <c r="AY51" i="100"/>
  <c r="AY49" i="100"/>
  <c r="AS51" i="100"/>
  <c r="AM42" i="100"/>
  <c r="BG59" i="100"/>
  <c r="AM49" i="100"/>
  <c r="AZ74" i="100"/>
  <c r="AY66" i="100"/>
  <c r="AS47" i="100"/>
  <c r="AY44" i="100"/>
  <c r="BB49" i="100"/>
  <c r="BB46" i="100"/>
  <c r="BB50" i="100"/>
  <c r="AY50" i="100"/>
  <c r="AS48" i="100"/>
  <c r="BG40" i="100"/>
  <c r="AP49" i="100"/>
  <c r="AY41" i="100"/>
  <c r="AY43" i="100"/>
  <c r="AS41" i="100"/>
  <c r="BG74" i="100"/>
  <c r="AY46" i="100"/>
  <c r="AO51" i="100"/>
  <c r="AO45" i="100"/>
  <c r="BG108" i="100"/>
  <c r="AE66" i="100"/>
  <c r="AJ66" i="100"/>
  <c r="AQ47" i="100"/>
  <c r="AR44" i="100"/>
  <c r="AZ66" i="100"/>
  <c r="AZ40" i="100"/>
  <c r="BB64" i="100"/>
  <c r="BF66" i="100"/>
  <c r="AX66" i="100"/>
  <c r="AK66" i="100"/>
  <c r="AO43" i="100"/>
  <c r="BE42" i="100"/>
  <c r="AN40" i="100"/>
  <c r="AP47" i="100"/>
  <c r="AR60" i="100"/>
  <c r="BC35" i="100"/>
  <c r="BC120" i="100"/>
  <c r="BC53" i="100"/>
  <c r="BC56" i="100"/>
  <c r="BC55" i="100"/>
  <c r="BC54" i="100"/>
  <c r="BD60" i="100"/>
  <c r="BD127" i="100"/>
  <c r="BD93" i="100"/>
  <c r="BD61" i="100"/>
  <c r="BD65" i="100"/>
  <c r="BD62" i="100"/>
  <c r="BD63" i="100"/>
  <c r="BB66" i="100"/>
  <c r="AL42" i="100"/>
  <c r="AN60" i="100"/>
  <c r="AN93" i="100"/>
  <c r="AN65" i="100"/>
  <c r="AN61" i="100"/>
  <c r="AN62" i="100"/>
  <c r="AN63" i="100"/>
  <c r="AV66" i="100"/>
  <c r="AG66" i="100"/>
  <c r="AE60" i="100"/>
  <c r="BA74" i="100"/>
  <c r="BA108" i="100"/>
  <c r="BA43" i="100"/>
  <c r="BA45" i="100"/>
  <c r="BA51" i="100"/>
  <c r="BA50" i="100"/>
  <c r="BA46" i="100"/>
  <c r="BA48" i="100"/>
  <c r="BA41" i="100"/>
  <c r="AF60" i="100"/>
  <c r="AF93" i="100"/>
  <c r="AF63" i="100"/>
  <c r="AF65" i="100"/>
  <c r="AF62" i="100"/>
  <c r="AF61" i="100"/>
  <c r="AM91" i="100"/>
  <c r="AM17" i="100"/>
  <c r="AM57" i="100" s="1"/>
  <c r="AV43" i="100"/>
  <c r="AV45" i="100"/>
  <c r="AV50" i="100"/>
  <c r="AV46" i="100"/>
  <c r="AV51" i="100"/>
  <c r="AV48" i="100"/>
  <c r="AV41" i="100"/>
  <c r="AZ91" i="100"/>
  <c r="AZ125" i="100"/>
  <c r="AZ17" i="100"/>
  <c r="AP43" i="100"/>
  <c r="AP45" i="100"/>
  <c r="AP51" i="100"/>
  <c r="AP48" i="100"/>
  <c r="AP46" i="100"/>
  <c r="AP41" i="100"/>
  <c r="AK49" i="100"/>
  <c r="AQ44" i="100"/>
  <c r="AZ64" i="100"/>
  <c r="AP91" i="100"/>
  <c r="AP17" i="100"/>
  <c r="AP35" i="100" s="1"/>
  <c r="BA44" i="100"/>
  <c r="BB127" i="100"/>
  <c r="BB93" i="100"/>
  <c r="BB61" i="100"/>
  <c r="BB63" i="100"/>
  <c r="BB65" i="100"/>
  <c r="BB62" i="100"/>
  <c r="AP44" i="100"/>
  <c r="AV47" i="100"/>
  <c r="AA64" i="100"/>
  <c r="AQ66" i="100"/>
  <c r="AY60" i="100"/>
  <c r="AY93" i="100"/>
  <c r="AY63" i="100"/>
  <c r="AY61" i="100"/>
  <c r="AY62" i="100"/>
  <c r="AY65" i="100"/>
  <c r="AG60" i="100"/>
  <c r="AG93" i="100"/>
  <c r="AG63" i="100"/>
  <c r="AG62" i="100"/>
  <c r="AG61" i="100"/>
  <c r="AG65" i="100"/>
  <c r="AD91" i="100"/>
  <c r="AD17" i="100"/>
  <c r="AD35" i="100" s="1"/>
  <c r="AI91" i="100"/>
  <c r="AI17" i="100"/>
  <c r="AH93" i="100"/>
  <c r="AH63" i="100"/>
  <c r="AH62" i="100"/>
  <c r="AH61" i="100"/>
  <c r="AH65" i="100"/>
  <c r="AA17" i="100"/>
  <c r="AA57" i="100" s="1"/>
  <c r="AT91" i="100"/>
  <c r="AT17" i="100"/>
  <c r="AT57" i="100" s="1"/>
  <c r="AV93" i="100"/>
  <c r="AV63" i="100"/>
  <c r="AV65" i="100"/>
  <c r="AV61" i="100"/>
  <c r="AV62" i="100"/>
  <c r="AD60" i="100"/>
  <c r="AD93" i="100"/>
  <c r="AD62" i="100"/>
  <c r="AD63" i="100"/>
  <c r="AD61" i="100"/>
  <c r="AD65" i="100"/>
  <c r="AE74" i="100"/>
  <c r="AE43" i="100"/>
  <c r="AE45" i="100"/>
  <c r="AE41" i="100"/>
  <c r="AE51" i="100"/>
  <c r="AE46" i="100"/>
  <c r="AE48" i="100"/>
  <c r="AI60" i="100"/>
  <c r="AI93" i="100"/>
  <c r="AI62" i="100"/>
  <c r="AI63" i="100"/>
  <c r="AI61" i="100"/>
  <c r="AI65" i="100"/>
  <c r="AS74" i="100"/>
  <c r="AR43" i="100"/>
  <c r="AR45" i="100"/>
  <c r="AR51" i="100"/>
  <c r="AR41" i="100"/>
  <c r="AR46" i="100"/>
  <c r="AR48" i="100"/>
  <c r="AB91" i="100"/>
  <c r="AB17" i="100"/>
  <c r="AB57" i="100" s="1"/>
  <c r="AN66" i="100"/>
  <c r="AT42" i="100"/>
  <c r="AT74" i="100"/>
  <c r="AT43" i="100"/>
  <c r="AT45" i="100"/>
  <c r="AT46" i="100"/>
  <c r="AT48" i="100"/>
  <c r="AT41" i="100"/>
  <c r="AT51" i="100"/>
  <c r="AC42" i="100"/>
  <c r="AU60" i="100"/>
  <c r="AU93" i="100"/>
  <c r="AU62" i="100"/>
  <c r="AU63" i="100"/>
  <c r="AU61" i="100"/>
  <c r="AU65" i="100"/>
  <c r="AE47" i="100"/>
  <c r="AS91" i="100"/>
  <c r="AS17" i="100"/>
  <c r="AA63" i="100"/>
  <c r="AK93" i="100"/>
  <c r="AK65" i="100"/>
  <c r="AK63" i="100"/>
  <c r="AK61" i="100"/>
  <c r="AK62" i="100"/>
  <c r="BD74" i="100"/>
  <c r="BD35" i="100"/>
  <c r="BD43" i="100"/>
  <c r="BD45" i="100"/>
  <c r="BD51" i="100"/>
  <c r="BD46" i="100"/>
  <c r="BD50" i="100"/>
  <c r="BD48" i="100"/>
  <c r="BD41" i="100"/>
  <c r="AR91" i="100"/>
  <c r="AR17" i="100"/>
  <c r="AR35" i="100" s="1"/>
  <c r="BG91" i="100"/>
  <c r="BF91" i="100"/>
  <c r="BF125" i="100"/>
  <c r="BF17" i="100"/>
  <c r="BF57" i="100" s="1"/>
  <c r="BD108" i="100"/>
  <c r="AX74" i="100"/>
  <c r="AX35" i="100"/>
  <c r="AX43" i="100"/>
  <c r="AX45" i="100"/>
  <c r="AX41" i="100"/>
  <c r="AX51" i="100"/>
  <c r="AX50" i="100"/>
  <c r="AX46" i="100"/>
  <c r="AX48" i="100"/>
  <c r="AQ49" i="100"/>
  <c r="BD64" i="100"/>
  <c r="BD42" i="100"/>
  <c r="AH74" i="100"/>
  <c r="AH43" i="100"/>
  <c r="AH45" i="100"/>
  <c r="AH51" i="100"/>
  <c r="AH41" i="100"/>
  <c r="AH48" i="100"/>
  <c r="AH46" i="100"/>
  <c r="BA125" i="100"/>
  <c r="BA91" i="100"/>
  <c r="BA17" i="100"/>
  <c r="BA57" i="100" s="1"/>
  <c r="AA46" i="100"/>
  <c r="AA42" i="100"/>
  <c r="BE91" i="100"/>
  <c r="BE125" i="100"/>
  <c r="BE17" i="100"/>
  <c r="BE57" i="100" s="1"/>
  <c r="AC66" i="100"/>
  <c r="BC74" i="100"/>
  <c r="BC108" i="100"/>
  <c r="BC43" i="100"/>
  <c r="BC45" i="100"/>
  <c r="BC48" i="100"/>
  <c r="BC41" i="100"/>
  <c r="BC51" i="100"/>
  <c r="BC46" i="100"/>
  <c r="BC50" i="100"/>
  <c r="AW74" i="100"/>
  <c r="AI74" i="100"/>
  <c r="AE93" i="100"/>
  <c r="AE63" i="100"/>
  <c r="AE65" i="100"/>
  <c r="AE62" i="100"/>
  <c r="AE61" i="100"/>
  <c r="BD86" i="100"/>
  <c r="BD120" i="100"/>
  <c r="BD54" i="100"/>
  <c r="BD53" i="100"/>
  <c r="BD55" i="100"/>
  <c r="BD56" i="100"/>
  <c r="AH47" i="100"/>
  <c r="AR66" i="100"/>
  <c r="AC64" i="100"/>
  <c r="AC93" i="100"/>
  <c r="AC63" i="100"/>
  <c r="AC62" i="100"/>
  <c r="AC65" i="100"/>
  <c r="AC61" i="100"/>
  <c r="AS64" i="100"/>
  <c r="AS93" i="100"/>
  <c r="AS61" i="100"/>
  <c r="AS63" i="100"/>
  <c r="AS65" i="100"/>
  <c r="AS62" i="100"/>
  <c r="AM60" i="100"/>
  <c r="AM93" i="100"/>
  <c r="AM62" i="100"/>
  <c r="AM61" i="100"/>
  <c r="AM65" i="100"/>
  <c r="AM63" i="100"/>
  <c r="AN64" i="100"/>
  <c r="AA65" i="100"/>
  <c r="AV74" i="100"/>
  <c r="AU74" i="100"/>
  <c r="AU43" i="100"/>
  <c r="AU45" i="100"/>
  <c r="AU48" i="100"/>
  <c r="AU46" i="100"/>
  <c r="AU41" i="100"/>
  <c r="AU51" i="100"/>
  <c r="AK42" i="100"/>
  <c r="AQ54" i="100"/>
  <c r="AQ53" i="100"/>
  <c r="AQ55" i="100"/>
  <c r="AQ56" i="100"/>
  <c r="AQ58" i="100"/>
  <c r="AR49" i="100"/>
  <c r="AT60" i="100"/>
  <c r="AT93" i="100"/>
  <c r="AT63" i="100"/>
  <c r="AT62" i="100"/>
  <c r="AT61" i="100"/>
  <c r="AT65" i="100"/>
  <c r="AT49" i="100"/>
  <c r="AZ93" i="100"/>
  <c r="AZ127" i="100"/>
  <c r="AZ65" i="100"/>
  <c r="AZ63" i="100"/>
  <c r="AZ62" i="100"/>
  <c r="AZ61" i="100"/>
  <c r="BG57" i="100"/>
  <c r="BG120" i="100"/>
  <c r="BG56" i="100"/>
  <c r="BG55" i="100"/>
  <c r="BG54" i="100"/>
  <c r="BC42" i="100"/>
  <c r="AR93" i="100"/>
  <c r="AR65" i="100"/>
  <c r="AR63" i="100"/>
  <c r="AR61" i="100"/>
  <c r="AR62" i="100"/>
  <c r="AC91" i="100"/>
  <c r="AC17" i="100"/>
  <c r="AC57" i="100" s="1"/>
  <c r="AR74" i="100"/>
  <c r="AQ74" i="100"/>
  <c r="AQ35" i="100"/>
  <c r="AQ43" i="100"/>
  <c r="AQ45" i="100"/>
  <c r="AQ48" i="100"/>
  <c r="AQ46" i="100"/>
  <c r="AQ41" i="100"/>
  <c r="AQ51" i="100"/>
  <c r="AA45" i="100"/>
  <c r="AA48" i="100"/>
  <c r="AN35" i="100"/>
  <c r="AN53" i="100"/>
  <c r="AN54" i="100"/>
  <c r="AN56" i="100"/>
  <c r="AN55" i="100"/>
  <c r="AN58" i="100"/>
  <c r="AD64" i="100"/>
  <c r="AF64" i="100"/>
  <c r="AU49" i="100"/>
  <c r="AX44" i="100"/>
  <c r="AF74" i="100"/>
  <c r="AF43" i="100"/>
  <c r="AF45" i="100"/>
  <c r="AF41" i="100"/>
  <c r="AF48" i="100"/>
  <c r="AF51" i="100"/>
  <c r="AF46" i="100"/>
  <c r="AJ49" i="100"/>
  <c r="AJ74" i="100"/>
  <c r="AJ43" i="100"/>
  <c r="AJ45" i="100"/>
  <c r="AJ48" i="100"/>
  <c r="AJ41" i="100"/>
  <c r="AJ51" i="100"/>
  <c r="AJ46" i="100"/>
  <c r="AB64" i="100"/>
  <c r="AV91" i="100"/>
  <c r="AV17" i="100"/>
  <c r="AL43" i="100"/>
  <c r="AL45" i="100"/>
  <c r="AL41" i="100"/>
  <c r="AL48" i="100"/>
  <c r="AL46" i="100"/>
  <c r="AL51" i="100"/>
  <c r="AL47" i="100"/>
  <c r="AD74" i="100"/>
  <c r="AD43" i="100"/>
  <c r="AD45" i="100"/>
  <c r="AD46" i="100"/>
  <c r="AD41" i="100"/>
  <c r="AD51" i="100"/>
  <c r="AD48" i="100"/>
  <c r="BC91" i="100"/>
  <c r="BB91" i="100"/>
  <c r="BB125" i="100"/>
  <c r="BB17" i="100"/>
  <c r="BF46" i="100"/>
  <c r="BF108" i="100"/>
  <c r="BF74" i="100"/>
  <c r="BF43" i="100"/>
  <c r="BF45" i="100"/>
  <c r="BF50" i="100"/>
  <c r="BF41" i="100"/>
  <c r="BF51" i="100"/>
  <c r="BF48" i="100"/>
  <c r="BF44" i="100"/>
  <c r="AQ93" i="100"/>
  <c r="AQ63" i="100"/>
  <c r="AQ65" i="100"/>
  <c r="AQ62" i="100"/>
  <c r="AQ61" i="100"/>
  <c r="BE74" i="100"/>
  <c r="BE108" i="100"/>
  <c r="BE35" i="100"/>
  <c r="BE43" i="100"/>
  <c r="BE45" i="100"/>
  <c r="BE41" i="100"/>
  <c r="BE51" i="100"/>
  <c r="BE50" i="100"/>
  <c r="BE48" i="100"/>
  <c r="BE46" i="100"/>
  <c r="AH91" i="100"/>
  <c r="AH17" i="100"/>
  <c r="AH35" i="100" s="1"/>
  <c r="AU91" i="100"/>
  <c r="AU17" i="100"/>
  <c r="AU35" i="100" s="1"/>
  <c r="AH60" i="100"/>
  <c r="BE49" i="100"/>
  <c r="BA49" i="100"/>
  <c r="AV64" i="100"/>
  <c r="AD42" i="100"/>
  <c r="BA64" i="100"/>
  <c r="BA127" i="100"/>
  <c r="BA93" i="100"/>
  <c r="BA63" i="100"/>
  <c r="BA65" i="100"/>
  <c r="BA61" i="100"/>
  <c r="BA62" i="100"/>
  <c r="AL49" i="100"/>
  <c r="AH64" i="100"/>
  <c r="AC74" i="100"/>
  <c r="AB74" i="100"/>
  <c r="AB51" i="100"/>
  <c r="AB48" i="100"/>
  <c r="AB46" i="100"/>
  <c r="BF42" i="100"/>
  <c r="AO91" i="100"/>
  <c r="AO17" i="100"/>
  <c r="AN57" i="100"/>
  <c r="AA51" i="100"/>
  <c r="AX53" i="100"/>
  <c r="AX56" i="100"/>
  <c r="AX55" i="100"/>
  <c r="AX54" i="100"/>
  <c r="AX58" i="100"/>
  <c r="AL91" i="100"/>
  <c r="AL17" i="100"/>
  <c r="BE127" i="100"/>
  <c r="BE93" i="100"/>
  <c r="BE62" i="100"/>
  <c r="BE65" i="100"/>
  <c r="BE63" i="100"/>
  <c r="BE61" i="100"/>
  <c r="BB108" i="100"/>
  <c r="AP74" i="100"/>
  <c r="AC41" i="100"/>
  <c r="AC43" i="100"/>
  <c r="AC45" i="100"/>
  <c r="AC51" i="100"/>
  <c r="AC46" i="100"/>
  <c r="AC48" i="100"/>
  <c r="AL74" i="100"/>
  <c r="AK74" i="100"/>
  <c r="AK35" i="100"/>
  <c r="AK43" i="100"/>
  <c r="AK45" i="100"/>
  <c r="AK41" i="100"/>
  <c r="AK46" i="100"/>
  <c r="AK51" i="100"/>
  <c r="AK48" i="100"/>
  <c r="AK53" i="100"/>
  <c r="AK54" i="100"/>
  <c r="AK55" i="100"/>
  <c r="AK56" i="100"/>
  <c r="AK58" i="100"/>
  <c r="AY91" i="100"/>
  <c r="AY125" i="100"/>
  <c r="AY17" i="100"/>
  <c r="AY120" i="100" s="1"/>
  <c r="AW64" i="100"/>
  <c r="AW93" i="100"/>
  <c r="AW65" i="100"/>
  <c r="AW63" i="100"/>
  <c r="AW62" i="100"/>
  <c r="AW61" i="100"/>
  <c r="AH49" i="100"/>
  <c r="AQ64" i="100"/>
  <c r="BF49" i="100"/>
  <c r="AL60" i="100"/>
  <c r="AL93" i="100"/>
  <c r="AL61" i="100"/>
  <c r="AL63" i="100"/>
  <c r="AL62" i="100"/>
  <c r="AL65" i="100"/>
  <c r="AT44" i="100"/>
  <c r="AW91" i="100"/>
  <c r="AW17" i="100"/>
  <c r="AX86" i="100" s="1"/>
  <c r="AY74" i="100"/>
  <c r="BC57" i="100"/>
  <c r="AP60" i="100"/>
  <c r="AP93" i="100"/>
  <c r="AP65" i="100"/>
  <c r="AP62" i="100"/>
  <c r="AP61" i="100"/>
  <c r="AP63" i="100"/>
  <c r="AV60" i="100"/>
  <c r="AJ60" i="100"/>
  <c r="AJ93" i="100"/>
  <c r="AJ63" i="100"/>
  <c r="AJ61" i="100"/>
  <c r="AJ62" i="100"/>
  <c r="AJ65" i="100"/>
  <c r="AH66" i="100"/>
  <c r="AE91" i="100"/>
  <c r="AE17" i="100"/>
  <c r="AE35" i="100" s="1"/>
  <c r="AJ91" i="100"/>
  <c r="AJ17" i="100"/>
  <c r="AJ64" i="100"/>
  <c r="AO64" i="100"/>
  <c r="AO93" i="100"/>
  <c r="AO62" i="100"/>
  <c r="AO65" i="100"/>
  <c r="AO61" i="100"/>
  <c r="AO63" i="100"/>
  <c r="AG91" i="100"/>
  <c r="AG17" i="100"/>
  <c r="AB93" i="100"/>
  <c r="AB61" i="100"/>
  <c r="AB62" i="100"/>
  <c r="AB63" i="100"/>
  <c r="AB65" i="100"/>
  <c r="BF127" i="100"/>
  <c r="BF93" i="100"/>
  <c r="BF63" i="100"/>
  <c r="BF65" i="100"/>
  <c r="BF62" i="100"/>
  <c r="BF61" i="100"/>
  <c r="AK57" i="100"/>
  <c r="AF91" i="100"/>
  <c r="AF17" i="100"/>
  <c r="AF35" i="100" s="1"/>
  <c r="AR42" i="100"/>
  <c r="BE47" i="100"/>
  <c r="AX93" i="100"/>
  <c r="AX62" i="100"/>
  <c r="AX61" i="100"/>
  <c r="AX63" i="100"/>
  <c r="AX65" i="100"/>
  <c r="AL66" i="100"/>
  <c r="BC49" i="100"/>
  <c r="AU44" i="100"/>
  <c r="BC44" i="100"/>
  <c r="BC64" i="100"/>
  <c r="BC127" i="100"/>
  <c r="BC93" i="100"/>
  <c r="BC65" i="100"/>
  <c r="BC61" i="100"/>
  <c r="BC63" i="100"/>
  <c r="BC62" i="100"/>
  <c r="AX49" i="100"/>
  <c r="BB74" i="100"/>
  <c r="BG86" i="100" l="1"/>
  <c r="AW40" i="100"/>
  <c r="BG138" i="100"/>
  <c r="BH138" i="100"/>
  <c r="AM40" i="100"/>
  <c r="AI40" i="100"/>
  <c r="AO40" i="100"/>
  <c r="AG40" i="100"/>
  <c r="AB35" i="100"/>
  <c r="BF35" i="100"/>
  <c r="BG104" i="100" s="1"/>
  <c r="AS40" i="100"/>
  <c r="BB40" i="100"/>
  <c r="AN86" i="100"/>
  <c r="AY40" i="100"/>
  <c r="BB59" i="100"/>
  <c r="BG52" i="100"/>
  <c r="AC35" i="100"/>
  <c r="AD104" i="100" s="1"/>
  <c r="BF59" i="100"/>
  <c r="AO59" i="100"/>
  <c r="AR59" i="100"/>
  <c r="AU57" i="100"/>
  <c r="AQ59" i="100"/>
  <c r="AW57" i="100"/>
  <c r="AL59" i="100"/>
  <c r="AW59" i="100"/>
  <c r="AX52" i="100"/>
  <c r="AS59" i="100"/>
  <c r="AK59" i="100"/>
  <c r="AA59" i="100"/>
  <c r="AX59" i="100"/>
  <c r="AV59" i="100"/>
  <c r="AB40" i="100"/>
  <c r="AH59" i="100"/>
  <c r="AZ59" i="100"/>
  <c r="AC59" i="100"/>
  <c r="BC59" i="100"/>
  <c r="AB59" i="100"/>
  <c r="BE59" i="100"/>
  <c r="BA59" i="100"/>
  <c r="AA40" i="100"/>
  <c r="AU59" i="100"/>
  <c r="AF104" i="100"/>
  <c r="AR104" i="100"/>
  <c r="AP59" i="100"/>
  <c r="AC40" i="100"/>
  <c r="AH57" i="100"/>
  <c r="AN52" i="100"/>
  <c r="BD52" i="100"/>
  <c r="AR57" i="100"/>
  <c r="AS86" i="100"/>
  <c r="AS53" i="100"/>
  <c r="AS54" i="100"/>
  <c r="AS55" i="100"/>
  <c r="AS56" i="100"/>
  <c r="AS58" i="100"/>
  <c r="AS35" i="100"/>
  <c r="AY59" i="100"/>
  <c r="AP40" i="100"/>
  <c r="AV40" i="100"/>
  <c r="BC138" i="100"/>
  <c r="AV57" i="100"/>
  <c r="AV86" i="100"/>
  <c r="AV54" i="100"/>
  <c r="AV53" i="100"/>
  <c r="AV56" i="100"/>
  <c r="AV55" i="100"/>
  <c r="AV58" i="100"/>
  <c r="AJ40" i="100"/>
  <c r="AQ104" i="100"/>
  <c r="AH40" i="100"/>
  <c r="AS57" i="100"/>
  <c r="AR40" i="100"/>
  <c r="AI57" i="100"/>
  <c r="AI86" i="100"/>
  <c r="AI54" i="100"/>
  <c r="AI53" i="100"/>
  <c r="AI56" i="100"/>
  <c r="AI55" i="100"/>
  <c r="AI58" i="100"/>
  <c r="AI35" i="100"/>
  <c r="AD57" i="100"/>
  <c r="AD86" i="100"/>
  <c r="AD53" i="100"/>
  <c r="AD54" i="100"/>
  <c r="AD56" i="100"/>
  <c r="AD55" i="100"/>
  <c r="AD58" i="100"/>
  <c r="AE59" i="100"/>
  <c r="BD59" i="100"/>
  <c r="AJ57" i="100"/>
  <c r="AJ86" i="100"/>
  <c r="AJ53" i="100"/>
  <c r="AJ54" i="100"/>
  <c r="AJ55" i="100"/>
  <c r="AJ56" i="100"/>
  <c r="AJ58" i="100"/>
  <c r="AK52" i="100"/>
  <c r="AD40" i="100"/>
  <c r="AL40" i="100"/>
  <c r="AC86" i="100"/>
  <c r="AC53" i="100"/>
  <c r="AC54" i="100"/>
  <c r="AC56" i="100"/>
  <c r="AC55" i="100"/>
  <c r="AC58" i="100"/>
  <c r="BE120" i="100"/>
  <c r="BE86" i="100"/>
  <c r="BE54" i="100"/>
  <c r="BE53" i="100"/>
  <c r="BE55" i="100"/>
  <c r="BE56" i="100"/>
  <c r="BD138" i="100"/>
  <c r="AI59" i="100"/>
  <c r="AG59" i="100"/>
  <c r="AM86" i="100"/>
  <c r="AM53" i="100"/>
  <c r="AM56" i="100"/>
  <c r="AM55" i="100"/>
  <c r="AM54" i="100"/>
  <c r="AM58" i="100"/>
  <c r="AM35" i="100"/>
  <c r="AF59" i="100"/>
  <c r="AK86" i="100"/>
  <c r="BE40" i="100"/>
  <c r="AM59" i="100"/>
  <c r="BD104" i="100"/>
  <c r="AE40" i="100"/>
  <c r="AQ86" i="100"/>
  <c r="AP86" i="100"/>
  <c r="AP53" i="100"/>
  <c r="AP56" i="100"/>
  <c r="AP55" i="100"/>
  <c r="AP54" i="100"/>
  <c r="AP58" i="100"/>
  <c r="BA40" i="100"/>
  <c r="BC52" i="100"/>
  <c r="BE138" i="100"/>
  <c r="BE104" i="100"/>
  <c r="AG57" i="100"/>
  <c r="AG86" i="100"/>
  <c r="AG53" i="100"/>
  <c r="AG54" i="100"/>
  <c r="AG55" i="100"/>
  <c r="AG56" i="100"/>
  <c r="AG58" i="100"/>
  <c r="AG35" i="100"/>
  <c r="AH104" i="100" s="1"/>
  <c r="AL57" i="100"/>
  <c r="AL86" i="100"/>
  <c r="AL54" i="100"/>
  <c r="AL53" i="100"/>
  <c r="AL55" i="100"/>
  <c r="AL56" i="100"/>
  <c r="AL58" i="100"/>
  <c r="BF40" i="100"/>
  <c r="AQ40" i="100"/>
  <c r="AU40" i="100"/>
  <c r="BD40" i="100"/>
  <c r="AT40" i="100"/>
  <c r="AD59" i="100"/>
  <c r="AP57" i="100"/>
  <c r="AO57" i="100"/>
  <c r="AO86" i="100"/>
  <c r="AO53" i="100"/>
  <c r="AO54" i="100"/>
  <c r="AO56" i="100"/>
  <c r="AO55" i="100"/>
  <c r="AO58" i="100"/>
  <c r="AO35" i="100"/>
  <c r="AP104" i="100" s="1"/>
  <c r="AF86" i="100"/>
  <c r="AF53" i="100"/>
  <c r="AF54" i="100"/>
  <c r="AF55" i="100"/>
  <c r="AF56" i="100"/>
  <c r="AF58" i="100"/>
  <c r="AE86" i="100"/>
  <c r="AE53" i="100"/>
  <c r="AE55" i="100"/>
  <c r="AE56" i="100"/>
  <c r="AE54" i="100"/>
  <c r="AE58" i="100"/>
  <c r="AJ59" i="100"/>
  <c r="AF57" i="100"/>
  <c r="AE57" i="100"/>
  <c r="AW86" i="100"/>
  <c r="AW53" i="100"/>
  <c r="AW54" i="100"/>
  <c r="AW55" i="100"/>
  <c r="AW56" i="100"/>
  <c r="AW58" i="100"/>
  <c r="AW35" i="100"/>
  <c r="AY57" i="100"/>
  <c r="AY86" i="100"/>
  <c r="AY54" i="100"/>
  <c r="AY53" i="100"/>
  <c r="AY56" i="100"/>
  <c r="AY55" i="100"/>
  <c r="AY58" i="100"/>
  <c r="AY35" i="100"/>
  <c r="AY138" i="100" s="1"/>
  <c r="AK40" i="100"/>
  <c r="AU86" i="100"/>
  <c r="AU53" i="100"/>
  <c r="AU55" i="100"/>
  <c r="AU56" i="100"/>
  <c r="AU54" i="100"/>
  <c r="AU58" i="100"/>
  <c r="AL35" i="100"/>
  <c r="AJ35" i="100"/>
  <c r="AT59" i="100"/>
  <c r="AQ52" i="100"/>
  <c r="BC40" i="100"/>
  <c r="BA120" i="100"/>
  <c r="BA86" i="100"/>
  <c r="BA53" i="100"/>
  <c r="BA54" i="100"/>
  <c r="BA55" i="100"/>
  <c r="BA56" i="100"/>
  <c r="AB86" i="100"/>
  <c r="AB53" i="100"/>
  <c r="AB54" i="100"/>
  <c r="AB56" i="100"/>
  <c r="AB55" i="100"/>
  <c r="AB58" i="100"/>
  <c r="AN59" i="100"/>
  <c r="BB120" i="100"/>
  <c r="BB86" i="100"/>
  <c r="BB53" i="100"/>
  <c r="BB54" i="100"/>
  <c r="BB56" i="100"/>
  <c r="BB55" i="100"/>
  <c r="BB35" i="100"/>
  <c r="AE104" i="100"/>
  <c r="AZ120" i="100"/>
  <c r="AZ86" i="100"/>
  <c r="AZ53" i="100"/>
  <c r="AZ54" i="100"/>
  <c r="AZ56" i="100"/>
  <c r="AZ55" i="100"/>
  <c r="AZ35" i="100"/>
  <c r="AH86" i="100"/>
  <c r="AH53" i="100"/>
  <c r="AH55" i="100"/>
  <c r="AH56" i="100"/>
  <c r="AH54" i="100"/>
  <c r="AH58" i="100"/>
  <c r="BB57" i="100"/>
  <c r="AF40" i="100"/>
  <c r="AX40" i="100"/>
  <c r="BF86" i="100"/>
  <c r="BF120" i="100"/>
  <c r="BF53" i="100"/>
  <c r="BF56" i="100"/>
  <c r="BF55" i="100"/>
  <c r="BF54" i="100"/>
  <c r="AR86" i="100"/>
  <c r="AR53" i="100"/>
  <c r="AR54" i="100"/>
  <c r="AR56" i="100"/>
  <c r="AR55" i="100"/>
  <c r="AR58" i="100"/>
  <c r="AT35" i="100"/>
  <c r="AT86" i="100"/>
  <c r="AT54" i="100"/>
  <c r="AT53" i="100"/>
  <c r="AT56" i="100"/>
  <c r="AT55" i="100"/>
  <c r="AT58" i="100"/>
  <c r="AA35" i="100"/>
  <c r="AA53" i="100"/>
  <c r="AA54" i="100"/>
  <c r="AA55" i="100"/>
  <c r="AA56" i="100"/>
  <c r="AA58" i="100"/>
  <c r="AZ57" i="100"/>
  <c r="AV35" i="100"/>
  <c r="BA35" i="100"/>
  <c r="BC86" i="100"/>
  <c r="AC104" i="100" l="1"/>
  <c r="BF104" i="100"/>
  <c r="BF138" i="100"/>
  <c r="AT52" i="100"/>
  <c r="AR52" i="100"/>
  <c r="AX104" i="100"/>
  <c r="AW104" i="100"/>
  <c r="AP52" i="100"/>
  <c r="AM52" i="100"/>
  <c r="AT104" i="100"/>
  <c r="AS104" i="100"/>
  <c r="AL104" i="100"/>
  <c r="AY104" i="100"/>
  <c r="AF52" i="100"/>
  <c r="AB104" i="100"/>
  <c r="BA104" i="100"/>
  <c r="BA138" i="100"/>
  <c r="AA52" i="100"/>
  <c r="AZ104" i="100"/>
  <c r="AZ138" i="100"/>
  <c r="BB52" i="100"/>
  <c r="AI104" i="100"/>
  <c r="AM104" i="100"/>
  <c r="AV104" i="100"/>
  <c r="AO52" i="100"/>
  <c r="AG52" i="100"/>
  <c r="BE52" i="100"/>
  <c r="AC52" i="100"/>
  <c r="AU104" i="100"/>
  <c r="AH52" i="100"/>
  <c r="AJ104" i="100"/>
  <c r="AY52" i="100"/>
  <c r="AW52" i="100"/>
  <c r="AD52" i="100"/>
  <c r="AV52" i="100"/>
  <c r="AS52" i="100"/>
  <c r="AZ52" i="100"/>
  <c r="BB104" i="100"/>
  <c r="BB138" i="100"/>
  <c r="AE52" i="100"/>
  <c r="AI52" i="100"/>
  <c r="BC104" i="100"/>
  <c r="BF52" i="100"/>
  <c r="BA52" i="100"/>
  <c r="AB52" i="100"/>
  <c r="AU52" i="100"/>
  <c r="AO104" i="100"/>
  <c r="AL52" i="100"/>
  <c r="AG104" i="100"/>
  <c r="AN104" i="100"/>
  <c r="AJ52" i="100"/>
  <c r="AK104" i="100"/>
  <c r="AP36" i="64" l="1"/>
  <c r="AS36" i="64" l="1"/>
  <c r="AQ36" i="64"/>
  <c r="BA50" i="64"/>
  <c r="AR36" i="64"/>
  <c r="AL36" i="64"/>
  <c r="AM36" i="64"/>
  <c r="AT36" i="64"/>
  <c r="AK36" i="64"/>
  <c r="AI36" i="64"/>
  <c r="AG36" i="64"/>
  <c r="AW36" i="64"/>
  <c r="AC36" i="64"/>
  <c r="AY50" i="64"/>
  <c r="AY36" i="64"/>
  <c r="AV36" i="64"/>
  <c r="BG50" i="64"/>
  <c r="AX36" i="64"/>
  <c r="AE36" i="64"/>
  <c r="AK129" i="66"/>
  <c r="BG36" i="64"/>
  <c r="BF36" i="64"/>
  <c r="BF50" i="64"/>
  <c r="BE50" i="64"/>
  <c r="AH36" i="64"/>
  <c r="AO36" i="64"/>
  <c r="BB50" i="64"/>
  <c r="BB36" i="64"/>
  <c r="AB36" i="64"/>
  <c r="AD36" i="64"/>
  <c r="AN36" i="64"/>
  <c r="AJ129" i="66"/>
  <c r="AU36" i="64"/>
  <c r="AA129" i="66" l="1"/>
  <c r="AD129" i="66"/>
  <c r="AU129" i="66"/>
  <c r="AG129" i="66"/>
  <c r="AS129" i="66"/>
  <c r="BA129" i="66"/>
  <c r="AV129" i="66"/>
  <c r="AB129" i="66"/>
  <c r="AJ81" i="65"/>
  <c r="AJ126" i="66"/>
  <c r="AJ149" i="66" s="1"/>
  <c r="BA36" i="64"/>
  <c r="AZ36" i="64"/>
  <c r="AZ50" i="64"/>
  <c r="AH129" i="66"/>
  <c r="AT129" i="66"/>
  <c r="AO129" i="66"/>
  <c r="AF129" i="66"/>
  <c r="BD50" i="64"/>
  <c r="BD36" i="64"/>
  <c r="AE129" i="66"/>
  <c r="BG129" i="66"/>
  <c r="AR129" i="66"/>
  <c r="BF129" i="66"/>
  <c r="BB129" i="66"/>
  <c r="AF36" i="64"/>
  <c r="AX129" i="66"/>
  <c r="AP129" i="66"/>
  <c r="AC129" i="66"/>
  <c r="AY129" i="66"/>
  <c r="AZ129" i="66"/>
  <c r="BE36" i="64"/>
  <c r="BC50" i="64"/>
  <c r="BC36" i="64"/>
  <c r="AW129" i="66"/>
  <c r="AI129" i="66"/>
  <c r="AK126" i="66"/>
  <c r="AK149" i="66" s="1"/>
  <c r="AK81" i="65"/>
  <c r="AL129" i="66"/>
  <c r="AM129" i="66"/>
  <c r="BE129" i="66"/>
  <c r="AN129" i="66"/>
  <c r="AQ129" i="66"/>
  <c r="AJ36" i="64"/>
  <c r="BD129" i="66"/>
  <c r="BC129" i="66"/>
  <c r="BG42" i="64"/>
  <c r="BG10" i="64"/>
  <c r="BH40" i="64" s="1"/>
  <c r="AD43" i="64"/>
  <c r="AI41" i="64"/>
  <c r="AW44" i="64"/>
  <c r="AV44" i="64"/>
  <c r="AC44" i="64"/>
  <c r="AD44" i="64"/>
  <c r="AG44" i="64"/>
  <c r="AF44" i="64"/>
  <c r="AO43" i="64"/>
  <c r="BD43" i="64"/>
  <c r="AE44" i="64"/>
  <c r="BF42" i="64"/>
  <c r="AH41" i="64"/>
  <c r="BC44" i="64"/>
  <c r="AU44" i="64"/>
  <c r="AP43" i="64"/>
  <c r="BE42" i="64"/>
  <c r="AR44" i="64"/>
  <c r="AO44" i="64"/>
  <c r="AI42" i="64"/>
  <c r="AN44" i="64"/>
  <c r="AY44" i="64"/>
  <c r="AM44" i="64"/>
  <c r="BB44" i="64"/>
  <c r="AG41" i="64"/>
  <c r="AS43" i="64"/>
  <c r="AP10" i="64"/>
  <c r="AH10" i="64"/>
  <c r="AC43" i="64"/>
  <c r="AZ10" i="64"/>
  <c r="BG43" i="64"/>
  <c r="AK162" i="66" l="1"/>
  <c r="AK93" i="65"/>
  <c r="BE58" i="64"/>
  <c r="BB58" i="64"/>
  <c r="AL81" i="65"/>
  <c r="AL93" i="65" s="1"/>
  <c r="AL126" i="66"/>
  <c r="AL149" i="66" s="1"/>
  <c r="AL162" i="66" s="1"/>
  <c r="AW81" i="65"/>
  <c r="AW126" i="66"/>
  <c r="AW149" i="66" s="1"/>
  <c r="AH81" i="65"/>
  <c r="AH126" i="66"/>
  <c r="AH149" i="66" s="1"/>
  <c r="BA81" i="65"/>
  <c r="BA126" i="66"/>
  <c r="BA149" i="66" s="1"/>
  <c r="AZ126" i="66"/>
  <c r="AZ149" i="66" s="1"/>
  <c r="AZ81" i="65"/>
  <c r="AE126" i="66"/>
  <c r="AE149" i="66" s="1"/>
  <c r="AE81" i="65"/>
  <c r="AT36" i="76"/>
  <c r="AV36" i="76"/>
  <c r="AN126" i="66"/>
  <c r="AN149" i="66" s="1"/>
  <c r="AN81" i="65"/>
  <c r="AX126" i="66"/>
  <c r="AX149" i="66" s="1"/>
  <c r="BH175" i="66" s="1"/>
  <c r="AX81" i="65"/>
  <c r="BH105" i="65" s="1"/>
  <c r="AO126" i="66"/>
  <c r="AO149" i="66" s="1"/>
  <c r="AO81" i="65"/>
  <c r="AS126" i="66"/>
  <c r="AS149" i="66" s="1"/>
  <c r="AS81" i="65"/>
  <c r="AC81" i="65"/>
  <c r="AC126" i="66"/>
  <c r="AC149" i="66" s="1"/>
  <c r="AR126" i="66"/>
  <c r="AR149" i="66" s="1"/>
  <c r="AR81" i="65"/>
  <c r="AB81" i="65"/>
  <c r="AB126" i="66"/>
  <c r="AB149" i="66" s="1"/>
  <c r="AU81" i="65"/>
  <c r="AU126" i="66"/>
  <c r="AU149" i="66" s="1"/>
  <c r="AY81" i="65"/>
  <c r="AY126" i="66"/>
  <c r="AY149" i="66" s="1"/>
  <c r="AA81" i="65"/>
  <c r="AA126" i="66"/>
  <c r="AA149" i="66" s="1"/>
  <c r="BE81" i="65"/>
  <c r="BE126" i="66"/>
  <c r="BE149" i="66" s="1"/>
  <c r="AM81" i="65"/>
  <c r="AM126" i="66"/>
  <c r="AM149" i="66" s="1"/>
  <c r="AI126" i="66"/>
  <c r="AI149" i="66" s="1"/>
  <c r="AI81" i="65"/>
  <c r="BB81" i="65"/>
  <c r="BB126" i="66"/>
  <c r="BB149" i="66" s="1"/>
  <c r="AV126" i="66"/>
  <c r="AV149" i="66" s="1"/>
  <c r="AV81" i="65"/>
  <c r="AG126" i="66"/>
  <c r="AG149" i="66" s="1"/>
  <c r="AG81" i="65"/>
  <c r="AE36" i="76"/>
  <c r="AQ126" i="66"/>
  <c r="AQ149" i="66" s="1"/>
  <c r="AQ81" i="65"/>
  <c r="BG126" i="66"/>
  <c r="BG149" i="66" s="1"/>
  <c r="BH162" i="66" s="1"/>
  <c r="BG81" i="65"/>
  <c r="BH93" i="65" s="1"/>
  <c r="AT126" i="66"/>
  <c r="AT149" i="66" s="1"/>
  <c r="AT81" i="65"/>
  <c r="BC126" i="66"/>
  <c r="BC149" i="66" s="1"/>
  <c r="BC81" i="65"/>
  <c r="BD81" i="65"/>
  <c r="BD126" i="66"/>
  <c r="BD149" i="66" s="1"/>
  <c r="AP81" i="65"/>
  <c r="AP126" i="66"/>
  <c r="AP149" i="66" s="1"/>
  <c r="BF126" i="66"/>
  <c r="BF149" i="66" s="1"/>
  <c r="BF81" i="65"/>
  <c r="AF81" i="65"/>
  <c r="AF126" i="66"/>
  <c r="AF149" i="66" s="1"/>
  <c r="AD126" i="66"/>
  <c r="AD149" i="66" s="1"/>
  <c r="AD81" i="65"/>
  <c r="AY56" i="64"/>
  <c r="AX42" i="64"/>
  <c r="AU42" i="64"/>
  <c r="AQ44" i="64"/>
  <c r="AP44" i="64"/>
  <c r="AF41" i="64"/>
  <c r="AF10" i="64"/>
  <c r="AE41" i="64"/>
  <c r="AE10" i="64"/>
  <c r="BD56" i="64"/>
  <c r="BB56" i="64"/>
  <c r="BA56" i="64"/>
  <c r="BA42" i="64"/>
  <c r="AL10" i="64"/>
  <c r="AL41" i="64"/>
  <c r="AQ41" i="64"/>
  <c r="AQ10" i="64"/>
  <c r="AL42" i="64"/>
  <c r="AZ44" i="64"/>
  <c r="AZ58" i="64"/>
  <c r="AD10" i="64"/>
  <c r="AD41" i="64"/>
  <c r="BC42" i="64"/>
  <c r="BC56" i="64"/>
  <c r="AF42" i="64"/>
  <c r="AB10" i="64"/>
  <c r="AH44" i="64"/>
  <c r="AI44" i="64"/>
  <c r="AY58" i="64"/>
  <c r="AK41" i="64"/>
  <c r="AK10" i="64"/>
  <c r="AY41" i="64"/>
  <c r="AZ41" i="64"/>
  <c r="AY10" i="64"/>
  <c r="AR42" i="64"/>
  <c r="AW43" i="64"/>
  <c r="AM42" i="64"/>
  <c r="BA58" i="64"/>
  <c r="BA44" i="64"/>
  <c r="AK43" i="64"/>
  <c r="BC58" i="64"/>
  <c r="BE10" i="64"/>
  <c r="BE41" i="64"/>
  <c r="BE55" i="64"/>
  <c r="AU10" i="64"/>
  <c r="AU41" i="64"/>
  <c r="AT10" i="64"/>
  <c r="AT41" i="64"/>
  <c r="AD42" i="64"/>
  <c r="AC41" i="64"/>
  <c r="AC10" i="64"/>
  <c r="AQ43" i="64"/>
  <c r="AK44" i="64"/>
  <c r="AJ44" i="64"/>
  <c r="AT44" i="64"/>
  <c r="AS44" i="64"/>
  <c r="AL43" i="64"/>
  <c r="AY42" i="64"/>
  <c r="AB44" i="64"/>
  <c r="AT43" i="64"/>
  <c r="AZ42" i="64"/>
  <c r="AZ56" i="64"/>
  <c r="AV10" i="64"/>
  <c r="AV41" i="64"/>
  <c r="AO42" i="64"/>
  <c r="AJ42" i="64"/>
  <c r="AC42" i="64"/>
  <c r="AR43" i="64"/>
  <c r="AJ10" i="64"/>
  <c r="AJ41" i="64"/>
  <c r="AI43" i="64"/>
  <c r="AU43" i="64"/>
  <c r="BE56" i="64"/>
  <c r="BD41" i="64"/>
  <c r="BD10" i="64"/>
  <c r="BB41" i="64"/>
  <c r="BB10" i="64"/>
  <c r="BE43" i="64"/>
  <c r="BA43" i="64"/>
  <c r="AG43" i="64"/>
  <c r="AQ42" i="64"/>
  <c r="AR41" i="64"/>
  <c r="AR10" i="64"/>
  <c r="BB43" i="64"/>
  <c r="BE44" i="64"/>
  <c r="BD58" i="64"/>
  <c r="BD44" i="64"/>
  <c r="AI10" i="64"/>
  <c r="BF43" i="64"/>
  <c r="AS42" i="64"/>
  <c r="AW41" i="64"/>
  <c r="AW10" i="64"/>
  <c r="AM41" i="64"/>
  <c r="AM10" i="64"/>
  <c r="AZ57" i="64"/>
  <c r="AW42" i="64"/>
  <c r="AN42" i="64"/>
  <c r="AV42" i="64"/>
  <c r="BA10" i="64"/>
  <c r="BA41" i="64"/>
  <c r="AJ43" i="64"/>
  <c r="AZ43" i="64"/>
  <c r="AN43" i="64"/>
  <c r="AM43" i="64"/>
  <c r="AE43" i="64"/>
  <c r="AP42" i="64"/>
  <c r="BF56" i="64"/>
  <c r="BG56" i="64"/>
  <c r="AN41" i="64"/>
  <c r="AN10" i="64"/>
  <c r="BC41" i="64"/>
  <c r="BC10" i="64"/>
  <c r="AH43" i="64"/>
  <c r="AK42" i="64"/>
  <c r="AT42" i="64"/>
  <c r="AP41" i="64"/>
  <c r="AO41" i="64"/>
  <c r="AO10" i="64"/>
  <c r="AP40" i="64" s="1"/>
  <c r="AS41" i="64"/>
  <c r="AS10" i="64"/>
  <c r="AE42" i="64"/>
  <c r="AL44" i="64"/>
  <c r="BG58" i="64"/>
  <c r="AX44" i="64"/>
  <c r="AF43" i="64"/>
  <c r="BD42" i="64"/>
  <c r="BC43" i="64"/>
  <c r="AV43" i="64"/>
  <c r="BB42" i="64"/>
  <c r="AF93" i="65" l="1"/>
  <c r="AP162" i="66"/>
  <c r="AD93" i="65"/>
  <c r="AP93" i="65"/>
  <c r="AV162" i="66"/>
  <c r="AI93" i="65"/>
  <c r="AM162" i="66"/>
  <c r="AM93" i="65"/>
  <c r="AT93" i="65"/>
  <c r="AY162" i="66"/>
  <c r="AI162" i="66"/>
  <c r="AB93" i="65"/>
  <c r="AF162" i="66"/>
  <c r="AX40" i="74"/>
  <c r="BC55" i="64"/>
  <c r="AY43" i="64"/>
  <c r="AY57" i="64"/>
  <c r="AV93" i="65"/>
  <c r="AG93" i="65"/>
  <c r="AM36" i="76"/>
  <c r="AC93" i="65"/>
  <c r="AT162" i="66"/>
  <c r="AO162" i="66"/>
  <c r="AS162" i="66"/>
  <c r="AY105" i="65"/>
  <c r="AR93" i="65"/>
  <c r="AT40" i="74"/>
  <c r="AH40" i="74"/>
  <c r="BG93" i="65"/>
  <c r="BG105" i="65"/>
  <c r="AX36" i="76"/>
  <c r="AN36" i="76"/>
  <c r="BE36" i="76"/>
  <c r="AR36" i="76"/>
  <c r="AS40" i="74"/>
  <c r="AC36" i="76"/>
  <c r="BB36" i="76"/>
  <c r="BC105" i="65"/>
  <c r="BC93" i="65"/>
  <c r="BG162" i="66"/>
  <c r="BG175" i="66"/>
  <c r="AQ93" i="65"/>
  <c r="AG162" i="66"/>
  <c r="AU162" i="66"/>
  <c r="AN162" i="66"/>
  <c r="AH93" i="65"/>
  <c r="AP36" i="76"/>
  <c r="AK36" i="76"/>
  <c r="AP40" i="74"/>
  <c r="AF36" i="76"/>
  <c r="BC175" i="66"/>
  <c r="BC162" i="66"/>
  <c r="AQ162" i="66"/>
  <c r="AU93" i="65"/>
  <c r="AC162" i="66"/>
  <c r="AS93" i="65"/>
  <c r="AY93" i="65"/>
  <c r="AX93" i="65"/>
  <c r="D12" i="112"/>
  <c r="BE44" i="76"/>
  <c r="AI40" i="74"/>
  <c r="BB162" i="66"/>
  <c r="BB175" i="66"/>
  <c r="AJ93" i="65"/>
  <c r="AY175" i="66"/>
  <c r="AX162" i="66"/>
  <c r="D25" i="112"/>
  <c r="AW162" i="66"/>
  <c r="AW36" i="76"/>
  <c r="AU36" i="76"/>
  <c r="BB93" i="65"/>
  <c r="BB105" i="65"/>
  <c r="BE162" i="66"/>
  <c r="BE175" i="66"/>
  <c r="AB162" i="66"/>
  <c r="AR162" i="66"/>
  <c r="AS36" i="76"/>
  <c r="AW93" i="65"/>
  <c r="AW40" i="74"/>
  <c r="AE162" i="66"/>
  <c r="AD162" i="66"/>
  <c r="BF93" i="65"/>
  <c r="BF105" i="65"/>
  <c r="BE93" i="65"/>
  <c r="BE105" i="65"/>
  <c r="BC36" i="76"/>
  <c r="AJ162" i="66"/>
  <c r="AE93" i="65"/>
  <c r="AL40" i="74"/>
  <c r="BF162" i="66"/>
  <c r="BF175" i="66"/>
  <c r="AZ93" i="65"/>
  <c r="AZ105" i="65"/>
  <c r="AJ36" i="76"/>
  <c r="AH36" i="76"/>
  <c r="BD162" i="66"/>
  <c r="BD175" i="66"/>
  <c r="AZ49" i="74"/>
  <c r="AO93" i="65"/>
  <c r="AZ162" i="66"/>
  <c r="AZ175" i="66"/>
  <c r="AD36" i="76"/>
  <c r="BA162" i="66"/>
  <c r="BA175" i="66"/>
  <c r="BE49" i="74"/>
  <c r="BD105" i="65"/>
  <c r="BD93" i="65"/>
  <c r="AN93" i="65"/>
  <c r="BB44" i="76"/>
  <c r="BA93" i="65"/>
  <c r="BA105" i="65"/>
  <c r="AH162" i="66"/>
  <c r="AS40" i="64"/>
  <c r="BD40" i="64"/>
  <c r="BA40" i="64"/>
  <c r="BF44" i="64"/>
  <c r="BF58" i="64"/>
  <c r="BG44" i="64"/>
  <c r="AB43" i="64"/>
  <c r="AN40" i="64"/>
  <c r="AW40" i="64"/>
  <c r="BB40" i="64"/>
  <c r="AC40" i="64"/>
  <c r="AT40" i="64"/>
  <c r="AQ40" i="64"/>
  <c r="AO40" i="64"/>
  <c r="AI40" i="64"/>
  <c r="BE40" i="64"/>
  <c r="BB57" i="64"/>
  <c r="AX43" i="64"/>
  <c r="BC57" i="64"/>
  <c r="BD57" i="64"/>
  <c r="BG57" i="64"/>
  <c r="BA57" i="64"/>
  <c r="AB41" i="64"/>
  <c r="AA10" i="64"/>
  <c r="AB40" i="64" s="1"/>
  <c r="AK40" i="64"/>
  <c r="AR40" i="64"/>
  <c r="AU40" i="64"/>
  <c r="BB55" i="64"/>
  <c r="AX10" i="64"/>
  <c r="AX41" i="64"/>
  <c r="BG55" i="64"/>
  <c r="AZ55" i="64"/>
  <c r="AD40" i="64"/>
  <c r="AF40" i="64"/>
  <c r="BC40" i="64"/>
  <c r="AV40" i="64"/>
  <c r="AB42" i="64"/>
  <c r="AL40" i="64"/>
  <c r="BA55" i="64"/>
  <c r="AM40" i="64"/>
  <c r="BF57" i="64"/>
  <c r="BE57" i="64"/>
  <c r="BD55" i="64"/>
  <c r="AJ40" i="64"/>
  <c r="AY55" i="64"/>
  <c r="BF10" i="64"/>
  <c r="BF41" i="64"/>
  <c r="BF55" i="64"/>
  <c r="BG41" i="64"/>
  <c r="AE40" i="64"/>
  <c r="AZ40" i="64"/>
  <c r="BD54" i="64" l="1"/>
  <c r="BH54" i="64"/>
  <c r="AF40" i="74"/>
  <c r="AO36" i="76"/>
  <c r="AU40" i="74"/>
  <c r="AG36" i="76"/>
  <c r="BC44" i="76"/>
  <c r="AL36" i="76"/>
  <c r="AZ44" i="76"/>
  <c r="BG44" i="76"/>
  <c r="BG36" i="76"/>
  <c r="AJ40" i="74"/>
  <c r="AE40" i="74"/>
  <c r="AZ36" i="76"/>
  <c r="AY44" i="76"/>
  <c r="AY36" i="76"/>
  <c r="AV40" i="74"/>
  <c r="AK40" i="74"/>
  <c r="BE40" i="74"/>
  <c r="BD49" i="74"/>
  <c r="BD40" i="74"/>
  <c r="AO40" i="74"/>
  <c r="AN40" i="74"/>
  <c r="AD40" i="74"/>
  <c r="BC49" i="74"/>
  <c r="BC40" i="74"/>
  <c r="BB40" i="74"/>
  <c r="BB49" i="74"/>
  <c r="AG40" i="74"/>
  <c r="AB36" i="76"/>
  <c r="BF40" i="74"/>
  <c r="BF49" i="74"/>
  <c r="AM40" i="74"/>
  <c r="BD36" i="76"/>
  <c r="BD44" i="76"/>
  <c r="AI36" i="76"/>
  <c r="AC40" i="74"/>
  <c r="BA49" i="74"/>
  <c r="BA40" i="74"/>
  <c r="BA36" i="76"/>
  <c r="BA44" i="76"/>
  <c r="AQ36" i="76"/>
  <c r="AQ40" i="74"/>
  <c r="BF44" i="76"/>
  <c r="BF36" i="76"/>
  <c r="AY40" i="64"/>
  <c r="BB54" i="64"/>
  <c r="BF40" i="64"/>
  <c r="BF54" i="64"/>
  <c r="BG40" i="64"/>
  <c r="BC54" i="64"/>
  <c r="BE54" i="64"/>
  <c r="BA54" i="64"/>
  <c r="AY54" i="64"/>
  <c r="AX40" i="64"/>
  <c r="AZ54" i="64"/>
  <c r="BG54" i="64"/>
  <c r="BG49" i="74" l="1"/>
  <c r="BG40" i="74"/>
  <c r="AY49" i="74"/>
  <c r="AY40" i="74"/>
  <c r="AZ40" i="74"/>
  <c r="AR40" i="74"/>
  <c r="AG42" i="64" l="1"/>
  <c r="AH42" i="64"/>
  <c r="AG10" i="64"/>
  <c r="AG40" i="64" l="1"/>
  <c r="AH40" i="64"/>
  <c r="BG117" i="66" l="1"/>
  <c r="AP116" i="66" l="1"/>
  <c r="AO116" i="66"/>
  <c r="AN116" i="66" l="1"/>
  <c r="AQ116" i="66"/>
  <c r="AX116" i="66"/>
  <c r="AW116" i="66"/>
  <c r="AR116" i="66" l="1"/>
  <c r="AM116" i="66"/>
  <c r="AT116" i="66"/>
  <c r="AY116" i="66"/>
  <c r="AS116" i="66"/>
  <c r="AK116" i="66" l="1"/>
  <c r="AZ116" i="66"/>
  <c r="AU116" i="66"/>
  <c r="AL116" i="66"/>
  <c r="AV116" i="66"/>
  <c r="BA116" i="66" l="1"/>
  <c r="BB116" i="66" l="1"/>
  <c r="BC116" i="66" l="1"/>
  <c r="BD116" i="66" l="1"/>
  <c r="BE116" i="66"/>
  <c r="BG116" i="66"/>
  <c r="BF116" i="66" l="1"/>
  <c r="BF117" i="66" l="1"/>
  <c r="AA117" i="66"/>
  <c r="AV117" i="66"/>
  <c r="AB117" i="66"/>
  <c r="AD117" i="66"/>
  <c r="AH117" i="66"/>
  <c r="AF117" i="66"/>
  <c r="AS117" i="66"/>
  <c r="AJ117" i="66"/>
  <c r="AE117" i="66"/>
  <c r="AI117" i="66"/>
  <c r="BC117" i="66"/>
  <c r="AZ117" i="66"/>
  <c r="AG117" i="66"/>
  <c r="AC117" i="66"/>
  <c r="AX117" i="66" l="1"/>
  <c r="AQ117" i="66"/>
  <c r="AK117" i="66"/>
  <c r="AM117" i="66"/>
  <c r="BA117" i="66"/>
  <c r="AW117" i="66"/>
  <c r="AT117" i="66"/>
  <c r="AU117" i="66"/>
  <c r="AY117" i="66"/>
  <c r="BB117" i="66"/>
  <c r="BD117" i="66"/>
  <c r="AO117" i="66"/>
  <c r="AR117" i="66"/>
  <c r="AP117" i="66"/>
  <c r="AN117" i="66"/>
  <c r="BE117" i="66"/>
  <c r="AL117" i="66"/>
  <c r="AA119" i="66" l="1"/>
  <c r="AF119" i="66"/>
  <c r="AE119" i="66" l="1"/>
  <c r="AJ119" i="66"/>
  <c r="AG119" i="66"/>
  <c r="AC119" i="66"/>
  <c r="AB119" i="66"/>
  <c r="AI119" i="66" l="1"/>
  <c r="AH119" i="66"/>
  <c r="AD119" i="66"/>
  <c r="BC119" i="66" l="1"/>
  <c r="BB119" i="66"/>
  <c r="BA119" i="66"/>
  <c r="BD119" i="66"/>
  <c r="BE119" i="66" l="1"/>
  <c r="AZ119" i="66" l="1"/>
  <c r="AP119" i="66"/>
  <c r="AV119" i="66" l="1"/>
  <c r="AK119" i="66"/>
  <c r="AY119" i="66"/>
  <c r="AX119" i="66" l="1"/>
  <c r="AL119" i="66" l="1"/>
  <c r="AW119" i="66"/>
  <c r="AQ119" i="66"/>
  <c r="AM119" i="66"/>
  <c r="AR119" i="66"/>
  <c r="AO119" i="66"/>
  <c r="AN119" i="66" l="1"/>
  <c r="AU119" i="66"/>
  <c r="AT119" i="66" l="1"/>
  <c r="AS119" i="66"/>
  <c r="BG119" i="66" l="1"/>
  <c r="BF119" i="66"/>
  <c r="BG21" i="76" l="1"/>
  <c r="BG26" i="76" l="1"/>
  <c r="BH37" i="76"/>
  <c r="BG25" i="76"/>
  <c r="BG27" i="76"/>
  <c r="BG28" i="76"/>
  <c r="BG29" i="76" l="1"/>
  <c r="AA125" i="66" l="1"/>
  <c r="AM121" i="66" l="1"/>
  <c r="BE121" i="66"/>
  <c r="AK121" i="66"/>
  <c r="AD121" i="66"/>
  <c r="AZ121" i="66"/>
  <c r="BD121" i="66"/>
  <c r="AV121" i="66"/>
  <c r="BB121" i="66"/>
  <c r="AP121" i="66"/>
  <c r="AF121" i="66"/>
  <c r="AR121" i="66"/>
  <c r="BG121" i="66"/>
  <c r="BC121" i="66"/>
  <c r="AA121" i="66"/>
  <c r="AQ121" i="66"/>
  <c r="AY121" i="66"/>
  <c r="AG121" i="66"/>
  <c r="AO121" i="66"/>
  <c r="AN121" i="66"/>
  <c r="AB121" i="66"/>
  <c r="AH121" i="66"/>
  <c r="AT121" i="66"/>
  <c r="AJ121" i="66"/>
  <c r="AU121" i="66"/>
  <c r="AI121" i="66"/>
  <c r="AW121" i="66"/>
  <c r="BA121" i="66"/>
  <c r="BF121" i="66"/>
  <c r="AX121" i="66"/>
  <c r="AL121" i="66"/>
  <c r="AE121" i="66"/>
  <c r="AS121" i="66"/>
  <c r="AC121" i="66"/>
  <c r="AA123" i="66" l="1"/>
  <c r="AL120" i="66" l="1"/>
  <c r="AL55" i="65"/>
  <c r="AL122" i="66" s="1"/>
  <c r="AV55" i="65"/>
  <c r="AV122" i="66" s="1"/>
  <c r="AV120" i="66"/>
  <c r="BB55" i="65" l="1"/>
  <c r="BB122" i="66" s="1"/>
  <c r="BB120" i="66"/>
  <c r="AZ55" i="65"/>
  <c r="AZ122" i="66" s="1"/>
  <c r="AZ120" i="66"/>
  <c r="AU55" i="65"/>
  <c r="AU122" i="66" s="1"/>
  <c r="AU120" i="66"/>
  <c r="BE120" i="66"/>
  <c r="BE55" i="65"/>
  <c r="BE122" i="66" s="1"/>
  <c r="AN120" i="66"/>
  <c r="AN55" i="65"/>
  <c r="AN122" i="66" s="1"/>
  <c r="AQ120" i="66"/>
  <c r="AQ55" i="65"/>
  <c r="AQ122" i="66" s="1"/>
  <c r="AX55" i="65"/>
  <c r="AX122" i="66" s="1"/>
  <c r="AX120" i="66"/>
  <c r="BF55" i="65"/>
  <c r="BF122" i="66" s="1"/>
  <c r="BF120" i="66"/>
  <c r="AA120" i="66"/>
  <c r="AA55" i="65"/>
  <c r="AA122" i="66" s="1"/>
  <c r="AW55" i="65"/>
  <c r="AW122" i="66" s="1"/>
  <c r="AW120" i="66"/>
  <c r="AY120" i="66"/>
  <c r="AY55" i="65"/>
  <c r="AY122" i="66" s="1"/>
  <c r="AE120" i="66"/>
  <c r="AE55" i="65"/>
  <c r="AE122" i="66" s="1"/>
  <c r="AB55" i="65" l="1"/>
  <c r="AB122" i="66" s="1"/>
  <c r="AB120" i="66"/>
  <c r="BD55" i="65"/>
  <c r="BD122" i="66" s="1"/>
  <c r="BD120" i="66"/>
  <c r="AC120" i="66"/>
  <c r="AC55" i="65"/>
  <c r="AC122" i="66" s="1"/>
  <c r="AR55" i="65"/>
  <c r="AR122" i="66" s="1"/>
  <c r="AR120" i="66"/>
  <c r="AT120" i="66"/>
  <c r="AT55" i="65"/>
  <c r="AT122" i="66" s="1"/>
  <c r="AS55" i="65"/>
  <c r="AS122" i="66" s="1"/>
  <c r="AS120" i="66"/>
  <c r="BA120" i="66"/>
  <c r="BA55" i="65"/>
  <c r="BA122" i="66" s="1"/>
  <c r="AP120" i="66"/>
  <c r="AP55" i="65"/>
  <c r="AP122" i="66" s="1"/>
  <c r="AM120" i="66"/>
  <c r="AM55" i="65"/>
  <c r="AM122" i="66" s="1"/>
  <c r="AK120" i="66"/>
  <c r="AK55" i="65"/>
  <c r="AK122" i="66" s="1"/>
  <c r="AO55" i="65"/>
  <c r="AO122" i="66" s="1"/>
  <c r="AO120" i="66"/>
  <c r="AF120" i="66"/>
  <c r="AF55" i="65"/>
  <c r="AF122" i="66" s="1"/>
  <c r="AG120" i="66"/>
  <c r="AG55" i="65"/>
  <c r="AG122" i="66" s="1"/>
  <c r="AD120" i="66"/>
  <c r="AD55" i="65"/>
  <c r="AD122" i="66" s="1"/>
  <c r="BC55" i="65"/>
  <c r="BC122" i="66" s="1"/>
  <c r="BC120" i="66"/>
  <c r="AJ120" i="66"/>
  <c r="AJ55" i="65"/>
  <c r="AJ122" i="66" s="1"/>
  <c r="AI120" i="66"/>
  <c r="AI55" i="65"/>
  <c r="AI122" i="66" s="1"/>
  <c r="AH120" i="66"/>
  <c r="AH55" i="65"/>
  <c r="AH122" i="66" s="1"/>
  <c r="BG120" i="66"/>
  <c r="BG55" i="65"/>
  <c r="BG122" i="66" s="1"/>
  <c r="BG42" i="76" l="1"/>
  <c r="AA21" i="76"/>
  <c r="AA26" i="76" s="1"/>
  <c r="AX21" i="76"/>
  <c r="BH45" i="76" s="1"/>
  <c r="BG23" i="74"/>
  <c r="BH41" i="74" s="1"/>
  <c r="BF34" i="76" l="1"/>
  <c r="BG28" i="74"/>
  <c r="BG27" i="74"/>
  <c r="BG30" i="74"/>
  <c r="BG31" i="74"/>
  <c r="BF42" i="76"/>
  <c r="BG34" i="76"/>
  <c r="AX26" i="76"/>
  <c r="BG45" i="76"/>
  <c r="BG29" i="74"/>
  <c r="BG38" i="74"/>
  <c r="BF21" i="76"/>
  <c r="AJ34" i="76"/>
  <c r="AJ21" i="76"/>
  <c r="AJ26" i="76" s="1"/>
  <c r="AX34" i="76"/>
  <c r="AW21" i="76"/>
  <c r="AX37" i="76" s="1"/>
  <c r="AW34" i="76"/>
  <c r="BD23" i="74"/>
  <c r="BD29" i="74" s="1"/>
  <c r="BD38" i="74"/>
  <c r="BA42" i="76"/>
  <c r="BA34" i="76"/>
  <c r="BA21" i="76"/>
  <c r="BA26" i="76" s="1"/>
  <c r="AG34" i="76"/>
  <c r="AG21" i="76"/>
  <c r="AG26" i="76" s="1"/>
  <c r="BC34" i="76"/>
  <c r="BC42" i="76"/>
  <c r="BC21" i="76"/>
  <c r="BC26" i="76" s="1"/>
  <c r="AU21" i="76"/>
  <c r="AU26" i="76" s="1"/>
  <c r="AU34" i="76"/>
  <c r="AM34" i="76"/>
  <c r="AM21" i="76"/>
  <c r="AC34" i="76"/>
  <c r="AC21" i="76"/>
  <c r="AC26" i="76" s="1"/>
  <c r="AD21" i="76"/>
  <c r="AD26" i="76" s="1"/>
  <c r="AD34" i="76"/>
  <c r="BE21" i="76"/>
  <c r="BE42" i="76"/>
  <c r="BE34" i="76"/>
  <c r="AY21" i="76"/>
  <c r="AY26" i="76" s="1"/>
  <c r="AY34" i="76"/>
  <c r="AY42" i="76"/>
  <c r="AP34" i="76"/>
  <c r="AP21" i="76"/>
  <c r="AP26" i="76" s="1"/>
  <c r="AL34" i="76"/>
  <c r="AL21" i="76"/>
  <c r="BB23" i="74"/>
  <c r="BB29" i="74" s="1"/>
  <c r="BF47" i="74"/>
  <c r="BD42" i="76"/>
  <c r="BD34" i="76"/>
  <c r="BD21" i="76"/>
  <c r="BD26" i="76" s="1"/>
  <c r="BF23" i="74"/>
  <c r="BF29" i="74" s="1"/>
  <c r="BF38" i="74"/>
  <c r="AV34" i="76"/>
  <c r="AV21" i="76"/>
  <c r="AV26" i="76" s="1"/>
  <c r="AI21" i="76"/>
  <c r="AI34" i="76"/>
  <c r="AQ34" i="76"/>
  <c r="AQ21" i="76"/>
  <c r="AQ26" i="76" s="1"/>
  <c r="AE34" i="76"/>
  <c r="AE21" i="76"/>
  <c r="AE26" i="76" s="1"/>
  <c r="AF34" i="76"/>
  <c r="AF21" i="76"/>
  <c r="AT21" i="76"/>
  <c r="AT26" i="76" s="1"/>
  <c r="AT34" i="76"/>
  <c r="AX28" i="76"/>
  <c r="AX25" i="76"/>
  <c r="AX27" i="76"/>
  <c r="AH34" i="76"/>
  <c r="AH21" i="76"/>
  <c r="AH26" i="76" s="1"/>
  <c r="AR34" i="76"/>
  <c r="AR21" i="76"/>
  <c r="AR26" i="76" s="1"/>
  <c r="BE23" i="74"/>
  <c r="BE38" i="74"/>
  <c r="BC38" i="74"/>
  <c r="BC23" i="74"/>
  <c r="BC29" i="74" s="1"/>
  <c r="AK34" i="76"/>
  <c r="AK21" i="76"/>
  <c r="AK26" i="76" s="1"/>
  <c r="AO34" i="76"/>
  <c r="AO21" i="76"/>
  <c r="AS34" i="76"/>
  <c r="AS21" i="76"/>
  <c r="AS26" i="76" s="1"/>
  <c r="AA27" i="76"/>
  <c r="AA28" i="76"/>
  <c r="AA25" i="76"/>
  <c r="AB21" i="76"/>
  <c r="AB26" i="76" s="1"/>
  <c r="AB34" i="76"/>
  <c r="BB34" i="76"/>
  <c r="BB21" i="76"/>
  <c r="BB42" i="76"/>
  <c r="AZ21" i="76"/>
  <c r="AZ42" i="76"/>
  <c r="AZ34" i="76"/>
  <c r="AN21" i="76"/>
  <c r="AN34" i="76"/>
  <c r="BF45" i="76" l="1"/>
  <c r="BF25" i="76"/>
  <c r="BF27" i="76"/>
  <c r="BF28" i="76"/>
  <c r="BG47" i="74"/>
  <c r="BF26" i="76"/>
  <c r="BG37" i="76"/>
  <c r="BG41" i="74"/>
  <c r="BC47" i="74"/>
  <c r="BE39" i="64"/>
  <c r="AQ23" i="74"/>
  <c r="AQ38" i="74"/>
  <c r="AB38" i="74"/>
  <c r="AB23" i="74"/>
  <c r="AF38" i="74"/>
  <c r="AF23" i="74"/>
  <c r="AF29" i="74" s="1"/>
  <c r="AF37" i="76"/>
  <c r="AF28" i="76"/>
  <c r="AF27" i="76"/>
  <c r="AF25" i="76"/>
  <c r="AL25" i="76"/>
  <c r="AL28" i="76"/>
  <c r="AL27" i="76"/>
  <c r="AL37" i="76"/>
  <c r="BE45" i="76"/>
  <c r="BE25" i="76"/>
  <c r="BE37" i="76"/>
  <c r="BE27" i="76"/>
  <c r="BE28" i="76"/>
  <c r="AM28" i="76"/>
  <c r="AM25" i="76"/>
  <c r="AM37" i="76"/>
  <c r="AM27" i="76"/>
  <c r="AC38" i="74"/>
  <c r="AC23" i="74"/>
  <c r="AC29" i="74" s="1"/>
  <c r="AP39" i="64"/>
  <c r="AE39" i="64"/>
  <c r="AN37" i="76"/>
  <c r="AN28" i="76"/>
  <c r="AN25" i="76"/>
  <c r="AN27" i="76"/>
  <c r="AZ28" i="76"/>
  <c r="AZ37" i="76"/>
  <c r="AZ45" i="76"/>
  <c r="AZ25" i="76"/>
  <c r="AZ27" i="76"/>
  <c r="BE41" i="74"/>
  <c r="BE27" i="74"/>
  <c r="BE28" i="74"/>
  <c r="BE30" i="74"/>
  <c r="BE31" i="74"/>
  <c r="AR25" i="76"/>
  <c r="AR27" i="76"/>
  <c r="AR28" i="76"/>
  <c r="AR37" i="76"/>
  <c r="AQ37" i="76"/>
  <c r="AQ25" i="76"/>
  <c r="AQ27" i="76"/>
  <c r="AQ28" i="76"/>
  <c r="BF37" i="76"/>
  <c r="AC27" i="76"/>
  <c r="AC28" i="76"/>
  <c r="AC37" i="76"/>
  <c r="AC25" i="76"/>
  <c r="AJ37" i="76"/>
  <c r="AJ28" i="76"/>
  <c r="AJ27" i="76"/>
  <c r="AJ25" i="76"/>
  <c r="AY38" i="74"/>
  <c r="AY47" i="74"/>
  <c r="AY23" i="74"/>
  <c r="AO25" i="76"/>
  <c r="AO27" i="76"/>
  <c r="AO37" i="76"/>
  <c r="AO28" i="76"/>
  <c r="AL38" i="74"/>
  <c r="AL23" i="74"/>
  <c r="AL29" i="74" s="1"/>
  <c r="AP38" i="74"/>
  <c r="AP23" i="74"/>
  <c r="AP29" i="74" s="1"/>
  <c r="AO38" i="74"/>
  <c r="AO23" i="74"/>
  <c r="AO29" i="74" s="1"/>
  <c r="BB38" i="74"/>
  <c r="BA47" i="74"/>
  <c r="BA23" i="74"/>
  <c r="BA29" i="74" s="1"/>
  <c r="BA38" i="74"/>
  <c r="AH38" i="74"/>
  <c r="AH23" i="74"/>
  <c r="AH29" i="74" s="1"/>
  <c r="BD47" i="74"/>
  <c r="BB25" i="76"/>
  <c r="BB45" i="76"/>
  <c r="BB28" i="76"/>
  <c r="BB27" i="76"/>
  <c r="BB37" i="76"/>
  <c r="AS27" i="76"/>
  <c r="AS28" i="76"/>
  <c r="AS37" i="76"/>
  <c r="AS25" i="76"/>
  <c r="BB47" i="74"/>
  <c r="AS23" i="74"/>
  <c r="AS29" i="74" s="1"/>
  <c r="AS38" i="74"/>
  <c r="AF39" i="64"/>
  <c r="AI38" i="74"/>
  <c r="AI23" i="74"/>
  <c r="AI29" i="74" s="1"/>
  <c r="AR38" i="74"/>
  <c r="AR23" i="74"/>
  <c r="AR29" i="74" s="1"/>
  <c r="AW23" i="74"/>
  <c r="AW29" i="74" s="1"/>
  <c r="AW38" i="74"/>
  <c r="AA29" i="76"/>
  <c r="AD38" i="74"/>
  <c r="AD23" i="74"/>
  <c r="AD29" i="74" s="1"/>
  <c r="AT23" i="74"/>
  <c r="AT29" i="74" s="1"/>
  <c r="AT38" i="74"/>
  <c r="AI26" i="76"/>
  <c r="AI28" i="76"/>
  <c r="AI25" i="76"/>
  <c r="AI27" i="76"/>
  <c r="AI37" i="76"/>
  <c r="BB28" i="74"/>
  <c r="BB31" i="74"/>
  <c r="BB30" i="74"/>
  <c r="BB27" i="74"/>
  <c r="AY45" i="76"/>
  <c r="AY37" i="76"/>
  <c r="AY27" i="76"/>
  <c r="AY28" i="76"/>
  <c r="AY25" i="76"/>
  <c r="AK23" i="74"/>
  <c r="AK38" i="74"/>
  <c r="AG27" i="76"/>
  <c r="AG28" i="76"/>
  <c r="AG25" i="76"/>
  <c r="AG37" i="76"/>
  <c r="BD31" i="74"/>
  <c r="BD27" i="74"/>
  <c r="BD41" i="74"/>
  <c r="BD30" i="74"/>
  <c r="BD28" i="74"/>
  <c r="AM23" i="74"/>
  <c r="AM29" i="74" s="1"/>
  <c r="AM38" i="74"/>
  <c r="BC28" i="74"/>
  <c r="BC41" i="74"/>
  <c r="BC30" i="74"/>
  <c r="BC27" i="74"/>
  <c r="BC31" i="74"/>
  <c r="AP25" i="76"/>
  <c r="AP27" i="76"/>
  <c r="AP37" i="76"/>
  <c r="AP28" i="76"/>
  <c r="AA23" i="74"/>
  <c r="AA29" i="74" s="1"/>
  <c r="BE26" i="76"/>
  <c r="AU28" i="76"/>
  <c r="AU37" i="76"/>
  <c r="AU25" i="76"/>
  <c r="AU27" i="76"/>
  <c r="AO39" i="64"/>
  <c r="AN38" i="74"/>
  <c r="AN23" i="74"/>
  <c r="AN29" i="74" s="1"/>
  <c r="AZ47" i="74"/>
  <c r="AZ23" i="74"/>
  <c r="AZ29" i="74" s="1"/>
  <c r="AZ38" i="74"/>
  <c r="AE38" i="74"/>
  <c r="AE23" i="74"/>
  <c r="AZ26" i="76"/>
  <c r="BB26" i="76"/>
  <c r="AB27" i="76"/>
  <c r="AB37" i="76"/>
  <c r="AB25" i="76"/>
  <c r="AB28" i="76"/>
  <c r="AT25" i="76"/>
  <c r="AT27" i="76"/>
  <c r="AT37" i="76"/>
  <c r="AT28" i="76"/>
  <c r="AV23" i="74"/>
  <c r="AV29" i="74" s="1"/>
  <c r="AV38" i="74"/>
  <c r="AJ38" i="74"/>
  <c r="AJ23" i="74"/>
  <c r="AJ29" i="74" s="1"/>
  <c r="AG38" i="74"/>
  <c r="AG23" i="74"/>
  <c r="AE37" i="76"/>
  <c r="AE25" i="76"/>
  <c r="AE28" i="76"/>
  <c r="AE27" i="76"/>
  <c r="AV37" i="76"/>
  <c r="AV25" i="76"/>
  <c r="AV28" i="76"/>
  <c r="AV27" i="76"/>
  <c r="BE47" i="74"/>
  <c r="AX23" i="74"/>
  <c r="BH50" i="74" s="1"/>
  <c r="AX38" i="74"/>
  <c r="BG32" i="74"/>
  <c r="AU23" i="74"/>
  <c r="AU29" i="74" s="1"/>
  <c r="AU38" i="74"/>
  <c r="BC45" i="76"/>
  <c r="BC37" i="76"/>
  <c r="BC28" i="76"/>
  <c r="BC25" i="76"/>
  <c r="BC27" i="76"/>
  <c r="AW26" i="76"/>
  <c r="AW28" i="76"/>
  <c r="AW25" i="76"/>
  <c r="AW27" i="76"/>
  <c r="AW37" i="76"/>
  <c r="AN26" i="76"/>
  <c r="AO26" i="76"/>
  <c r="AK27" i="76"/>
  <c r="AK37" i="76"/>
  <c r="AK28" i="76"/>
  <c r="AK25" i="76"/>
  <c r="BE29" i="74"/>
  <c r="AH25" i="76"/>
  <c r="AH37" i="76"/>
  <c r="AH27" i="76"/>
  <c r="AH28" i="76"/>
  <c r="AX29" i="76"/>
  <c r="AF26" i="76"/>
  <c r="BF31" i="74"/>
  <c r="BF30" i="74"/>
  <c r="BF41" i="74"/>
  <c r="BF27" i="74"/>
  <c r="BF28" i="74"/>
  <c r="BD37" i="76"/>
  <c r="BD45" i="76"/>
  <c r="BD25" i="76"/>
  <c r="BD27" i="76"/>
  <c r="BD28" i="76"/>
  <c r="AL26" i="76"/>
  <c r="AD28" i="76"/>
  <c r="AD25" i="76"/>
  <c r="AD27" i="76"/>
  <c r="AD37" i="76"/>
  <c r="AM26" i="76"/>
  <c r="BA25" i="76"/>
  <c r="BA37" i="76"/>
  <c r="BA28" i="76"/>
  <c r="BA27" i="76"/>
  <c r="BA45" i="76"/>
  <c r="BF38" i="64" l="1"/>
  <c r="AI39" i="64"/>
  <c r="BF29" i="76"/>
  <c r="AS39" i="64"/>
  <c r="AJ39" i="64"/>
  <c r="AV39" i="64"/>
  <c r="AM39" i="64"/>
  <c r="AK39" i="64"/>
  <c r="AX29" i="74"/>
  <c r="BG50" i="74"/>
  <c r="AR29" i="76"/>
  <c r="AT39" i="64"/>
  <c r="AR39" i="64"/>
  <c r="AD39" i="64"/>
  <c r="BF50" i="74"/>
  <c r="AU39" i="64"/>
  <c r="AC39" i="64"/>
  <c r="BC32" i="74"/>
  <c r="AQ39" i="64"/>
  <c r="AL39" i="64"/>
  <c r="AQ29" i="76"/>
  <c r="AW39" i="64"/>
  <c r="AZ39" i="64"/>
  <c r="BA39" i="64"/>
  <c r="BD39" i="64"/>
  <c r="AN39" i="64"/>
  <c r="AG39" i="64"/>
  <c r="BD38" i="64"/>
  <c r="BE38" i="64"/>
  <c r="AV29" i="76"/>
  <c r="BB41" i="74"/>
  <c r="BD32" i="74"/>
  <c r="AJ38" i="64"/>
  <c r="BC38" i="64"/>
  <c r="BC39" i="64"/>
  <c r="BG38" i="64"/>
  <c r="BB53" i="64"/>
  <c r="AK29" i="76"/>
  <c r="BB39" i="64"/>
  <c r="AP38" i="64"/>
  <c r="BF39" i="64"/>
  <c r="BB29" i="76"/>
  <c r="BB38" i="64"/>
  <c r="BC52" i="64"/>
  <c r="AM38" i="64"/>
  <c r="AH39" i="64"/>
  <c r="AQ38" i="64"/>
  <c r="AJ29" i="76"/>
  <c r="AK29" i="74"/>
  <c r="AK27" i="74"/>
  <c r="AK41" i="74"/>
  <c r="AK31" i="74"/>
  <c r="AK28" i="74"/>
  <c r="AK30" i="74"/>
  <c r="BB50" i="74"/>
  <c r="AP41" i="74"/>
  <c r="AP27" i="74"/>
  <c r="AP30" i="74"/>
  <c r="AP28" i="74"/>
  <c r="AP31" i="74"/>
  <c r="AF29" i="76"/>
  <c r="AB41" i="74"/>
  <c r="AB30" i="74"/>
  <c r="AB28" i="74"/>
  <c r="AB27" i="74"/>
  <c r="AB31" i="74"/>
  <c r="AM41" i="74"/>
  <c r="AM31" i="74"/>
  <c r="AM28" i="74"/>
  <c r="AM27" i="74"/>
  <c r="AM30" i="74"/>
  <c r="AD29" i="76"/>
  <c r="BF52" i="64"/>
  <c r="BC29" i="76"/>
  <c r="AJ30" i="74"/>
  <c r="AJ27" i="74"/>
  <c r="AJ31" i="74"/>
  <c r="AJ28" i="74"/>
  <c r="AJ41" i="74"/>
  <c r="AU29" i="76"/>
  <c r="AY29" i="76"/>
  <c r="AS29" i="76"/>
  <c r="AH30" i="74"/>
  <c r="AH27" i="74"/>
  <c r="AH28" i="74"/>
  <c r="AH41" i="74"/>
  <c r="AH31" i="74"/>
  <c r="AO29" i="76"/>
  <c r="AG28" i="74"/>
  <c r="AG41" i="74"/>
  <c r="AG27" i="74"/>
  <c r="AG31" i="74"/>
  <c r="AG30" i="74"/>
  <c r="AE27" i="74"/>
  <c r="AE30" i="74"/>
  <c r="AE28" i="74"/>
  <c r="AE41" i="74"/>
  <c r="AE31" i="74"/>
  <c r="BA29" i="76"/>
  <c r="AU30" i="74"/>
  <c r="AU31" i="74"/>
  <c r="AU28" i="74"/>
  <c r="AU27" i="74"/>
  <c r="AU41" i="74"/>
  <c r="AT29" i="76"/>
  <c r="AB29" i="76"/>
  <c r="AZ28" i="74"/>
  <c r="AZ50" i="74"/>
  <c r="AZ27" i="74"/>
  <c r="AZ41" i="74"/>
  <c r="AZ30" i="74"/>
  <c r="AZ31" i="74"/>
  <c r="AI31" i="74"/>
  <c r="AI28" i="74"/>
  <c r="AI27" i="74"/>
  <c r="AI30" i="74"/>
  <c r="AI41" i="74"/>
  <c r="BE29" i="76"/>
  <c r="AG29" i="76"/>
  <c r="BB32" i="74"/>
  <c r="AS31" i="74"/>
  <c r="AS41" i="74"/>
  <c r="AS28" i="74"/>
  <c r="AS30" i="74"/>
  <c r="AS27" i="74"/>
  <c r="AL30" i="74"/>
  <c r="AL28" i="74"/>
  <c r="AL41" i="74"/>
  <c r="AL27" i="74"/>
  <c r="AL31" i="74"/>
  <c r="AM29" i="76"/>
  <c r="AN38" i="64"/>
  <c r="BF32" i="74"/>
  <c r="BD52" i="64"/>
  <c r="AH29" i="76"/>
  <c r="AE29" i="76"/>
  <c r="AP29" i="76"/>
  <c r="BC50" i="74"/>
  <c r="AI29" i="76"/>
  <c r="AT27" i="74"/>
  <c r="AT41" i="74"/>
  <c r="AT30" i="74"/>
  <c r="AT28" i="74"/>
  <c r="AT31" i="74"/>
  <c r="AY29" i="74"/>
  <c r="AY41" i="74"/>
  <c r="AY50" i="74"/>
  <c r="AY28" i="74"/>
  <c r="AY27" i="74"/>
  <c r="AY31" i="74"/>
  <c r="AY30" i="74"/>
  <c r="AN29" i="76"/>
  <c r="BD29" i="76"/>
  <c r="AW29" i="76"/>
  <c r="AG29" i="74"/>
  <c r="AV31" i="74"/>
  <c r="AV30" i="74"/>
  <c r="AV28" i="74"/>
  <c r="AV27" i="74"/>
  <c r="AV41" i="74"/>
  <c r="AE29" i="74"/>
  <c r="AN27" i="74"/>
  <c r="AN30" i="74"/>
  <c r="AN28" i="74"/>
  <c r="AN41" i="74"/>
  <c r="AN31" i="74"/>
  <c r="AW27" i="74"/>
  <c r="AW30" i="74"/>
  <c r="AW41" i="74"/>
  <c r="AW31" i="74"/>
  <c r="AW28" i="74"/>
  <c r="BA50" i="74"/>
  <c r="BA41" i="74"/>
  <c r="BA27" i="74"/>
  <c r="BA31" i="74"/>
  <c r="BA28" i="74"/>
  <c r="BA30" i="74"/>
  <c r="AO27" i="74"/>
  <c r="AO41" i="74"/>
  <c r="AO28" i="74"/>
  <c r="AO31" i="74"/>
  <c r="AO30" i="74"/>
  <c r="AZ29" i="76"/>
  <c r="AF30" i="74"/>
  <c r="AF27" i="74"/>
  <c r="AF28" i="74"/>
  <c r="AF31" i="74"/>
  <c r="AF41" i="74"/>
  <c r="AD28" i="74"/>
  <c r="AD31" i="74"/>
  <c r="AD30" i="74"/>
  <c r="AD41" i="74"/>
  <c r="AD27" i="74"/>
  <c r="AL29" i="76"/>
  <c r="BE50" i="74"/>
  <c r="AX28" i="74"/>
  <c r="AX27" i="74"/>
  <c r="AX30" i="74"/>
  <c r="AX41" i="74"/>
  <c r="AX31" i="74"/>
  <c r="AA28" i="74"/>
  <c r="AA31" i="74"/>
  <c r="AA30" i="74"/>
  <c r="AA27" i="74"/>
  <c r="BD50" i="74"/>
  <c r="AR30" i="74"/>
  <c r="AR31" i="74"/>
  <c r="AR28" i="74"/>
  <c r="AR27" i="74"/>
  <c r="AR41" i="74"/>
  <c r="AC29" i="76"/>
  <c r="BE32" i="74"/>
  <c r="AC31" i="74"/>
  <c r="AC27" i="74"/>
  <c r="AC41" i="74"/>
  <c r="AC28" i="74"/>
  <c r="AC30" i="74"/>
  <c r="AB29" i="74"/>
  <c r="AQ29" i="74"/>
  <c r="AQ28" i="74"/>
  <c r="AQ30" i="74"/>
  <c r="AQ31" i="74"/>
  <c r="AQ41" i="74"/>
  <c r="AQ27" i="74"/>
  <c r="BB52" i="64" l="1"/>
  <c r="BG52" i="64"/>
  <c r="AZ52" i="64"/>
  <c r="AI38" i="64"/>
  <c r="BE52" i="64"/>
  <c r="AX38" i="64"/>
  <c r="AV38" i="64"/>
  <c r="AO38" i="64"/>
  <c r="AK38" i="64"/>
  <c r="BD53" i="64"/>
  <c r="BA53" i="64"/>
  <c r="AY53" i="64"/>
  <c r="BC53" i="64"/>
  <c r="AR38" i="64"/>
  <c r="BG53" i="64"/>
  <c r="AX39" i="64"/>
  <c r="AY39" i="64"/>
  <c r="AF38" i="64"/>
  <c r="AD38" i="64"/>
  <c r="AH38" i="64"/>
  <c r="AY52" i="64"/>
  <c r="AS38" i="64"/>
  <c r="AE38" i="64"/>
  <c r="BA38" i="64"/>
  <c r="AL38" i="64"/>
  <c r="AU38" i="64"/>
  <c r="AU32" i="74"/>
  <c r="AZ38" i="64"/>
  <c r="AD32" i="74"/>
  <c r="AG38" i="64"/>
  <c r="AT38" i="64"/>
  <c r="AY38" i="64"/>
  <c r="AW32" i="74"/>
  <c r="BA52" i="64"/>
  <c r="AC38" i="64"/>
  <c r="AZ53" i="64"/>
  <c r="BE53" i="64"/>
  <c r="AQ32" i="74"/>
  <c r="AW38" i="64"/>
  <c r="BG39" i="64"/>
  <c r="BF53" i="64"/>
  <c r="BA32" i="74"/>
  <c r="AV32" i="74"/>
  <c r="AB38" i="64"/>
  <c r="AT32" i="74"/>
  <c r="AS32" i="74"/>
  <c r="AI32" i="74"/>
  <c r="AR32" i="74"/>
  <c r="AA32" i="74"/>
  <c r="AX32" i="74"/>
  <c r="AC32" i="74"/>
  <c r="AL32" i="74"/>
  <c r="AH32" i="74"/>
  <c r="AB39" i="64"/>
  <c r="AG32" i="74"/>
  <c r="AN32" i="74"/>
  <c r="AZ32" i="74"/>
  <c r="AM32" i="74"/>
  <c r="AP32" i="74"/>
  <c r="AK32" i="74"/>
  <c r="AF32" i="74"/>
  <c r="AY32" i="74"/>
  <c r="AO32" i="74"/>
  <c r="AE32" i="74"/>
  <c r="AJ32" i="74"/>
  <c r="AB32" i="74"/>
  <c r="AR118" i="66" l="1"/>
  <c r="AR115" i="66" s="1"/>
  <c r="AR48" i="65"/>
  <c r="AT118" i="66"/>
  <c r="AT115" i="66" s="1"/>
  <c r="AT48" i="65"/>
  <c r="AM118" i="66" l="1"/>
  <c r="AM115" i="66" s="1"/>
  <c r="AM48" i="65"/>
  <c r="AS118" i="66"/>
  <c r="AS115" i="66" s="1"/>
  <c r="AS48" i="65"/>
  <c r="AO118" i="66"/>
  <c r="AO115" i="66" s="1"/>
  <c r="AO48" i="65"/>
  <c r="AQ118" i="66"/>
  <c r="AQ115" i="66" s="1"/>
  <c r="AQ48" i="65"/>
  <c r="AP118" i="66"/>
  <c r="AP115" i="66" s="1"/>
  <c r="AP48" i="65"/>
  <c r="AN118" i="66"/>
  <c r="AN115" i="66" s="1"/>
  <c r="AN48" i="65"/>
  <c r="AL118" i="66"/>
  <c r="AL115" i="66" s="1"/>
  <c r="AL48" i="65"/>
  <c r="AE118" i="66" l="1"/>
  <c r="AY118" i="66"/>
  <c r="AY115" i="66" s="1"/>
  <c r="AY48" i="65"/>
  <c r="AA118" i="66"/>
  <c r="AI118" i="66"/>
  <c r="AG118" i="66"/>
  <c r="BA118" i="66"/>
  <c r="BA115" i="66" s="1"/>
  <c r="BA48" i="65"/>
  <c r="AU118" i="66"/>
  <c r="AU115" i="66" s="1"/>
  <c r="AU48" i="65"/>
  <c r="AW118" i="66"/>
  <c r="AW115" i="66" s="1"/>
  <c r="AW48" i="65"/>
  <c r="AC118" i="66"/>
  <c r="AK118" i="66"/>
  <c r="AK115" i="66" s="1"/>
  <c r="AK48" i="65"/>
  <c r="BB118" i="66"/>
  <c r="BB115" i="66" s="1"/>
  <c r="BB48" i="65"/>
  <c r="BC118" i="66"/>
  <c r="BC115" i="66" s="1"/>
  <c r="BC48" i="65"/>
  <c r="AB118" i="66"/>
  <c r="AH118" i="66"/>
  <c r="AZ118" i="66"/>
  <c r="AZ115" i="66" s="1"/>
  <c r="AZ48" i="65"/>
  <c r="AF118" i="66"/>
  <c r="AJ118" i="66"/>
  <c r="AD118" i="66"/>
  <c r="AV118" i="66"/>
  <c r="AV115" i="66" s="1"/>
  <c r="AV48" i="65"/>
  <c r="AX118" i="66"/>
  <c r="AX115" i="66" s="1"/>
  <c r="AX48" i="65"/>
  <c r="BD118" i="66"/>
  <c r="BD115" i="66" s="1"/>
  <c r="BD48" i="65"/>
  <c r="BF118" i="66" l="1"/>
  <c r="BF115" i="66" s="1"/>
  <c r="BF48" i="65"/>
  <c r="AI48" i="65"/>
  <c r="AI116" i="66"/>
  <c r="AI115" i="66" s="1"/>
  <c r="AJ48" i="65"/>
  <c r="AJ116" i="66"/>
  <c r="AJ115" i="66" s="1"/>
  <c r="AE116" i="66"/>
  <c r="AE115" i="66" s="1"/>
  <c r="AE48" i="65"/>
  <c r="AF48" i="65"/>
  <c r="AF116" i="66"/>
  <c r="AF115" i="66" s="1"/>
  <c r="BG118" i="66"/>
  <c r="BG115" i="66" s="1"/>
  <c r="BG48" i="65"/>
  <c r="AC48" i="65"/>
  <c r="AC116" i="66"/>
  <c r="AC115" i="66" s="1"/>
  <c r="AG116" i="66"/>
  <c r="AG115" i="66" s="1"/>
  <c r="AG48" i="65"/>
  <c r="AH116" i="66"/>
  <c r="AH115" i="66" s="1"/>
  <c r="AH48" i="65"/>
  <c r="AD48" i="65"/>
  <c r="AD116" i="66"/>
  <c r="AD115" i="66" s="1"/>
  <c r="AB48" i="65"/>
  <c r="AB116" i="66"/>
  <c r="AB115" i="66" s="1"/>
  <c r="AA116" i="66"/>
  <c r="AA115" i="66" s="1"/>
  <c r="AA48" i="65"/>
  <c r="BE118" i="66"/>
  <c r="BE115" i="66" s="1"/>
  <c r="BE48" i="65"/>
  <c r="AV124" i="66" l="1"/>
  <c r="AP124" i="66" l="1"/>
  <c r="BA124" i="66"/>
  <c r="AK124" i="66"/>
  <c r="AI124" i="66"/>
  <c r="BB124" i="66"/>
  <c r="AN124" i="66"/>
  <c r="AJ124" i="66"/>
  <c r="AR124" i="66"/>
  <c r="AG124" i="66"/>
  <c r="AH124" i="66"/>
  <c r="AE124" i="66"/>
  <c r="AW124" i="66"/>
  <c r="AM124" i="66"/>
  <c r="AU124" i="66"/>
  <c r="AL124" i="66"/>
  <c r="BE124" i="66"/>
  <c r="AX124" i="66"/>
  <c r="AQ124" i="66"/>
  <c r="BF124" i="66"/>
  <c r="BD124" i="66"/>
  <c r="AV46" i="65"/>
  <c r="AV80" i="65"/>
  <c r="AV83" i="65" s="1"/>
  <c r="AV114" i="66"/>
  <c r="AV69" i="65"/>
  <c r="BG124" i="66"/>
  <c r="AY124" i="66"/>
  <c r="AS124" i="66"/>
  <c r="AT124" i="66"/>
  <c r="AO124" i="66"/>
  <c r="BC124" i="66"/>
  <c r="AF124" i="66"/>
  <c r="AZ124" i="66"/>
  <c r="BG46" i="65"/>
  <c r="BE69" i="65" l="1"/>
  <c r="BE114" i="66"/>
  <c r="BE80" i="65"/>
  <c r="BE46" i="65"/>
  <c r="AI114" i="66"/>
  <c r="AI80" i="65"/>
  <c r="AI46" i="65"/>
  <c r="AI69" i="65"/>
  <c r="AV148" i="66"/>
  <c r="AV151" i="66" s="1"/>
  <c r="AV113" i="66"/>
  <c r="AV136" i="66"/>
  <c r="AZ114" i="66"/>
  <c r="AZ46" i="65"/>
  <c r="AZ80" i="65"/>
  <c r="AZ69" i="65"/>
  <c r="BA80" i="65"/>
  <c r="BA114" i="66"/>
  <c r="BA46" i="65"/>
  <c r="BA69" i="65"/>
  <c r="AE46" i="65"/>
  <c r="AE114" i="66"/>
  <c r="AE80" i="65"/>
  <c r="AE83" i="65" s="1"/>
  <c r="AE69" i="65"/>
  <c r="BC80" i="65"/>
  <c r="BC69" i="65"/>
  <c r="BC114" i="66"/>
  <c r="BC46" i="65"/>
  <c r="AT69" i="65"/>
  <c r="AT46" i="65"/>
  <c r="AT114" i="66"/>
  <c r="AT80" i="65"/>
  <c r="AG46" i="65"/>
  <c r="AG80" i="65"/>
  <c r="AG114" i="66"/>
  <c r="AG69" i="65"/>
  <c r="AX114" i="66"/>
  <c r="AX46" i="65"/>
  <c r="AX69" i="65"/>
  <c r="AX80" i="65"/>
  <c r="BH104" i="65" s="1"/>
  <c r="BB80" i="65"/>
  <c r="BB114" i="66"/>
  <c r="BB46" i="65"/>
  <c r="BB69" i="65"/>
  <c r="AK69" i="65"/>
  <c r="AK80" i="65"/>
  <c r="AK46" i="65"/>
  <c r="AK114" i="66"/>
  <c r="AL69" i="65"/>
  <c r="AL80" i="65"/>
  <c r="AL46" i="65"/>
  <c r="AL114" i="66"/>
  <c r="AP80" i="65"/>
  <c r="AP114" i="66"/>
  <c r="AP69" i="65"/>
  <c r="AP46" i="65"/>
  <c r="BD114" i="66"/>
  <c r="BD80" i="65"/>
  <c r="BD69" i="65"/>
  <c r="BD46" i="65"/>
  <c r="AY69" i="65"/>
  <c r="AY46" i="65"/>
  <c r="AY114" i="66"/>
  <c r="AY80" i="65"/>
  <c r="BG114" i="66"/>
  <c r="BG80" i="65"/>
  <c r="BH92" i="65" s="1"/>
  <c r="BG69" i="65"/>
  <c r="AR114" i="66"/>
  <c r="AR69" i="65"/>
  <c r="AR46" i="65"/>
  <c r="AR80" i="65"/>
  <c r="AN114" i="66"/>
  <c r="AN80" i="65"/>
  <c r="AN69" i="65"/>
  <c r="AN46" i="65"/>
  <c r="AJ69" i="65"/>
  <c r="AJ46" i="65"/>
  <c r="AJ80" i="65"/>
  <c r="AJ114" i="66"/>
  <c r="AQ69" i="65"/>
  <c r="AQ114" i="66"/>
  <c r="AQ80" i="65"/>
  <c r="AQ46" i="65"/>
  <c r="AU114" i="66"/>
  <c r="AU46" i="65"/>
  <c r="AU80" i="65"/>
  <c r="AU69" i="65"/>
  <c r="AW69" i="65"/>
  <c r="AW114" i="66"/>
  <c r="AW46" i="65"/>
  <c r="AW80" i="65"/>
  <c r="AD124" i="66"/>
  <c r="AH114" i="66"/>
  <c r="AH69" i="65"/>
  <c r="AH80" i="65"/>
  <c r="AH46" i="65"/>
  <c r="BF80" i="65"/>
  <c r="BF46" i="65"/>
  <c r="BF69" i="65"/>
  <c r="BF114" i="66"/>
  <c r="AF80" i="65"/>
  <c r="AF69" i="65"/>
  <c r="AF46" i="65"/>
  <c r="AF114" i="66"/>
  <c r="AO46" i="65"/>
  <c r="AO69" i="65"/>
  <c r="AO114" i="66"/>
  <c r="AO80" i="65"/>
  <c r="AS80" i="65"/>
  <c r="AS69" i="65"/>
  <c r="AS46" i="65"/>
  <c r="AS114" i="66"/>
  <c r="BB148" i="66" l="1"/>
  <c r="BB113" i="66"/>
  <c r="BB136" i="66"/>
  <c r="BF83" i="65"/>
  <c r="BF104" i="65"/>
  <c r="BF92" i="65"/>
  <c r="AW83" i="65"/>
  <c r="AW92" i="65"/>
  <c r="AL136" i="66"/>
  <c r="AL113" i="66"/>
  <c r="AL148" i="66"/>
  <c r="BB104" i="65"/>
  <c r="BB92" i="65"/>
  <c r="BB83" i="65"/>
  <c r="BC148" i="66"/>
  <c r="BC113" i="66"/>
  <c r="BC136" i="66"/>
  <c r="AR148" i="66"/>
  <c r="AR136" i="66"/>
  <c r="AR113" i="66"/>
  <c r="AS148" i="66"/>
  <c r="AS113" i="66"/>
  <c r="AS136" i="66"/>
  <c r="AF148" i="66"/>
  <c r="AF113" i="66"/>
  <c r="AF136" i="66"/>
  <c r="AQ92" i="65"/>
  <c r="AQ83" i="65"/>
  <c r="AK113" i="66"/>
  <c r="AK148" i="66"/>
  <c r="AK136" i="66"/>
  <c r="AM80" i="65"/>
  <c r="AN92" i="65" s="1"/>
  <c r="AM114" i="66"/>
  <c r="AM69" i="65"/>
  <c r="AM46" i="65"/>
  <c r="BA136" i="66"/>
  <c r="BA148" i="66"/>
  <c r="BA113" i="66"/>
  <c r="AZ148" i="66"/>
  <c r="AZ136" i="66"/>
  <c r="AZ113" i="66"/>
  <c r="BE104" i="65"/>
  <c r="BE83" i="65"/>
  <c r="BE92" i="65"/>
  <c r="AZ104" i="65"/>
  <c r="AZ92" i="65"/>
  <c r="AZ83" i="65"/>
  <c r="AV5" i="64"/>
  <c r="AH92" i="65"/>
  <c r="AH83" i="65"/>
  <c r="AW113" i="66"/>
  <c r="AW136" i="66"/>
  <c r="AW148" i="66"/>
  <c r="AQ113" i="66"/>
  <c r="AQ148" i="66"/>
  <c r="AQ136" i="66"/>
  <c r="AN83" i="65"/>
  <c r="BG104" i="65"/>
  <c r="BG92" i="65"/>
  <c r="BG83" i="65"/>
  <c r="BH95" i="65" s="1"/>
  <c r="BD92" i="65"/>
  <c r="BD104" i="65"/>
  <c r="BD83" i="65"/>
  <c r="AL92" i="65"/>
  <c r="AL83" i="65"/>
  <c r="BC104" i="65"/>
  <c r="BC83" i="65"/>
  <c r="BC92" i="65"/>
  <c r="BA104" i="65"/>
  <c r="BA92" i="65"/>
  <c r="BA83" i="65"/>
  <c r="BE136" i="66"/>
  <c r="BE113" i="66"/>
  <c r="BE148" i="66"/>
  <c r="AI148" i="66"/>
  <c r="AI113" i="66"/>
  <c r="AI136" i="66"/>
  <c r="AD46" i="65"/>
  <c r="AD80" i="65"/>
  <c r="AD69" i="65"/>
  <c r="AD114" i="66"/>
  <c r="AC124" i="66"/>
  <c r="AN113" i="66"/>
  <c r="AN148" i="66"/>
  <c r="AN136" i="66"/>
  <c r="BG136" i="66"/>
  <c r="BG113" i="66"/>
  <c r="BG148" i="66"/>
  <c r="BH161" i="66" s="1"/>
  <c r="BD148" i="66"/>
  <c r="BD113" i="66"/>
  <c r="BD136" i="66"/>
  <c r="AK92" i="65"/>
  <c r="AK83" i="65"/>
  <c r="D11" i="112"/>
  <c r="AX92" i="65"/>
  <c r="AX83" i="65"/>
  <c r="BH107" i="65" s="1"/>
  <c r="AT83" i="65"/>
  <c r="AT92" i="65"/>
  <c r="AU136" i="66"/>
  <c r="AU148" i="66"/>
  <c r="AU113" i="66"/>
  <c r="AP92" i="65"/>
  <c r="AP83" i="65"/>
  <c r="AS92" i="65"/>
  <c r="AS83" i="65"/>
  <c r="AF92" i="65"/>
  <c r="AF83" i="65"/>
  <c r="AH136" i="66"/>
  <c r="AH148" i="66"/>
  <c r="AH113" i="66"/>
  <c r="AJ136" i="66"/>
  <c r="AJ113" i="66"/>
  <c r="AJ148" i="66"/>
  <c r="AR92" i="65"/>
  <c r="AR83" i="65"/>
  <c r="AY104" i="65"/>
  <c r="AY92" i="65"/>
  <c r="AY83" i="65"/>
  <c r="AT136" i="66"/>
  <c r="AT148" i="66"/>
  <c r="AT113" i="66"/>
  <c r="AO92" i="65"/>
  <c r="AO83" i="65"/>
  <c r="BF136" i="66"/>
  <c r="BF148" i="66"/>
  <c r="BF113" i="66"/>
  <c r="AV92" i="65"/>
  <c r="AU83" i="65"/>
  <c r="AU92" i="65"/>
  <c r="AJ92" i="65"/>
  <c r="AJ83" i="65"/>
  <c r="AY113" i="66"/>
  <c r="AY148" i="66"/>
  <c r="AY136" i="66"/>
  <c r="AG113" i="66"/>
  <c r="AG136" i="66"/>
  <c r="AG148" i="66"/>
  <c r="AE113" i="66"/>
  <c r="AE136" i="66"/>
  <c r="AE148" i="66"/>
  <c r="AE151" i="66" s="1"/>
  <c r="AO148" i="66"/>
  <c r="AO113" i="66"/>
  <c r="AO136" i="66"/>
  <c r="AP113" i="66"/>
  <c r="AP136" i="66"/>
  <c r="AP148" i="66"/>
  <c r="AX148" i="66"/>
  <c r="BH174" i="66" s="1"/>
  <c r="AX113" i="66"/>
  <c r="AX136" i="66"/>
  <c r="AG92" i="65"/>
  <c r="AG83" i="65"/>
  <c r="AI83" i="65"/>
  <c r="AI92" i="65"/>
  <c r="AR5" i="64" l="1"/>
  <c r="AG161" i="66"/>
  <c r="AG151" i="66"/>
  <c r="AT161" i="66"/>
  <c r="AT151" i="66"/>
  <c r="BG107" i="65"/>
  <c r="G11" i="112"/>
  <c r="BG95" i="65"/>
  <c r="AF161" i="66"/>
  <c r="AF151" i="66"/>
  <c r="AF164" i="66" s="1"/>
  <c r="BB107" i="65"/>
  <c r="BB95" i="65"/>
  <c r="AB124" i="66"/>
  <c r="AW37" i="64"/>
  <c r="AW5" i="64"/>
  <c r="AK5" i="64"/>
  <c r="AK37" i="64"/>
  <c r="AN5" i="64"/>
  <c r="AN37" i="64"/>
  <c r="AX5" i="64"/>
  <c r="BH49" i="64" s="1"/>
  <c r="AX37" i="64"/>
  <c r="AI95" i="65"/>
  <c r="D24" i="112"/>
  <c r="AX151" i="66"/>
  <c r="BH177" i="66" s="1"/>
  <c r="AX161" i="66"/>
  <c r="AS95" i="65"/>
  <c r="AK95" i="65"/>
  <c r="AI161" i="66"/>
  <c r="AI151" i="66"/>
  <c r="AQ161" i="66"/>
  <c r="AQ151" i="66"/>
  <c r="AZ174" i="66"/>
  <c r="AZ151" i="66"/>
  <c r="AZ161" i="66"/>
  <c r="AR161" i="66"/>
  <c r="AR151" i="66"/>
  <c r="BB174" i="66"/>
  <c r="BB151" i="66"/>
  <c r="BB161" i="66"/>
  <c r="AE5" i="64"/>
  <c r="AZ5" i="64"/>
  <c r="AZ51" i="64"/>
  <c r="AY151" i="66"/>
  <c r="AY174" i="66"/>
  <c r="AY161" i="66"/>
  <c r="AJ95" i="65"/>
  <c r="AP95" i="65"/>
  <c r="BG174" i="66"/>
  <c r="BG151" i="66"/>
  <c r="BH164" i="66" s="1"/>
  <c r="BG161" i="66"/>
  <c r="AA124" i="66"/>
  <c r="BC37" i="64"/>
  <c r="BC5" i="64"/>
  <c r="BC51" i="64"/>
  <c r="AT37" i="64"/>
  <c r="AT5" i="64"/>
  <c r="AH37" i="64"/>
  <c r="AH5" i="64"/>
  <c r="AS37" i="64"/>
  <c r="AS5" i="64"/>
  <c r="AG95" i="65"/>
  <c r="AP151" i="66"/>
  <c r="AP161" i="66"/>
  <c r="BC95" i="65"/>
  <c r="BC107" i="65"/>
  <c r="AL95" i="65"/>
  <c r="AZ95" i="65"/>
  <c r="AZ107" i="65"/>
  <c r="AL37" i="64"/>
  <c r="AL5" i="64"/>
  <c r="AI37" i="64"/>
  <c r="AI5" i="64"/>
  <c r="AV161" i="66"/>
  <c r="AU161" i="66"/>
  <c r="AU151" i="66"/>
  <c r="AD113" i="66"/>
  <c r="AD148" i="66"/>
  <c r="AD136" i="66"/>
  <c r="BE161" i="66"/>
  <c r="BE174" i="66"/>
  <c r="BE151" i="66"/>
  <c r="AW161" i="66"/>
  <c r="AW151" i="66"/>
  <c r="AW164" i="66" s="1"/>
  <c r="AS151" i="66"/>
  <c r="AS161" i="66"/>
  <c r="AW95" i="65"/>
  <c r="AP37" i="64"/>
  <c r="AP5" i="64"/>
  <c r="AG37" i="64"/>
  <c r="AG5" i="64"/>
  <c r="AF37" i="64"/>
  <c r="AF5" i="64"/>
  <c r="AV95" i="65"/>
  <c r="AU95" i="65"/>
  <c r="AZ37" i="64"/>
  <c r="AN151" i="66"/>
  <c r="BD107" i="65"/>
  <c r="BD95" i="65"/>
  <c r="AM148" i="66"/>
  <c r="AM113" i="66"/>
  <c r="AM136" i="66"/>
  <c r="AQ95" i="65"/>
  <c r="BC161" i="66"/>
  <c r="BC174" i="66"/>
  <c r="BC151" i="66"/>
  <c r="AL151" i="66"/>
  <c r="AL161" i="66"/>
  <c r="AO5" i="64"/>
  <c r="AO37" i="64"/>
  <c r="BF151" i="66"/>
  <c r="BF174" i="66"/>
  <c r="BF161" i="66"/>
  <c r="AC80" i="65"/>
  <c r="AC114" i="66"/>
  <c r="AC69" i="65"/>
  <c r="AC46" i="65"/>
  <c r="AM5" i="64"/>
  <c r="AM37" i="64"/>
  <c r="BG37" i="64"/>
  <c r="AO161" i="66"/>
  <c r="AO151" i="66"/>
  <c r="AO95" i="65"/>
  <c r="AY95" i="65"/>
  <c r="AY107" i="65"/>
  <c r="AH161" i="66"/>
  <c r="AH151" i="66"/>
  <c r="AE92" i="65"/>
  <c r="AD83" i="65"/>
  <c r="AM83" i="65"/>
  <c r="AN95" i="65" s="1"/>
  <c r="AM92" i="65"/>
  <c r="BG5" i="64"/>
  <c r="BH35" i="64" s="1"/>
  <c r="BG51" i="64"/>
  <c r="AJ5" i="64"/>
  <c r="AJ37" i="64"/>
  <c r="BB51" i="64"/>
  <c r="BB5" i="64"/>
  <c r="AR95" i="65"/>
  <c r="AT95" i="65"/>
  <c r="AX95" i="65"/>
  <c r="D14" i="112"/>
  <c r="BA107" i="65"/>
  <c r="BA95" i="65"/>
  <c r="AH95" i="65"/>
  <c r="BA161" i="66"/>
  <c r="BA151" i="66"/>
  <c r="BA174" i="66"/>
  <c r="BF107" i="65"/>
  <c r="BF95" i="65"/>
  <c r="AJ151" i="66"/>
  <c r="AJ161" i="66"/>
  <c r="AF95" i="65"/>
  <c r="BD161" i="66"/>
  <c r="BD151" i="66"/>
  <c r="BD174" i="66"/>
  <c r="AV15" i="64"/>
  <c r="AV6" i="117"/>
  <c r="AV9" i="117" s="1"/>
  <c r="AV6" i="118"/>
  <c r="AV9" i="118" s="1"/>
  <c r="BE107" i="65"/>
  <c r="BE95" i="65"/>
  <c r="AK151" i="66"/>
  <c r="AK161" i="66"/>
  <c r="AV178" i="125" l="1"/>
  <c r="AV179" i="125" s="1"/>
  <c r="AO164" i="66"/>
  <c r="AK164" i="66"/>
  <c r="AR164" i="66"/>
  <c r="BG49" i="64"/>
  <c r="AH164" i="66"/>
  <c r="AJ164" i="66"/>
  <c r="AS164" i="66"/>
  <c r="AN15" i="64"/>
  <c r="AN178" i="125" s="1"/>
  <c r="AN179" i="125" s="1"/>
  <c r="AN35" i="64"/>
  <c r="AN6" i="118"/>
  <c r="AN6" i="117"/>
  <c r="BA37" i="64"/>
  <c r="BA51" i="64"/>
  <c r="BA5" i="64"/>
  <c r="BB35" i="64" s="1"/>
  <c r="BD5" i="64"/>
  <c r="BD37" i="64"/>
  <c r="BD51" i="64"/>
  <c r="AF35" i="64"/>
  <c r="AF15" i="64"/>
  <c r="AF178" i="125" s="1"/>
  <c r="AF179" i="125" s="1"/>
  <c r="AF6" i="118"/>
  <c r="AF6" i="117"/>
  <c r="AV164" i="66"/>
  <c r="AU164" i="66"/>
  <c r="BC6" i="118"/>
  <c r="BC6" i="117"/>
  <c r="BC49" i="64"/>
  <c r="BC35" i="64"/>
  <c r="BC15" i="64"/>
  <c r="AE6" i="117"/>
  <c r="AE15" i="64"/>
  <c r="AE6" i="118"/>
  <c r="AE9" i="118" s="1"/>
  <c r="AI164" i="66"/>
  <c r="AO6" i="118"/>
  <c r="AO15" i="64"/>
  <c r="AO6" i="117"/>
  <c r="AO35" i="64"/>
  <c r="BG164" i="66"/>
  <c r="BG177" i="66"/>
  <c r="G24" i="112"/>
  <c r="E11" i="112"/>
  <c r="E7" i="112"/>
  <c r="E10" i="112"/>
  <c r="E13" i="112"/>
  <c r="E12" i="112"/>
  <c r="E8" i="112"/>
  <c r="E9" i="112"/>
  <c r="E6" i="112"/>
  <c r="BB37" i="64"/>
  <c r="AH6" i="117"/>
  <c r="AH6" i="118"/>
  <c r="AH35" i="64"/>
  <c r="AH15" i="64"/>
  <c r="AH178" i="125" s="1"/>
  <c r="AH179" i="125" s="1"/>
  <c r="AM161" i="66"/>
  <c r="AM151" i="66"/>
  <c r="AM164" i="66" s="1"/>
  <c r="BB49" i="64"/>
  <c r="BB6" i="118"/>
  <c r="BB6" i="117"/>
  <c r="BB15" i="64"/>
  <c r="AM95" i="65"/>
  <c r="AE161" i="66"/>
  <c r="AD151" i="66"/>
  <c r="AI35" i="64"/>
  <c r="AI15" i="64"/>
  <c r="AI6" i="118"/>
  <c r="AI6" i="117"/>
  <c r="BE5" i="64"/>
  <c r="BE37" i="64"/>
  <c r="BE51" i="64"/>
  <c r="AY177" i="66"/>
  <c r="AY164" i="66"/>
  <c r="AZ49" i="64"/>
  <c r="AZ6" i="117"/>
  <c r="AZ6" i="118"/>
  <c r="AZ15" i="64"/>
  <c r="BB177" i="66"/>
  <c r="BB164" i="66"/>
  <c r="AK6" i="118"/>
  <c r="AK35" i="64"/>
  <c r="AK15" i="64"/>
  <c r="AK6" i="117"/>
  <c r="AV37" i="64"/>
  <c r="AU5" i="64"/>
  <c r="AU37" i="64"/>
  <c r="BF177" i="66"/>
  <c r="BF164" i="66"/>
  <c r="BF51" i="64"/>
  <c r="BF37" i="64"/>
  <c r="BF5" i="64"/>
  <c r="BG35" i="64" s="1"/>
  <c r="AC148" i="66"/>
  <c r="AC113" i="66"/>
  <c r="AC136" i="66"/>
  <c r="AG6" i="117"/>
  <c r="AG6" i="118"/>
  <c r="AG35" i="64"/>
  <c r="AG15" i="64"/>
  <c r="AG178" i="125" s="1"/>
  <c r="AG179" i="125" s="1"/>
  <c r="AT164" i="66"/>
  <c r="BG15" i="64"/>
  <c r="BG6" i="117"/>
  <c r="BH19" i="117" s="1"/>
  <c r="BG6" i="118"/>
  <c r="BH19" i="118" s="1"/>
  <c r="AE95" i="65"/>
  <c r="AD92" i="65"/>
  <c r="AC83" i="65"/>
  <c r="AL164" i="66"/>
  <c r="AQ5" i="64"/>
  <c r="AR35" i="64" s="1"/>
  <c r="AQ37" i="64"/>
  <c r="AT35" i="64"/>
  <c r="AT6" i="118"/>
  <c r="AT6" i="117"/>
  <c r="AT15" i="64"/>
  <c r="AX35" i="64"/>
  <c r="AX6" i="117"/>
  <c r="BH29" i="117" s="1"/>
  <c r="AX6" i="118"/>
  <c r="BH29" i="118" s="1"/>
  <c r="AX15" i="64"/>
  <c r="AX178" i="125" s="1"/>
  <c r="AX179" i="125" s="1"/>
  <c r="AW35" i="64"/>
  <c r="AW6" i="118"/>
  <c r="AW15" i="64"/>
  <c r="AW6" i="117"/>
  <c r="AR37" i="64"/>
  <c r="AP164" i="66"/>
  <c r="G10" i="112"/>
  <c r="G13" i="112"/>
  <c r="G9" i="112"/>
  <c r="G8" i="112"/>
  <c r="G7" i="112"/>
  <c r="G12" i="112"/>
  <c r="AA114" i="66"/>
  <c r="AA46" i="65"/>
  <c r="AA69" i="65"/>
  <c r="AA80" i="65"/>
  <c r="AA83" i="65" s="1"/>
  <c r="AB46" i="65"/>
  <c r="AB69" i="65"/>
  <c r="AB114" i="66"/>
  <c r="AB80" i="65"/>
  <c r="BD164" i="66"/>
  <c r="BD177" i="66"/>
  <c r="BA164" i="66"/>
  <c r="BA177" i="66"/>
  <c r="BC164" i="66"/>
  <c r="BC177" i="66"/>
  <c r="AL35" i="64"/>
  <c r="AL6" i="118"/>
  <c r="AL6" i="117"/>
  <c r="AL15" i="64"/>
  <c r="AZ164" i="66"/>
  <c r="AZ177" i="66"/>
  <c r="AQ164" i="66"/>
  <c r="AG164" i="66"/>
  <c r="AR15" i="64"/>
  <c r="AR6" i="118"/>
  <c r="AR6" i="117"/>
  <c r="AM35" i="64"/>
  <c r="AM6" i="118"/>
  <c r="AM6" i="117"/>
  <c r="AM15" i="64"/>
  <c r="AN161" i="66"/>
  <c r="AV5" i="117"/>
  <c r="AV8" i="117" s="1"/>
  <c r="AV5" i="118"/>
  <c r="AV8" i="118" s="1"/>
  <c r="AJ35" i="64"/>
  <c r="AJ15" i="64"/>
  <c r="AJ178" i="125" s="1"/>
  <c r="AJ179" i="125" s="1"/>
  <c r="AJ6" i="118"/>
  <c r="AJ6" i="117"/>
  <c r="AY5" i="64"/>
  <c r="AY51" i="64"/>
  <c r="AY37" i="64"/>
  <c r="AP35" i="64"/>
  <c r="AP15" i="64"/>
  <c r="AP178" i="125" s="1"/>
  <c r="AP179" i="125" s="1"/>
  <c r="AP6" i="118"/>
  <c r="AP6" i="117"/>
  <c r="BE177" i="66"/>
  <c r="BE164" i="66"/>
  <c r="AS15" i="64"/>
  <c r="AS178" i="125" s="1"/>
  <c r="AS179" i="125" s="1"/>
  <c r="AS6" i="118"/>
  <c r="AS6" i="117"/>
  <c r="AS35" i="64"/>
  <c r="AX164" i="66"/>
  <c r="D27" i="112"/>
  <c r="E24" i="112" l="1"/>
  <c r="AK178" i="125"/>
  <c r="AK179" i="125" s="1"/>
  <c r="AM178" i="125"/>
  <c r="AM179" i="125" s="1"/>
  <c r="AR178" i="125"/>
  <c r="AR179" i="125" s="1"/>
  <c r="AT178" i="125"/>
  <c r="AT179" i="125" s="1"/>
  <c r="BH45" i="64"/>
  <c r="BG178" i="125"/>
  <c r="BG179" i="125" s="1"/>
  <c r="AZ178" i="125"/>
  <c r="AZ179" i="125" s="1"/>
  <c r="AO178" i="125"/>
  <c r="AO179" i="125" s="1"/>
  <c r="AL178" i="125"/>
  <c r="AL179" i="125" s="1"/>
  <c r="AW178" i="125"/>
  <c r="AW179" i="125" s="1"/>
  <c r="AI178" i="125"/>
  <c r="AI179" i="125" s="1"/>
  <c r="BB178" i="125"/>
  <c r="BB179" i="125" s="1"/>
  <c r="AE178" i="125"/>
  <c r="AE179" i="125" s="1"/>
  <c r="BC178" i="125"/>
  <c r="BC179" i="125" s="1"/>
  <c r="BH59" i="64"/>
  <c r="AN164" i="66"/>
  <c r="AZ35" i="64"/>
  <c r="AY49" i="64"/>
  <c r="AD37" i="64"/>
  <c r="AS5" i="118"/>
  <c r="AS5" i="117"/>
  <c r="AS45" i="64"/>
  <c r="AH5" i="117"/>
  <c r="AH5" i="118"/>
  <c r="AH45" i="64"/>
  <c r="AO19" i="117"/>
  <c r="AO9" i="117"/>
  <c r="BC9" i="118"/>
  <c r="BC19" i="118"/>
  <c r="BC29" i="118"/>
  <c r="AF5" i="117"/>
  <c r="AF5" i="118"/>
  <c r="AF45" i="64"/>
  <c r="AN5" i="118"/>
  <c r="AN5" i="117"/>
  <c r="AN45" i="64"/>
  <c r="AX5" i="117"/>
  <c r="BH28" i="117" s="1"/>
  <c r="AX45" i="64"/>
  <c r="AX5" i="118"/>
  <c r="BH28" i="118" s="1"/>
  <c r="AE164" i="66"/>
  <c r="AW19" i="117"/>
  <c r="AW9" i="117"/>
  <c r="AW22" i="117" s="1"/>
  <c r="AX19" i="118"/>
  <c r="AX9" i="118"/>
  <c r="BH32" i="118" s="1"/>
  <c r="AK9" i="118"/>
  <c r="AK19" i="118"/>
  <c r="AZ9" i="117"/>
  <c r="AZ29" i="117"/>
  <c r="BE6" i="117"/>
  <c r="BE15" i="64"/>
  <c r="BE49" i="64"/>
  <c r="BE6" i="118"/>
  <c r="BE35" i="64"/>
  <c r="E14" i="112"/>
  <c r="AO45" i="64"/>
  <c r="AO5" i="117"/>
  <c r="AO5" i="118"/>
  <c r="AW5" i="118"/>
  <c r="AW45" i="64"/>
  <c r="AW5" i="117"/>
  <c r="AX9" i="117"/>
  <c r="BH32" i="117" s="1"/>
  <c r="AX19" i="117"/>
  <c r="AG45" i="64"/>
  <c r="AG5" i="118"/>
  <c r="AG5" i="117"/>
  <c r="AH9" i="118"/>
  <c r="AH19" i="118"/>
  <c r="G19" i="112"/>
  <c r="G22" i="112"/>
  <c r="G26" i="112"/>
  <c r="G23" i="112"/>
  <c r="G20" i="112"/>
  <c r="G25" i="112"/>
  <c r="G21" i="112"/>
  <c r="AO19" i="118"/>
  <c r="AO9" i="118"/>
  <c r="AJ45" i="64"/>
  <c r="AJ5" i="117"/>
  <c r="AJ5" i="118"/>
  <c r="AM19" i="118"/>
  <c r="AM9" i="118"/>
  <c r="AC92" i="65"/>
  <c r="AB92" i="65"/>
  <c r="AB83" i="65"/>
  <c r="AC95" i="65" s="1"/>
  <c r="AA148" i="66"/>
  <c r="AA151" i="66" s="1"/>
  <c r="AA113" i="66"/>
  <c r="AA136" i="66"/>
  <c r="AW19" i="118"/>
  <c r="AW9" i="118"/>
  <c r="AW22" i="118" s="1"/>
  <c r="BG9" i="118"/>
  <c r="BH22" i="118" s="1"/>
  <c r="BG29" i="118"/>
  <c r="AU6" i="117"/>
  <c r="AU15" i="64"/>
  <c r="AU6" i="118"/>
  <c r="AU35" i="64"/>
  <c r="AV35" i="64"/>
  <c r="AI9" i="117"/>
  <c r="AI19" i="117"/>
  <c r="AP19" i="117"/>
  <c r="AP9" i="117"/>
  <c r="AR9" i="117"/>
  <c r="AB113" i="66"/>
  <c r="AB136" i="66"/>
  <c r="AB148" i="66"/>
  <c r="AT5" i="117"/>
  <c r="AT45" i="64"/>
  <c r="AT5" i="118"/>
  <c r="AD95" i="65"/>
  <c r="AG9" i="118"/>
  <c r="AG19" i="118"/>
  <c r="BF6" i="117"/>
  <c r="BF6" i="118"/>
  <c r="BF49" i="64"/>
  <c r="BF15" i="64"/>
  <c r="BF35" i="64"/>
  <c r="BB5" i="117"/>
  <c r="BB59" i="64"/>
  <c r="BB5" i="118"/>
  <c r="AH19" i="117"/>
  <c r="AH9" i="117"/>
  <c r="BC5" i="117"/>
  <c r="BC45" i="64"/>
  <c r="BC59" i="64"/>
  <c r="BC5" i="118"/>
  <c r="AL5" i="117"/>
  <c r="AL5" i="118"/>
  <c r="AL45" i="64"/>
  <c r="AT9" i="117"/>
  <c r="AT19" i="117"/>
  <c r="AQ6" i="118"/>
  <c r="AR19" i="118" s="1"/>
  <c r="AQ6" i="117"/>
  <c r="AQ15" i="64"/>
  <c r="AQ178" i="125" s="1"/>
  <c r="AQ179" i="125" s="1"/>
  <c r="AQ35" i="64"/>
  <c r="AG9" i="117"/>
  <c r="AG19" i="117"/>
  <c r="AZ5" i="118"/>
  <c r="AZ5" i="117"/>
  <c r="AZ59" i="64"/>
  <c r="AI9" i="118"/>
  <c r="AI19" i="118"/>
  <c r="BB9" i="117"/>
  <c r="BB29" i="117"/>
  <c r="AE5" i="117"/>
  <c r="AE8" i="117" s="1"/>
  <c r="AE5" i="118"/>
  <c r="AN19" i="117"/>
  <c r="AN9" i="117"/>
  <c r="AJ9" i="117"/>
  <c r="AJ19" i="117"/>
  <c r="AR9" i="118"/>
  <c r="AL19" i="117"/>
  <c r="AL9" i="117"/>
  <c r="AT19" i="118"/>
  <c r="AT9" i="118"/>
  <c r="BG9" i="117"/>
  <c r="BH22" i="117" s="1"/>
  <c r="BG29" i="117"/>
  <c r="AK9" i="117"/>
  <c r="AK19" i="117"/>
  <c r="AI45" i="64"/>
  <c r="AI5" i="117"/>
  <c r="AI5" i="118"/>
  <c r="BB9" i="118"/>
  <c r="BB29" i="118"/>
  <c r="AE9" i="117"/>
  <c r="AF19" i="117"/>
  <c r="AF9" i="117"/>
  <c r="BD6" i="117"/>
  <c r="BD35" i="64"/>
  <c r="BD49" i="64"/>
  <c r="BD6" i="118"/>
  <c r="BD15" i="64"/>
  <c r="BD178" i="125" s="1"/>
  <c r="BD179" i="125" s="1"/>
  <c r="AN19" i="118"/>
  <c r="AN9" i="118"/>
  <c r="AS19" i="117"/>
  <c r="AS9" i="117"/>
  <c r="AP9" i="118"/>
  <c r="AP19" i="118"/>
  <c r="AY15" i="64"/>
  <c r="AY6" i="117"/>
  <c r="AZ19" i="117" s="1"/>
  <c r="AY35" i="64"/>
  <c r="AY6" i="118"/>
  <c r="AM5" i="117"/>
  <c r="AM5" i="118"/>
  <c r="AM45" i="64"/>
  <c r="E26" i="112"/>
  <c r="E21" i="112"/>
  <c r="E23" i="112"/>
  <c r="E22" i="112"/>
  <c r="E20" i="112"/>
  <c r="E19" i="112"/>
  <c r="E25" i="112"/>
  <c r="AS19" i="118"/>
  <c r="AS9" i="118"/>
  <c r="AP5" i="118"/>
  <c r="AP45" i="64"/>
  <c r="AP5" i="117"/>
  <c r="AJ9" i="118"/>
  <c r="AJ19" i="118"/>
  <c r="AE37" i="64"/>
  <c r="AD5" i="64"/>
  <c r="AM9" i="117"/>
  <c r="AM19" i="117"/>
  <c r="AR5" i="118"/>
  <c r="AR5" i="117"/>
  <c r="AL9" i="118"/>
  <c r="AL19" i="118"/>
  <c r="G14" i="112"/>
  <c r="BG5" i="117"/>
  <c r="BH18" i="117" s="1"/>
  <c r="BG5" i="118"/>
  <c r="BH18" i="118" s="1"/>
  <c r="BG59" i="64"/>
  <c r="AD161" i="66"/>
  <c r="AC151" i="66"/>
  <c r="AK45" i="64"/>
  <c r="AK5" i="117"/>
  <c r="AK5" i="118"/>
  <c r="AZ29" i="118"/>
  <c r="AZ9" i="118"/>
  <c r="BC19" i="117"/>
  <c r="BC29" i="117"/>
  <c r="BC9" i="117"/>
  <c r="AF9" i="118"/>
  <c r="AF19" i="118"/>
  <c r="BA15" i="64"/>
  <c r="BA6" i="118"/>
  <c r="BB19" i="118" s="1"/>
  <c r="BA49" i="64"/>
  <c r="BA6" i="117"/>
  <c r="BA35" i="64"/>
  <c r="AL22" i="118" l="1"/>
  <c r="BE178" i="125"/>
  <c r="BE179" i="125" s="1"/>
  <c r="BB45" i="64"/>
  <c r="BA178" i="125"/>
  <c r="BA179" i="125" s="1"/>
  <c r="AZ45" i="64"/>
  <c r="AY178" i="125"/>
  <c r="AY179" i="125" s="1"/>
  <c r="BF178" i="125"/>
  <c r="BF179" i="125" s="1"/>
  <c r="AU178" i="125"/>
  <c r="AU179" i="125" s="1"/>
  <c r="AP22" i="117"/>
  <c r="AN22" i="118"/>
  <c r="BG45" i="64"/>
  <c r="AI22" i="118"/>
  <c r="AS22" i="118"/>
  <c r="AX22" i="117"/>
  <c r="AJ22" i="118"/>
  <c r="AS22" i="117"/>
  <c r="AP22" i="118"/>
  <c r="AJ22" i="117"/>
  <c r="AM22" i="117"/>
  <c r="AT22" i="117"/>
  <c r="AI22" i="117"/>
  <c r="BF19" i="118"/>
  <c r="BF29" i="118"/>
  <c r="BF9" i="118"/>
  <c r="BG22" i="118" s="1"/>
  <c r="AZ32" i="118"/>
  <c r="BG8" i="117"/>
  <c r="BH21" i="117" s="1"/>
  <c r="BG28" i="117"/>
  <c r="AM8" i="117"/>
  <c r="AM18" i="117"/>
  <c r="AY29" i="118"/>
  <c r="AY9" i="118"/>
  <c r="AY19" i="118"/>
  <c r="BB32" i="118"/>
  <c r="AQ19" i="117"/>
  <c r="AQ9" i="117"/>
  <c r="AQ22" i="117" s="1"/>
  <c r="AJ18" i="118"/>
  <c r="AJ8" i="118"/>
  <c r="AW8" i="117"/>
  <c r="AW21" i="117" s="1"/>
  <c r="AW18" i="117"/>
  <c r="AO18" i="118"/>
  <c r="AO8" i="118"/>
  <c r="AZ32" i="117"/>
  <c r="AZ19" i="118"/>
  <c r="BB32" i="117"/>
  <c r="AQ19" i="118"/>
  <c r="AQ9" i="118"/>
  <c r="AQ22" i="118" s="1"/>
  <c r="BF9" i="117"/>
  <c r="BG22" i="117" s="1"/>
  <c r="BF29" i="117"/>
  <c r="BF19" i="117"/>
  <c r="AT8" i="118"/>
  <c r="AT18" i="118"/>
  <c r="AB95" i="65"/>
  <c r="AH18" i="118"/>
  <c r="AH8" i="118"/>
  <c r="AS8" i="118"/>
  <c r="AS18" i="118"/>
  <c r="AQ45" i="64"/>
  <c r="AQ5" i="117"/>
  <c r="AQ5" i="118"/>
  <c r="AR18" i="118" s="1"/>
  <c r="AG22" i="118"/>
  <c r="AF22" i="118"/>
  <c r="AR8" i="117"/>
  <c r="AK22" i="117"/>
  <c r="AC37" i="64"/>
  <c r="BA19" i="117"/>
  <c r="BA29" i="117"/>
  <c r="BA9" i="117"/>
  <c r="AR45" i="64"/>
  <c r="AP8" i="118"/>
  <c r="AP18" i="118"/>
  <c r="AI8" i="118"/>
  <c r="AI18" i="118"/>
  <c r="BG19" i="117"/>
  <c r="BB19" i="117"/>
  <c r="AZ8" i="117"/>
  <c r="AZ28" i="117"/>
  <c r="AL8" i="117"/>
  <c r="AL18" i="117"/>
  <c r="AH22" i="117"/>
  <c r="BG32" i="118"/>
  <c r="BE9" i="118"/>
  <c r="BE19" i="118"/>
  <c r="BE29" i="118"/>
  <c r="AN8" i="117"/>
  <c r="AN18" i="117"/>
  <c r="AC5" i="64"/>
  <c r="BC32" i="117"/>
  <c r="BC22" i="117"/>
  <c r="AP8" i="117"/>
  <c r="AP18" i="117"/>
  <c r="BD29" i="117"/>
  <c r="BD9" i="117"/>
  <c r="BD19" i="117"/>
  <c r="AI8" i="117"/>
  <c r="AI18" i="117"/>
  <c r="BG32" i="117"/>
  <c r="AZ8" i="118"/>
  <c r="AZ28" i="118"/>
  <c r="BB28" i="117"/>
  <c r="BB8" i="117"/>
  <c r="AR19" i="117"/>
  <c r="BG19" i="118"/>
  <c r="AJ8" i="117"/>
  <c r="AJ18" i="117"/>
  <c r="AH22" i="118"/>
  <c r="AG18" i="117"/>
  <c r="AG8" i="117"/>
  <c r="AW8" i="118"/>
  <c r="AW21" i="118" s="1"/>
  <c r="AW18" i="118"/>
  <c r="AO18" i="117"/>
  <c r="AO8" i="117"/>
  <c r="AK22" i="118"/>
  <c r="AD164" i="66"/>
  <c r="AN18" i="118"/>
  <c r="AN8" i="118"/>
  <c r="AF8" i="117"/>
  <c r="AF21" i="117" s="1"/>
  <c r="AF18" i="117"/>
  <c r="AH18" i="117"/>
  <c r="AH8" i="117"/>
  <c r="AK18" i="118"/>
  <c r="AK8" i="118"/>
  <c r="BG8" i="118"/>
  <c r="BH21" i="118" s="1"/>
  <c r="BG28" i="118"/>
  <c r="AD15" i="64"/>
  <c r="AD6" i="117"/>
  <c r="AD6" i="118"/>
  <c r="AE35" i="64"/>
  <c r="AY19" i="117"/>
  <c r="AY29" i="117"/>
  <c r="AY9" i="117"/>
  <c r="AG22" i="117"/>
  <c r="AF22" i="117"/>
  <c r="AN22" i="117"/>
  <c r="BC28" i="117"/>
  <c r="BC8" i="117"/>
  <c r="BC18" i="117"/>
  <c r="BB28" i="118"/>
  <c r="BB8" i="118"/>
  <c r="AT18" i="117"/>
  <c r="AT8" i="117"/>
  <c r="AV19" i="118"/>
  <c r="AU9" i="118"/>
  <c r="AU19" i="118"/>
  <c r="BE45" i="64"/>
  <c r="BE5" i="117"/>
  <c r="BE59" i="64"/>
  <c r="BE5" i="118"/>
  <c r="AO22" i="117"/>
  <c r="BD29" i="118"/>
  <c r="BD9" i="118"/>
  <c r="BD19" i="118"/>
  <c r="AA5" i="64"/>
  <c r="BA29" i="118"/>
  <c r="BA19" i="118"/>
  <c r="BA9" i="118"/>
  <c r="AK18" i="117"/>
  <c r="AK8" i="117"/>
  <c r="AY45" i="64"/>
  <c r="AY59" i="64"/>
  <c r="AY5" i="118"/>
  <c r="AY5" i="117"/>
  <c r="AZ18" i="117" s="1"/>
  <c r="AL8" i="118"/>
  <c r="AL18" i="118"/>
  <c r="BC28" i="118"/>
  <c r="BC8" i="118"/>
  <c r="BC18" i="118"/>
  <c r="BF59" i="64"/>
  <c r="BF5" i="117"/>
  <c r="BF5" i="118"/>
  <c r="BF45" i="64"/>
  <c r="AC161" i="66"/>
  <c r="AB161" i="66"/>
  <c r="AB151" i="66"/>
  <c r="AB164" i="66" s="1"/>
  <c r="AV45" i="64"/>
  <c r="AU45" i="64"/>
  <c r="AU5" i="117"/>
  <c r="AU5" i="118"/>
  <c r="BE9" i="117"/>
  <c r="BE29" i="117"/>
  <c r="BE19" i="117"/>
  <c r="AS18" i="117"/>
  <c r="AS8" i="117"/>
  <c r="BA59" i="64"/>
  <c r="BA45" i="64"/>
  <c r="BA5" i="118"/>
  <c r="BA5" i="117"/>
  <c r="BB18" i="117" s="1"/>
  <c r="AR8" i="118"/>
  <c r="E27" i="112"/>
  <c r="AM8" i="118"/>
  <c r="AM18" i="118"/>
  <c r="BD59" i="64"/>
  <c r="BD5" i="117"/>
  <c r="BD45" i="64"/>
  <c r="BD5" i="118"/>
  <c r="AT22" i="118"/>
  <c r="AL22" i="117"/>
  <c r="AV19" i="117"/>
  <c r="AU9" i="117"/>
  <c r="AU19" i="117"/>
  <c r="AM22" i="118"/>
  <c r="AO22" i="118"/>
  <c r="G27" i="112"/>
  <c r="AG18" i="118"/>
  <c r="AG8" i="118"/>
  <c r="AX18" i="117"/>
  <c r="AX8" i="117"/>
  <c r="BH31" i="117" s="1"/>
  <c r="AF18" i="118"/>
  <c r="AF8" i="118"/>
  <c r="BC22" i="118"/>
  <c r="BC32" i="118"/>
  <c r="AE8" i="118"/>
  <c r="AX22" i="118"/>
  <c r="AX18" i="118"/>
  <c r="AX8" i="118"/>
  <c r="BH31" i="118" s="1"/>
  <c r="AS21" i="117" l="1"/>
  <c r="AL21" i="118"/>
  <c r="AD178" i="125"/>
  <c r="AD179" i="125" s="1"/>
  <c r="AR22" i="118"/>
  <c r="AK21" i="117"/>
  <c r="AR22" i="117"/>
  <c r="AO21" i="117"/>
  <c r="AX21" i="118"/>
  <c r="AX21" i="117"/>
  <c r="AP21" i="118"/>
  <c r="AK21" i="118"/>
  <c r="AN21" i="117"/>
  <c r="AG21" i="117"/>
  <c r="AI21" i="118"/>
  <c r="AM21" i="118"/>
  <c r="AF21" i="118"/>
  <c r="AT21" i="118"/>
  <c r="AJ21" i="117"/>
  <c r="BD18" i="117"/>
  <c r="BD8" i="117"/>
  <c r="BD28" i="117"/>
  <c r="BA22" i="118"/>
  <c r="BA32" i="118"/>
  <c r="AY22" i="117"/>
  <c r="AY32" i="117"/>
  <c r="AD35" i="64"/>
  <c r="AC6" i="118"/>
  <c r="AC6" i="117"/>
  <c r="AD19" i="117" s="1"/>
  <c r="AC15" i="64"/>
  <c r="BA22" i="117"/>
  <c r="BA32" i="117"/>
  <c r="AS21" i="118"/>
  <c r="BD28" i="118"/>
  <c r="BD18" i="118"/>
  <c r="BD8" i="118"/>
  <c r="BE32" i="117"/>
  <c r="BE22" i="117"/>
  <c r="BF18" i="118"/>
  <c r="BF28" i="118"/>
  <c r="BF8" i="118"/>
  <c r="BG21" i="118" s="1"/>
  <c r="AA6" i="117"/>
  <c r="AA9" i="117" s="1"/>
  <c r="AA6" i="118"/>
  <c r="AA9" i="118" s="1"/>
  <c r="AA15" i="64"/>
  <c r="AD9" i="117"/>
  <c r="AE19" i="117"/>
  <c r="BB31" i="117"/>
  <c r="AP21" i="117"/>
  <c r="AQ18" i="118"/>
  <c r="AQ8" i="118"/>
  <c r="AQ21" i="118" s="1"/>
  <c r="AH21" i="118"/>
  <c r="AV18" i="118"/>
  <c r="AU8" i="118"/>
  <c r="AU18" i="118"/>
  <c r="BC31" i="118"/>
  <c r="BC21" i="118"/>
  <c r="AY8" i="118"/>
  <c r="AZ21" i="118" s="1"/>
  <c r="AY28" i="118"/>
  <c r="AY18" i="118"/>
  <c r="AE45" i="64"/>
  <c r="AD5" i="117"/>
  <c r="AD5" i="118"/>
  <c r="AH21" i="117"/>
  <c r="AZ31" i="117"/>
  <c r="AJ21" i="118"/>
  <c r="AM21" i="117"/>
  <c r="BF32" i="118"/>
  <c r="BF22" i="118"/>
  <c r="AU22" i="117"/>
  <c r="AV22" i="117"/>
  <c r="BA18" i="118"/>
  <c r="BA28" i="118"/>
  <c r="BA8" i="118"/>
  <c r="BB21" i="118" s="1"/>
  <c r="BF18" i="117"/>
  <c r="BF8" i="117"/>
  <c r="BG21" i="117" s="1"/>
  <c r="BF28" i="117"/>
  <c r="BD22" i="118"/>
  <c r="BD32" i="118"/>
  <c r="BE18" i="118"/>
  <c r="BE8" i="118"/>
  <c r="BE28" i="118"/>
  <c r="BB31" i="118"/>
  <c r="BE22" i="118"/>
  <c r="BE32" i="118"/>
  <c r="AB37" i="64"/>
  <c r="AB5" i="64"/>
  <c r="BB22" i="117"/>
  <c r="BG18" i="117"/>
  <c r="BB18" i="118"/>
  <c r="AI21" i="117"/>
  <c r="AL21" i="117"/>
  <c r="AQ18" i="117"/>
  <c r="AQ8" i="117"/>
  <c r="AQ21" i="117" s="1"/>
  <c r="AZ22" i="117"/>
  <c r="AG21" i="118"/>
  <c r="AV18" i="117"/>
  <c r="AU8" i="117"/>
  <c r="AU18" i="117"/>
  <c r="BE28" i="117"/>
  <c r="BE18" i="117"/>
  <c r="BE8" i="117"/>
  <c r="BG18" i="118"/>
  <c r="AZ31" i="118"/>
  <c r="BG31" i="117"/>
  <c r="AN21" i="118"/>
  <c r="AZ18" i="118"/>
  <c r="BD22" i="117"/>
  <c r="BD32" i="117"/>
  <c r="AO21" i="118"/>
  <c r="BA8" i="117"/>
  <c r="BB21" i="117" s="1"/>
  <c r="BA28" i="117"/>
  <c r="BA18" i="117"/>
  <c r="AY28" i="117"/>
  <c r="AY18" i="117"/>
  <c r="AY8" i="117"/>
  <c r="AV22" i="118"/>
  <c r="AU22" i="118"/>
  <c r="AT21" i="117"/>
  <c r="BC31" i="117"/>
  <c r="BC21" i="117"/>
  <c r="AE19" i="118"/>
  <c r="AD9" i="118"/>
  <c r="AE22" i="118" s="1"/>
  <c r="BG31" i="118"/>
  <c r="AR18" i="117"/>
  <c r="BF32" i="117"/>
  <c r="BF22" i="117"/>
  <c r="BB22" i="118"/>
  <c r="AY32" i="118"/>
  <c r="AY22" i="118"/>
  <c r="AZ22" i="118"/>
  <c r="AC164" i="66"/>
  <c r="AC178" i="125" l="1"/>
  <c r="AC179" i="125" s="1"/>
  <c r="AA178" i="125"/>
  <c r="AA179" i="125" s="1"/>
  <c r="BE21" i="118"/>
  <c r="BE31" i="118"/>
  <c r="BA31" i="118"/>
  <c r="BA21" i="118"/>
  <c r="AE18" i="117"/>
  <c r="AD8" i="117"/>
  <c r="AE22" i="117"/>
  <c r="AR21" i="117"/>
  <c r="AY21" i="118"/>
  <c r="AY31" i="118"/>
  <c r="AY31" i="117"/>
  <c r="AY21" i="117"/>
  <c r="BE21" i="117"/>
  <c r="BE31" i="117"/>
  <c r="AC35" i="64"/>
  <c r="AB15" i="64"/>
  <c r="AB178" i="125" s="1"/>
  <c r="AB179" i="125" s="1"/>
  <c r="AB35" i="64"/>
  <c r="AB6" i="118"/>
  <c r="AB6" i="117"/>
  <c r="AC19" i="117" s="1"/>
  <c r="AA5" i="117"/>
  <c r="AA8" i="117" s="1"/>
  <c r="AA5" i="118"/>
  <c r="AA8" i="118" s="1"/>
  <c r="AD45" i="64"/>
  <c r="AC5" i="118"/>
  <c r="AD18" i="118" s="1"/>
  <c r="AC5" i="117"/>
  <c r="BF21" i="117"/>
  <c r="BF31" i="117"/>
  <c r="AU21" i="118"/>
  <c r="AV21" i="118"/>
  <c r="BD31" i="118"/>
  <c r="BD21" i="118"/>
  <c r="AC9" i="117"/>
  <c r="AR21" i="118"/>
  <c r="AU21" i="117"/>
  <c r="AV21" i="117"/>
  <c r="AD8" i="118"/>
  <c r="AE18" i="118"/>
  <c r="BF21" i="118"/>
  <c r="BF31" i="118"/>
  <c r="BA31" i="117"/>
  <c r="BA21" i="117"/>
  <c r="AZ21" i="117"/>
  <c r="AD19" i="118"/>
  <c r="AC9" i="118"/>
  <c r="BD31" i="117"/>
  <c r="BD21" i="117"/>
  <c r="AB9" i="117" l="1"/>
  <c r="AB22" i="117" s="1"/>
  <c r="AB19" i="117"/>
  <c r="AD22" i="118"/>
  <c r="AC19" i="118"/>
  <c r="AB9" i="118"/>
  <c r="AB22" i="118" s="1"/>
  <c r="AB19" i="118"/>
  <c r="AC8" i="117"/>
  <c r="AD21" i="117" s="1"/>
  <c r="AC45" i="64"/>
  <c r="AB45" i="64"/>
  <c r="AB5" i="118"/>
  <c r="AC18" i="118" s="1"/>
  <c r="AB5" i="117"/>
  <c r="AC18" i="117" s="1"/>
  <c r="AD22" i="117"/>
  <c r="AD18" i="117"/>
  <c r="AE21" i="118"/>
  <c r="AC8" i="118"/>
  <c r="AD21" i="118" s="1"/>
  <c r="AE21" i="117"/>
  <c r="AC22" i="117" l="1"/>
  <c r="AC22" i="118"/>
  <c r="AB8" i="117"/>
  <c r="AB21" i="117" s="1"/>
  <c r="AB18" i="117"/>
  <c r="AB8" i="118"/>
  <c r="AB21" i="118" s="1"/>
  <c r="AB18" i="118"/>
  <c r="AC21" i="118" l="1"/>
  <c r="AC21" i="117"/>
</calcChain>
</file>

<file path=xl/sharedStrings.xml><?xml version="1.0" encoding="utf-8"?>
<sst xmlns="http://schemas.openxmlformats.org/spreadsheetml/2006/main" count="1242" uniqueCount="560">
  <si>
    <t>GWP</t>
  </si>
  <si>
    <t>Note</t>
    <phoneticPr fontId="10"/>
  </si>
  <si>
    <t>LPG</t>
  </si>
  <si>
    <t>0.Contents</t>
    <phoneticPr fontId="10"/>
  </si>
  <si>
    <t>1,000,000,000,000 g</t>
    <phoneticPr fontId="10"/>
  </si>
  <si>
    <t>1 Mt</t>
    <phoneticPr fontId="10"/>
  </si>
  <si>
    <t>1,000,000,000 g</t>
    <phoneticPr fontId="10"/>
  </si>
  <si>
    <t>1 kt</t>
    <phoneticPr fontId="10"/>
  </si>
  <si>
    <t>1,000,000 g</t>
    <phoneticPr fontId="10"/>
  </si>
  <si>
    <t>1 t</t>
    <phoneticPr fontId="10"/>
  </si>
  <si>
    <t>1,000 g</t>
    <phoneticPr fontId="10"/>
  </si>
  <si>
    <t>―</t>
    <phoneticPr fontId="10"/>
  </si>
  <si>
    <t>1 g</t>
    <phoneticPr fontId="10"/>
  </si>
  <si>
    <t>HFCs</t>
    <phoneticPr fontId="10"/>
  </si>
  <si>
    <t>PFCs</t>
    <phoneticPr fontId="10"/>
  </si>
  <si>
    <t xml:space="preserve"> </t>
    <phoneticPr fontId="10"/>
  </si>
  <si>
    <r>
      <rPr>
        <sz val="11"/>
        <rFont val="ＭＳ 明朝"/>
        <family val="1"/>
        <charset val="128"/>
      </rPr>
      <t>備考</t>
    </r>
    <rPh sb="0" eb="2">
      <t>ビコウ</t>
    </rPh>
    <phoneticPr fontId="10"/>
  </si>
  <si>
    <t>1 Tg</t>
    <phoneticPr fontId="10"/>
  </si>
  <si>
    <t>1 Gg</t>
    <phoneticPr fontId="10"/>
  </si>
  <si>
    <t>1 Mg</t>
    <phoneticPr fontId="10"/>
  </si>
  <si>
    <t>1 kg</t>
    <phoneticPr fontId="10"/>
  </si>
  <si>
    <r>
      <rPr>
        <sz val="11"/>
        <rFont val="ＭＳ 明朝"/>
        <family val="1"/>
        <charset val="128"/>
      </rPr>
      <t>合計</t>
    </r>
    <rPh sb="0" eb="2">
      <t>ゴウケイ</t>
    </rPh>
    <phoneticPr fontId="10"/>
  </si>
  <si>
    <r>
      <rPr>
        <sz val="11"/>
        <rFont val="ＭＳ 明朝"/>
        <family val="1"/>
        <charset val="128"/>
      </rPr>
      <t>合計</t>
    </r>
    <rPh sb="0" eb="2">
      <t>ゴウケイ</t>
    </rPh>
    <phoneticPr fontId="11"/>
  </si>
  <si>
    <r>
      <t xml:space="preserve">F-gas </t>
    </r>
    <r>
      <rPr>
        <sz val="11"/>
        <rFont val="ＭＳ 明朝"/>
        <family val="1"/>
        <charset val="128"/>
      </rPr>
      <t>合計</t>
    </r>
    <phoneticPr fontId="10"/>
  </si>
  <si>
    <r>
      <rPr>
        <sz val="11"/>
        <rFont val="ＭＳ 明朝"/>
        <family val="1"/>
        <charset val="128"/>
      </rPr>
      <t>温室効果ガス</t>
    </r>
  </si>
  <si>
    <r>
      <rPr>
        <sz val="11"/>
        <rFont val="ＭＳ 明朝"/>
        <family val="1"/>
        <charset val="128"/>
      </rPr>
      <t>エネルギー起源</t>
    </r>
    <rPh sb="5" eb="7">
      <t>キゲン</t>
    </rPh>
    <phoneticPr fontId="9"/>
  </si>
  <si>
    <r>
      <rPr>
        <sz val="12"/>
        <rFont val="ＭＳ 明朝"/>
        <family val="1"/>
        <charset val="128"/>
      </rPr>
      <t>代替フロン等４ガス</t>
    </r>
    <rPh sb="0" eb="2">
      <t>ダイタイ</t>
    </rPh>
    <rPh sb="5" eb="6">
      <t>トウ</t>
    </rPh>
    <phoneticPr fontId="9"/>
  </si>
  <si>
    <r>
      <rPr>
        <sz val="11"/>
        <rFont val="ＭＳ 明朝"/>
        <family val="1"/>
        <charset val="128"/>
      </rPr>
      <t>計</t>
    </r>
  </si>
  <si>
    <t>-</t>
    <phoneticPr fontId="10"/>
  </si>
  <si>
    <r>
      <rPr>
        <sz val="11"/>
        <rFont val="ＭＳ 明朝"/>
        <family val="1"/>
        <charset val="128"/>
      </rPr>
      <t>内容</t>
    </r>
    <rPh sb="0" eb="2">
      <t>ナイヨウ</t>
    </rPh>
    <phoneticPr fontId="10"/>
  </si>
  <si>
    <r>
      <rPr>
        <sz val="11"/>
        <rFont val="ＭＳ 明朝"/>
        <family val="1"/>
        <charset val="128"/>
      </rPr>
      <t>国立環境研究所　温室効果ガスインベントリオフィス</t>
    </r>
    <rPh sb="0" eb="2">
      <t>コクリツ</t>
    </rPh>
    <rPh sb="2" eb="4">
      <t>カンキョウ</t>
    </rPh>
    <rPh sb="4" eb="7">
      <t>ケンキュウショ</t>
    </rPh>
    <rPh sb="8" eb="10">
      <t>オンシツ</t>
    </rPh>
    <rPh sb="10" eb="12">
      <t>コウカ</t>
    </rPh>
    <phoneticPr fontId="10"/>
  </si>
  <si>
    <r>
      <rPr>
        <sz val="12"/>
        <rFont val="ＭＳ 明朝"/>
        <family val="1"/>
        <charset val="128"/>
      </rPr>
      <t>温室効果ガス</t>
    </r>
    <rPh sb="0" eb="2">
      <t>オンシツ</t>
    </rPh>
    <rPh sb="2" eb="4">
      <t>コウカ</t>
    </rPh>
    <phoneticPr fontId="9"/>
  </si>
  <si>
    <r>
      <rPr>
        <sz val="12"/>
        <rFont val="ＭＳ 明朝"/>
        <family val="1"/>
        <charset val="128"/>
      </rPr>
      <t>計</t>
    </r>
    <rPh sb="0" eb="1">
      <t>ケイ</t>
    </rPh>
    <phoneticPr fontId="9"/>
  </si>
  <si>
    <r>
      <rPr>
        <sz val="11"/>
        <rFont val="ＭＳ 明朝"/>
        <family val="1"/>
        <charset val="128"/>
      </rPr>
      <t>■前年度比</t>
    </r>
    <rPh sb="1" eb="2">
      <t>ゼン</t>
    </rPh>
    <rPh sb="2" eb="4">
      <t>ネンド</t>
    </rPh>
    <rPh sb="4" eb="5">
      <t>ヒ</t>
    </rPh>
    <phoneticPr fontId="10"/>
  </si>
  <si>
    <r>
      <rPr>
        <b/>
        <sz val="11"/>
        <rFont val="ＭＳ 明朝"/>
        <family val="1"/>
        <charset val="128"/>
      </rPr>
      <t>エネルギー転換部門</t>
    </r>
  </si>
  <si>
    <r>
      <rPr>
        <b/>
        <sz val="11"/>
        <rFont val="ＭＳ 明朝"/>
        <family val="1"/>
        <charset val="128"/>
      </rPr>
      <t>農林水産鉱建設業</t>
    </r>
  </si>
  <si>
    <r>
      <rPr>
        <sz val="11"/>
        <rFont val="ＭＳ 明朝"/>
        <family val="1"/>
        <charset val="128"/>
      </rPr>
      <t>農林水産業</t>
    </r>
    <rPh sb="0" eb="2">
      <t>ノウリン</t>
    </rPh>
    <rPh sb="2" eb="5">
      <t>スイサンギョウ</t>
    </rPh>
    <phoneticPr fontId="10"/>
  </si>
  <si>
    <r>
      <rPr>
        <sz val="11"/>
        <rFont val="ＭＳ 明朝"/>
        <family val="1"/>
        <charset val="128"/>
      </rPr>
      <t>鉱業他</t>
    </r>
    <rPh sb="0" eb="2">
      <t>コウギョウ</t>
    </rPh>
    <rPh sb="2" eb="3">
      <t>タ</t>
    </rPh>
    <phoneticPr fontId="10"/>
  </si>
  <si>
    <r>
      <rPr>
        <sz val="11"/>
        <rFont val="ＭＳ 明朝"/>
        <family val="1"/>
        <charset val="128"/>
      </rPr>
      <t>建設業</t>
    </r>
    <phoneticPr fontId="10"/>
  </si>
  <si>
    <r>
      <rPr>
        <b/>
        <sz val="11"/>
        <rFont val="ＭＳ 明朝"/>
        <family val="1"/>
        <charset val="128"/>
      </rPr>
      <t>製造業</t>
    </r>
    <rPh sb="0" eb="3">
      <t>セイゾウギョウ</t>
    </rPh>
    <phoneticPr fontId="10"/>
  </si>
  <si>
    <r>
      <rPr>
        <sz val="11"/>
        <rFont val="ＭＳ 明朝"/>
        <family val="1"/>
        <charset val="128"/>
      </rPr>
      <t>鉄鋼</t>
    </r>
    <rPh sb="0" eb="2">
      <t>テッコウ</t>
    </rPh>
    <phoneticPr fontId="0"/>
  </si>
  <si>
    <r>
      <rPr>
        <sz val="11"/>
        <rFont val="ＭＳ 明朝"/>
        <family val="1"/>
        <charset val="128"/>
      </rPr>
      <t>機械（含金属製品）</t>
    </r>
    <rPh sb="0" eb="2">
      <t>キカイ</t>
    </rPh>
    <rPh sb="3" eb="4">
      <t>フク</t>
    </rPh>
    <phoneticPr fontId="0"/>
  </si>
  <si>
    <r>
      <rPr>
        <sz val="11"/>
        <rFont val="ＭＳ 明朝"/>
        <family val="1"/>
        <charset val="128"/>
      </rPr>
      <t>卸小売・金融保険・不動産業</t>
    </r>
    <rPh sb="4" eb="6">
      <t>キンユウ</t>
    </rPh>
    <rPh sb="6" eb="8">
      <t>ホケン</t>
    </rPh>
    <rPh sb="9" eb="12">
      <t>フドウサン</t>
    </rPh>
    <rPh sb="12" eb="13">
      <t>ギョウ</t>
    </rPh>
    <phoneticPr fontId="10"/>
  </si>
  <si>
    <r>
      <rPr>
        <sz val="11"/>
        <rFont val="ＭＳ 明朝"/>
        <family val="1"/>
        <charset val="128"/>
      </rPr>
      <t>宿泊飲食・専門技術・生活関連サービス業</t>
    </r>
    <rPh sb="0" eb="2">
      <t>シュクハク</t>
    </rPh>
    <rPh sb="2" eb="4">
      <t>インショク</t>
    </rPh>
    <rPh sb="10" eb="12">
      <t>セイカツ</t>
    </rPh>
    <rPh sb="12" eb="14">
      <t>カンレン</t>
    </rPh>
    <phoneticPr fontId="10"/>
  </si>
  <si>
    <r>
      <rPr>
        <sz val="11"/>
        <rFont val="ＭＳ 明朝"/>
        <family val="1"/>
        <charset val="128"/>
      </rPr>
      <t>教育･学習支援業・医療・保健衛生・社会福祉他</t>
    </r>
    <rPh sb="9" eb="11">
      <t>イリョウ</t>
    </rPh>
    <rPh sb="12" eb="14">
      <t>ホケン</t>
    </rPh>
    <rPh sb="14" eb="16">
      <t>エイセイ</t>
    </rPh>
    <rPh sb="17" eb="19">
      <t>シャカイ</t>
    </rPh>
    <rPh sb="19" eb="21">
      <t>フクシ</t>
    </rPh>
    <rPh sb="21" eb="22">
      <t>ホカ</t>
    </rPh>
    <phoneticPr fontId="10"/>
  </si>
  <si>
    <r>
      <rPr>
        <b/>
        <sz val="11"/>
        <rFont val="ＭＳ 明朝"/>
        <family val="1"/>
        <charset val="128"/>
      </rPr>
      <t>鉱物産業</t>
    </r>
    <rPh sb="0" eb="2">
      <t>コウブツ</t>
    </rPh>
    <rPh sb="2" eb="4">
      <t>サンギョウ</t>
    </rPh>
    <phoneticPr fontId="10"/>
  </si>
  <si>
    <r>
      <rPr>
        <b/>
        <sz val="11"/>
        <rFont val="ＭＳ 明朝"/>
        <family val="1"/>
        <charset val="128"/>
      </rPr>
      <t>化学産業</t>
    </r>
    <rPh sb="0" eb="2">
      <t>カガク</t>
    </rPh>
    <rPh sb="2" eb="4">
      <t>サンギョウ</t>
    </rPh>
    <phoneticPr fontId="10"/>
  </si>
  <si>
    <r>
      <rPr>
        <b/>
        <sz val="11"/>
        <rFont val="ＭＳ 明朝"/>
        <family val="1"/>
        <charset val="128"/>
      </rPr>
      <t>廃棄物</t>
    </r>
    <rPh sb="0" eb="3">
      <t>ハイキブツ</t>
    </rPh>
    <phoneticPr fontId="10"/>
  </si>
  <si>
    <r>
      <rPr>
        <sz val="11"/>
        <rFont val="ＭＳ 明朝"/>
        <family val="1"/>
        <charset val="128"/>
      </rPr>
      <t>廃棄物のエネルギー利用</t>
    </r>
    <rPh sb="0" eb="2">
      <t>ハイキ</t>
    </rPh>
    <rPh sb="2" eb="3">
      <t>ブツ</t>
    </rPh>
    <rPh sb="9" eb="11">
      <t>リヨウ</t>
    </rPh>
    <phoneticPr fontId="10"/>
  </si>
  <si>
    <r>
      <rPr>
        <b/>
        <sz val="11"/>
        <rFont val="ＭＳ 明朝"/>
        <family val="1"/>
        <charset val="128"/>
      </rPr>
      <t>農業</t>
    </r>
    <rPh sb="0" eb="2">
      <t>ノウギョウ</t>
    </rPh>
    <phoneticPr fontId="10"/>
  </si>
  <si>
    <r>
      <rPr>
        <sz val="11"/>
        <rFont val="ＭＳ 明朝"/>
        <family val="1"/>
        <charset val="128"/>
      </rPr>
      <t>石灰施用</t>
    </r>
    <rPh sb="0" eb="2">
      <t>セッカイ</t>
    </rPh>
    <rPh sb="2" eb="4">
      <t>セヨウ</t>
    </rPh>
    <phoneticPr fontId="10"/>
  </si>
  <si>
    <r>
      <rPr>
        <sz val="11"/>
        <rFont val="ＭＳ 明朝"/>
        <family val="1"/>
        <charset val="128"/>
      </rPr>
      <t>尿素施肥</t>
    </r>
    <rPh sb="0" eb="2">
      <t>ニョウソ</t>
    </rPh>
    <rPh sb="2" eb="4">
      <t>セヒ</t>
    </rPh>
    <phoneticPr fontId="10"/>
  </si>
  <si>
    <r>
      <rPr>
        <sz val="11"/>
        <rFont val="ＭＳ 明朝"/>
        <family val="1"/>
        <charset val="128"/>
      </rPr>
      <t>燃料からの漏出他</t>
    </r>
    <rPh sb="0" eb="2">
      <t>ネンリョウ</t>
    </rPh>
    <rPh sb="5" eb="7">
      <t>ロウシュツ</t>
    </rPh>
    <rPh sb="7" eb="8">
      <t>ホカ</t>
    </rPh>
    <phoneticPr fontId="10"/>
  </si>
  <si>
    <r>
      <rPr>
        <sz val="11"/>
        <rFont val="ＭＳ 明朝"/>
        <family val="1"/>
        <charset val="128"/>
      </rPr>
      <t>合計</t>
    </r>
    <r>
      <rPr>
        <sz val="11"/>
        <color rgb="FFFF0000"/>
        <rFont val="ＭＳ 明朝"/>
        <family val="1"/>
        <charset val="128"/>
      </rPr>
      <t/>
    </r>
    <rPh sb="0" eb="2">
      <t>ゴウケイ</t>
    </rPh>
    <phoneticPr fontId="10"/>
  </si>
  <si>
    <r>
      <rPr>
        <sz val="11"/>
        <rFont val="ＭＳ 明朝"/>
        <family val="1"/>
        <charset val="128"/>
      </rPr>
      <t>エネルギー転換部門</t>
    </r>
    <rPh sb="5" eb="7">
      <t>テンカン</t>
    </rPh>
    <rPh sb="7" eb="9">
      <t>ブモン</t>
    </rPh>
    <phoneticPr fontId="10"/>
  </si>
  <si>
    <r>
      <rPr>
        <sz val="11"/>
        <rFont val="ＭＳ 明朝"/>
        <family val="1"/>
        <charset val="128"/>
      </rPr>
      <t>産業部門</t>
    </r>
    <rPh sb="0" eb="2">
      <t>サンギョウ</t>
    </rPh>
    <rPh sb="2" eb="4">
      <t>ブモン</t>
    </rPh>
    <phoneticPr fontId="10"/>
  </si>
  <si>
    <r>
      <rPr>
        <sz val="11"/>
        <rFont val="ＭＳ 明朝"/>
        <family val="1"/>
        <charset val="128"/>
      </rPr>
      <t>運輸部門</t>
    </r>
    <rPh sb="0" eb="2">
      <t>ウンユ</t>
    </rPh>
    <rPh sb="2" eb="4">
      <t>ブモン</t>
    </rPh>
    <phoneticPr fontId="10"/>
  </si>
  <si>
    <r>
      <rPr>
        <sz val="11"/>
        <rFont val="ＭＳ 明朝"/>
        <family val="1"/>
        <charset val="128"/>
      </rPr>
      <t>業務その他部門</t>
    </r>
    <rPh sb="0" eb="2">
      <t>ギョウム</t>
    </rPh>
    <rPh sb="4" eb="5">
      <t>タ</t>
    </rPh>
    <rPh sb="5" eb="7">
      <t>ブモン</t>
    </rPh>
    <phoneticPr fontId="10"/>
  </si>
  <si>
    <r>
      <rPr>
        <sz val="11"/>
        <rFont val="ＭＳ 明朝"/>
        <family val="1"/>
        <charset val="128"/>
      </rPr>
      <t>家庭部門</t>
    </r>
    <rPh sb="0" eb="2">
      <t>カテイ</t>
    </rPh>
    <rPh sb="2" eb="4">
      <t>ブモン</t>
    </rPh>
    <phoneticPr fontId="10"/>
  </si>
  <si>
    <r>
      <rPr>
        <sz val="11"/>
        <rFont val="ＭＳ 明朝"/>
        <family val="1"/>
        <charset val="128"/>
      </rPr>
      <t>廃棄物</t>
    </r>
    <rPh sb="0" eb="3">
      <t>ハイキブツ</t>
    </rPh>
    <phoneticPr fontId="10"/>
  </si>
  <si>
    <r>
      <rPr>
        <sz val="11"/>
        <rFont val="ＭＳ 明朝"/>
        <family val="1"/>
        <charset val="128"/>
      </rPr>
      <t>石炭</t>
    </r>
    <rPh sb="0" eb="2">
      <t>セキタン</t>
    </rPh>
    <phoneticPr fontId="9"/>
  </si>
  <si>
    <r>
      <rPr>
        <sz val="11"/>
        <rFont val="ＭＳ 明朝"/>
        <family val="1"/>
        <charset val="128"/>
      </rPr>
      <t>石炭製品</t>
    </r>
    <rPh sb="0" eb="4">
      <t>セキタンセイヒン</t>
    </rPh>
    <phoneticPr fontId="9"/>
  </si>
  <si>
    <r>
      <rPr>
        <sz val="11"/>
        <rFont val="ＭＳ 明朝"/>
        <family val="1"/>
        <charset val="128"/>
      </rPr>
      <t>原油</t>
    </r>
    <rPh sb="0" eb="2">
      <t>ゲンユ</t>
    </rPh>
    <phoneticPr fontId="9"/>
  </si>
  <si>
    <r>
      <rPr>
        <sz val="11"/>
        <rFont val="ＭＳ 明朝"/>
        <family val="1"/>
        <charset val="128"/>
      </rPr>
      <t>石油製品</t>
    </r>
    <rPh sb="0" eb="4">
      <t>セキユセイヒン</t>
    </rPh>
    <phoneticPr fontId="9"/>
  </si>
  <si>
    <r>
      <rPr>
        <sz val="11"/>
        <rFont val="ＭＳ 明朝"/>
        <family val="1"/>
        <charset val="128"/>
      </rPr>
      <t>天然ガス</t>
    </r>
    <rPh sb="0" eb="2">
      <t>テンネン</t>
    </rPh>
    <phoneticPr fontId="9"/>
  </si>
  <si>
    <r>
      <rPr>
        <sz val="11"/>
        <rFont val="ＭＳ 明朝"/>
        <family val="1"/>
        <charset val="128"/>
      </rPr>
      <t>都市ガス</t>
    </r>
    <rPh sb="0" eb="2">
      <t>トシ</t>
    </rPh>
    <phoneticPr fontId="9"/>
  </si>
  <si>
    <r>
      <rPr>
        <sz val="11"/>
        <rFont val="ＭＳ 明朝"/>
        <family val="1"/>
        <charset val="128"/>
      </rPr>
      <t>■シェア</t>
    </r>
    <phoneticPr fontId="10"/>
  </si>
  <si>
    <r>
      <rPr>
        <sz val="11"/>
        <rFont val="ＭＳ 明朝"/>
        <family val="1"/>
        <charset val="128"/>
      </rPr>
      <t>単位</t>
    </r>
    <rPh sb="0" eb="2">
      <t>タンイ</t>
    </rPh>
    <phoneticPr fontId="10"/>
  </si>
  <si>
    <r>
      <rPr>
        <sz val="11"/>
        <rFont val="ＭＳ 明朝"/>
        <family val="1"/>
        <charset val="128"/>
      </rPr>
      <t>十億円</t>
    </r>
    <rPh sb="0" eb="2">
      <t>ジュウオク</t>
    </rPh>
    <rPh sb="2" eb="3">
      <t>エン</t>
    </rPh>
    <phoneticPr fontId="10"/>
  </si>
  <si>
    <r>
      <rPr>
        <sz val="11"/>
        <rFont val="ＭＳ 明朝"/>
        <family val="1"/>
        <charset val="128"/>
      </rPr>
      <t>■排出量および人口</t>
    </r>
    <rPh sb="7" eb="9">
      <t>ジンコウ</t>
    </rPh>
    <phoneticPr fontId="10"/>
  </si>
  <si>
    <r>
      <rPr>
        <sz val="11"/>
        <rFont val="ＭＳ 明朝"/>
        <family val="1"/>
        <charset val="128"/>
      </rPr>
      <t>千人</t>
    </r>
    <rPh sb="0" eb="2">
      <t>センニン</t>
    </rPh>
    <phoneticPr fontId="10"/>
  </si>
  <si>
    <r>
      <rPr>
        <sz val="11"/>
        <rFont val="ＭＳ 明朝"/>
        <family val="1"/>
        <charset val="128"/>
      </rPr>
      <t>人口</t>
    </r>
    <r>
      <rPr>
        <sz val="10"/>
        <rFont val="Century"/>
        <family val="1"/>
      </rPr>
      <t/>
    </r>
    <rPh sb="0" eb="2">
      <t>ジンコウ</t>
    </rPh>
    <phoneticPr fontId="10"/>
  </si>
  <si>
    <r>
      <rPr>
        <sz val="11"/>
        <rFont val="ＭＳ 明朝"/>
        <family val="1"/>
        <charset val="128"/>
      </rPr>
      <t>人口</t>
    </r>
    <rPh sb="0" eb="2">
      <t>ジンコウ</t>
    </rPh>
    <phoneticPr fontId="10"/>
  </si>
  <si>
    <r>
      <t>2013</t>
    </r>
    <r>
      <rPr>
        <sz val="14"/>
        <rFont val="ＭＳ 明朝"/>
        <family val="1"/>
        <charset val="128"/>
      </rPr>
      <t>年度</t>
    </r>
    <rPh sb="4" eb="5">
      <t>ネン</t>
    </rPh>
    <rPh sb="5" eb="6">
      <t>ド</t>
    </rPh>
    <phoneticPr fontId="10"/>
  </si>
  <si>
    <r>
      <rPr>
        <sz val="14"/>
        <rFont val="ＭＳ 明朝"/>
        <family val="1"/>
        <charset val="128"/>
      </rPr>
      <t>■【電気・熱配分後】</t>
    </r>
    <rPh sb="8" eb="9">
      <t>ゴ</t>
    </rPh>
    <phoneticPr fontId="10"/>
  </si>
  <si>
    <r>
      <rPr>
        <sz val="11"/>
        <rFont val="ＭＳ 明朝"/>
        <family val="1"/>
        <charset val="128"/>
      </rPr>
      <t>ガス製造</t>
    </r>
    <phoneticPr fontId="10"/>
  </si>
  <si>
    <r>
      <rPr>
        <sz val="11"/>
        <rFont val="ＭＳ 明朝"/>
        <family val="1"/>
        <charset val="128"/>
      </rPr>
      <t>事業用発電</t>
    </r>
    <phoneticPr fontId="10"/>
  </si>
  <si>
    <r>
      <rPr>
        <sz val="11"/>
        <rFont val="ＭＳ 明朝"/>
        <family val="1"/>
        <charset val="128"/>
      </rPr>
      <t>農業</t>
    </r>
    <rPh sb="0" eb="1">
      <t>ノウ</t>
    </rPh>
    <phoneticPr fontId="0"/>
  </si>
  <si>
    <r>
      <rPr>
        <sz val="11"/>
        <rFont val="ＭＳ 明朝"/>
        <family val="1"/>
        <charset val="128"/>
      </rPr>
      <t>林業</t>
    </r>
  </si>
  <si>
    <r>
      <rPr>
        <sz val="11"/>
        <rFont val="ＭＳ 明朝"/>
        <family val="1"/>
        <charset val="128"/>
      </rPr>
      <t>漁業</t>
    </r>
  </si>
  <si>
    <r>
      <rPr>
        <sz val="11"/>
        <rFont val="ＭＳ 明朝"/>
        <family val="1"/>
        <charset val="128"/>
      </rPr>
      <t>水産養殖業</t>
    </r>
    <rPh sb="1" eb="3">
      <t>スイサンヨウショクギョウ</t>
    </rPh>
    <phoneticPr fontId="0"/>
  </si>
  <si>
    <r>
      <rPr>
        <sz val="11"/>
        <rFont val="ＭＳ 明朝"/>
        <family val="1"/>
        <charset val="128"/>
      </rPr>
      <t>総合工事業</t>
    </r>
    <rPh sb="1" eb="3">
      <t>ソウゴウコウジギョウ</t>
    </rPh>
    <phoneticPr fontId="0"/>
  </si>
  <si>
    <r>
      <rPr>
        <sz val="11"/>
        <rFont val="ＭＳ 明朝"/>
        <family val="1"/>
        <charset val="128"/>
      </rPr>
      <t>職別工事業</t>
    </r>
    <rPh sb="1" eb="2">
      <t>ショク</t>
    </rPh>
    <rPh sb="2" eb="3">
      <t>ベツコウジギョウ</t>
    </rPh>
    <phoneticPr fontId="0"/>
  </si>
  <si>
    <r>
      <rPr>
        <sz val="11"/>
        <rFont val="ＭＳ 明朝"/>
        <family val="1"/>
        <charset val="128"/>
      </rPr>
      <t>設備工事業</t>
    </r>
    <rPh sb="1" eb="3">
      <t>セツビコウジギョウ</t>
    </rPh>
    <phoneticPr fontId="0"/>
  </si>
  <si>
    <r>
      <rPr>
        <sz val="11"/>
        <rFont val="ＭＳ 明朝"/>
        <family val="1"/>
        <charset val="128"/>
      </rPr>
      <t>食料品製造業</t>
    </r>
    <rPh sb="0" eb="3">
      <t>ショクリョウヒン</t>
    </rPh>
    <rPh sb="3" eb="6">
      <t>セイゾウギョウスイサンスイサンヨウショクギョウ</t>
    </rPh>
    <phoneticPr fontId="0"/>
  </si>
  <si>
    <r>
      <rPr>
        <sz val="11"/>
        <rFont val="ＭＳ 明朝"/>
        <family val="1"/>
        <charset val="128"/>
      </rPr>
      <t>飲料たばこ飼料製造業</t>
    </r>
    <rPh sb="0" eb="2">
      <t>インリョウ</t>
    </rPh>
    <rPh sb="5" eb="7">
      <t>シリョウ</t>
    </rPh>
    <rPh sb="7" eb="9">
      <t>セイゾウ</t>
    </rPh>
    <rPh sb="9" eb="10">
      <t>ギョウ</t>
    </rPh>
    <phoneticPr fontId="0"/>
  </si>
  <si>
    <r>
      <rPr>
        <sz val="11"/>
        <rFont val="ＭＳ 明朝"/>
        <family val="1"/>
        <charset val="128"/>
      </rPr>
      <t>繊維</t>
    </r>
    <phoneticPr fontId="10"/>
  </si>
  <si>
    <r>
      <rPr>
        <sz val="11"/>
        <rFont val="ＭＳ 明朝"/>
        <family val="1"/>
        <charset val="128"/>
      </rPr>
      <t>石油製品･石炭製品製造業</t>
    </r>
    <rPh sb="0" eb="2">
      <t>セキユ</t>
    </rPh>
    <rPh sb="2" eb="4">
      <t>セイヒン</t>
    </rPh>
    <rPh sb="5" eb="7">
      <t>セキタン</t>
    </rPh>
    <rPh sb="7" eb="9">
      <t>セイヒン</t>
    </rPh>
    <rPh sb="9" eb="12">
      <t>セイゾウギョウ</t>
    </rPh>
    <phoneticPr fontId="0"/>
  </si>
  <si>
    <r>
      <rPr>
        <sz val="11"/>
        <rFont val="ＭＳ 明朝"/>
        <family val="1"/>
        <charset val="128"/>
      </rPr>
      <t>汎用機械器具製造業</t>
    </r>
    <rPh sb="0" eb="2">
      <t>ハンヨウ</t>
    </rPh>
    <rPh sb="2" eb="4">
      <t>キカイ</t>
    </rPh>
    <rPh sb="4" eb="6">
      <t>キグ</t>
    </rPh>
    <rPh sb="6" eb="9">
      <t>セイゾウギョウ</t>
    </rPh>
    <phoneticPr fontId="0"/>
  </si>
  <si>
    <r>
      <rPr>
        <sz val="11"/>
        <rFont val="ＭＳ 明朝"/>
        <family val="1"/>
        <charset val="128"/>
      </rPr>
      <t>生産機械器具製造業</t>
    </r>
    <rPh sb="1" eb="3">
      <t>キカイ</t>
    </rPh>
    <rPh sb="3" eb="5">
      <t>キグ</t>
    </rPh>
    <rPh sb="5" eb="8">
      <t>セイゾウギョウ</t>
    </rPh>
    <phoneticPr fontId="0"/>
  </si>
  <si>
    <r>
      <rPr>
        <sz val="11"/>
        <rFont val="ＭＳ 明朝"/>
        <family val="1"/>
        <charset val="128"/>
      </rPr>
      <t>業務用機械器具製造業</t>
    </r>
    <rPh sb="0" eb="3">
      <t>ギョウムヨウ</t>
    </rPh>
    <rPh sb="3" eb="5">
      <t>キカイ</t>
    </rPh>
    <rPh sb="5" eb="7">
      <t>キグ</t>
    </rPh>
    <rPh sb="7" eb="10">
      <t>セイゾウギョウ</t>
    </rPh>
    <phoneticPr fontId="0"/>
  </si>
  <si>
    <r>
      <rPr>
        <sz val="11"/>
        <rFont val="ＭＳ 明朝"/>
        <family val="1"/>
        <charset val="128"/>
      </rPr>
      <t>電子部品デバイス電子回路製造業</t>
    </r>
    <rPh sb="0" eb="2">
      <t>デンシ</t>
    </rPh>
    <rPh sb="2" eb="4">
      <t>ブヒン</t>
    </rPh>
    <rPh sb="8" eb="10">
      <t>デンシ</t>
    </rPh>
    <rPh sb="10" eb="12">
      <t>カイロ</t>
    </rPh>
    <rPh sb="12" eb="15">
      <t>セイゾウギョウ</t>
    </rPh>
    <phoneticPr fontId="0"/>
  </si>
  <si>
    <r>
      <rPr>
        <sz val="11"/>
        <rFont val="ＭＳ 明朝"/>
        <family val="1"/>
        <charset val="128"/>
      </rPr>
      <t>電気機械器具製造業</t>
    </r>
    <rPh sb="1" eb="3">
      <t>キカイ</t>
    </rPh>
    <rPh sb="3" eb="5">
      <t>キグ</t>
    </rPh>
    <rPh sb="5" eb="8">
      <t>セイゾウギョウ</t>
    </rPh>
    <phoneticPr fontId="0"/>
  </si>
  <si>
    <r>
      <rPr>
        <sz val="11"/>
        <rFont val="ＭＳ 明朝"/>
        <family val="1"/>
        <charset val="128"/>
      </rPr>
      <t>情報通信機械器具製造業</t>
    </r>
    <rPh sb="3" eb="5">
      <t>キカイ</t>
    </rPh>
    <rPh sb="5" eb="7">
      <t>キグ</t>
    </rPh>
    <rPh sb="7" eb="10">
      <t>セイゾウギョウ</t>
    </rPh>
    <phoneticPr fontId="0"/>
  </si>
  <si>
    <r>
      <rPr>
        <sz val="11"/>
        <rFont val="ＭＳ 明朝"/>
        <family val="1"/>
        <charset val="128"/>
      </rPr>
      <t>輸送用機械器具製造業</t>
    </r>
    <rPh sb="2" eb="4">
      <t>キカイ</t>
    </rPh>
    <rPh sb="4" eb="6">
      <t>キグ</t>
    </rPh>
    <rPh sb="6" eb="9">
      <t>セイゾウギョウ</t>
    </rPh>
    <phoneticPr fontId="0"/>
  </si>
  <si>
    <r>
      <rPr>
        <sz val="11"/>
        <rFont val="ＭＳ 明朝"/>
        <family val="1"/>
        <charset val="128"/>
      </rPr>
      <t>機械製造業他製品</t>
    </r>
    <rPh sb="0" eb="2">
      <t>キカイ</t>
    </rPh>
    <rPh sb="2" eb="5">
      <t>セイゾウギョウ</t>
    </rPh>
    <rPh sb="5" eb="6">
      <t>ホカ</t>
    </rPh>
    <rPh sb="6" eb="8">
      <t>セイヒン</t>
    </rPh>
    <phoneticPr fontId="0"/>
  </si>
  <si>
    <r>
      <rPr>
        <sz val="11"/>
        <rFont val="ＭＳ 明朝"/>
        <family val="1"/>
        <charset val="128"/>
      </rPr>
      <t>金属製品製造業</t>
    </r>
    <rPh sb="0" eb="2">
      <t>キンゾク</t>
    </rPh>
    <rPh sb="2" eb="4">
      <t>セイヒン</t>
    </rPh>
    <rPh sb="4" eb="7">
      <t>セイゾウギョウ</t>
    </rPh>
    <phoneticPr fontId="0"/>
  </si>
  <si>
    <r>
      <rPr>
        <sz val="11"/>
        <rFont val="ＭＳ 明朝"/>
        <family val="1"/>
        <charset val="128"/>
      </rPr>
      <t>木材･木製品製造業</t>
    </r>
    <rPh sb="0" eb="2">
      <t>モクザイ</t>
    </rPh>
    <rPh sb="3" eb="6">
      <t>モクセイヒン</t>
    </rPh>
    <rPh sb="6" eb="9">
      <t>セイゾウギョウ</t>
    </rPh>
    <phoneticPr fontId="0"/>
  </si>
  <si>
    <r>
      <rPr>
        <sz val="11"/>
        <rFont val="ＭＳ 明朝"/>
        <family val="1"/>
        <charset val="128"/>
      </rPr>
      <t>家具･装備品製造業</t>
    </r>
    <rPh sb="0" eb="2">
      <t>カグ</t>
    </rPh>
    <rPh sb="3" eb="6">
      <t>ソウビヒン</t>
    </rPh>
    <rPh sb="6" eb="9">
      <t>セイゾウギョウ</t>
    </rPh>
    <phoneticPr fontId="0"/>
  </si>
  <si>
    <r>
      <rPr>
        <sz val="11"/>
        <rFont val="ＭＳ 明朝"/>
        <family val="1"/>
        <charset val="128"/>
      </rPr>
      <t>印刷･同関連業</t>
    </r>
    <phoneticPr fontId="10"/>
  </si>
  <si>
    <r>
      <rPr>
        <sz val="11"/>
        <rFont val="ＭＳ 明朝"/>
        <family val="1"/>
        <charset val="128"/>
      </rPr>
      <t>プラスチック製品製造業</t>
    </r>
    <rPh sb="6" eb="8">
      <t>セイヒン</t>
    </rPh>
    <rPh sb="8" eb="11">
      <t>セイゾウギョウスイサンスイサンヨウショクギョウ</t>
    </rPh>
    <phoneticPr fontId="0"/>
  </si>
  <si>
    <r>
      <rPr>
        <sz val="11"/>
        <rFont val="ＭＳ 明朝"/>
        <family val="1"/>
        <charset val="128"/>
      </rPr>
      <t>ゴム製品製造業</t>
    </r>
    <rPh sb="2" eb="4">
      <t>セイヒン</t>
    </rPh>
    <rPh sb="4" eb="7">
      <t>セイゾウギョウスイサンスイサンヨウショクギョウ</t>
    </rPh>
    <phoneticPr fontId="0"/>
  </si>
  <si>
    <r>
      <rPr>
        <sz val="11"/>
        <rFont val="ＭＳ 明朝"/>
        <family val="1"/>
        <charset val="128"/>
      </rPr>
      <t>なめし革･同製品･毛皮製造業</t>
    </r>
    <rPh sb="3" eb="4">
      <t>カワ</t>
    </rPh>
    <rPh sb="5" eb="8">
      <t>ドウセイヒン</t>
    </rPh>
    <rPh sb="9" eb="11">
      <t>ケガワ</t>
    </rPh>
    <rPh sb="11" eb="14">
      <t>セイゾウギョウ</t>
    </rPh>
    <phoneticPr fontId="0"/>
  </si>
  <si>
    <r>
      <rPr>
        <sz val="11"/>
        <rFont val="ＭＳ 明朝"/>
        <family val="1"/>
        <charset val="128"/>
      </rPr>
      <t>他製造業</t>
    </r>
    <phoneticPr fontId="10"/>
  </si>
  <si>
    <r>
      <rPr>
        <sz val="11"/>
        <rFont val="ＭＳ 明朝"/>
        <family val="1"/>
        <charset val="128"/>
      </rPr>
      <t>情報通信業</t>
    </r>
    <phoneticPr fontId="10"/>
  </si>
  <si>
    <r>
      <rPr>
        <sz val="11"/>
        <rFont val="ＭＳ 明朝"/>
        <family val="1"/>
        <charset val="128"/>
      </rPr>
      <t>運輸業･郵便業</t>
    </r>
    <phoneticPr fontId="10"/>
  </si>
  <si>
    <r>
      <rPr>
        <sz val="11"/>
        <rFont val="ＭＳ 明朝"/>
        <family val="1"/>
        <charset val="128"/>
      </rPr>
      <t>卸売業･小売業</t>
    </r>
  </si>
  <si>
    <r>
      <rPr>
        <sz val="11"/>
        <rFont val="ＭＳ 明朝"/>
        <family val="1"/>
        <charset val="128"/>
      </rPr>
      <t>金融業･保険業</t>
    </r>
  </si>
  <si>
    <r>
      <rPr>
        <sz val="11"/>
        <rFont val="ＭＳ 明朝"/>
        <family val="1"/>
        <charset val="128"/>
      </rPr>
      <t>不動産業･物品賃貸業</t>
    </r>
  </si>
  <si>
    <r>
      <rPr>
        <sz val="11"/>
        <rFont val="ＭＳ 明朝"/>
        <family val="1"/>
        <charset val="128"/>
      </rPr>
      <t>宿泊飲食・専門技術・生活関連サービス業</t>
    </r>
    <rPh sb="5" eb="7">
      <t>センモン</t>
    </rPh>
    <rPh sb="7" eb="9">
      <t>ギジュツ</t>
    </rPh>
    <rPh sb="10" eb="12">
      <t>セイカツ</t>
    </rPh>
    <rPh sb="12" eb="14">
      <t>カンレン</t>
    </rPh>
    <phoneticPr fontId="10"/>
  </si>
  <si>
    <r>
      <rPr>
        <sz val="11"/>
        <rFont val="ＭＳ 明朝"/>
        <family val="1"/>
        <charset val="128"/>
      </rPr>
      <t>学術研究･専門･技術サービス業</t>
    </r>
  </si>
  <si>
    <r>
      <rPr>
        <sz val="11"/>
        <rFont val="ＭＳ 明朝"/>
        <family val="1"/>
        <charset val="128"/>
      </rPr>
      <t>宿泊業･飲食サービス業</t>
    </r>
  </si>
  <si>
    <r>
      <rPr>
        <sz val="11"/>
        <rFont val="ＭＳ 明朝"/>
        <family val="1"/>
        <charset val="128"/>
      </rPr>
      <t>生活関連サービス業･娯楽業</t>
    </r>
  </si>
  <si>
    <r>
      <rPr>
        <sz val="11"/>
        <rFont val="ＭＳ 明朝"/>
        <family val="1"/>
        <charset val="128"/>
      </rPr>
      <t>教育･学習支援業</t>
    </r>
  </si>
  <si>
    <r>
      <rPr>
        <sz val="11"/>
        <rFont val="ＭＳ 明朝"/>
        <family val="1"/>
        <charset val="128"/>
      </rPr>
      <t>医療･福祉</t>
    </r>
  </si>
  <si>
    <r>
      <rPr>
        <sz val="11"/>
        <rFont val="ＭＳ 明朝"/>
        <family val="1"/>
        <charset val="128"/>
      </rPr>
      <t>複合サービス事業</t>
    </r>
  </si>
  <si>
    <r>
      <rPr>
        <sz val="11"/>
        <rFont val="ＭＳ 明朝"/>
        <family val="1"/>
        <charset val="128"/>
      </rPr>
      <t>他サービス業</t>
    </r>
  </si>
  <si>
    <r>
      <rPr>
        <sz val="11"/>
        <rFont val="ＭＳ 明朝"/>
        <family val="1"/>
        <charset val="128"/>
      </rPr>
      <t>公務</t>
    </r>
  </si>
  <si>
    <r>
      <rPr>
        <sz val="11"/>
        <rFont val="ＭＳ 明朝"/>
        <family val="1"/>
        <charset val="128"/>
      </rPr>
      <t>分類不能･内訳推計誤差</t>
    </r>
  </si>
  <si>
    <r>
      <rPr>
        <b/>
        <sz val="11"/>
        <rFont val="ＭＳ 明朝"/>
        <family val="1"/>
        <charset val="128"/>
      </rPr>
      <t>旅客</t>
    </r>
    <rPh sb="0" eb="2">
      <t>リョキャク</t>
    </rPh>
    <phoneticPr fontId="10"/>
  </si>
  <si>
    <r>
      <rPr>
        <sz val="11"/>
        <rFont val="ＭＳ 明朝"/>
        <family val="1"/>
        <charset val="128"/>
      </rPr>
      <t>　乗用車</t>
    </r>
    <rPh sb="1" eb="4">
      <t>ジョウヨウシャ</t>
    </rPh>
    <phoneticPr fontId="10"/>
  </si>
  <si>
    <r>
      <rPr>
        <sz val="11"/>
        <rFont val="ＭＳ 明朝"/>
        <family val="1"/>
        <charset val="128"/>
      </rPr>
      <t>　　自家用車</t>
    </r>
    <rPh sb="2" eb="6">
      <t>ジカヨウシャ</t>
    </rPh>
    <phoneticPr fontId="10"/>
  </si>
  <si>
    <r>
      <rPr>
        <sz val="11"/>
        <rFont val="ＭＳ 明朝"/>
        <family val="1"/>
        <charset val="128"/>
      </rPr>
      <t>　　　　家計利用分</t>
    </r>
    <rPh sb="4" eb="6">
      <t>カケイ</t>
    </rPh>
    <rPh sb="6" eb="8">
      <t>リヨウ</t>
    </rPh>
    <rPh sb="8" eb="9">
      <t>ブン</t>
    </rPh>
    <phoneticPr fontId="10"/>
  </si>
  <si>
    <r>
      <rPr>
        <sz val="11"/>
        <rFont val="ＭＳ 明朝"/>
        <family val="1"/>
        <charset val="128"/>
      </rPr>
      <t>　バス</t>
    </r>
    <phoneticPr fontId="10"/>
  </si>
  <si>
    <r>
      <rPr>
        <sz val="11"/>
        <rFont val="ＭＳ 明朝"/>
        <family val="1"/>
        <charset val="128"/>
      </rPr>
      <t>　　自家用</t>
    </r>
    <phoneticPr fontId="10"/>
  </si>
  <si>
    <r>
      <rPr>
        <sz val="11"/>
        <rFont val="ＭＳ 明朝"/>
        <family val="1"/>
        <charset val="128"/>
      </rPr>
      <t>　　営業用　</t>
    </r>
    <phoneticPr fontId="10"/>
  </si>
  <si>
    <r>
      <rPr>
        <sz val="11"/>
        <rFont val="ＭＳ 明朝"/>
        <family val="1"/>
        <charset val="128"/>
      </rPr>
      <t>　二輪車</t>
    </r>
    <rPh sb="1" eb="4">
      <t>ニリンシャ</t>
    </rPh>
    <phoneticPr fontId="10"/>
  </si>
  <si>
    <r>
      <rPr>
        <sz val="11"/>
        <rFont val="ＭＳ 明朝"/>
        <family val="1"/>
        <charset val="128"/>
      </rPr>
      <t>鉄道</t>
    </r>
    <rPh sb="0" eb="2">
      <t>テツドウ</t>
    </rPh>
    <phoneticPr fontId="10"/>
  </si>
  <si>
    <r>
      <rPr>
        <sz val="11"/>
        <rFont val="ＭＳ 明朝"/>
        <family val="1"/>
        <charset val="128"/>
      </rPr>
      <t>　営業用</t>
    </r>
    <phoneticPr fontId="10"/>
  </si>
  <si>
    <r>
      <rPr>
        <sz val="11"/>
        <rFont val="ＭＳ 明朝"/>
        <family val="1"/>
        <charset val="128"/>
      </rPr>
      <t>　自家用</t>
    </r>
    <phoneticPr fontId="10"/>
  </si>
  <si>
    <r>
      <rPr>
        <sz val="11"/>
        <rFont val="ＭＳ 明朝"/>
        <family val="1"/>
        <charset val="128"/>
      </rPr>
      <t>　　貨物輸送寄与</t>
    </r>
    <phoneticPr fontId="10"/>
  </si>
  <si>
    <r>
      <rPr>
        <sz val="11"/>
        <rFont val="ＭＳ 明朝"/>
        <family val="1"/>
        <charset val="128"/>
      </rPr>
      <t>　　乗員輸送寄与</t>
    </r>
    <phoneticPr fontId="10"/>
  </si>
  <si>
    <r>
      <rPr>
        <sz val="11"/>
        <rFont val="ＭＳ 明朝"/>
        <family val="1"/>
        <charset val="128"/>
      </rPr>
      <t>地域内訳推計誤差等</t>
    </r>
    <rPh sb="8" eb="9">
      <t>トウ</t>
    </rPh>
    <phoneticPr fontId="10"/>
  </si>
  <si>
    <r>
      <rPr>
        <sz val="11"/>
        <rFont val="ＭＳ 明朝"/>
        <family val="1"/>
        <charset val="128"/>
      </rPr>
      <t>機械（含金属製品）</t>
    </r>
    <rPh sb="0" eb="2">
      <t>キカイ</t>
    </rPh>
    <rPh sb="3" eb="4">
      <t>フク</t>
    </rPh>
    <rPh sb="4" eb="6">
      <t>キンゾク</t>
    </rPh>
    <rPh sb="6" eb="8">
      <t>セイヒン</t>
    </rPh>
    <phoneticPr fontId="0"/>
  </si>
  <si>
    <r>
      <rPr>
        <sz val="11"/>
        <rFont val="ＭＳ 明朝"/>
        <family val="1"/>
        <charset val="128"/>
      </rPr>
      <t>廃棄物のエネルギー利用</t>
    </r>
    <rPh sb="0" eb="3">
      <t>ハイキブツ</t>
    </rPh>
    <rPh sb="9" eb="11">
      <t>リヨウ</t>
    </rPh>
    <phoneticPr fontId="10"/>
  </si>
  <si>
    <r>
      <rPr>
        <sz val="11"/>
        <rFont val="ＭＳ 明朝"/>
        <family val="1"/>
        <charset val="128"/>
      </rPr>
      <t>■前年比</t>
    </r>
    <rPh sb="1" eb="3">
      <t>ゼンネン</t>
    </rPh>
    <phoneticPr fontId="10"/>
  </si>
  <si>
    <r>
      <rPr>
        <sz val="11"/>
        <rFont val="ＭＳ 明朝"/>
        <family val="1"/>
        <charset val="128"/>
      </rPr>
      <t>年度</t>
    </r>
    <rPh sb="0" eb="2">
      <t>ネンド</t>
    </rPh>
    <phoneticPr fontId="10"/>
  </si>
  <si>
    <r>
      <rPr>
        <sz val="11"/>
        <rFont val="ＭＳ 明朝"/>
        <family val="1"/>
        <charset val="128"/>
      </rPr>
      <t>世帯数</t>
    </r>
    <rPh sb="0" eb="3">
      <t>セタイスウ</t>
    </rPh>
    <phoneticPr fontId="10"/>
  </si>
  <si>
    <r>
      <rPr>
        <sz val="11"/>
        <rFont val="ＭＳ 明朝"/>
        <family val="1"/>
        <charset val="128"/>
      </rPr>
      <t>合計</t>
    </r>
  </si>
  <si>
    <r>
      <rPr>
        <sz val="11"/>
        <rFont val="ＭＳ 明朝"/>
        <family val="1"/>
        <charset val="128"/>
      </rPr>
      <t>石炭等</t>
    </r>
    <rPh sb="2" eb="3">
      <t>トウ</t>
    </rPh>
    <phoneticPr fontId="13"/>
  </si>
  <si>
    <r>
      <rPr>
        <sz val="11"/>
        <rFont val="ＭＳ 明朝"/>
        <family val="1"/>
        <charset val="128"/>
      </rPr>
      <t>灯油</t>
    </r>
  </si>
  <si>
    <r>
      <rPr>
        <sz val="11"/>
        <rFont val="ＭＳ 明朝"/>
        <family val="1"/>
        <charset val="128"/>
      </rPr>
      <t>都市ガス</t>
    </r>
  </si>
  <si>
    <r>
      <rPr>
        <sz val="11"/>
        <rFont val="ＭＳ 明朝"/>
        <family val="1"/>
        <charset val="128"/>
      </rPr>
      <t>電力</t>
    </r>
    <rPh sb="0" eb="2">
      <t>デンリョク</t>
    </rPh>
    <phoneticPr fontId="13"/>
  </si>
  <si>
    <r>
      <rPr>
        <sz val="11"/>
        <rFont val="ＭＳ 明朝"/>
        <family val="1"/>
        <charset val="128"/>
      </rPr>
      <t>熱</t>
    </r>
    <rPh sb="0" eb="1">
      <t>ネツ</t>
    </rPh>
    <phoneticPr fontId="13"/>
  </si>
  <si>
    <r>
      <rPr>
        <sz val="11"/>
        <rFont val="ＭＳ 明朝"/>
        <family val="1"/>
        <charset val="128"/>
      </rPr>
      <t>ガソリン</t>
    </r>
  </si>
  <si>
    <r>
      <rPr>
        <sz val="11"/>
        <rFont val="ＭＳ 明朝"/>
        <family val="1"/>
        <charset val="128"/>
      </rPr>
      <t>軽油</t>
    </r>
  </si>
  <si>
    <r>
      <rPr>
        <sz val="11"/>
        <rFont val="ＭＳ 明朝"/>
        <family val="1"/>
        <charset val="128"/>
      </rPr>
      <t>水道</t>
    </r>
  </si>
  <si>
    <r>
      <rPr>
        <sz val="11"/>
        <rFont val="ＭＳ 明朝"/>
        <family val="1"/>
        <charset val="128"/>
      </rPr>
      <t>■燃料種別割合</t>
    </r>
    <rPh sb="1" eb="3">
      <t>ネンリョウ</t>
    </rPh>
    <rPh sb="3" eb="5">
      <t>シュベツ</t>
    </rPh>
    <rPh sb="5" eb="7">
      <t>ワリアイ</t>
    </rPh>
    <phoneticPr fontId="13"/>
  </si>
  <si>
    <r>
      <rPr>
        <sz val="11"/>
        <rFont val="ＭＳ 明朝"/>
        <family val="1"/>
        <charset val="128"/>
      </rPr>
      <t>暖房</t>
    </r>
  </si>
  <si>
    <r>
      <rPr>
        <sz val="11"/>
        <rFont val="ＭＳ 明朝"/>
        <family val="1"/>
        <charset val="128"/>
      </rPr>
      <t>冷房</t>
    </r>
  </si>
  <si>
    <r>
      <rPr>
        <sz val="11"/>
        <rFont val="ＭＳ 明朝"/>
        <family val="1"/>
        <charset val="128"/>
      </rPr>
      <t>給湯</t>
    </r>
  </si>
  <si>
    <r>
      <rPr>
        <sz val="11"/>
        <rFont val="ＭＳ 明朝"/>
        <family val="1"/>
        <charset val="128"/>
      </rPr>
      <t>厨房</t>
    </r>
  </si>
  <si>
    <r>
      <rPr>
        <sz val="11"/>
        <rFont val="ＭＳ 明朝"/>
        <family val="1"/>
        <charset val="128"/>
      </rPr>
      <t>自家用乗用車</t>
    </r>
  </si>
  <si>
    <r>
      <rPr>
        <sz val="11"/>
        <rFont val="ＭＳ 明朝"/>
        <family val="1"/>
        <charset val="128"/>
      </rPr>
      <t>■用途別排出割合</t>
    </r>
    <rPh sb="5" eb="6">
      <t>シュツ</t>
    </rPh>
    <phoneticPr fontId="13"/>
  </si>
  <si>
    <r>
      <rPr>
        <sz val="11"/>
        <rFont val="ＭＳ 明朝"/>
        <family val="1"/>
        <charset val="128"/>
      </rPr>
      <t>動力他</t>
    </r>
    <r>
      <rPr>
        <vertAlign val="superscript"/>
        <sz val="11"/>
        <rFont val="ＭＳ 明朝"/>
        <family val="1"/>
        <charset val="128"/>
      </rPr>
      <t>※</t>
    </r>
    <phoneticPr fontId="10"/>
  </si>
  <si>
    <r>
      <rPr>
        <sz val="11"/>
        <rFont val="ＭＳ 明朝"/>
        <family val="1"/>
        <charset val="128"/>
      </rPr>
      <t>排出吸収源</t>
    </r>
    <rPh sb="0" eb="2">
      <t>ハイシュツ</t>
    </rPh>
    <rPh sb="2" eb="4">
      <t>キュウシュウ</t>
    </rPh>
    <rPh sb="4" eb="5">
      <t>ゲン</t>
    </rPh>
    <phoneticPr fontId="10"/>
  </si>
  <si>
    <r>
      <t xml:space="preserve">1.A.1. </t>
    </r>
    <r>
      <rPr>
        <sz val="11"/>
        <rFont val="ＭＳ 明朝"/>
        <family val="1"/>
        <charset val="128"/>
      </rPr>
      <t>エネルギー産業</t>
    </r>
    <rPh sb="12" eb="14">
      <t>サンギョウ</t>
    </rPh>
    <phoneticPr fontId="10"/>
  </si>
  <si>
    <r>
      <t xml:space="preserve">1.A.3. </t>
    </r>
    <r>
      <rPr>
        <sz val="11"/>
        <rFont val="ＭＳ 明朝"/>
        <family val="1"/>
        <charset val="128"/>
      </rPr>
      <t>運輸</t>
    </r>
    <rPh sb="7" eb="9">
      <t>ウンユ</t>
    </rPh>
    <phoneticPr fontId="10"/>
  </si>
  <si>
    <r>
      <t xml:space="preserve">3. </t>
    </r>
    <r>
      <rPr>
        <b/>
        <sz val="11"/>
        <rFont val="ＭＳ 明朝"/>
        <family val="1"/>
        <charset val="128"/>
      </rPr>
      <t>農業</t>
    </r>
    <rPh sb="3" eb="5">
      <t>ノウギョウ</t>
    </rPh>
    <phoneticPr fontId="10"/>
  </si>
  <si>
    <t>-</t>
    <phoneticPr fontId="10"/>
  </si>
  <si>
    <t>-</t>
    <phoneticPr fontId="10"/>
  </si>
  <si>
    <r>
      <rPr>
        <sz val="11"/>
        <rFont val="ＭＳ 明朝"/>
        <family val="1"/>
        <charset val="128"/>
      </rPr>
      <t>エネルギー転換部門</t>
    </r>
    <r>
      <rPr>
        <vertAlign val="superscript"/>
        <sz val="11"/>
        <rFont val="ＭＳ 明朝"/>
        <family val="1"/>
        <charset val="128"/>
      </rPr>
      <t>※</t>
    </r>
    <rPh sb="5" eb="7">
      <t>テンカン</t>
    </rPh>
    <rPh sb="7" eb="9">
      <t>ブモン</t>
    </rPh>
    <phoneticPr fontId="10"/>
  </si>
  <si>
    <r>
      <rPr>
        <sz val="10"/>
        <rFont val="ＭＳ 明朝"/>
        <family val="1"/>
        <charset val="128"/>
      </rPr>
      <t>※電気熱配分誤差を含む</t>
    </r>
    <rPh sb="1" eb="3">
      <t>デンキ</t>
    </rPh>
    <rPh sb="3" eb="4">
      <t>ネツ</t>
    </rPh>
    <rPh sb="4" eb="6">
      <t>ハイブン</t>
    </rPh>
    <rPh sb="6" eb="8">
      <t>ゴサ</t>
    </rPh>
    <rPh sb="9" eb="10">
      <t>フク</t>
    </rPh>
    <phoneticPr fontId="10"/>
  </si>
  <si>
    <r>
      <rPr>
        <sz val="14"/>
        <rFont val="ＭＳ 明朝"/>
        <family val="1"/>
        <charset val="128"/>
      </rPr>
      <t>■【電気・熱配分前】</t>
    </r>
    <phoneticPr fontId="10"/>
  </si>
  <si>
    <r>
      <rPr>
        <b/>
        <sz val="11"/>
        <rFont val="ＭＳ 明朝"/>
        <family val="1"/>
        <charset val="128"/>
      </rPr>
      <t>電気熱配分誤差</t>
    </r>
    <phoneticPr fontId="10"/>
  </si>
  <si>
    <r>
      <rPr>
        <sz val="11"/>
        <rFont val="ＭＳ 明朝"/>
        <family val="1"/>
        <charset val="128"/>
      </rPr>
      <t>■シェア</t>
    </r>
    <phoneticPr fontId="9"/>
  </si>
  <si>
    <t>Including Waste for Energy Purposes</t>
  </si>
  <si>
    <r>
      <t>GDP</t>
    </r>
    <r>
      <rPr>
        <sz val="10"/>
        <rFont val="Century"/>
        <family val="1"/>
      </rPr>
      <t/>
    </r>
    <phoneticPr fontId="10"/>
  </si>
  <si>
    <t>Notes</t>
    <phoneticPr fontId="10"/>
  </si>
  <si>
    <r>
      <t xml:space="preserve">5. </t>
    </r>
    <r>
      <rPr>
        <b/>
        <sz val="11"/>
        <rFont val="ＭＳ 明朝"/>
        <family val="1"/>
        <charset val="128"/>
      </rPr>
      <t>廃棄物</t>
    </r>
    <rPh sb="3" eb="6">
      <t>ハイキブツ</t>
    </rPh>
    <phoneticPr fontId="10"/>
  </si>
  <si>
    <r>
      <t xml:space="preserve">2. </t>
    </r>
    <r>
      <rPr>
        <b/>
        <sz val="11"/>
        <rFont val="ＭＳ 明朝"/>
        <family val="1"/>
        <charset val="128"/>
      </rPr>
      <t>工業プロセス及び製品の使用</t>
    </r>
    <rPh sb="3" eb="5">
      <t>コウギョウ</t>
    </rPh>
    <rPh sb="9" eb="10">
      <t>オヨ</t>
    </rPh>
    <rPh sb="11" eb="13">
      <t>セイヒン</t>
    </rPh>
    <rPh sb="14" eb="16">
      <t>シヨウ</t>
    </rPh>
    <phoneticPr fontId="10"/>
  </si>
  <si>
    <r>
      <t xml:space="preserve">1.A.2. </t>
    </r>
    <r>
      <rPr>
        <sz val="11"/>
        <rFont val="ＭＳ 明朝"/>
        <family val="1"/>
        <charset val="128"/>
      </rPr>
      <t>製造業・建設業</t>
    </r>
    <phoneticPr fontId="10"/>
  </si>
  <si>
    <r>
      <t xml:space="preserve">1.A.4. </t>
    </r>
    <r>
      <rPr>
        <sz val="11"/>
        <rFont val="ＭＳ 明朝"/>
        <family val="1"/>
        <charset val="128"/>
      </rPr>
      <t>その他部門</t>
    </r>
    <rPh sb="9" eb="10">
      <t>タ</t>
    </rPh>
    <rPh sb="10" eb="12">
      <t>ブモン</t>
    </rPh>
    <phoneticPr fontId="10"/>
  </si>
  <si>
    <r>
      <rPr>
        <sz val="11"/>
        <rFont val="ＭＳ 明朝"/>
        <family val="1"/>
        <charset val="128"/>
      </rPr>
      <t>人口</t>
    </r>
    <r>
      <rPr>
        <vertAlign val="superscript"/>
        <sz val="11"/>
        <rFont val="ＭＳ 明朝"/>
        <family val="1"/>
        <charset val="128"/>
      </rPr>
      <t>※</t>
    </r>
    <rPh sb="0" eb="2">
      <t>ジンコウ</t>
    </rPh>
    <phoneticPr fontId="10"/>
  </si>
  <si>
    <r>
      <t xml:space="preserve">3.D. </t>
    </r>
    <r>
      <rPr>
        <sz val="11"/>
        <rFont val="ＭＳ 明朝"/>
        <family val="1"/>
        <charset val="128"/>
      </rPr>
      <t>農用地の土壌</t>
    </r>
    <rPh sb="5" eb="8">
      <t>ノウヨウチ</t>
    </rPh>
    <rPh sb="9" eb="11">
      <t>ドジョウ</t>
    </rPh>
    <phoneticPr fontId="10"/>
  </si>
  <si>
    <r>
      <t xml:space="preserve">5.B. </t>
    </r>
    <r>
      <rPr>
        <sz val="11"/>
        <rFont val="ＭＳ 明朝"/>
        <family val="1"/>
        <charset val="128"/>
      </rPr>
      <t>固形廃棄物の生物処理</t>
    </r>
    <rPh sb="5" eb="7">
      <t>コケイ</t>
    </rPh>
    <rPh sb="7" eb="10">
      <t>ハイキブツ</t>
    </rPh>
    <rPh sb="11" eb="13">
      <t>セイブツ</t>
    </rPh>
    <rPh sb="13" eb="15">
      <t>ショリ</t>
    </rPh>
    <phoneticPr fontId="10"/>
  </si>
  <si>
    <r>
      <t xml:space="preserve">5.D. </t>
    </r>
    <r>
      <rPr>
        <sz val="11"/>
        <rFont val="ＭＳ 明朝"/>
        <family val="1"/>
        <charset val="128"/>
      </rPr>
      <t>排水の処理と放出</t>
    </r>
    <rPh sb="5" eb="7">
      <t>ハイスイ</t>
    </rPh>
    <rPh sb="8" eb="10">
      <t>ショリ</t>
    </rPh>
    <rPh sb="11" eb="13">
      <t>ホウシュツ</t>
    </rPh>
    <phoneticPr fontId="10"/>
  </si>
  <si>
    <r>
      <t xml:space="preserve">1.A. </t>
    </r>
    <r>
      <rPr>
        <sz val="11"/>
        <rFont val="ＭＳ 明朝"/>
        <family val="1"/>
        <charset val="128"/>
      </rPr>
      <t>燃料の燃焼</t>
    </r>
    <rPh sb="5" eb="7">
      <t>ネンリョウ</t>
    </rPh>
    <rPh sb="8" eb="10">
      <t>ネンショウ</t>
    </rPh>
    <phoneticPr fontId="10"/>
  </si>
  <si>
    <r>
      <t xml:space="preserve">2.B. </t>
    </r>
    <r>
      <rPr>
        <sz val="11"/>
        <rFont val="ＭＳ 明朝"/>
        <family val="1"/>
        <charset val="128"/>
      </rPr>
      <t>化学産業</t>
    </r>
    <rPh sb="5" eb="7">
      <t>カガク</t>
    </rPh>
    <rPh sb="7" eb="9">
      <t>サンギョウ</t>
    </rPh>
    <phoneticPr fontId="10"/>
  </si>
  <si>
    <r>
      <t xml:space="preserve">3.A. </t>
    </r>
    <r>
      <rPr>
        <sz val="11"/>
        <rFont val="ＭＳ 明朝"/>
        <family val="1"/>
        <charset val="128"/>
      </rPr>
      <t>消化管内発酵</t>
    </r>
    <rPh sb="5" eb="7">
      <t>ショウカ</t>
    </rPh>
    <rPh sb="7" eb="9">
      <t>カンナイ</t>
    </rPh>
    <rPh sb="9" eb="11">
      <t>ハッコウ</t>
    </rPh>
    <phoneticPr fontId="10"/>
  </si>
  <si>
    <r>
      <t xml:space="preserve">3.C. </t>
    </r>
    <r>
      <rPr>
        <sz val="11"/>
        <rFont val="ＭＳ 明朝"/>
        <family val="1"/>
        <charset val="128"/>
      </rPr>
      <t>稲作</t>
    </r>
    <rPh sb="5" eb="7">
      <t>イナサク</t>
    </rPh>
    <phoneticPr fontId="10"/>
  </si>
  <si>
    <r>
      <t xml:space="preserve">5.A. </t>
    </r>
    <r>
      <rPr>
        <sz val="11"/>
        <rFont val="ＭＳ 明朝"/>
        <family val="1"/>
        <charset val="128"/>
      </rPr>
      <t>固形廃棄物の処分</t>
    </r>
    <rPh sb="5" eb="7">
      <t>コケイ</t>
    </rPh>
    <rPh sb="7" eb="10">
      <t>ハイキブツ</t>
    </rPh>
    <rPh sb="11" eb="13">
      <t>ショブン</t>
    </rPh>
    <phoneticPr fontId="10"/>
  </si>
  <si>
    <r>
      <rPr>
        <sz val="11"/>
        <rFont val="ＭＳ 明朝"/>
        <family val="1"/>
        <charset val="128"/>
      </rPr>
      <t>自動車（旅客）</t>
    </r>
  </si>
  <si>
    <r>
      <rPr>
        <sz val="11"/>
        <rFont val="ＭＳ 明朝"/>
        <family val="1"/>
        <charset val="128"/>
      </rPr>
      <t>パルプ･紙･紙加工品</t>
    </r>
    <phoneticPr fontId="10"/>
  </si>
  <si>
    <r>
      <t xml:space="preserve">1.A. </t>
    </r>
    <r>
      <rPr>
        <b/>
        <sz val="11"/>
        <rFont val="ＭＳ 明朝"/>
        <family val="1"/>
        <charset val="128"/>
      </rPr>
      <t>燃料の燃焼</t>
    </r>
    <rPh sb="5" eb="7">
      <t>ネンリョウ</t>
    </rPh>
    <rPh sb="8" eb="10">
      <t>ネンショウ</t>
    </rPh>
    <phoneticPr fontId="10"/>
  </si>
  <si>
    <r>
      <t xml:space="preserve">1.B. </t>
    </r>
    <r>
      <rPr>
        <b/>
        <sz val="11"/>
        <rFont val="ＭＳ 明朝"/>
        <family val="1"/>
        <charset val="128"/>
      </rPr>
      <t>燃料からの漏出</t>
    </r>
    <rPh sb="5" eb="7">
      <t>ネンリョウ</t>
    </rPh>
    <rPh sb="10" eb="12">
      <t>ロウシュツ</t>
    </rPh>
    <phoneticPr fontId="10"/>
  </si>
  <si>
    <r>
      <t xml:space="preserve">2.A. </t>
    </r>
    <r>
      <rPr>
        <sz val="11"/>
        <rFont val="ＭＳ 明朝"/>
        <family val="1"/>
        <charset val="128"/>
      </rPr>
      <t>鉱物産業</t>
    </r>
    <rPh sb="5" eb="7">
      <t>コウブツ</t>
    </rPh>
    <rPh sb="7" eb="9">
      <t>サンギョウ</t>
    </rPh>
    <phoneticPr fontId="10"/>
  </si>
  <si>
    <r>
      <t xml:space="preserve">2.D. </t>
    </r>
    <r>
      <rPr>
        <sz val="11"/>
        <rFont val="ＭＳ 明朝"/>
        <family val="1"/>
        <charset val="128"/>
      </rPr>
      <t>燃料からの非エネルギー製品及び溶剤の使用</t>
    </r>
    <rPh sb="5" eb="7">
      <t>ネンリョウ</t>
    </rPh>
    <rPh sb="10" eb="11">
      <t>ヒ</t>
    </rPh>
    <rPh sb="16" eb="18">
      <t>セイヒン</t>
    </rPh>
    <rPh sb="18" eb="19">
      <t>オヨ</t>
    </rPh>
    <rPh sb="20" eb="22">
      <t>ヨウザイ</t>
    </rPh>
    <rPh sb="23" eb="25">
      <t>シヨウ</t>
    </rPh>
    <phoneticPr fontId="10"/>
  </si>
  <si>
    <r>
      <t xml:space="preserve">3.G. </t>
    </r>
    <r>
      <rPr>
        <sz val="11"/>
        <rFont val="ＭＳ 明朝"/>
        <family val="1"/>
        <charset val="128"/>
      </rPr>
      <t>石灰施用</t>
    </r>
    <rPh sb="5" eb="7">
      <t>セッカイ</t>
    </rPh>
    <rPh sb="7" eb="9">
      <t>セヨウ</t>
    </rPh>
    <phoneticPr fontId="10"/>
  </si>
  <si>
    <r>
      <t xml:space="preserve">4.A. </t>
    </r>
    <r>
      <rPr>
        <sz val="11"/>
        <rFont val="ＭＳ 明朝"/>
        <family val="1"/>
        <charset val="128"/>
      </rPr>
      <t>森林</t>
    </r>
    <rPh sb="5" eb="7">
      <t>シンリン</t>
    </rPh>
    <phoneticPr fontId="10"/>
  </si>
  <si>
    <r>
      <t xml:space="preserve">4.B. </t>
    </r>
    <r>
      <rPr>
        <sz val="11"/>
        <rFont val="ＭＳ 明朝"/>
        <family val="1"/>
        <charset val="128"/>
      </rPr>
      <t>農地</t>
    </r>
    <rPh sb="5" eb="7">
      <t>ノウチ</t>
    </rPh>
    <phoneticPr fontId="10"/>
  </si>
  <si>
    <r>
      <t xml:space="preserve">4.C. </t>
    </r>
    <r>
      <rPr>
        <sz val="11"/>
        <rFont val="ＭＳ 明朝"/>
        <family val="1"/>
        <charset val="128"/>
      </rPr>
      <t>草地</t>
    </r>
    <rPh sb="5" eb="7">
      <t>クサチ</t>
    </rPh>
    <phoneticPr fontId="10"/>
  </si>
  <si>
    <r>
      <t xml:space="preserve">4.D. </t>
    </r>
    <r>
      <rPr>
        <sz val="11"/>
        <rFont val="ＭＳ 明朝"/>
        <family val="1"/>
        <charset val="128"/>
      </rPr>
      <t>湿地</t>
    </r>
    <rPh sb="5" eb="7">
      <t>シッチ</t>
    </rPh>
    <phoneticPr fontId="10"/>
  </si>
  <si>
    <r>
      <t xml:space="preserve">4.E. </t>
    </r>
    <r>
      <rPr>
        <sz val="11"/>
        <rFont val="ＭＳ 明朝"/>
        <family val="1"/>
        <charset val="128"/>
      </rPr>
      <t>開発地</t>
    </r>
    <rPh sb="5" eb="7">
      <t>カイハツ</t>
    </rPh>
    <rPh sb="7" eb="8">
      <t>チ</t>
    </rPh>
    <phoneticPr fontId="10"/>
  </si>
  <si>
    <r>
      <t xml:space="preserve">4.F. </t>
    </r>
    <r>
      <rPr>
        <sz val="11"/>
        <rFont val="ＭＳ 明朝"/>
        <family val="1"/>
        <charset val="128"/>
      </rPr>
      <t>その他の土地</t>
    </r>
    <rPh sb="7" eb="8">
      <t>タ</t>
    </rPh>
    <rPh sb="9" eb="11">
      <t>トチ</t>
    </rPh>
    <phoneticPr fontId="10"/>
  </si>
  <si>
    <r>
      <t xml:space="preserve">4.G. </t>
    </r>
    <r>
      <rPr>
        <sz val="11"/>
        <rFont val="ＭＳ 明朝"/>
        <family val="1"/>
        <charset val="128"/>
      </rPr>
      <t>伐採木材製品</t>
    </r>
    <rPh sb="5" eb="7">
      <t>バッサイ</t>
    </rPh>
    <rPh sb="7" eb="9">
      <t>モクザイ</t>
    </rPh>
    <rPh sb="9" eb="11">
      <t>セイヒン</t>
    </rPh>
    <phoneticPr fontId="10"/>
  </si>
  <si>
    <r>
      <t xml:space="preserve">5.C. </t>
    </r>
    <r>
      <rPr>
        <sz val="11"/>
        <rFont val="ＭＳ 明朝"/>
        <family val="1"/>
        <charset val="128"/>
      </rPr>
      <t>廃棄物の焼却と野焼き（エネルギー利用を含まない）</t>
    </r>
    <rPh sb="5" eb="8">
      <t>ハイキブツ</t>
    </rPh>
    <rPh sb="9" eb="11">
      <t>ショウキャク</t>
    </rPh>
    <rPh sb="12" eb="14">
      <t>ノヤ</t>
    </rPh>
    <rPh sb="21" eb="23">
      <t>リヨウ</t>
    </rPh>
    <rPh sb="24" eb="25">
      <t>フク</t>
    </rPh>
    <phoneticPr fontId="10"/>
  </si>
  <si>
    <r>
      <t xml:space="preserve">5.E. </t>
    </r>
    <r>
      <rPr>
        <sz val="11"/>
        <rFont val="ＭＳ 明朝"/>
        <family val="1"/>
        <charset val="128"/>
      </rPr>
      <t>石油由来の界面活性剤の分解</t>
    </r>
    <phoneticPr fontId="10"/>
  </si>
  <si>
    <r>
      <rPr>
        <b/>
        <sz val="11"/>
        <rFont val="ＭＳ 明朝"/>
        <family val="1"/>
        <charset val="128"/>
      </rPr>
      <t>旅客</t>
    </r>
    <rPh sb="0" eb="2">
      <t>リョカク</t>
    </rPh>
    <phoneticPr fontId="10"/>
  </si>
  <si>
    <r>
      <rPr>
        <b/>
        <sz val="11"/>
        <rFont val="ＭＳ 明朝"/>
        <family val="1"/>
        <charset val="128"/>
      </rPr>
      <t>貨物</t>
    </r>
    <phoneticPr fontId="10"/>
  </si>
  <si>
    <r>
      <t xml:space="preserve">1.B. </t>
    </r>
    <r>
      <rPr>
        <sz val="11"/>
        <rFont val="ＭＳ 明朝"/>
        <family val="1"/>
        <charset val="128"/>
      </rPr>
      <t>燃料からの漏出</t>
    </r>
    <rPh sb="5" eb="7">
      <t>ネンリョウ</t>
    </rPh>
    <rPh sb="10" eb="12">
      <t>ロウシュツ</t>
    </rPh>
    <phoneticPr fontId="10"/>
  </si>
  <si>
    <t>8.F-gas</t>
    <phoneticPr fontId="10"/>
  </si>
  <si>
    <t>9.GHG-capita</t>
    <phoneticPr fontId="10"/>
  </si>
  <si>
    <t>10.GHG-GDP</t>
    <phoneticPr fontId="10"/>
  </si>
  <si>
    <t>11.Household (per household)</t>
    <phoneticPr fontId="10"/>
  </si>
  <si>
    <t>12.Household (per capita)</t>
    <phoneticPr fontId="10"/>
  </si>
  <si>
    <t>Note</t>
  </si>
  <si>
    <t>https://www.nies.go.jp/gio/copyright/index.html</t>
    <phoneticPr fontId="10"/>
  </si>
  <si>
    <t>13.NDC-LULUCF</t>
    <phoneticPr fontId="10"/>
  </si>
  <si>
    <t>1.Summary</t>
    <phoneticPr fontId="10"/>
  </si>
  <si>
    <r>
      <rPr>
        <sz val="11"/>
        <rFont val="ＭＳ 明朝"/>
        <family val="1"/>
        <charset val="128"/>
      </rPr>
      <t>エネルギー転換部門（電気熱配分誤差）</t>
    </r>
    <rPh sb="5" eb="7">
      <t>テンカン</t>
    </rPh>
    <rPh sb="7" eb="9">
      <t>ブモン</t>
    </rPh>
    <rPh sb="10" eb="12">
      <t>デンキ</t>
    </rPh>
    <rPh sb="12" eb="13">
      <t>ネツ</t>
    </rPh>
    <rPh sb="13" eb="15">
      <t>ハイブン</t>
    </rPh>
    <rPh sb="15" eb="17">
      <t>ゴサ</t>
    </rPh>
    <phoneticPr fontId="10"/>
  </si>
  <si>
    <r>
      <t>GHG</t>
    </r>
    <r>
      <rPr>
        <sz val="11"/>
        <rFont val="ＭＳ 明朝"/>
        <family val="1"/>
        <charset val="128"/>
      </rPr>
      <t>排出量</t>
    </r>
    <rPh sb="3" eb="5">
      <t>ハイシュツ</t>
    </rPh>
    <rPh sb="5" eb="6">
      <t>リョウ</t>
    </rPh>
    <phoneticPr fontId="10"/>
  </si>
  <si>
    <r>
      <t>GHG</t>
    </r>
    <r>
      <rPr>
        <sz val="11"/>
        <rFont val="ＭＳ 明朝"/>
        <family val="1"/>
        <charset val="128"/>
      </rPr>
      <t>排出量に対する比率</t>
    </r>
    <rPh sb="3" eb="5">
      <t>ハイシュツ</t>
    </rPh>
    <rPh sb="5" eb="6">
      <t>リョウ</t>
    </rPh>
    <rPh sb="7" eb="8">
      <t>タイ</t>
    </rPh>
    <rPh sb="10" eb="12">
      <t>ヒリツ</t>
    </rPh>
    <phoneticPr fontId="10"/>
  </si>
  <si>
    <r>
      <rPr>
        <sz val="11"/>
        <rFont val="ＭＳ 明朝"/>
        <family val="1"/>
        <charset val="128"/>
      </rPr>
      <t>国際航空</t>
    </r>
    <rPh sb="0" eb="4">
      <t>コクサイコウクウ</t>
    </rPh>
    <phoneticPr fontId="10"/>
  </si>
  <si>
    <r>
      <rPr>
        <sz val="11"/>
        <rFont val="ＭＳ 明朝"/>
        <family val="1"/>
        <charset val="128"/>
      </rPr>
      <t>国際船舶</t>
    </r>
    <rPh sb="0" eb="2">
      <t>コクサイ</t>
    </rPh>
    <phoneticPr fontId="10"/>
  </si>
  <si>
    <r>
      <rPr>
        <sz val="11"/>
        <rFont val="ＭＳ 明朝"/>
        <family val="1"/>
        <charset val="128"/>
      </rPr>
      <t>本シート</t>
    </r>
    <rPh sb="0" eb="1">
      <t>ホン</t>
    </rPh>
    <phoneticPr fontId="10"/>
  </si>
  <si>
    <r>
      <rPr>
        <u/>
        <sz val="11"/>
        <color indexed="12"/>
        <rFont val="ＭＳ 明朝"/>
        <family val="1"/>
        <charset val="128"/>
      </rPr>
      <t>温室効果ガス排出・吸収量のまとめ</t>
    </r>
    <rPh sb="9" eb="11">
      <t>キュウシュウ</t>
    </rPh>
    <phoneticPr fontId="10"/>
  </si>
  <si>
    <r>
      <t xml:space="preserve">3.B. </t>
    </r>
    <r>
      <rPr>
        <sz val="11"/>
        <rFont val="ＭＳ 明朝"/>
        <family val="1"/>
        <charset val="128"/>
      </rPr>
      <t>家畜排せつ物の管理</t>
    </r>
    <rPh sb="5" eb="7">
      <t>カチク</t>
    </rPh>
    <rPh sb="7" eb="8">
      <t>ハイ</t>
    </rPh>
    <rPh sb="10" eb="11">
      <t>ブツ</t>
    </rPh>
    <rPh sb="12" eb="14">
      <t>カンリ</t>
    </rPh>
    <phoneticPr fontId="10"/>
  </si>
  <si>
    <r>
      <rPr>
        <sz val="11"/>
        <rFont val="ＭＳ 明朝"/>
        <family val="1"/>
        <charset val="128"/>
      </rPr>
      <t>■本データをご利用の際は以下のページをお読みください。</t>
    </r>
    <rPh sb="1" eb="2">
      <t>ホン</t>
    </rPh>
    <rPh sb="7" eb="9">
      <t>リヨウ</t>
    </rPh>
    <rPh sb="10" eb="11">
      <t>サイ</t>
    </rPh>
    <rPh sb="12" eb="14">
      <t>イカ</t>
    </rPh>
    <rPh sb="20" eb="21">
      <t>ヨ</t>
    </rPh>
    <phoneticPr fontId="10"/>
  </si>
  <si>
    <r>
      <rPr>
        <sz val="11"/>
        <rFont val="ＭＳ 明朝"/>
        <family val="1"/>
        <charset val="128"/>
      </rPr>
      <t>シート名／</t>
    </r>
    <r>
      <rPr>
        <sz val="11"/>
        <rFont val="Times New Roman"/>
        <family val="1"/>
      </rPr>
      <t>Sheets</t>
    </r>
    <rPh sb="3" eb="4">
      <t>メイ</t>
    </rPh>
    <phoneticPr fontId="10"/>
  </si>
  <si>
    <r>
      <t>CO</t>
    </r>
    <r>
      <rPr>
        <u/>
        <vertAlign val="subscript"/>
        <sz val="11"/>
        <color indexed="12"/>
        <rFont val="Times New Roman"/>
        <family val="1"/>
      </rPr>
      <t>2</t>
    </r>
    <r>
      <rPr>
        <u/>
        <sz val="11"/>
        <color indexed="12"/>
        <rFont val="Times New Roman"/>
        <family val="1"/>
      </rPr>
      <t xml:space="preserve"> </t>
    </r>
    <r>
      <rPr>
        <u/>
        <sz val="11"/>
        <color indexed="12"/>
        <rFont val="ＭＳ 明朝"/>
        <family val="1"/>
        <charset val="128"/>
      </rPr>
      <t>の部門別排出量のシェア（電気・熱配分前後のシェア）</t>
    </r>
    <rPh sb="5" eb="8">
      <t>ブモンベツ</t>
    </rPh>
    <phoneticPr fontId="10"/>
  </si>
  <si>
    <r>
      <t>5.CO</t>
    </r>
    <r>
      <rPr>
        <vertAlign val="subscript"/>
        <sz val="11"/>
        <rFont val="Times New Roman"/>
        <family val="1"/>
      </rPr>
      <t>2</t>
    </r>
    <r>
      <rPr>
        <sz val="11"/>
        <rFont val="Times New Roman"/>
        <family val="1"/>
      </rPr>
      <t>-fuel</t>
    </r>
    <phoneticPr fontId="10"/>
  </si>
  <si>
    <r>
      <rPr>
        <u/>
        <sz val="11"/>
        <color indexed="12"/>
        <rFont val="ＭＳ 明朝"/>
        <family val="1"/>
        <charset val="128"/>
      </rPr>
      <t>エネルギー起源</t>
    </r>
    <r>
      <rPr>
        <u/>
        <sz val="11"/>
        <color indexed="12"/>
        <rFont val="Times New Roman"/>
        <family val="1"/>
      </rPr>
      <t>CO</t>
    </r>
    <r>
      <rPr>
        <u/>
        <vertAlign val="subscript"/>
        <sz val="11"/>
        <color indexed="12"/>
        <rFont val="Times New Roman"/>
        <family val="1"/>
      </rPr>
      <t>2</t>
    </r>
    <r>
      <rPr>
        <u/>
        <sz val="11"/>
        <color indexed="12"/>
        <rFont val="Times New Roman"/>
        <family val="1"/>
      </rPr>
      <t xml:space="preserve"> </t>
    </r>
    <r>
      <rPr>
        <u/>
        <sz val="11"/>
        <color indexed="12"/>
        <rFont val="ＭＳ 明朝"/>
        <family val="1"/>
        <charset val="128"/>
      </rPr>
      <t>排出量（燃料種別）</t>
    </r>
    <phoneticPr fontId="10"/>
  </si>
  <si>
    <r>
      <t>6.CH</t>
    </r>
    <r>
      <rPr>
        <vertAlign val="subscript"/>
        <sz val="11"/>
        <rFont val="Times New Roman"/>
        <family val="1"/>
      </rPr>
      <t>4</t>
    </r>
    <phoneticPr fontId="10"/>
  </si>
  <si>
    <r>
      <t>7.N</t>
    </r>
    <r>
      <rPr>
        <vertAlign val="subscript"/>
        <sz val="11"/>
        <rFont val="Times New Roman"/>
        <family val="1"/>
      </rPr>
      <t>2</t>
    </r>
    <r>
      <rPr>
        <sz val="11"/>
        <rFont val="Times New Roman"/>
        <family val="1"/>
      </rPr>
      <t>O</t>
    </r>
    <phoneticPr fontId="10"/>
  </si>
  <si>
    <r>
      <t>N</t>
    </r>
    <r>
      <rPr>
        <u/>
        <vertAlign val="subscript"/>
        <sz val="11"/>
        <color indexed="12"/>
        <rFont val="Times New Roman"/>
        <family val="1"/>
      </rPr>
      <t>2</t>
    </r>
    <r>
      <rPr>
        <u/>
        <sz val="11"/>
        <color indexed="12"/>
        <rFont val="Times New Roman"/>
        <family val="1"/>
      </rPr>
      <t xml:space="preserve">O </t>
    </r>
    <r>
      <rPr>
        <u/>
        <sz val="11"/>
        <color indexed="12"/>
        <rFont val="ＭＳ 明朝"/>
        <family val="1"/>
        <charset val="128"/>
      </rPr>
      <t>排出量</t>
    </r>
    <rPh sb="4" eb="7">
      <t>ハイシュツリョウ</t>
    </rPh>
    <phoneticPr fontId="10"/>
  </si>
  <si>
    <r>
      <t>F-gas</t>
    </r>
    <r>
      <rPr>
        <u/>
        <sz val="11"/>
        <color indexed="12"/>
        <rFont val="ＭＳ 明朝"/>
        <family val="1"/>
        <charset val="128"/>
      </rPr>
      <t>（</t>
    </r>
    <r>
      <rPr>
        <u/>
        <sz val="11"/>
        <color indexed="12"/>
        <rFont val="Times New Roman"/>
        <family val="1"/>
      </rPr>
      <t>HFCs, PFCs, SF</t>
    </r>
    <r>
      <rPr>
        <u/>
        <vertAlign val="subscript"/>
        <sz val="11"/>
        <color indexed="12"/>
        <rFont val="Times New Roman"/>
        <family val="1"/>
      </rPr>
      <t>6</t>
    </r>
    <r>
      <rPr>
        <u/>
        <sz val="11"/>
        <color indexed="12"/>
        <rFont val="Times New Roman"/>
        <family val="1"/>
      </rPr>
      <t>, NF</t>
    </r>
    <r>
      <rPr>
        <u/>
        <vertAlign val="subscript"/>
        <sz val="11"/>
        <color indexed="12"/>
        <rFont val="Times New Roman"/>
        <family val="1"/>
      </rPr>
      <t>3</t>
    </r>
    <r>
      <rPr>
        <u/>
        <sz val="11"/>
        <color indexed="12"/>
        <rFont val="ＭＳ 明朝"/>
        <family val="1"/>
        <charset val="128"/>
      </rPr>
      <t>）排出量</t>
    </r>
    <rPh sb="27" eb="30">
      <t>ハイシュツリョウ</t>
    </rPh>
    <phoneticPr fontId="10"/>
  </si>
  <si>
    <r>
      <t>SF</t>
    </r>
    <r>
      <rPr>
        <vertAlign val="subscript"/>
        <sz val="11"/>
        <rFont val="Times New Roman"/>
        <family val="1"/>
      </rPr>
      <t>6</t>
    </r>
    <phoneticPr fontId="10"/>
  </si>
  <si>
    <r>
      <t>NF</t>
    </r>
    <r>
      <rPr>
        <vertAlign val="subscript"/>
        <sz val="11"/>
        <rFont val="Times New Roman"/>
        <family val="1"/>
      </rPr>
      <t>3</t>
    </r>
    <phoneticPr fontId="10"/>
  </si>
  <si>
    <r>
      <rPr>
        <sz val="11"/>
        <rFont val="ＭＳ 明朝"/>
        <family val="1"/>
        <charset val="128"/>
      </rPr>
      <t>国内航空</t>
    </r>
    <rPh sb="0" eb="2">
      <t>コクナイ</t>
    </rPh>
    <rPh sb="2" eb="4">
      <t>コウクウ</t>
    </rPh>
    <phoneticPr fontId="10"/>
  </si>
  <si>
    <r>
      <rPr>
        <sz val="11"/>
        <rFont val="ＭＳ 明朝"/>
        <family val="1"/>
        <charset val="128"/>
      </rPr>
      <t>国内船舶</t>
    </r>
    <rPh sb="0" eb="2">
      <t>コクナイ</t>
    </rPh>
    <rPh sb="2" eb="4">
      <t>センパク</t>
    </rPh>
    <phoneticPr fontId="10"/>
  </si>
  <si>
    <r>
      <rPr>
        <sz val="11"/>
        <rFont val="ＭＳ 明朝"/>
        <family val="1"/>
        <charset val="128"/>
      </rPr>
      <t>アンモニア製造</t>
    </r>
    <rPh sb="5" eb="7">
      <t>セイゾウ</t>
    </rPh>
    <phoneticPr fontId="10"/>
  </si>
  <si>
    <r>
      <t xml:space="preserve">4. </t>
    </r>
    <r>
      <rPr>
        <b/>
        <sz val="11"/>
        <rFont val="ＭＳ 明朝"/>
        <family val="1"/>
        <charset val="128"/>
      </rPr>
      <t>土地利用、土地利用変化および林業（</t>
    </r>
    <r>
      <rPr>
        <b/>
        <sz val="11"/>
        <rFont val="Times New Roman"/>
        <family val="1"/>
      </rPr>
      <t>LULUCF</t>
    </r>
    <r>
      <rPr>
        <b/>
        <sz val="11"/>
        <rFont val="ＭＳ 明朝"/>
        <family val="1"/>
        <charset val="128"/>
      </rPr>
      <t>）</t>
    </r>
    <rPh sb="3" eb="5">
      <t>トチ</t>
    </rPh>
    <rPh sb="5" eb="7">
      <t>リヨウ</t>
    </rPh>
    <rPh sb="8" eb="10">
      <t>トチ</t>
    </rPh>
    <rPh sb="10" eb="12">
      <t>リヨウ</t>
    </rPh>
    <rPh sb="12" eb="14">
      <t>ヘンカ</t>
    </rPh>
    <rPh sb="17" eb="19">
      <t>リンギョウ</t>
    </rPh>
    <phoneticPr fontId="10"/>
  </si>
  <si>
    <r>
      <rPr>
        <b/>
        <sz val="11"/>
        <rFont val="ＭＳ 明朝"/>
        <family val="1"/>
        <charset val="128"/>
      </rPr>
      <t>間接</t>
    </r>
    <r>
      <rPr>
        <b/>
        <sz val="11"/>
        <rFont val="Times New Roman"/>
        <family val="1"/>
      </rPr>
      <t>CO</t>
    </r>
    <r>
      <rPr>
        <b/>
        <vertAlign val="subscript"/>
        <sz val="11"/>
        <rFont val="Times New Roman"/>
        <family val="1"/>
      </rPr>
      <t>2</t>
    </r>
    <rPh sb="0" eb="2">
      <t>カンセツ</t>
    </rPh>
    <phoneticPr fontId="10"/>
  </si>
  <si>
    <r>
      <rPr>
        <b/>
        <sz val="11"/>
        <rFont val="ＭＳ 明朝"/>
        <family val="1"/>
        <charset val="128"/>
      </rPr>
      <t>合計</t>
    </r>
    <r>
      <rPr>
        <b/>
        <sz val="11"/>
        <rFont val="Times New Roman"/>
        <family val="1"/>
      </rPr>
      <t xml:space="preserve"> (LULUCF</t>
    </r>
    <r>
      <rPr>
        <b/>
        <sz val="11"/>
        <rFont val="ＭＳ 明朝"/>
        <family val="1"/>
        <charset val="128"/>
      </rPr>
      <t>分野を除く、間接</t>
    </r>
    <r>
      <rPr>
        <b/>
        <sz val="11"/>
        <rFont val="Times New Roman"/>
        <family val="1"/>
      </rPr>
      <t>CO</t>
    </r>
    <r>
      <rPr>
        <b/>
        <vertAlign val="subscript"/>
        <sz val="11"/>
        <rFont val="Times New Roman"/>
        <family val="1"/>
      </rPr>
      <t>2</t>
    </r>
    <r>
      <rPr>
        <b/>
        <sz val="11"/>
        <rFont val="ＭＳ 明朝"/>
        <family val="1"/>
        <charset val="128"/>
      </rPr>
      <t>を除く。</t>
    </r>
    <r>
      <rPr>
        <b/>
        <sz val="11"/>
        <rFont val="Times New Roman"/>
        <family val="1"/>
      </rPr>
      <t>)</t>
    </r>
    <rPh sb="0" eb="2">
      <t>ゴウケイ</t>
    </rPh>
    <rPh sb="10" eb="12">
      <t>ブンヤ</t>
    </rPh>
    <rPh sb="13" eb="14">
      <t>ノゾ</t>
    </rPh>
    <rPh sb="16" eb="18">
      <t>カンセツ</t>
    </rPh>
    <rPh sb="22" eb="23">
      <t>ノゾ</t>
    </rPh>
    <phoneticPr fontId="10"/>
  </si>
  <si>
    <r>
      <rPr>
        <b/>
        <sz val="11"/>
        <rFont val="ＭＳ 明朝"/>
        <family val="1"/>
        <charset val="128"/>
      </rPr>
      <t>合計（</t>
    </r>
    <r>
      <rPr>
        <b/>
        <sz val="11"/>
        <rFont val="Times New Roman"/>
        <family val="1"/>
      </rPr>
      <t>LULUCF</t>
    </r>
    <r>
      <rPr>
        <b/>
        <sz val="11"/>
        <rFont val="ＭＳ 明朝"/>
        <family val="1"/>
        <charset val="128"/>
      </rPr>
      <t>分野含む、間接</t>
    </r>
    <r>
      <rPr>
        <b/>
        <sz val="11"/>
        <rFont val="Times New Roman"/>
        <family val="1"/>
      </rPr>
      <t>CO</t>
    </r>
    <r>
      <rPr>
        <b/>
        <vertAlign val="subscript"/>
        <sz val="11"/>
        <rFont val="Times New Roman"/>
        <family val="1"/>
      </rPr>
      <t>2</t>
    </r>
    <r>
      <rPr>
        <b/>
        <sz val="11"/>
        <rFont val="ＭＳ 明朝"/>
        <family val="1"/>
        <charset val="128"/>
      </rPr>
      <t>を除く。）</t>
    </r>
    <rPh sb="0" eb="2">
      <t>ゴウケイ</t>
    </rPh>
    <rPh sb="9" eb="11">
      <t>ブンヤ</t>
    </rPh>
    <rPh sb="11" eb="12">
      <t>フク</t>
    </rPh>
    <rPh sb="14" eb="16">
      <t>カンセツ</t>
    </rPh>
    <rPh sb="20" eb="21">
      <t>ノゾ</t>
    </rPh>
    <phoneticPr fontId="10"/>
  </si>
  <si>
    <r>
      <rPr>
        <b/>
        <sz val="11"/>
        <rFont val="ＭＳ 明朝"/>
        <family val="1"/>
        <charset val="128"/>
      </rPr>
      <t>合計（</t>
    </r>
    <r>
      <rPr>
        <b/>
        <sz val="11"/>
        <rFont val="Times New Roman"/>
        <family val="1"/>
      </rPr>
      <t>LULUCF</t>
    </r>
    <r>
      <rPr>
        <b/>
        <sz val="11"/>
        <rFont val="ＭＳ 明朝"/>
        <family val="1"/>
        <charset val="128"/>
      </rPr>
      <t>分野を除く、間接</t>
    </r>
    <r>
      <rPr>
        <b/>
        <sz val="11"/>
        <rFont val="Times New Roman"/>
        <family val="1"/>
      </rPr>
      <t>CO</t>
    </r>
    <r>
      <rPr>
        <b/>
        <vertAlign val="subscript"/>
        <sz val="11"/>
        <rFont val="Times New Roman"/>
        <family val="1"/>
      </rPr>
      <t>2</t>
    </r>
    <r>
      <rPr>
        <b/>
        <sz val="11"/>
        <rFont val="ＭＳ 明朝"/>
        <family val="1"/>
        <charset val="128"/>
      </rPr>
      <t>を含む。）</t>
    </r>
    <rPh sb="0" eb="2">
      <t>ゴウケイ</t>
    </rPh>
    <rPh sb="9" eb="11">
      <t>ブンヤ</t>
    </rPh>
    <rPh sb="12" eb="13">
      <t>ノゾ</t>
    </rPh>
    <rPh sb="15" eb="17">
      <t>カンセツ</t>
    </rPh>
    <rPh sb="21" eb="22">
      <t>フク</t>
    </rPh>
    <phoneticPr fontId="10"/>
  </si>
  <si>
    <r>
      <rPr>
        <b/>
        <sz val="11"/>
        <rFont val="ＭＳ 明朝"/>
        <family val="1"/>
        <charset val="128"/>
      </rPr>
      <t>合計（</t>
    </r>
    <r>
      <rPr>
        <b/>
        <sz val="11"/>
        <rFont val="Times New Roman"/>
        <family val="1"/>
      </rPr>
      <t>LULUCF</t>
    </r>
    <r>
      <rPr>
        <b/>
        <sz val="11"/>
        <rFont val="ＭＳ 明朝"/>
        <family val="1"/>
        <charset val="128"/>
      </rPr>
      <t>分野含む、間接</t>
    </r>
    <r>
      <rPr>
        <b/>
        <sz val="11"/>
        <rFont val="Times New Roman"/>
        <family val="1"/>
      </rPr>
      <t>CO</t>
    </r>
    <r>
      <rPr>
        <b/>
        <vertAlign val="subscript"/>
        <sz val="11"/>
        <rFont val="Times New Roman"/>
        <family val="1"/>
      </rPr>
      <t>2</t>
    </r>
    <r>
      <rPr>
        <b/>
        <sz val="11"/>
        <rFont val="ＭＳ 明朝"/>
        <family val="1"/>
        <charset val="128"/>
      </rPr>
      <t>を含む。）</t>
    </r>
    <rPh sb="0" eb="2">
      <t>ゴウケイ</t>
    </rPh>
    <rPh sb="9" eb="11">
      <t>ブンヤ</t>
    </rPh>
    <rPh sb="11" eb="12">
      <t>フク</t>
    </rPh>
    <rPh sb="14" eb="16">
      <t>カンセツ</t>
    </rPh>
    <rPh sb="20" eb="21">
      <t>フク</t>
    </rPh>
    <phoneticPr fontId="10"/>
  </si>
  <si>
    <r>
      <rPr>
        <sz val="11"/>
        <rFont val="ＭＳ 明朝"/>
        <family val="1"/>
        <charset val="128"/>
      </rPr>
      <t>※</t>
    </r>
    <r>
      <rPr>
        <sz val="11"/>
        <rFont val="Times New Roman"/>
        <family val="1"/>
      </rPr>
      <t>1</t>
    </r>
    <r>
      <rPr>
        <sz val="11"/>
        <rFont val="ＭＳ 明朝"/>
        <family val="1"/>
        <charset val="128"/>
      </rPr>
      <t>：プラスは排出を表し、マイナスは吸収を表す。</t>
    </r>
    <rPh sb="7" eb="9">
      <t>ハイシュツ</t>
    </rPh>
    <rPh sb="10" eb="11">
      <t>アラワ</t>
    </rPh>
    <rPh sb="18" eb="20">
      <t>キュウシュウ</t>
    </rPh>
    <rPh sb="21" eb="22">
      <t>アラワ</t>
    </rPh>
    <phoneticPr fontId="10"/>
  </si>
  <si>
    <r>
      <rPr>
        <sz val="11"/>
        <rFont val="ＭＳ 明朝"/>
        <family val="1"/>
        <charset val="128"/>
      </rPr>
      <t>※</t>
    </r>
    <r>
      <rPr>
        <sz val="11"/>
        <rFont val="Times New Roman"/>
        <family val="1"/>
      </rPr>
      <t>4</t>
    </r>
    <r>
      <rPr>
        <sz val="11"/>
        <rFont val="ＭＳ 明朝"/>
        <family val="1"/>
        <charset val="128"/>
      </rPr>
      <t>：合計（</t>
    </r>
    <r>
      <rPr>
        <sz val="11"/>
        <rFont val="Times New Roman"/>
        <family val="1"/>
      </rPr>
      <t>LULUCF</t>
    </r>
    <r>
      <rPr>
        <sz val="11"/>
        <rFont val="ＭＳ 明朝"/>
        <family val="1"/>
        <charset val="128"/>
      </rPr>
      <t>を除く、間接</t>
    </r>
    <r>
      <rPr>
        <sz val="11"/>
        <rFont val="Times New Roman"/>
        <family val="1"/>
      </rPr>
      <t>CO</t>
    </r>
    <r>
      <rPr>
        <vertAlign val="subscript"/>
        <sz val="11"/>
        <rFont val="Times New Roman"/>
        <family val="1"/>
      </rPr>
      <t>2</t>
    </r>
    <r>
      <rPr>
        <sz val="11"/>
        <rFont val="ＭＳ 明朝"/>
        <family val="1"/>
        <charset val="128"/>
      </rPr>
      <t>を含む）は国内公表の</t>
    </r>
    <r>
      <rPr>
        <sz val="11"/>
        <rFont val="Times New Roman"/>
        <family val="1"/>
      </rPr>
      <t>CO</t>
    </r>
    <r>
      <rPr>
        <vertAlign val="subscript"/>
        <sz val="11"/>
        <rFont val="Times New Roman"/>
        <family val="1"/>
      </rPr>
      <t>2</t>
    </r>
    <r>
      <rPr>
        <sz val="11"/>
        <rFont val="ＭＳ 明朝"/>
        <family val="1"/>
        <charset val="128"/>
      </rPr>
      <t>排出量と等しい。</t>
    </r>
    <rPh sb="3" eb="5">
      <t>ゴウケイ</t>
    </rPh>
    <rPh sb="13" eb="14">
      <t>ノゾ</t>
    </rPh>
    <rPh sb="16" eb="18">
      <t>カンセツ</t>
    </rPh>
    <rPh sb="22" eb="23">
      <t>フク</t>
    </rPh>
    <rPh sb="26" eb="28">
      <t>コクナイ</t>
    </rPh>
    <rPh sb="28" eb="30">
      <t>コウヒョウ</t>
    </rPh>
    <rPh sb="34" eb="36">
      <t>ハイシュツ</t>
    </rPh>
    <rPh sb="36" eb="37">
      <t>リョウ</t>
    </rPh>
    <rPh sb="38" eb="39">
      <t>ヒト</t>
    </rPh>
    <phoneticPr fontId="10"/>
  </si>
  <si>
    <r>
      <rPr>
        <sz val="11"/>
        <rFont val="ＭＳ 明朝"/>
        <family val="1"/>
        <charset val="128"/>
      </rPr>
      <t>■排出量　</t>
    </r>
    <r>
      <rPr>
        <sz val="11"/>
        <rFont val="Times New Roman"/>
        <family val="1"/>
      </rPr>
      <t>[Mt CO</t>
    </r>
    <r>
      <rPr>
        <vertAlign val="subscript"/>
        <sz val="11"/>
        <rFont val="Times New Roman"/>
        <family val="1"/>
      </rPr>
      <t>2</t>
    </r>
    <r>
      <rPr>
        <sz val="11"/>
        <rFont val="Times New Roman"/>
        <family val="1"/>
      </rPr>
      <t>]</t>
    </r>
    <phoneticPr fontId="10"/>
  </si>
  <si>
    <r>
      <rPr>
        <sz val="11"/>
        <rFont val="ＭＳ 明朝"/>
        <family val="1"/>
        <charset val="128"/>
      </rPr>
      <t>注）国際バンカー油起源の</t>
    </r>
    <r>
      <rPr>
        <sz val="11"/>
        <rFont val="Times New Roman"/>
        <family val="1"/>
      </rPr>
      <t>GHG</t>
    </r>
    <r>
      <rPr>
        <sz val="11"/>
        <rFont val="ＭＳ 明朝"/>
        <family val="1"/>
        <charset val="128"/>
      </rPr>
      <t>排出量は参考値として報告しており、国の排出量に含まれない。</t>
    </r>
    <rPh sb="0" eb="1">
      <t>チュウ</t>
    </rPh>
    <rPh sb="2" eb="4">
      <t>コクサイ</t>
    </rPh>
    <rPh sb="8" eb="9">
      <t>ユ</t>
    </rPh>
    <rPh sb="9" eb="11">
      <t>キゲン</t>
    </rPh>
    <rPh sb="15" eb="17">
      <t>ハイシュツ</t>
    </rPh>
    <rPh sb="17" eb="18">
      <t>リョウ</t>
    </rPh>
    <rPh sb="19" eb="21">
      <t>サンコウ</t>
    </rPh>
    <rPh sb="21" eb="22">
      <t>チ</t>
    </rPh>
    <rPh sb="25" eb="27">
      <t>ホウコク</t>
    </rPh>
    <rPh sb="32" eb="33">
      <t>クニ</t>
    </rPh>
    <rPh sb="34" eb="36">
      <t>ハイシュツ</t>
    </rPh>
    <rPh sb="36" eb="37">
      <t>リョウ</t>
    </rPh>
    <rPh sb="38" eb="39">
      <t>フク</t>
    </rPh>
    <phoneticPr fontId="10"/>
  </si>
  <si>
    <r>
      <rPr>
        <sz val="11"/>
        <rFont val="ＭＳ 明朝"/>
        <family val="1"/>
        <charset val="128"/>
      </rPr>
      <t>■人口　</t>
    </r>
    <r>
      <rPr>
        <sz val="11"/>
        <rFont val="Times New Roman"/>
        <family val="1"/>
      </rPr>
      <t>[</t>
    </r>
    <r>
      <rPr>
        <sz val="11"/>
        <rFont val="ＭＳ 明朝"/>
        <family val="1"/>
        <charset val="128"/>
      </rPr>
      <t>千人</t>
    </r>
    <r>
      <rPr>
        <sz val="11"/>
        <rFont val="Times New Roman"/>
        <family val="1"/>
      </rPr>
      <t>]</t>
    </r>
    <rPh sb="1" eb="3">
      <t>ジンコウ</t>
    </rPh>
    <rPh sb="6" eb="7">
      <t>ニン</t>
    </rPh>
    <phoneticPr fontId="10"/>
  </si>
  <si>
    <r>
      <rPr>
        <sz val="11"/>
        <rFont val="ＭＳ 明朝"/>
        <family val="1"/>
        <charset val="128"/>
      </rPr>
      <t>ごみ処理</t>
    </r>
  </si>
  <si>
    <r>
      <rPr>
        <sz val="11"/>
        <rFont val="ＭＳ 明朝"/>
        <family val="1"/>
        <charset val="128"/>
      </rPr>
      <t>※</t>
    </r>
    <r>
      <rPr>
        <sz val="11"/>
        <rFont val="Times New Roman"/>
        <family val="1"/>
      </rPr>
      <t xml:space="preserve">1 </t>
    </r>
    <r>
      <rPr>
        <sz val="11"/>
        <rFont val="ＭＳ 明朝"/>
        <family val="1"/>
        <charset val="128"/>
      </rPr>
      <t>　電気を使用し、他の用途に含まれないものが含まれる。例：照明、冷蔵庫、掃除機、テレビなど。</t>
    </r>
    <phoneticPr fontId="10"/>
  </si>
  <si>
    <r>
      <rPr>
        <sz val="11"/>
        <rFont val="ＭＳ 明朝"/>
        <family val="1"/>
        <charset val="128"/>
      </rPr>
      <t>※</t>
    </r>
    <r>
      <rPr>
        <sz val="11"/>
        <rFont val="Times New Roman"/>
        <family val="1"/>
      </rPr>
      <t xml:space="preserve">2 </t>
    </r>
    <r>
      <rPr>
        <sz val="11"/>
        <rFont val="ＭＳ 明朝"/>
        <family val="1"/>
        <charset val="128"/>
      </rPr>
      <t>　本シートにおける家庭からの</t>
    </r>
    <r>
      <rPr>
        <sz val="11"/>
        <rFont val="Times New Roman"/>
        <family val="1"/>
      </rPr>
      <t>CO</t>
    </r>
    <r>
      <rPr>
        <vertAlign val="subscript"/>
        <sz val="11"/>
        <rFont val="Times New Roman"/>
        <family val="1"/>
      </rPr>
      <t>2</t>
    </r>
    <r>
      <rPr>
        <sz val="11"/>
        <rFont val="ＭＳ 明朝"/>
        <family val="1"/>
        <charset val="128"/>
      </rPr>
      <t>排出量は、インベントリの家庭部門に加え、自家用乗用車、ごみ処理及び水道からの排出量を足し合わせたもの。</t>
    </r>
    <phoneticPr fontId="10"/>
  </si>
  <si>
    <r>
      <rPr>
        <sz val="11"/>
        <rFont val="ＭＳ 明朝"/>
        <family val="1"/>
        <charset val="128"/>
      </rPr>
      <t>■世帯数　</t>
    </r>
    <r>
      <rPr>
        <sz val="11"/>
        <rFont val="Times New Roman"/>
        <family val="1"/>
      </rPr>
      <t>[</t>
    </r>
    <r>
      <rPr>
        <sz val="11"/>
        <rFont val="ＭＳ 明朝"/>
        <family val="1"/>
        <charset val="128"/>
      </rPr>
      <t>千世帯</t>
    </r>
    <r>
      <rPr>
        <sz val="11"/>
        <rFont val="Times New Roman"/>
        <family val="1"/>
      </rPr>
      <t>]</t>
    </r>
    <rPh sb="1" eb="4">
      <t>セタイスウ</t>
    </rPh>
    <phoneticPr fontId="10"/>
  </si>
  <si>
    <r>
      <rPr>
        <sz val="11"/>
        <rFont val="ＭＳ 明朝"/>
        <family val="1"/>
        <charset val="128"/>
      </rPr>
      <t>出典：総務省「住民基本台帳に基づく人口、人口動態及び世帯数」</t>
    </r>
    <rPh sb="0" eb="2">
      <t>シュッテン</t>
    </rPh>
    <phoneticPr fontId="10"/>
  </si>
  <si>
    <r>
      <rPr>
        <sz val="11"/>
        <rFont val="ＭＳ 明朝"/>
        <family val="1"/>
        <charset val="128"/>
      </rPr>
      <t>ごみ処理</t>
    </r>
    <rPh sb="2" eb="4">
      <t>ショリ</t>
    </rPh>
    <phoneticPr fontId="10"/>
  </si>
  <si>
    <r>
      <rPr>
        <sz val="11"/>
        <rFont val="ＭＳ 明朝"/>
        <family val="1"/>
        <charset val="128"/>
      </rPr>
      <t>給湯</t>
    </r>
    <phoneticPr fontId="10"/>
  </si>
  <si>
    <r>
      <rPr>
        <sz val="11"/>
        <rFont val="ＭＳ 明朝"/>
        <family val="1"/>
        <charset val="128"/>
      </rPr>
      <t>動力他</t>
    </r>
    <r>
      <rPr>
        <vertAlign val="superscript"/>
        <sz val="11"/>
        <rFont val="ＭＳ 明朝"/>
        <family val="1"/>
        <charset val="128"/>
      </rPr>
      <t>※</t>
    </r>
    <r>
      <rPr>
        <vertAlign val="superscript"/>
        <sz val="11"/>
        <rFont val="Times New Roman"/>
        <family val="1"/>
      </rPr>
      <t>1</t>
    </r>
    <phoneticPr fontId="10"/>
  </si>
  <si>
    <r>
      <rPr>
        <sz val="11"/>
        <rFont val="ＭＳ 明朝"/>
        <family val="1"/>
        <charset val="128"/>
      </rPr>
      <t>自家用乗用車</t>
    </r>
    <r>
      <rPr>
        <vertAlign val="superscript"/>
        <sz val="11"/>
        <rFont val="ＭＳ 明朝"/>
        <family val="1"/>
        <charset val="128"/>
      </rPr>
      <t>※</t>
    </r>
    <r>
      <rPr>
        <vertAlign val="superscript"/>
        <sz val="11"/>
        <rFont val="Times New Roman"/>
        <family val="1"/>
      </rPr>
      <t>2</t>
    </r>
    <phoneticPr fontId="10"/>
  </si>
  <si>
    <r>
      <rPr>
        <sz val="11"/>
        <rFont val="ＭＳ 明朝"/>
        <family val="1"/>
        <charset val="128"/>
      </rPr>
      <t>ごみ処理</t>
    </r>
    <r>
      <rPr>
        <vertAlign val="superscript"/>
        <sz val="11"/>
        <rFont val="ＭＳ 明朝"/>
        <family val="1"/>
        <charset val="128"/>
      </rPr>
      <t>※</t>
    </r>
    <r>
      <rPr>
        <vertAlign val="superscript"/>
        <sz val="11"/>
        <rFont val="Times New Roman"/>
        <family val="1"/>
      </rPr>
      <t>2</t>
    </r>
    <rPh sb="2" eb="4">
      <t>ショリ</t>
    </rPh>
    <phoneticPr fontId="10"/>
  </si>
  <si>
    <r>
      <rPr>
        <sz val="11"/>
        <rFont val="ＭＳ 明朝"/>
        <family val="1"/>
        <charset val="128"/>
      </rPr>
      <t>水道</t>
    </r>
    <r>
      <rPr>
        <vertAlign val="superscript"/>
        <sz val="11"/>
        <rFont val="ＭＳ 明朝"/>
        <family val="1"/>
        <charset val="128"/>
      </rPr>
      <t>※</t>
    </r>
    <r>
      <rPr>
        <vertAlign val="superscript"/>
        <sz val="11"/>
        <rFont val="Times New Roman"/>
        <family val="1"/>
      </rPr>
      <t>2</t>
    </r>
    <phoneticPr fontId="10"/>
  </si>
  <si>
    <r>
      <rPr>
        <sz val="11"/>
        <rFont val="ＭＳ 明朝"/>
        <family val="1"/>
        <charset val="128"/>
      </rPr>
      <t>■排出量および</t>
    </r>
    <r>
      <rPr>
        <sz val="11"/>
        <rFont val="Times New Roman"/>
        <family val="1"/>
      </rPr>
      <t>GDP</t>
    </r>
    <phoneticPr fontId="10"/>
  </si>
  <si>
    <r>
      <t>Mt CO</t>
    </r>
    <r>
      <rPr>
        <vertAlign val="subscript"/>
        <sz val="11"/>
        <rFont val="Times New Roman"/>
        <family val="1"/>
      </rPr>
      <t>2</t>
    </r>
    <r>
      <rPr>
        <sz val="11"/>
        <rFont val="ＭＳ 明朝"/>
        <family val="1"/>
        <charset val="128"/>
      </rPr>
      <t>換算</t>
    </r>
    <rPh sb="6" eb="8">
      <t>カンサン</t>
    </rPh>
    <phoneticPr fontId="10"/>
  </si>
  <si>
    <r>
      <t>CO</t>
    </r>
    <r>
      <rPr>
        <vertAlign val="subscript"/>
        <sz val="11"/>
        <rFont val="Times New Roman"/>
        <family val="1"/>
      </rPr>
      <t xml:space="preserve">2 </t>
    </r>
    <r>
      <rPr>
        <sz val="11"/>
        <rFont val="ＭＳ 明朝"/>
        <family val="1"/>
        <charset val="128"/>
      </rPr>
      <t>排出量</t>
    </r>
    <r>
      <rPr>
        <sz val="11"/>
        <rFont val="Times New Roman"/>
        <family val="1"/>
      </rPr>
      <t xml:space="preserve"> </t>
    </r>
    <phoneticPr fontId="10"/>
  </si>
  <si>
    <r>
      <t>Mt CO</t>
    </r>
    <r>
      <rPr>
        <vertAlign val="subscript"/>
        <sz val="11"/>
        <rFont val="Times New Roman"/>
        <family val="1"/>
      </rPr>
      <t>2</t>
    </r>
    <phoneticPr fontId="10"/>
  </si>
  <si>
    <r>
      <rPr>
        <sz val="11"/>
        <rFont val="ＭＳ 明朝"/>
        <family val="1"/>
        <charset val="128"/>
      </rPr>
      <t>エネルギー起源</t>
    </r>
    <r>
      <rPr>
        <sz val="11"/>
        <rFont val="Times New Roman"/>
        <family val="1"/>
      </rPr>
      <t>CO</t>
    </r>
    <r>
      <rPr>
        <vertAlign val="subscript"/>
        <sz val="11"/>
        <rFont val="Times New Roman"/>
        <family val="1"/>
      </rPr>
      <t xml:space="preserve">2 </t>
    </r>
    <r>
      <rPr>
        <sz val="11"/>
        <rFont val="ＭＳ 明朝"/>
        <family val="1"/>
        <charset val="128"/>
      </rPr>
      <t>排出量</t>
    </r>
    <r>
      <rPr>
        <sz val="11"/>
        <rFont val="Times New Roman"/>
        <family val="1"/>
      </rPr>
      <t xml:space="preserve"> </t>
    </r>
    <rPh sb="5" eb="7">
      <t>キゲン</t>
    </rPh>
    <phoneticPr fontId="10"/>
  </si>
  <si>
    <r>
      <t>t CO</t>
    </r>
    <r>
      <rPr>
        <vertAlign val="subscript"/>
        <sz val="11"/>
        <rFont val="Times New Roman"/>
        <family val="1"/>
      </rPr>
      <t xml:space="preserve">2 </t>
    </r>
    <r>
      <rPr>
        <sz val="11"/>
        <rFont val="ＭＳ 明朝"/>
        <family val="1"/>
        <charset val="128"/>
      </rPr>
      <t>換算</t>
    </r>
    <r>
      <rPr>
        <sz val="11"/>
        <rFont val="Times New Roman"/>
        <family val="1"/>
      </rPr>
      <t>/</t>
    </r>
    <r>
      <rPr>
        <sz val="11"/>
        <rFont val="ＭＳ 明朝"/>
        <family val="1"/>
        <charset val="128"/>
      </rPr>
      <t>百万円</t>
    </r>
    <rPh sb="6" eb="8">
      <t>カンサン</t>
    </rPh>
    <phoneticPr fontId="10"/>
  </si>
  <si>
    <r>
      <t>t CO</t>
    </r>
    <r>
      <rPr>
        <vertAlign val="subscript"/>
        <sz val="11"/>
        <rFont val="Times New Roman"/>
        <family val="1"/>
      </rPr>
      <t>2</t>
    </r>
    <r>
      <rPr>
        <sz val="11"/>
        <rFont val="Times New Roman"/>
        <family val="1"/>
      </rPr>
      <t>/</t>
    </r>
    <r>
      <rPr>
        <sz val="11"/>
        <rFont val="ＭＳ 明朝"/>
        <family val="1"/>
        <charset val="128"/>
      </rPr>
      <t>百万円</t>
    </r>
    <phoneticPr fontId="10"/>
  </si>
  <si>
    <r>
      <t>GDP</t>
    </r>
    <r>
      <rPr>
        <vertAlign val="superscript"/>
        <sz val="11"/>
        <rFont val="ＭＳ 明朝"/>
        <family val="1"/>
        <charset val="128"/>
      </rPr>
      <t>※</t>
    </r>
    <r>
      <rPr>
        <sz val="11"/>
        <rFont val="Times New Roman"/>
        <family val="1"/>
      </rPr>
      <t xml:space="preserve">
</t>
    </r>
    <r>
      <rPr>
        <sz val="11"/>
        <rFont val="ＭＳ 明朝"/>
        <family val="1"/>
        <charset val="128"/>
      </rPr>
      <t>（支出側、実質：連鎖方式</t>
    </r>
    <r>
      <rPr>
        <sz val="11"/>
        <rFont val="Times New Roman"/>
        <family val="1"/>
      </rPr>
      <t>[2015</t>
    </r>
    <r>
      <rPr>
        <sz val="11"/>
        <rFont val="ＭＳ 明朝"/>
        <family val="1"/>
        <charset val="128"/>
      </rPr>
      <t>年基準</t>
    </r>
    <r>
      <rPr>
        <sz val="11"/>
        <rFont val="Times New Roman"/>
        <family val="1"/>
      </rPr>
      <t>]</t>
    </r>
    <r>
      <rPr>
        <sz val="11"/>
        <rFont val="ＭＳ 明朝"/>
        <family val="1"/>
        <charset val="128"/>
      </rPr>
      <t>）</t>
    </r>
    <phoneticPr fontId="10"/>
  </si>
  <si>
    <r>
      <rPr>
        <sz val="11"/>
        <rFont val="ＭＳ 明朝"/>
        <family val="1"/>
        <charset val="128"/>
      </rPr>
      <t>※出典：
内閣府「国民経済計算」</t>
    </r>
    <rPh sb="1" eb="3">
      <t>シュッテン</t>
    </rPh>
    <phoneticPr fontId="10"/>
  </si>
  <si>
    <r>
      <rPr>
        <sz val="11"/>
        <rFont val="ＭＳ 明朝"/>
        <family val="1"/>
        <charset val="128"/>
      </rPr>
      <t>■</t>
    </r>
    <r>
      <rPr>
        <sz val="11"/>
        <rFont val="Times New Roman"/>
        <family val="1"/>
      </rPr>
      <t>2013</t>
    </r>
    <r>
      <rPr>
        <sz val="11"/>
        <rFont val="ＭＳ 明朝"/>
        <family val="1"/>
        <charset val="128"/>
      </rPr>
      <t>年度比</t>
    </r>
    <rPh sb="5" eb="7">
      <t>ネンド</t>
    </rPh>
    <rPh sb="7" eb="8">
      <t>ヒ</t>
    </rPh>
    <phoneticPr fontId="9"/>
  </si>
  <si>
    <r>
      <t>t CO</t>
    </r>
    <r>
      <rPr>
        <vertAlign val="subscript"/>
        <sz val="11"/>
        <rFont val="Times New Roman"/>
        <family val="1"/>
      </rPr>
      <t>2</t>
    </r>
    <r>
      <rPr>
        <sz val="11"/>
        <rFont val="ＭＳ 明朝"/>
        <family val="1"/>
        <charset val="128"/>
      </rPr>
      <t>換算</t>
    </r>
    <r>
      <rPr>
        <sz val="11"/>
        <rFont val="Times New Roman"/>
        <family val="1"/>
      </rPr>
      <t xml:space="preserve">/ </t>
    </r>
    <r>
      <rPr>
        <sz val="11"/>
        <rFont val="ＭＳ 明朝"/>
        <family val="1"/>
        <charset val="128"/>
      </rPr>
      <t>一人</t>
    </r>
    <rPh sb="5" eb="7">
      <t>カンサン</t>
    </rPh>
    <rPh sb="9" eb="11">
      <t>ヒトリ</t>
    </rPh>
    <phoneticPr fontId="10"/>
  </si>
  <si>
    <r>
      <t>t CO</t>
    </r>
    <r>
      <rPr>
        <vertAlign val="subscript"/>
        <sz val="11"/>
        <rFont val="Times New Roman"/>
        <family val="1"/>
      </rPr>
      <t>2</t>
    </r>
    <r>
      <rPr>
        <sz val="11"/>
        <rFont val="Times New Roman"/>
        <family val="1"/>
      </rPr>
      <t xml:space="preserve">/ </t>
    </r>
    <r>
      <rPr>
        <sz val="11"/>
        <rFont val="ＭＳ 明朝"/>
        <family val="1"/>
        <charset val="128"/>
      </rPr>
      <t>一人</t>
    </r>
    <rPh sb="7" eb="9">
      <t>ヒトリ</t>
    </rPh>
    <phoneticPr fontId="10"/>
  </si>
  <si>
    <r>
      <rPr>
        <sz val="11"/>
        <rFont val="ＭＳ 明朝"/>
        <family val="1"/>
        <charset val="128"/>
      </rPr>
      <t>■排出量</t>
    </r>
    <r>
      <rPr>
        <sz val="11"/>
        <rFont val="Times New Roman"/>
        <family val="1"/>
      </rPr>
      <t xml:space="preserve"> [kt CO</t>
    </r>
    <r>
      <rPr>
        <vertAlign val="subscript"/>
        <sz val="11"/>
        <rFont val="Times New Roman"/>
        <family val="1"/>
      </rPr>
      <t>2</t>
    </r>
    <r>
      <rPr>
        <sz val="11"/>
        <rFont val="Times New Roman"/>
        <family val="1"/>
      </rPr>
      <t xml:space="preserve"> </t>
    </r>
    <r>
      <rPr>
        <sz val="11"/>
        <rFont val="ＭＳ 明朝"/>
        <family val="1"/>
        <charset val="128"/>
      </rPr>
      <t>換算</t>
    </r>
    <r>
      <rPr>
        <sz val="11"/>
        <rFont val="Times New Roman"/>
        <family val="1"/>
      </rPr>
      <t>]</t>
    </r>
    <rPh sb="1" eb="3">
      <t>ハイシュツ</t>
    </rPh>
    <rPh sb="3" eb="4">
      <t>リョウ</t>
    </rPh>
    <phoneticPr fontId="10"/>
  </si>
  <si>
    <r>
      <rPr>
        <sz val="11"/>
        <rFont val="ＭＳ 明朝"/>
        <family val="1"/>
        <charset val="128"/>
      </rPr>
      <t>■</t>
    </r>
    <r>
      <rPr>
        <sz val="11"/>
        <rFont val="Times New Roman"/>
        <family val="1"/>
      </rPr>
      <t>2013</t>
    </r>
    <r>
      <rPr>
        <sz val="11"/>
        <rFont val="ＭＳ 明朝"/>
        <family val="1"/>
        <charset val="128"/>
      </rPr>
      <t>年比</t>
    </r>
    <rPh sb="5" eb="7">
      <t>ネンヒ</t>
    </rPh>
    <phoneticPr fontId="10"/>
  </si>
  <si>
    <r>
      <t>N</t>
    </r>
    <r>
      <rPr>
        <b/>
        <vertAlign val="subscript"/>
        <sz val="16"/>
        <rFont val="Times New Roman"/>
        <family val="1"/>
      </rPr>
      <t>2</t>
    </r>
    <r>
      <rPr>
        <b/>
        <sz val="16"/>
        <rFont val="Times New Roman"/>
        <family val="1"/>
      </rPr>
      <t>O</t>
    </r>
    <r>
      <rPr>
        <b/>
        <vertAlign val="subscript"/>
        <sz val="16"/>
        <rFont val="Times New Roman"/>
        <family val="1"/>
      </rPr>
      <t xml:space="preserve"> </t>
    </r>
    <r>
      <rPr>
        <b/>
        <sz val="16"/>
        <rFont val="ＭＳ 明朝"/>
        <family val="1"/>
        <charset val="128"/>
      </rPr>
      <t>排出量</t>
    </r>
    <phoneticPr fontId="10"/>
  </si>
  <si>
    <r>
      <rPr>
        <sz val="11"/>
        <rFont val="ＭＳ 明朝"/>
        <family val="1"/>
        <charset val="128"/>
      </rPr>
      <t>■</t>
    </r>
    <r>
      <rPr>
        <sz val="11"/>
        <rFont val="Times New Roman"/>
        <family val="1"/>
      </rPr>
      <t>2013</t>
    </r>
    <r>
      <rPr>
        <sz val="11"/>
        <rFont val="ＭＳ 明朝"/>
        <family val="1"/>
        <charset val="128"/>
      </rPr>
      <t>年度比</t>
    </r>
    <rPh sb="5" eb="7">
      <t>ネンド</t>
    </rPh>
    <rPh sb="7" eb="8">
      <t>ヒ</t>
    </rPh>
    <phoneticPr fontId="10"/>
  </si>
  <si>
    <r>
      <t>CH</t>
    </r>
    <r>
      <rPr>
        <b/>
        <vertAlign val="subscript"/>
        <sz val="16"/>
        <rFont val="Times New Roman"/>
        <family val="1"/>
      </rPr>
      <t xml:space="preserve">4 </t>
    </r>
    <r>
      <rPr>
        <b/>
        <sz val="16"/>
        <rFont val="ＭＳ 明朝"/>
        <family val="1"/>
        <charset val="128"/>
      </rPr>
      <t>排出量</t>
    </r>
    <phoneticPr fontId="10"/>
  </si>
  <si>
    <r>
      <rPr>
        <sz val="11"/>
        <rFont val="ＭＳ 明朝"/>
        <family val="1"/>
        <charset val="128"/>
      </rPr>
      <t>■排出量</t>
    </r>
    <r>
      <rPr>
        <sz val="11"/>
        <rFont val="Times New Roman"/>
        <family val="1"/>
      </rPr>
      <t xml:space="preserve"> [kt CO</t>
    </r>
    <r>
      <rPr>
        <vertAlign val="subscript"/>
        <sz val="11"/>
        <rFont val="Times New Roman"/>
        <family val="1"/>
      </rPr>
      <t>2</t>
    </r>
    <r>
      <rPr>
        <sz val="11"/>
        <rFont val="Times New Roman"/>
        <family val="1"/>
      </rPr>
      <t xml:space="preserve"> </t>
    </r>
    <r>
      <rPr>
        <sz val="11"/>
        <rFont val="ＭＳ 明朝"/>
        <family val="1"/>
        <charset val="128"/>
      </rPr>
      <t>換算</t>
    </r>
    <r>
      <rPr>
        <sz val="11"/>
        <rFont val="Times New Roman"/>
        <family val="1"/>
      </rPr>
      <t>]</t>
    </r>
    <rPh sb="1" eb="3">
      <t>ハイシュツ</t>
    </rPh>
    <rPh sb="3" eb="4">
      <t>リョウ</t>
    </rPh>
    <rPh sb="13" eb="15">
      <t>カンサン</t>
    </rPh>
    <phoneticPr fontId="10"/>
  </si>
  <si>
    <r>
      <rPr>
        <b/>
        <sz val="16"/>
        <rFont val="ＭＳ 明朝"/>
        <family val="1"/>
        <charset val="128"/>
      </rPr>
      <t xml:space="preserve">エネルギー起源
</t>
    </r>
    <r>
      <rPr>
        <b/>
        <sz val="16"/>
        <rFont val="Times New Roman"/>
        <family val="1"/>
      </rPr>
      <t>CO</t>
    </r>
    <r>
      <rPr>
        <b/>
        <vertAlign val="subscript"/>
        <sz val="16"/>
        <rFont val="Times New Roman"/>
        <family val="1"/>
      </rPr>
      <t xml:space="preserve">2 </t>
    </r>
    <r>
      <rPr>
        <b/>
        <sz val="16"/>
        <rFont val="ＭＳ 明朝"/>
        <family val="1"/>
        <charset val="128"/>
      </rPr>
      <t>排出量
（燃料種別）</t>
    </r>
    <rPh sb="5" eb="7">
      <t>キゲン</t>
    </rPh>
    <phoneticPr fontId="10"/>
  </si>
  <si>
    <r>
      <rPr>
        <sz val="11"/>
        <rFont val="ＭＳ 明朝"/>
        <family val="1"/>
        <charset val="128"/>
      </rPr>
      <t>■排出量　</t>
    </r>
    <r>
      <rPr>
        <sz val="11"/>
        <rFont val="Times New Roman"/>
        <family val="1"/>
      </rPr>
      <t>[kt CO</t>
    </r>
    <r>
      <rPr>
        <vertAlign val="subscript"/>
        <sz val="11"/>
        <rFont val="Times New Roman"/>
        <family val="1"/>
      </rPr>
      <t>2</t>
    </r>
    <r>
      <rPr>
        <sz val="11"/>
        <rFont val="Times New Roman"/>
        <family val="1"/>
      </rPr>
      <t>]</t>
    </r>
    <phoneticPr fontId="10"/>
  </si>
  <si>
    <r>
      <t>CO</t>
    </r>
    <r>
      <rPr>
        <b/>
        <vertAlign val="subscript"/>
        <sz val="16"/>
        <rFont val="Times New Roman"/>
        <family val="1"/>
      </rPr>
      <t xml:space="preserve">2 </t>
    </r>
    <r>
      <rPr>
        <b/>
        <sz val="16"/>
        <rFont val="ＭＳ 明朝"/>
        <family val="1"/>
        <charset val="128"/>
      </rPr>
      <t>の部門別排出量のシェア（電気・熱配分前後のシェア）</t>
    </r>
    <rPh sb="16" eb="18">
      <t>デンキ</t>
    </rPh>
    <rPh sb="19" eb="20">
      <t>ネツ</t>
    </rPh>
    <rPh sb="20" eb="22">
      <t>ハイブン</t>
    </rPh>
    <rPh sb="22" eb="24">
      <t>ゼンゴ</t>
    </rPh>
    <phoneticPr fontId="10"/>
  </si>
  <si>
    <r>
      <rPr>
        <sz val="11"/>
        <rFont val="ＭＳ 明朝"/>
        <family val="1"/>
        <charset val="128"/>
      </rPr>
      <t xml:space="preserve">排出量
</t>
    </r>
    <r>
      <rPr>
        <sz val="11"/>
        <rFont val="Times New Roman"/>
        <family val="1"/>
      </rPr>
      <t>[kt CO</t>
    </r>
    <r>
      <rPr>
        <vertAlign val="subscript"/>
        <sz val="11"/>
        <rFont val="Times New Roman"/>
        <family val="1"/>
      </rPr>
      <t>2</t>
    </r>
    <r>
      <rPr>
        <sz val="11"/>
        <rFont val="Times New Roman"/>
        <family val="1"/>
      </rPr>
      <t>]</t>
    </r>
    <rPh sb="0" eb="2">
      <t>ハイシュツ</t>
    </rPh>
    <rPh sb="2" eb="3">
      <t>リョウ</t>
    </rPh>
    <phoneticPr fontId="10"/>
  </si>
  <si>
    <r>
      <rPr>
        <sz val="11"/>
        <rFont val="ＭＳ 明朝"/>
        <family val="1"/>
        <charset val="128"/>
      </rPr>
      <t>工業プロセス及び製品の使用</t>
    </r>
    <rPh sb="0" eb="2">
      <t>コウギョウ</t>
    </rPh>
    <rPh sb="6" eb="7">
      <t>オヨ</t>
    </rPh>
    <rPh sb="8" eb="10">
      <t>セイヒン</t>
    </rPh>
    <rPh sb="11" eb="13">
      <t>シヨウ</t>
    </rPh>
    <phoneticPr fontId="10"/>
  </si>
  <si>
    <r>
      <rPr>
        <sz val="11"/>
        <rFont val="ＭＳ 明朝"/>
        <family val="1"/>
        <charset val="128"/>
      </rPr>
      <t>その他（間接</t>
    </r>
    <r>
      <rPr>
        <sz val="11"/>
        <rFont val="Times New Roman"/>
        <family val="1"/>
      </rPr>
      <t>CO</t>
    </r>
    <r>
      <rPr>
        <vertAlign val="subscript"/>
        <sz val="11"/>
        <rFont val="Times New Roman"/>
        <family val="1"/>
      </rPr>
      <t>2</t>
    </r>
    <r>
      <rPr>
        <sz val="11"/>
        <rFont val="ＭＳ 明朝"/>
        <family val="1"/>
        <charset val="128"/>
      </rPr>
      <t>等）</t>
    </r>
    <rPh sb="2" eb="3">
      <t>タ</t>
    </rPh>
    <rPh sb="4" eb="6">
      <t>カンセツ</t>
    </rPh>
    <rPh sb="9" eb="10">
      <t>トウ</t>
    </rPh>
    <phoneticPr fontId="10"/>
  </si>
  <si>
    <r>
      <t>CO</t>
    </r>
    <r>
      <rPr>
        <b/>
        <vertAlign val="subscript"/>
        <sz val="16"/>
        <rFont val="Times New Roman"/>
        <family val="1"/>
      </rPr>
      <t xml:space="preserve">2 </t>
    </r>
    <r>
      <rPr>
        <b/>
        <sz val="16"/>
        <rFont val="ＭＳ 明朝"/>
        <family val="1"/>
        <charset val="128"/>
      </rPr>
      <t>の部門別排出量【電気・熱配分後】</t>
    </r>
    <phoneticPr fontId="10"/>
  </si>
  <si>
    <r>
      <rPr>
        <b/>
        <sz val="11"/>
        <rFont val="ＭＳ 明朝"/>
        <family val="1"/>
        <charset val="128"/>
      </rPr>
      <t>発電所・製油所等</t>
    </r>
    <rPh sb="4" eb="7">
      <t>セイユジョ</t>
    </rPh>
    <rPh sb="7" eb="8">
      <t>トウ</t>
    </rPh>
    <phoneticPr fontId="10"/>
  </si>
  <si>
    <r>
      <rPr>
        <sz val="11"/>
        <rFont val="ＭＳ 明朝"/>
        <family val="1"/>
        <charset val="128"/>
      </rPr>
      <t>石炭製品製造（コークス製造）</t>
    </r>
    <phoneticPr fontId="10"/>
  </si>
  <si>
    <r>
      <rPr>
        <sz val="11"/>
        <rFont val="ＭＳ 明朝"/>
        <family val="1"/>
        <charset val="128"/>
      </rPr>
      <t>石油製品製造（石油精製）</t>
    </r>
    <phoneticPr fontId="10"/>
  </si>
  <si>
    <r>
      <rPr>
        <b/>
        <sz val="11"/>
        <rFont val="ＭＳ 明朝"/>
        <family val="1"/>
        <charset val="128"/>
      </rPr>
      <t>電気熱配分誤差</t>
    </r>
    <rPh sb="0" eb="2">
      <t>デンキ</t>
    </rPh>
    <rPh sb="2" eb="3">
      <t>ネツ</t>
    </rPh>
    <rPh sb="3" eb="5">
      <t>ハイブン</t>
    </rPh>
    <phoneticPr fontId="10"/>
  </si>
  <si>
    <r>
      <rPr>
        <sz val="11"/>
        <rFont val="ＭＳ 明朝"/>
        <family val="1"/>
        <charset val="128"/>
      </rPr>
      <t>食品飲料</t>
    </r>
    <phoneticPr fontId="8"/>
  </si>
  <si>
    <r>
      <rPr>
        <sz val="11"/>
        <rFont val="ＭＳ 明朝"/>
        <family val="1"/>
        <charset val="128"/>
      </rPr>
      <t>化学（含石油石炭製品）</t>
    </r>
    <rPh sb="0" eb="2">
      <t>カガク</t>
    </rPh>
    <rPh sb="3" eb="4">
      <t>フク</t>
    </rPh>
    <rPh sb="4" eb="6">
      <t>セキユ</t>
    </rPh>
    <rPh sb="6" eb="8">
      <t>セキタン</t>
    </rPh>
    <rPh sb="8" eb="10">
      <t>セイヒン</t>
    </rPh>
    <phoneticPr fontId="0"/>
  </si>
  <si>
    <r>
      <rPr>
        <sz val="11"/>
        <rFont val="ＭＳ 明朝"/>
        <family val="1"/>
        <charset val="128"/>
      </rPr>
      <t>化学工業</t>
    </r>
    <rPh sb="0" eb="2">
      <t>カガク</t>
    </rPh>
    <rPh sb="2" eb="4">
      <t>コウギョウ</t>
    </rPh>
    <phoneticPr fontId="0"/>
  </si>
  <si>
    <r>
      <rPr>
        <sz val="11"/>
        <rFont val="ＭＳ 明朝"/>
        <family val="1"/>
        <charset val="128"/>
      </rPr>
      <t>窯業･土石製品（セメント焼成等）</t>
    </r>
    <rPh sb="0" eb="2">
      <t>ヨウギョウ</t>
    </rPh>
    <rPh sb="3" eb="5">
      <t>ドセキ</t>
    </rPh>
    <rPh sb="5" eb="7">
      <t>セイヒン</t>
    </rPh>
    <rPh sb="12" eb="14">
      <t>ショウセイ</t>
    </rPh>
    <rPh sb="14" eb="15">
      <t>トウ</t>
    </rPh>
    <phoneticPr fontId="0"/>
  </si>
  <si>
    <r>
      <rPr>
        <sz val="11"/>
        <rFont val="ＭＳ 明朝"/>
        <family val="1"/>
        <charset val="128"/>
      </rPr>
      <t>非鉄金属（銅精錬等）</t>
    </r>
    <rPh sb="5" eb="6">
      <t>ドウ</t>
    </rPh>
    <rPh sb="6" eb="8">
      <t>セイレン</t>
    </rPh>
    <rPh sb="8" eb="9">
      <t>トウ</t>
    </rPh>
    <phoneticPr fontId="10"/>
  </si>
  <si>
    <r>
      <rPr>
        <sz val="11"/>
        <rFont val="ＭＳ 明朝"/>
        <family val="1"/>
        <charset val="128"/>
      </rPr>
      <t>製造業（上記を除く）</t>
    </r>
    <rPh sb="0" eb="3">
      <t>セイゾウギョウ</t>
    </rPh>
    <rPh sb="4" eb="6">
      <t>ジョウキ</t>
    </rPh>
    <rPh sb="7" eb="8">
      <t>ノゾ</t>
    </rPh>
    <phoneticPr fontId="0"/>
  </si>
  <si>
    <r>
      <rPr>
        <sz val="11"/>
        <rFont val="ＭＳ 明朝"/>
        <family val="1"/>
        <charset val="128"/>
      </rPr>
      <t>情報通信・運輸郵便・電気ガス熱水道業</t>
    </r>
    <rPh sb="0" eb="2">
      <t>ジョウホウ</t>
    </rPh>
    <rPh sb="2" eb="4">
      <t>ツウシン</t>
    </rPh>
    <rPh sb="5" eb="7">
      <t>ウンユ</t>
    </rPh>
    <rPh sb="7" eb="9">
      <t>ユウビン</t>
    </rPh>
    <rPh sb="14" eb="15">
      <t>ネツ</t>
    </rPh>
    <phoneticPr fontId="10"/>
  </si>
  <si>
    <r>
      <rPr>
        <sz val="11"/>
        <rFont val="ＭＳ 明朝"/>
        <family val="1"/>
        <charset val="128"/>
      </rPr>
      <t>　　　　企業利用寄与他</t>
    </r>
    <rPh sb="10" eb="11">
      <t>ホカ</t>
    </rPh>
    <phoneticPr fontId="10"/>
  </si>
  <si>
    <r>
      <rPr>
        <sz val="11"/>
        <rFont val="ＭＳ 明朝"/>
        <family val="1"/>
        <charset val="128"/>
      </rPr>
      <t>　　営業用</t>
    </r>
    <r>
      <rPr>
        <sz val="11"/>
        <rFont val="Times New Roman"/>
        <family val="1"/>
      </rPr>
      <t>/</t>
    </r>
    <r>
      <rPr>
        <sz val="11"/>
        <rFont val="ＭＳ 明朝"/>
        <family val="1"/>
        <charset val="128"/>
      </rPr>
      <t>タクシー</t>
    </r>
    <phoneticPr fontId="10"/>
  </si>
  <si>
    <r>
      <rPr>
        <sz val="11"/>
        <rFont val="ＭＳ 明朝"/>
        <family val="1"/>
        <charset val="128"/>
      </rPr>
      <t>貨物自動車</t>
    </r>
    <r>
      <rPr>
        <sz val="11"/>
        <rFont val="Times New Roman"/>
        <family val="1"/>
      </rPr>
      <t xml:space="preserve">/ </t>
    </r>
    <r>
      <rPr>
        <sz val="11"/>
        <rFont val="ＭＳ 明朝"/>
        <family val="1"/>
        <charset val="128"/>
      </rPr>
      <t>トラック</t>
    </r>
    <phoneticPr fontId="10"/>
  </si>
  <si>
    <r>
      <rPr>
        <b/>
        <sz val="11"/>
        <rFont val="ＭＳ 明朝"/>
        <family val="1"/>
        <charset val="128"/>
      </rPr>
      <t>非エネルギー起源</t>
    </r>
    <phoneticPr fontId="10"/>
  </si>
  <si>
    <r>
      <rPr>
        <b/>
        <sz val="11"/>
        <rFont val="ＭＳ 明朝"/>
        <family val="1"/>
        <charset val="128"/>
      </rPr>
      <t>工業プロセス及び製品の使用</t>
    </r>
    <rPh sb="0" eb="2">
      <t>コウギョウ</t>
    </rPh>
    <rPh sb="6" eb="7">
      <t>オヨ</t>
    </rPh>
    <rPh sb="8" eb="10">
      <t>セイヒン</t>
    </rPh>
    <rPh sb="11" eb="13">
      <t>シヨウ</t>
    </rPh>
    <phoneticPr fontId="10"/>
  </si>
  <si>
    <r>
      <rPr>
        <sz val="11"/>
        <rFont val="ＭＳ 明朝"/>
        <family val="1"/>
        <charset val="128"/>
      </rPr>
      <t>セメント製造</t>
    </r>
    <rPh sb="4" eb="6">
      <t>セイゾウ</t>
    </rPh>
    <phoneticPr fontId="10"/>
  </si>
  <si>
    <r>
      <rPr>
        <sz val="11"/>
        <rFont val="ＭＳ 明朝"/>
        <family val="1"/>
        <charset val="128"/>
      </rPr>
      <t>石灰製造</t>
    </r>
    <rPh sb="2" eb="4">
      <t>セイゾウ</t>
    </rPh>
    <phoneticPr fontId="10"/>
  </si>
  <si>
    <r>
      <rPr>
        <sz val="11"/>
        <rFont val="ＭＳ 明朝"/>
        <family val="1"/>
        <charset val="128"/>
      </rPr>
      <t>ガラス製造</t>
    </r>
    <rPh sb="3" eb="5">
      <t>セイゾウ</t>
    </rPh>
    <phoneticPr fontId="10"/>
  </si>
  <si>
    <r>
      <rPr>
        <b/>
        <sz val="11"/>
        <rFont val="ＭＳ 明朝"/>
        <family val="1"/>
        <charset val="128"/>
      </rPr>
      <t>燃料からの非エネルギー製品及び溶剤の使用</t>
    </r>
    <rPh sb="0" eb="2">
      <t>ネンリョウ</t>
    </rPh>
    <rPh sb="5" eb="6">
      <t>ヒ</t>
    </rPh>
    <rPh sb="11" eb="13">
      <t>セイヒン</t>
    </rPh>
    <rPh sb="13" eb="14">
      <t>オヨ</t>
    </rPh>
    <rPh sb="15" eb="17">
      <t>ヨウザイ</t>
    </rPh>
    <rPh sb="18" eb="20">
      <t>シヨウ</t>
    </rPh>
    <phoneticPr fontId="10"/>
  </si>
  <si>
    <r>
      <rPr>
        <sz val="11"/>
        <rFont val="ＭＳ 明朝"/>
        <family val="1"/>
        <charset val="128"/>
      </rPr>
      <t>廃棄物の焼却と野焼き（エネルギー利用を含まない）</t>
    </r>
    <rPh sb="0" eb="3">
      <t>ハイキブツ</t>
    </rPh>
    <rPh sb="4" eb="6">
      <t>ショウキャク</t>
    </rPh>
    <rPh sb="7" eb="9">
      <t>ノヤ</t>
    </rPh>
    <rPh sb="16" eb="18">
      <t>リヨウ</t>
    </rPh>
    <rPh sb="19" eb="20">
      <t>フク</t>
    </rPh>
    <phoneticPr fontId="10"/>
  </si>
  <si>
    <r>
      <rPr>
        <sz val="11"/>
        <rFont val="ＭＳ 明朝"/>
        <family val="1"/>
        <charset val="128"/>
      </rPr>
      <t>石油由来の界面活性剤の分解</t>
    </r>
    <phoneticPr fontId="10"/>
  </si>
  <si>
    <r>
      <rPr>
        <sz val="11"/>
        <rFont val="ＭＳ 明朝"/>
        <family val="1"/>
        <charset val="128"/>
      </rPr>
      <t>間接</t>
    </r>
    <r>
      <rPr>
        <sz val="11"/>
        <rFont val="Times New Roman"/>
        <family val="1"/>
      </rPr>
      <t>CO</t>
    </r>
    <r>
      <rPr>
        <vertAlign val="subscript"/>
        <sz val="11"/>
        <rFont val="Times New Roman"/>
        <family val="1"/>
      </rPr>
      <t>2</t>
    </r>
    <phoneticPr fontId="10"/>
  </si>
  <si>
    <r>
      <rPr>
        <sz val="11"/>
        <rFont val="ＭＳ 明朝"/>
        <family val="1"/>
        <charset val="128"/>
      </rPr>
      <t>エネルギー転換部門
（電気熱配分統計誤差を除く）</t>
    </r>
    <rPh sb="5" eb="7">
      <t>テンカン</t>
    </rPh>
    <rPh sb="7" eb="9">
      <t>ブモン</t>
    </rPh>
    <phoneticPr fontId="10"/>
  </si>
  <si>
    <r>
      <rPr>
        <sz val="11"/>
        <rFont val="ＭＳ 明朝"/>
        <family val="1"/>
        <charset val="128"/>
      </rPr>
      <t>業務他部門</t>
    </r>
    <rPh sb="0" eb="2">
      <t>ギョウム</t>
    </rPh>
    <rPh sb="2" eb="3">
      <t>タ</t>
    </rPh>
    <rPh sb="3" eb="5">
      <t>ブモン</t>
    </rPh>
    <phoneticPr fontId="10"/>
  </si>
  <si>
    <r>
      <rPr>
        <sz val="11"/>
        <rFont val="ＭＳ 明朝"/>
        <family val="1"/>
        <charset val="128"/>
      </rPr>
      <t>製造業（上記を除く）</t>
    </r>
    <rPh sb="0" eb="2">
      <t>セイゾウ</t>
    </rPh>
    <rPh sb="2" eb="3">
      <t>ギョウ</t>
    </rPh>
    <rPh sb="4" eb="6">
      <t>ジョウキ</t>
    </rPh>
    <rPh sb="7" eb="8">
      <t>ノゾ</t>
    </rPh>
    <phoneticPr fontId="10"/>
  </si>
  <si>
    <r>
      <rPr>
        <sz val="11"/>
        <rFont val="ＭＳ 明朝"/>
        <family val="1"/>
        <charset val="128"/>
      </rPr>
      <t>教育･学習支援・医療・保健衛生・社会福祉他</t>
    </r>
    <rPh sb="8" eb="10">
      <t>イリョウ</t>
    </rPh>
    <rPh sb="11" eb="13">
      <t>ホケン</t>
    </rPh>
    <rPh sb="13" eb="15">
      <t>エイセイ</t>
    </rPh>
    <rPh sb="16" eb="18">
      <t>シャカイ</t>
    </rPh>
    <rPh sb="18" eb="20">
      <t>フクシ</t>
    </rPh>
    <rPh sb="20" eb="21">
      <t>ホカ</t>
    </rPh>
    <phoneticPr fontId="10"/>
  </si>
  <si>
    <r>
      <rPr>
        <sz val="11"/>
        <rFont val="ＭＳ 明朝"/>
        <family val="1"/>
        <charset val="128"/>
      </rPr>
      <t>自動車（旅客）</t>
    </r>
    <phoneticPr fontId="10"/>
  </si>
  <si>
    <r>
      <rPr>
        <sz val="11"/>
        <rFont val="ＭＳ 明朝"/>
        <family val="1"/>
        <charset val="128"/>
      </rPr>
      <t>鉄道・国内船舶・国内航空（旅客）</t>
    </r>
    <rPh sb="3" eb="5">
      <t>コクナイ</t>
    </rPh>
    <rPh sb="5" eb="7">
      <t>センパク</t>
    </rPh>
    <rPh sb="8" eb="10">
      <t>コクナイ</t>
    </rPh>
    <rPh sb="10" eb="12">
      <t>コウクウ</t>
    </rPh>
    <phoneticPr fontId="10"/>
  </si>
  <si>
    <r>
      <rPr>
        <sz val="11"/>
        <rFont val="ＭＳ 明朝"/>
        <family val="1"/>
        <charset val="128"/>
      </rPr>
      <t>自動車（貨物）</t>
    </r>
    <rPh sb="4" eb="6">
      <t>カモツ</t>
    </rPh>
    <phoneticPr fontId="10"/>
  </si>
  <si>
    <r>
      <rPr>
        <sz val="11"/>
        <rFont val="ＭＳ 明朝"/>
        <family val="1"/>
        <charset val="128"/>
      </rPr>
      <t>鉄道・国内船舶・国内航空（貨物）</t>
    </r>
    <rPh sb="3" eb="5">
      <t>コクナイ</t>
    </rPh>
    <rPh sb="5" eb="7">
      <t>センパク</t>
    </rPh>
    <rPh sb="8" eb="10">
      <t>コクナイ</t>
    </rPh>
    <rPh sb="10" eb="12">
      <t>コウクウ</t>
    </rPh>
    <phoneticPr fontId="10"/>
  </si>
  <si>
    <r>
      <rPr>
        <b/>
        <sz val="16"/>
        <rFont val="ＭＳ 明朝"/>
        <family val="1"/>
        <charset val="128"/>
      </rPr>
      <t>温室効果ガス排出・吸収量のまとめ</t>
    </r>
    <rPh sb="9" eb="11">
      <t>キュウシュウ</t>
    </rPh>
    <phoneticPr fontId="9"/>
  </si>
  <si>
    <r>
      <rPr>
        <sz val="11"/>
        <rFont val="ＭＳ 明朝"/>
        <family val="1"/>
        <charset val="128"/>
      </rPr>
      <t>■排出量　</t>
    </r>
    <r>
      <rPr>
        <sz val="11"/>
        <rFont val="Times New Roman"/>
        <family val="1"/>
      </rPr>
      <t>[</t>
    </r>
    <r>
      <rPr>
        <sz val="11"/>
        <rFont val="ＭＳ 明朝"/>
        <family val="1"/>
        <charset val="128"/>
      </rPr>
      <t>百万トン</t>
    </r>
    <r>
      <rPr>
        <sz val="11"/>
        <rFont val="Times New Roman"/>
        <family val="1"/>
      </rPr>
      <t>CO</t>
    </r>
    <r>
      <rPr>
        <vertAlign val="subscript"/>
        <sz val="11"/>
        <rFont val="Times New Roman"/>
        <family val="1"/>
      </rPr>
      <t>2</t>
    </r>
    <r>
      <rPr>
        <sz val="11"/>
        <rFont val="ＭＳ 明朝"/>
        <family val="1"/>
        <charset val="128"/>
      </rPr>
      <t>換算</t>
    </r>
    <r>
      <rPr>
        <sz val="11"/>
        <rFont val="Times New Roman"/>
        <family val="1"/>
      </rPr>
      <t>]</t>
    </r>
    <phoneticPr fontId="9"/>
  </si>
  <si>
    <r>
      <rPr>
        <sz val="12"/>
        <rFont val="ＭＳ 明朝"/>
        <family val="1"/>
        <charset val="128"/>
      </rPr>
      <t>二酸化炭素（</t>
    </r>
    <r>
      <rPr>
        <sz val="12"/>
        <rFont val="Times New Roman"/>
        <family val="1"/>
      </rPr>
      <t>CO</t>
    </r>
    <r>
      <rPr>
        <vertAlign val="subscript"/>
        <sz val="12"/>
        <rFont val="Times New Roman"/>
        <family val="1"/>
      </rPr>
      <t>2</t>
    </r>
    <r>
      <rPr>
        <sz val="12"/>
        <rFont val="ＭＳ 明朝"/>
        <family val="1"/>
        <charset val="128"/>
      </rPr>
      <t>）</t>
    </r>
    <rPh sb="0" eb="3">
      <t>ニサンカ</t>
    </rPh>
    <rPh sb="3" eb="5">
      <t>タンソ</t>
    </rPh>
    <phoneticPr fontId="10"/>
  </si>
  <si>
    <r>
      <rPr>
        <sz val="11"/>
        <rFont val="ＭＳ 明朝"/>
        <family val="1"/>
        <charset val="128"/>
      </rPr>
      <t>非エネルギー起源</t>
    </r>
    <rPh sb="0" eb="1">
      <t>ヒ</t>
    </rPh>
    <rPh sb="6" eb="8">
      <t>キゲン</t>
    </rPh>
    <phoneticPr fontId="9"/>
  </si>
  <si>
    <r>
      <rPr>
        <sz val="12"/>
        <rFont val="ＭＳ 明朝"/>
        <family val="1"/>
        <charset val="128"/>
      </rPr>
      <t>メタン（</t>
    </r>
    <r>
      <rPr>
        <sz val="12"/>
        <rFont val="Times New Roman"/>
        <family val="1"/>
      </rPr>
      <t>CH</t>
    </r>
    <r>
      <rPr>
        <vertAlign val="subscript"/>
        <sz val="12"/>
        <rFont val="Times New Roman"/>
        <family val="1"/>
      </rPr>
      <t>4</t>
    </r>
    <r>
      <rPr>
        <sz val="12"/>
        <rFont val="ＭＳ 明朝"/>
        <family val="1"/>
        <charset val="128"/>
      </rPr>
      <t>）</t>
    </r>
    <phoneticPr fontId="10"/>
  </si>
  <si>
    <r>
      <rPr>
        <sz val="12"/>
        <rFont val="ＭＳ 明朝"/>
        <family val="1"/>
        <charset val="128"/>
      </rPr>
      <t>一酸化二窒素（</t>
    </r>
    <r>
      <rPr>
        <sz val="12"/>
        <rFont val="Times New Roman"/>
        <family val="1"/>
      </rPr>
      <t>N</t>
    </r>
    <r>
      <rPr>
        <vertAlign val="subscript"/>
        <sz val="12"/>
        <rFont val="Times New Roman"/>
        <family val="1"/>
      </rPr>
      <t>2</t>
    </r>
    <r>
      <rPr>
        <sz val="12"/>
        <rFont val="Times New Roman"/>
        <family val="1"/>
      </rPr>
      <t>O</t>
    </r>
    <r>
      <rPr>
        <sz val="12"/>
        <rFont val="ＭＳ 明朝"/>
        <family val="1"/>
        <charset val="128"/>
      </rPr>
      <t>）</t>
    </r>
    <rPh sb="0" eb="6">
      <t>ン２オ</t>
    </rPh>
    <phoneticPr fontId="10"/>
  </si>
  <si>
    <r>
      <rPr>
        <sz val="11"/>
        <rFont val="ＭＳ 明朝"/>
        <family val="1"/>
        <charset val="128"/>
      </rPr>
      <t>ハイドロフルオロカーボン類
（</t>
    </r>
    <r>
      <rPr>
        <sz val="11"/>
        <rFont val="Times New Roman"/>
        <family val="1"/>
      </rPr>
      <t>HFCs</t>
    </r>
    <r>
      <rPr>
        <sz val="11"/>
        <rFont val="ＭＳ 明朝"/>
        <family val="1"/>
        <charset val="128"/>
      </rPr>
      <t>）</t>
    </r>
    <phoneticPr fontId="9"/>
  </si>
  <si>
    <r>
      <rPr>
        <sz val="11"/>
        <rFont val="ＭＳ 明朝"/>
        <family val="1"/>
        <charset val="128"/>
      </rPr>
      <t>パーフルオロカーボン類
（</t>
    </r>
    <r>
      <rPr>
        <sz val="11"/>
        <rFont val="Times New Roman"/>
        <family val="1"/>
      </rPr>
      <t>PFCs</t>
    </r>
    <r>
      <rPr>
        <sz val="11"/>
        <rFont val="ＭＳ 明朝"/>
        <family val="1"/>
        <charset val="128"/>
      </rPr>
      <t>）</t>
    </r>
    <phoneticPr fontId="9"/>
  </si>
  <si>
    <r>
      <rPr>
        <sz val="12"/>
        <rFont val="ＭＳ 明朝"/>
        <family val="1"/>
        <charset val="128"/>
      </rPr>
      <t>六ふっ化硫黄（</t>
    </r>
    <r>
      <rPr>
        <sz val="12"/>
        <rFont val="Times New Roman"/>
        <family val="1"/>
      </rPr>
      <t>SF</t>
    </r>
    <r>
      <rPr>
        <vertAlign val="subscript"/>
        <sz val="12"/>
        <rFont val="Times New Roman"/>
        <family val="1"/>
      </rPr>
      <t>6</t>
    </r>
    <r>
      <rPr>
        <sz val="12"/>
        <rFont val="ＭＳ 明朝"/>
        <family val="1"/>
        <charset val="128"/>
      </rPr>
      <t>）</t>
    </r>
    <rPh sb="0" eb="1">
      <t>ロク</t>
    </rPh>
    <phoneticPr fontId="9"/>
  </si>
  <si>
    <r>
      <rPr>
        <sz val="12"/>
        <rFont val="ＭＳ 明朝"/>
        <family val="1"/>
        <charset val="128"/>
      </rPr>
      <t>三ふっ化窒素（</t>
    </r>
    <r>
      <rPr>
        <sz val="12"/>
        <rFont val="Times New Roman"/>
        <family val="1"/>
      </rPr>
      <t>NF</t>
    </r>
    <r>
      <rPr>
        <vertAlign val="subscript"/>
        <sz val="12"/>
        <rFont val="Times New Roman"/>
        <family val="1"/>
      </rPr>
      <t>3</t>
    </r>
    <r>
      <rPr>
        <sz val="12"/>
        <rFont val="ＭＳ 明朝"/>
        <family val="1"/>
        <charset val="128"/>
      </rPr>
      <t>）</t>
    </r>
    <rPh sb="0" eb="1">
      <t>サン</t>
    </rPh>
    <rPh sb="3" eb="4">
      <t>カ</t>
    </rPh>
    <rPh sb="4" eb="6">
      <t>チッソ</t>
    </rPh>
    <phoneticPr fontId="9"/>
  </si>
  <si>
    <r>
      <rPr>
        <sz val="11"/>
        <rFont val="ＭＳ 明朝"/>
        <family val="1"/>
        <charset val="128"/>
      </rPr>
      <t>■</t>
    </r>
    <r>
      <rPr>
        <sz val="11"/>
        <rFont val="Times New Roman"/>
        <family val="1"/>
      </rPr>
      <t>2013</t>
    </r>
    <r>
      <rPr>
        <sz val="11"/>
        <rFont val="ＭＳ 明朝"/>
        <family val="1"/>
        <charset val="128"/>
      </rPr>
      <t>年度比</t>
    </r>
    <rPh sb="5" eb="6">
      <t>ネン</t>
    </rPh>
    <rPh sb="6" eb="7">
      <t>ド</t>
    </rPh>
    <rPh sb="7" eb="8">
      <t>ヒ</t>
    </rPh>
    <phoneticPr fontId="10"/>
  </si>
  <si>
    <r>
      <t xml:space="preserve"> </t>
    </r>
    <r>
      <rPr>
        <sz val="11"/>
        <rFont val="ＭＳ 明朝"/>
        <family val="1"/>
        <charset val="128"/>
      </rPr>
      <t>※参考：　</t>
    </r>
    <r>
      <rPr>
        <sz val="11"/>
        <rFont val="Times New Roman"/>
        <family val="1"/>
      </rPr>
      <t>2023</t>
    </r>
    <r>
      <rPr>
        <sz val="11"/>
        <rFont val="ＭＳ 明朝"/>
        <family val="1"/>
        <charset val="128"/>
      </rPr>
      <t>年</t>
    </r>
    <r>
      <rPr>
        <sz val="11"/>
        <rFont val="Times New Roman"/>
        <family val="1"/>
      </rPr>
      <t>4</t>
    </r>
    <r>
      <rPr>
        <sz val="11"/>
        <rFont val="ＭＳ 明朝"/>
        <family val="1"/>
        <charset val="128"/>
      </rPr>
      <t>月公表までは、</t>
    </r>
    <r>
      <rPr>
        <sz val="11"/>
        <rFont val="Times New Roman"/>
        <family val="1"/>
      </rPr>
      <t>IPCC</t>
    </r>
    <r>
      <rPr>
        <sz val="11"/>
        <rFont val="ＭＳ 明朝"/>
        <family val="1"/>
        <charset val="128"/>
      </rPr>
      <t>第四次評価報告書（</t>
    </r>
    <r>
      <rPr>
        <sz val="11"/>
        <rFont val="Times New Roman"/>
        <family val="1"/>
      </rPr>
      <t>2007</t>
    </r>
    <r>
      <rPr>
        <sz val="11"/>
        <rFont val="ＭＳ 明朝"/>
        <family val="1"/>
        <charset val="128"/>
      </rPr>
      <t>）に記載の地球温暖化係数を使用していた。</t>
    </r>
    <rPh sb="2" eb="4">
      <t>サンコウ</t>
    </rPh>
    <rPh sb="10" eb="11">
      <t>ネン</t>
    </rPh>
    <rPh sb="12" eb="13">
      <t>ガツ</t>
    </rPh>
    <rPh sb="13" eb="15">
      <t>コウヒョウ</t>
    </rPh>
    <rPh sb="23" eb="24">
      <t>ダイ</t>
    </rPh>
    <rPh sb="24" eb="25">
      <t>ヨン</t>
    </rPh>
    <rPh sb="25" eb="26">
      <t>ジ</t>
    </rPh>
    <rPh sb="26" eb="28">
      <t>ヒョウカ</t>
    </rPh>
    <rPh sb="28" eb="31">
      <t>ホウコクショ</t>
    </rPh>
    <rPh sb="38" eb="40">
      <t>キサイ</t>
    </rPh>
    <rPh sb="41" eb="43">
      <t>チキュウ</t>
    </rPh>
    <rPh sb="43" eb="46">
      <t>オンダンカ</t>
    </rPh>
    <rPh sb="46" eb="48">
      <t>ケイスウ</t>
    </rPh>
    <rPh sb="49" eb="51">
      <t>シヨウ</t>
    </rPh>
    <phoneticPr fontId="10"/>
  </si>
  <si>
    <r>
      <t xml:space="preserve">2.B. </t>
    </r>
    <r>
      <rPr>
        <sz val="11"/>
        <rFont val="ＭＳ 明朝"/>
        <family val="1"/>
        <charset val="128"/>
      </rPr>
      <t>化学産業</t>
    </r>
    <rPh sb="7" eb="9">
      <t>サンギョウ</t>
    </rPh>
    <phoneticPr fontId="10"/>
  </si>
  <si>
    <t>非エネルギー起源</t>
    <phoneticPr fontId="10"/>
  </si>
  <si>
    <r>
      <rPr>
        <sz val="11"/>
        <rFont val="ＭＳ 明朝"/>
        <family val="1"/>
        <charset val="128"/>
      </rPr>
      <t>■二酸化炭素の排出量における排出区分（分野・部門）について</t>
    </r>
    <rPh sb="0" eb="29">
      <t>チュウイジコウ</t>
    </rPh>
    <phoneticPr fontId="10"/>
  </si>
  <si>
    <r>
      <rPr>
        <sz val="11"/>
        <rFont val="ＭＳ 明朝"/>
        <family val="1"/>
        <charset val="128"/>
      </rPr>
      <t>○</t>
    </r>
    <phoneticPr fontId="10"/>
  </si>
  <si>
    <r>
      <rPr>
        <sz val="11"/>
        <rFont val="ＭＳ 明朝"/>
        <family val="1"/>
        <charset val="128"/>
      </rPr>
      <t>エネルギー起源二酸化炭素</t>
    </r>
    <phoneticPr fontId="10"/>
  </si>
  <si>
    <r>
      <rPr>
        <sz val="11"/>
        <rFont val="ＭＳ 明朝"/>
        <family val="1"/>
        <charset val="128"/>
      </rPr>
      <t>「総合エネルギー統計」に準じて、化石燃料の燃焼による</t>
    </r>
    <r>
      <rPr>
        <sz val="11"/>
        <rFont val="Times New Roman"/>
        <family val="1"/>
      </rPr>
      <t>CO</t>
    </r>
    <r>
      <rPr>
        <vertAlign val="subscript"/>
        <sz val="11"/>
        <rFont val="Times New Roman"/>
        <family val="1"/>
      </rPr>
      <t>2</t>
    </r>
    <r>
      <rPr>
        <sz val="11"/>
        <rFont val="ＭＳ 明朝"/>
        <family val="1"/>
        <charset val="128"/>
      </rPr>
      <t>排出量を部門（あるいはさらにその細分類）ごとに示している。</t>
    </r>
    <phoneticPr fontId="10"/>
  </si>
  <si>
    <r>
      <rPr>
        <sz val="11"/>
        <rFont val="ＭＳ 明朝"/>
        <family val="1"/>
        <charset val="128"/>
      </rPr>
      <t>どの部門に配分するか、という点にある。</t>
    </r>
    <phoneticPr fontId="10"/>
  </si>
  <si>
    <r>
      <rPr>
        <sz val="11"/>
        <rFont val="ＭＳ 明朝"/>
        <family val="1"/>
        <charset val="128"/>
      </rPr>
      <t>（電力会社の発電に伴う排出量や熱供給事業者の熱生産による排出量はエネルギー転換部門に、自家用発電や</t>
    </r>
    <phoneticPr fontId="10"/>
  </si>
  <si>
    <r>
      <rPr>
        <sz val="11"/>
        <rFont val="ＭＳ 明朝"/>
        <family val="1"/>
        <charset val="128"/>
      </rPr>
      <t>非エネルギー起源二酸化炭素</t>
    </r>
    <rPh sb="0" eb="1">
      <t>ヒ</t>
    </rPh>
    <phoneticPr fontId="10"/>
  </si>
  <si>
    <r>
      <rPr>
        <sz val="11"/>
        <rFont val="ＭＳ 明朝"/>
        <family val="1"/>
        <charset val="128"/>
      </rPr>
      <t>化石燃料の燃焼以外からの</t>
    </r>
    <r>
      <rPr>
        <sz val="11"/>
        <rFont val="Times New Roman"/>
        <family val="1"/>
      </rPr>
      <t>CO</t>
    </r>
    <r>
      <rPr>
        <vertAlign val="subscript"/>
        <sz val="11"/>
        <rFont val="Times New Roman"/>
        <family val="1"/>
      </rPr>
      <t>2</t>
    </r>
    <r>
      <rPr>
        <sz val="11"/>
        <rFont val="ＭＳ 明朝"/>
        <family val="1"/>
        <charset val="128"/>
      </rPr>
      <t>排出のことを指し、主に、工業プロセス及び製品の使用分野、廃棄物分野（廃棄物のエネルギー利用含む）からの排出を示している。</t>
    </r>
    <phoneticPr fontId="10"/>
  </si>
  <si>
    <r>
      <rPr>
        <sz val="11"/>
        <rFont val="ＭＳ 明朝"/>
        <family val="1"/>
        <charset val="128"/>
      </rPr>
      <t>その他に、間接</t>
    </r>
    <r>
      <rPr>
        <sz val="11"/>
        <rFont val="Times New Roman"/>
        <family val="1"/>
      </rPr>
      <t>CO</t>
    </r>
    <r>
      <rPr>
        <vertAlign val="subscript"/>
        <sz val="11"/>
        <rFont val="Times New Roman"/>
        <family val="1"/>
      </rPr>
      <t>2</t>
    </r>
    <r>
      <rPr>
        <sz val="11"/>
        <rFont val="ＭＳ 明朝"/>
        <family val="1"/>
        <charset val="128"/>
      </rPr>
      <t>、農業分野、燃料からの漏出等からの排出を含む。</t>
    </r>
    <phoneticPr fontId="10"/>
  </si>
  <si>
    <r>
      <rPr>
        <sz val="11"/>
        <rFont val="ＭＳ 明朝"/>
        <family val="1"/>
        <charset val="128"/>
      </rPr>
      <t>※間接</t>
    </r>
    <r>
      <rPr>
        <sz val="11"/>
        <rFont val="Times New Roman"/>
        <family val="1"/>
      </rPr>
      <t>CO</t>
    </r>
    <r>
      <rPr>
        <vertAlign val="subscript"/>
        <sz val="11"/>
        <rFont val="Times New Roman"/>
        <family val="1"/>
      </rPr>
      <t>2</t>
    </r>
    <phoneticPr fontId="10"/>
  </si>
  <si>
    <r>
      <rPr>
        <sz val="11"/>
        <rFont val="ＭＳ 明朝"/>
        <family val="1"/>
        <charset val="128"/>
      </rPr>
      <t>一酸化炭素（</t>
    </r>
    <r>
      <rPr>
        <sz val="11"/>
        <rFont val="Times New Roman"/>
        <family val="1"/>
      </rPr>
      <t>CO</t>
    </r>
    <r>
      <rPr>
        <sz val="11"/>
        <rFont val="ＭＳ 明朝"/>
        <family val="1"/>
        <charset val="128"/>
      </rPr>
      <t>）、メタン（</t>
    </r>
    <r>
      <rPr>
        <sz val="11"/>
        <rFont val="Times New Roman"/>
        <family val="1"/>
      </rPr>
      <t>CH</t>
    </r>
    <r>
      <rPr>
        <vertAlign val="subscript"/>
        <sz val="11"/>
        <rFont val="Times New Roman"/>
        <family val="1"/>
      </rPr>
      <t>4</t>
    </r>
    <r>
      <rPr>
        <sz val="11"/>
        <rFont val="ＭＳ 明朝"/>
        <family val="1"/>
        <charset val="128"/>
      </rPr>
      <t>）、及び非メタン揮発性有機化合物（</t>
    </r>
    <r>
      <rPr>
        <sz val="11"/>
        <rFont val="Times New Roman"/>
        <family val="1"/>
      </rPr>
      <t>NMVOC</t>
    </r>
    <r>
      <rPr>
        <sz val="11"/>
        <rFont val="ＭＳ 明朝"/>
        <family val="1"/>
        <charset val="128"/>
      </rPr>
      <t>）は長期的には大気中で酸化されて</t>
    </r>
    <r>
      <rPr>
        <sz val="11"/>
        <rFont val="Times New Roman"/>
        <family val="1"/>
      </rPr>
      <t>CO</t>
    </r>
    <r>
      <rPr>
        <vertAlign val="subscript"/>
        <sz val="11"/>
        <rFont val="Times New Roman"/>
        <family val="1"/>
      </rPr>
      <t>2</t>
    </r>
    <r>
      <rPr>
        <sz val="11"/>
        <rFont val="ＭＳ 明朝"/>
        <family val="1"/>
        <charset val="128"/>
      </rPr>
      <t>に変換される。</t>
    </r>
    <phoneticPr fontId="10"/>
  </si>
  <si>
    <r>
      <rPr>
        <sz val="11"/>
        <rFont val="ＭＳ 明朝"/>
        <family val="1"/>
        <charset val="128"/>
      </rPr>
      <t>間接</t>
    </r>
    <r>
      <rPr>
        <sz val="11"/>
        <rFont val="Times New Roman"/>
        <family val="1"/>
      </rPr>
      <t>CO</t>
    </r>
    <r>
      <rPr>
        <vertAlign val="subscript"/>
        <sz val="11"/>
        <rFont val="Times New Roman"/>
        <family val="1"/>
      </rPr>
      <t>2</t>
    </r>
    <r>
      <rPr>
        <sz val="11"/>
        <rFont val="ＭＳ 明朝"/>
        <family val="1"/>
        <charset val="128"/>
      </rPr>
      <t>はこれらの排出量を</t>
    </r>
    <r>
      <rPr>
        <sz val="11"/>
        <rFont val="Times New Roman"/>
        <family val="1"/>
      </rPr>
      <t>CO</t>
    </r>
    <r>
      <rPr>
        <vertAlign val="subscript"/>
        <sz val="11"/>
        <rFont val="Times New Roman"/>
        <family val="1"/>
      </rPr>
      <t>2</t>
    </r>
    <r>
      <rPr>
        <sz val="11"/>
        <rFont val="ＭＳ 明朝"/>
        <family val="1"/>
        <charset val="128"/>
      </rPr>
      <t>換算した値を示す。ただし、燃焼起源及びバイオマス起源の</t>
    </r>
    <r>
      <rPr>
        <sz val="11"/>
        <rFont val="Times New Roman"/>
        <family val="1"/>
      </rPr>
      <t>CO</t>
    </r>
    <r>
      <rPr>
        <sz val="11"/>
        <rFont val="ＭＳ 明朝"/>
        <family val="1"/>
        <charset val="128"/>
      </rPr>
      <t>、</t>
    </r>
    <r>
      <rPr>
        <sz val="11"/>
        <rFont val="Times New Roman"/>
        <family val="1"/>
      </rPr>
      <t>CH</t>
    </r>
    <r>
      <rPr>
        <vertAlign val="subscript"/>
        <sz val="11"/>
        <rFont val="Times New Roman"/>
        <family val="1"/>
      </rPr>
      <t>4</t>
    </r>
    <r>
      <rPr>
        <sz val="11"/>
        <rFont val="ＭＳ 明朝"/>
        <family val="1"/>
        <charset val="128"/>
      </rPr>
      <t>及び</t>
    </r>
    <r>
      <rPr>
        <sz val="11"/>
        <rFont val="Times New Roman"/>
        <family val="1"/>
      </rPr>
      <t>NMVOC</t>
    </r>
    <r>
      <rPr>
        <sz val="11"/>
        <rFont val="ＭＳ 明朝"/>
        <family val="1"/>
        <charset val="128"/>
      </rPr>
      <t>に由来する排出量は、</t>
    </r>
    <rPh sb="0" eb="2">
      <t>カンセツ</t>
    </rPh>
    <rPh sb="10" eb="12">
      <t>ハイシュツ</t>
    </rPh>
    <rPh sb="12" eb="13">
      <t>リョウ</t>
    </rPh>
    <rPh sb="17" eb="19">
      <t>カンサン</t>
    </rPh>
    <rPh sb="21" eb="22">
      <t>アタイ</t>
    </rPh>
    <rPh sb="23" eb="24">
      <t>シメ</t>
    </rPh>
    <phoneticPr fontId="10"/>
  </si>
  <si>
    <r>
      <rPr>
        <sz val="11"/>
        <rFont val="ＭＳ 明朝"/>
        <family val="1"/>
        <charset val="128"/>
      </rPr>
      <t>二重計上防止の観点から計上対象外とする。</t>
    </r>
    <phoneticPr fontId="10"/>
  </si>
  <si>
    <r>
      <rPr>
        <sz val="11"/>
        <rFont val="ＭＳ 明朝"/>
        <family val="1"/>
        <charset val="128"/>
      </rPr>
      <t>なお、この間接</t>
    </r>
    <r>
      <rPr>
        <sz val="11"/>
        <rFont val="Times New Roman"/>
        <family val="1"/>
      </rPr>
      <t>CO</t>
    </r>
    <r>
      <rPr>
        <vertAlign val="subscript"/>
        <sz val="11"/>
        <rFont val="Times New Roman"/>
        <family val="1"/>
      </rPr>
      <t>2</t>
    </r>
    <r>
      <rPr>
        <sz val="11"/>
        <rFont val="ＭＳ 明朝"/>
        <family val="1"/>
        <charset val="128"/>
      </rPr>
      <t>とは、電気・熱配分後排出量（</t>
    </r>
    <r>
      <rPr>
        <sz val="11"/>
        <rFont val="Times New Roman"/>
        <family val="1"/>
      </rPr>
      <t>2015</t>
    </r>
    <r>
      <rPr>
        <sz val="11"/>
        <rFont val="ＭＳ 明朝"/>
        <family val="1"/>
        <charset val="128"/>
      </rPr>
      <t>年</t>
    </r>
    <r>
      <rPr>
        <sz val="11"/>
        <rFont val="Times New Roman"/>
        <family val="1"/>
      </rPr>
      <t>11</t>
    </r>
    <r>
      <rPr>
        <sz val="11"/>
        <rFont val="ＭＳ 明朝"/>
        <family val="1"/>
        <charset val="128"/>
      </rPr>
      <t>月公表まで「間接排出量」と呼称）とは異なる。</t>
    </r>
    <rPh sb="31" eb="32">
      <t>ツキ</t>
    </rPh>
    <rPh sb="32" eb="34">
      <t>コウヒョウ</t>
    </rPh>
    <phoneticPr fontId="10"/>
  </si>
  <si>
    <r>
      <rPr>
        <sz val="11"/>
        <rFont val="ＭＳ 明朝"/>
        <family val="1"/>
        <charset val="128"/>
      </rPr>
      <t>■注意事項</t>
    </r>
    <rPh sb="1" eb="5">
      <t>チュウイジコウチュウイジコウ</t>
    </rPh>
    <phoneticPr fontId="10"/>
  </si>
  <si>
    <r>
      <rPr>
        <sz val="11"/>
        <rFont val="ＭＳ 明朝"/>
        <family val="1"/>
        <charset val="128"/>
      </rPr>
      <t>１．</t>
    </r>
    <phoneticPr fontId="10"/>
  </si>
  <si>
    <r>
      <rPr>
        <sz val="11"/>
        <rFont val="ＭＳ 明朝"/>
        <family val="1"/>
        <charset val="128"/>
      </rPr>
      <t>「</t>
    </r>
    <r>
      <rPr>
        <sz val="11"/>
        <rFont val="Times New Roman"/>
        <family val="1"/>
      </rPr>
      <t>13.NDC-LULUCF</t>
    </r>
    <r>
      <rPr>
        <sz val="11"/>
        <rFont val="ＭＳ 明朝"/>
        <family val="1"/>
        <charset val="128"/>
      </rPr>
      <t>」シートの排出・吸収量は</t>
    </r>
    <r>
      <rPr>
        <sz val="11"/>
        <rFont val="Times New Roman"/>
        <family val="1"/>
      </rPr>
      <t>NDC</t>
    </r>
    <r>
      <rPr>
        <sz val="11"/>
        <rFont val="ＭＳ 明朝"/>
        <family val="1"/>
        <charset val="128"/>
      </rPr>
      <t>（国が決定する貢献）における数値である。</t>
    </r>
    <phoneticPr fontId="10"/>
  </si>
  <si>
    <r>
      <rPr>
        <sz val="11"/>
        <rFont val="ＭＳ 明朝"/>
        <family val="1"/>
        <charset val="128"/>
      </rPr>
      <t>２．</t>
    </r>
    <phoneticPr fontId="10"/>
  </si>
  <si>
    <r>
      <rPr>
        <sz val="11"/>
        <rFont val="ＭＳ 明朝"/>
        <family val="1"/>
        <charset val="128"/>
      </rPr>
      <t>３．</t>
    </r>
    <r>
      <rPr>
        <sz val="11"/>
        <color theme="1"/>
        <rFont val="ＭＳ Ｐゴシック"/>
        <family val="2"/>
        <charset val="128"/>
        <scheme val="minor"/>
      </rPr>
      <t/>
    </r>
  </si>
  <si>
    <r>
      <rPr>
        <sz val="11"/>
        <rFont val="ＭＳ 明朝"/>
        <family val="1"/>
        <charset val="128"/>
      </rPr>
      <t>「電気事業法等の一部を改正する法律」（平成</t>
    </r>
    <r>
      <rPr>
        <sz val="11"/>
        <rFont val="Times New Roman"/>
        <family val="1"/>
      </rPr>
      <t>26</t>
    </r>
    <r>
      <rPr>
        <sz val="11"/>
        <rFont val="ＭＳ 明朝"/>
        <family val="1"/>
        <charset val="128"/>
      </rPr>
      <t>年法律第</t>
    </r>
    <r>
      <rPr>
        <sz val="11"/>
        <rFont val="Times New Roman"/>
        <family val="1"/>
      </rPr>
      <t>72</t>
    </r>
    <r>
      <rPr>
        <sz val="11"/>
        <rFont val="ＭＳ 明朝"/>
        <family val="1"/>
        <charset val="128"/>
      </rPr>
      <t>号）により、</t>
    </r>
    <phoneticPr fontId="10"/>
  </si>
  <si>
    <r>
      <t>2016</t>
    </r>
    <r>
      <rPr>
        <sz val="11"/>
        <rFont val="ＭＳ 明朝"/>
        <family val="1"/>
        <charset val="128"/>
      </rPr>
      <t>年</t>
    </r>
    <r>
      <rPr>
        <sz val="11"/>
        <rFont val="Times New Roman"/>
        <family val="1"/>
      </rPr>
      <t>4</t>
    </r>
    <r>
      <rPr>
        <sz val="11"/>
        <rFont val="ＭＳ 明朝"/>
        <family val="1"/>
        <charset val="128"/>
      </rPr>
      <t>月から電気の小売業への参入が全面自由化されるとともに電気事業の類型が見直された。</t>
    </r>
  </si>
  <si>
    <r>
      <rPr>
        <sz val="11"/>
        <rFont val="ＭＳ 明朝"/>
        <family val="1"/>
        <charset val="128"/>
      </rPr>
      <t>「</t>
    </r>
    <r>
      <rPr>
        <sz val="11"/>
        <rFont val="Times New Roman"/>
        <family val="1"/>
      </rPr>
      <t>3.Allocated_CO2-Sector</t>
    </r>
    <r>
      <rPr>
        <sz val="11"/>
        <rFont val="ＭＳ 明朝"/>
        <family val="1"/>
        <charset val="128"/>
      </rPr>
      <t>」シートにおける電気・熱配分後排出量では、電力や熱の生産に伴う</t>
    </r>
    <r>
      <rPr>
        <sz val="11"/>
        <rFont val="Times New Roman"/>
        <family val="1"/>
      </rPr>
      <t>CO</t>
    </r>
    <r>
      <rPr>
        <vertAlign val="subscript"/>
        <sz val="11"/>
        <rFont val="Times New Roman"/>
        <family val="1"/>
      </rPr>
      <t>2</t>
    </r>
    <r>
      <rPr>
        <sz val="11"/>
        <rFont val="ＭＳ 明朝"/>
        <family val="1"/>
        <charset val="128"/>
      </rPr>
      <t>排出量を消費側の部門に配分しているため、</t>
    </r>
    <rPh sb="38" eb="41">
      <t>ハイシュツリョウ</t>
    </rPh>
    <rPh sb="44" eb="46">
      <t>デンリョク</t>
    </rPh>
    <rPh sb="49" eb="51">
      <t>セイサン</t>
    </rPh>
    <rPh sb="63" eb="64">
      <t>ガワ</t>
    </rPh>
    <rPh sb="65" eb="67">
      <t>ブモン</t>
    </rPh>
    <phoneticPr fontId="10"/>
  </si>
  <si>
    <r>
      <rPr>
        <sz val="11"/>
        <rFont val="ＭＳ 明朝"/>
        <family val="1"/>
        <charset val="128"/>
      </rPr>
      <t>電力の小売全面自由化に関する影響は電気・熱配分前と比べて小さい。</t>
    </r>
    <phoneticPr fontId="10"/>
  </si>
  <si>
    <r>
      <rPr>
        <sz val="11"/>
        <rFont val="ＭＳ 明朝"/>
        <family val="1"/>
        <charset val="128"/>
      </rPr>
      <t>■単位に関して</t>
    </r>
    <rPh sb="1" eb="3">
      <t>タンイ</t>
    </rPh>
    <rPh sb="4" eb="5">
      <t>カン</t>
    </rPh>
    <phoneticPr fontId="10"/>
  </si>
  <si>
    <r>
      <t>10</t>
    </r>
    <r>
      <rPr>
        <vertAlign val="superscript"/>
        <sz val="11"/>
        <rFont val="Times New Roman"/>
        <family val="1"/>
      </rPr>
      <t xml:space="preserve">12 </t>
    </r>
    <r>
      <rPr>
        <sz val="11"/>
        <rFont val="Times New Roman"/>
        <family val="1"/>
      </rPr>
      <t>g</t>
    </r>
    <phoneticPr fontId="10"/>
  </si>
  <si>
    <r>
      <t>1</t>
    </r>
    <r>
      <rPr>
        <sz val="11"/>
        <rFont val="ＭＳ 明朝"/>
        <family val="1"/>
        <charset val="128"/>
      </rPr>
      <t>百万トン</t>
    </r>
    <rPh sb="1" eb="2">
      <t>ヒャク</t>
    </rPh>
    <rPh sb="2" eb="3">
      <t>マン</t>
    </rPh>
    <phoneticPr fontId="10"/>
  </si>
  <si>
    <r>
      <t>10</t>
    </r>
    <r>
      <rPr>
        <vertAlign val="superscript"/>
        <sz val="11"/>
        <rFont val="Times New Roman"/>
        <family val="1"/>
      </rPr>
      <t>9</t>
    </r>
    <r>
      <rPr>
        <sz val="11"/>
        <rFont val="Times New Roman"/>
        <family val="1"/>
      </rPr>
      <t xml:space="preserve"> g</t>
    </r>
    <phoneticPr fontId="10"/>
  </si>
  <si>
    <r>
      <t>1</t>
    </r>
    <r>
      <rPr>
        <sz val="11"/>
        <rFont val="ＭＳ 明朝"/>
        <family val="1"/>
        <charset val="128"/>
      </rPr>
      <t>千トン</t>
    </r>
    <rPh sb="1" eb="2">
      <t>セン</t>
    </rPh>
    <phoneticPr fontId="10"/>
  </si>
  <si>
    <r>
      <t>10</t>
    </r>
    <r>
      <rPr>
        <vertAlign val="superscript"/>
        <sz val="11"/>
        <rFont val="Times New Roman"/>
        <family val="1"/>
      </rPr>
      <t>6</t>
    </r>
    <r>
      <rPr>
        <sz val="11"/>
        <rFont val="Times New Roman"/>
        <family val="1"/>
      </rPr>
      <t xml:space="preserve"> g</t>
    </r>
    <phoneticPr fontId="10"/>
  </si>
  <si>
    <r>
      <t>1</t>
    </r>
    <r>
      <rPr>
        <sz val="11"/>
        <rFont val="ＭＳ 明朝"/>
        <family val="1"/>
        <charset val="128"/>
      </rPr>
      <t>トン</t>
    </r>
    <phoneticPr fontId="10"/>
  </si>
  <si>
    <r>
      <t>10</t>
    </r>
    <r>
      <rPr>
        <vertAlign val="superscript"/>
        <sz val="11"/>
        <rFont val="Times New Roman"/>
        <family val="1"/>
      </rPr>
      <t>3</t>
    </r>
    <r>
      <rPr>
        <sz val="11"/>
        <rFont val="Times New Roman"/>
        <family val="1"/>
      </rPr>
      <t xml:space="preserve"> g</t>
    </r>
    <phoneticPr fontId="10"/>
  </si>
  <si>
    <r>
      <rPr>
        <sz val="11"/>
        <rFont val="ＭＳ 明朝"/>
        <family val="1"/>
        <charset val="128"/>
      </rPr>
      <t>■地球温暖化係数（</t>
    </r>
    <r>
      <rPr>
        <sz val="11"/>
        <rFont val="Times New Roman"/>
        <family val="1"/>
      </rPr>
      <t>GWP</t>
    </r>
    <r>
      <rPr>
        <sz val="11"/>
        <rFont val="ＭＳ 明朝"/>
        <family val="1"/>
        <charset val="128"/>
      </rPr>
      <t>）</t>
    </r>
    <r>
      <rPr>
        <sz val="11"/>
        <rFont val="Times New Roman"/>
        <family val="1"/>
      </rPr>
      <t xml:space="preserve">: </t>
    </r>
    <r>
      <rPr>
        <sz val="11"/>
        <rFont val="ＭＳ 明朝"/>
        <family val="1"/>
        <charset val="128"/>
      </rPr>
      <t>時間枠＝</t>
    </r>
    <r>
      <rPr>
        <sz val="11"/>
        <rFont val="Times New Roman"/>
        <family val="1"/>
      </rPr>
      <t>100</t>
    </r>
    <r>
      <rPr>
        <sz val="11"/>
        <rFont val="ＭＳ 明朝"/>
        <family val="1"/>
        <charset val="128"/>
      </rPr>
      <t>年</t>
    </r>
    <rPh sb="1" eb="3">
      <t>チキュウ</t>
    </rPh>
    <rPh sb="3" eb="6">
      <t>オンダンカ</t>
    </rPh>
    <rPh sb="6" eb="8">
      <t>ケイスウ</t>
    </rPh>
    <rPh sb="15" eb="18">
      <t>ジカンワク</t>
    </rPh>
    <rPh sb="22" eb="23">
      <t>ネン</t>
    </rPh>
    <phoneticPr fontId="10"/>
  </si>
  <si>
    <r>
      <t>CO</t>
    </r>
    <r>
      <rPr>
        <vertAlign val="subscript"/>
        <sz val="11"/>
        <rFont val="Times New Roman"/>
        <family val="1"/>
      </rPr>
      <t>2</t>
    </r>
    <phoneticPr fontId="10"/>
  </si>
  <si>
    <r>
      <t>CH</t>
    </r>
    <r>
      <rPr>
        <vertAlign val="subscript"/>
        <sz val="11"/>
        <rFont val="Times New Roman"/>
        <family val="1"/>
      </rPr>
      <t>4</t>
    </r>
    <phoneticPr fontId="10"/>
  </si>
  <si>
    <r>
      <t>N</t>
    </r>
    <r>
      <rPr>
        <vertAlign val="subscript"/>
        <sz val="11"/>
        <rFont val="Times New Roman"/>
        <family val="1"/>
      </rPr>
      <t>2</t>
    </r>
    <r>
      <rPr>
        <sz val="11"/>
        <rFont val="Times New Roman"/>
        <family val="1"/>
      </rPr>
      <t>O</t>
    </r>
    <phoneticPr fontId="10"/>
  </si>
  <si>
    <r>
      <rPr>
        <sz val="11"/>
        <rFont val="ＭＳ 明朝"/>
        <family val="1"/>
        <charset val="128"/>
      </rPr>
      <t>出典：</t>
    </r>
    <r>
      <rPr>
        <sz val="11"/>
        <rFont val="Times New Roman"/>
        <family val="1"/>
      </rPr>
      <t>IPCC</t>
    </r>
    <r>
      <rPr>
        <sz val="11"/>
        <rFont val="ＭＳ 明朝"/>
        <family val="1"/>
        <charset val="128"/>
      </rPr>
      <t>第五次評価報告書（</t>
    </r>
    <r>
      <rPr>
        <sz val="11"/>
        <rFont val="Times New Roman"/>
        <family val="1"/>
      </rPr>
      <t>2013</t>
    </r>
    <r>
      <rPr>
        <sz val="11"/>
        <rFont val="ＭＳ 明朝"/>
        <family val="1"/>
        <charset val="128"/>
      </rPr>
      <t>）</t>
    </r>
    <rPh sb="0" eb="2">
      <t>シュッテン</t>
    </rPh>
    <rPh sb="8" eb="9">
      <t>ゴ</t>
    </rPh>
    <phoneticPr fontId="10"/>
  </si>
  <si>
    <r>
      <rPr>
        <b/>
        <sz val="11"/>
        <rFont val="ＭＳ 明朝"/>
        <family val="1"/>
        <charset val="128"/>
      </rPr>
      <t>エネルギー起源</t>
    </r>
    <rPh sb="5" eb="7">
      <t>キゲン</t>
    </rPh>
    <phoneticPr fontId="10"/>
  </si>
  <si>
    <t>産業部門</t>
    <rPh sb="0" eb="2">
      <t>サンギョウ</t>
    </rPh>
    <rPh sb="2" eb="4">
      <t>ブモン</t>
    </rPh>
    <phoneticPr fontId="10"/>
  </si>
  <si>
    <t>業務その他部門</t>
    <phoneticPr fontId="10"/>
  </si>
  <si>
    <t>運輸部門</t>
    <phoneticPr fontId="10"/>
  </si>
  <si>
    <t>家庭部門</t>
    <rPh sb="2" eb="4">
      <t>ブモン</t>
    </rPh>
    <phoneticPr fontId="10"/>
  </si>
  <si>
    <r>
      <rPr>
        <sz val="11"/>
        <rFont val="ＭＳ 明朝"/>
        <family val="1"/>
        <charset val="128"/>
      </rPr>
      <t>その他プロセスでの炭酸塩の使用</t>
    </r>
    <rPh sb="2" eb="3">
      <t>タ</t>
    </rPh>
    <rPh sb="9" eb="12">
      <t>タンサンエン</t>
    </rPh>
    <rPh sb="13" eb="15">
      <t>シヨウ</t>
    </rPh>
    <phoneticPr fontId="10"/>
  </si>
  <si>
    <r>
      <rPr>
        <sz val="11"/>
        <rFont val="ＭＳ 明朝"/>
        <family val="1"/>
        <charset val="128"/>
      </rPr>
      <t>石油化学及びカーボンブラック製造ほか</t>
    </r>
    <rPh sb="14" eb="16">
      <t>セイゾウ</t>
    </rPh>
    <phoneticPr fontId="10"/>
  </si>
  <si>
    <t>金属産業</t>
    <rPh sb="0" eb="2">
      <t>キンゾク</t>
    </rPh>
    <rPh sb="2" eb="4">
      <t>サンギョウ</t>
    </rPh>
    <phoneticPr fontId="10"/>
  </si>
  <si>
    <r>
      <rPr>
        <b/>
        <sz val="11"/>
        <rFont val="ＭＳ 明朝"/>
        <family val="1"/>
        <charset val="128"/>
      </rPr>
      <t>その他（間接</t>
    </r>
    <r>
      <rPr>
        <b/>
        <sz val="11"/>
        <rFont val="Times New Roman"/>
        <family val="1"/>
      </rPr>
      <t>CO</t>
    </r>
    <r>
      <rPr>
        <b/>
        <vertAlign val="subscript"/>
        <sz val="11"/>
        <rFont val="Times New Roman"/>
        <family val="1"/>
      </rPr>
      <t>2</t>
    </r>
    <r>
      <rPr>
        <b/>
        <sz val="11"/>
        <rFont val="ＭＳ 明朝"/>
        <family val="1"/>
        <charset val="128"/>
      </rPr>
      <t>等）</t>
    </r>
    <rPh sb="2" eb="3">
      <t>タ</t>
    </rPh>
    <rPh sb="4" eb="6">
      <t>カンセツ</t>
    </rPh>
    <rPh sb="9" eb="10">
      <t>トウ</t>
    </rPh>
    <phoneticPr fontId="10"/>
  </si>
  <si>
    <r>
      <rPr>
        <sz val="11"/>
        <rFont val="ＭＳ 明朝"/>
        <family val="1"/>
        <charset val="128"/>
      </rPr>
      <t>北海道</t>
    </r>
  </si>
  <si>
    <r>
      <rPr>
        <sz val="11"/>
        <rFont val="ＭＳ 明朝"/>
        <family val="1"/>
        <charset val="128"/>
      </rPr>
      <t>東　北</t>
    </r>
  </si>
  <si>
    <r>
      <rPr>
        <sz val="11"/>
        <rFont val="ＭＳ 明朝"/>
        <family val="1"/>
        <charset val="128"/>
      </rPr>
      <t>関　東</t>
    </r>
  </si>
  <si>
    <r>
      <rPr>
        <sz val="11"/>
        <rFont val="ＭＳ 明朝"/>
        <family val="1"/>
        <charset val="128"/>
      </rPr>
      <t>北　陸</t>
    </r>
  </si>
  <si>
    <r>
      <rPr>
        <sz val="11"/>
        <rFont val="ＭＳ 明朝"/>
        <family val="1"/>
        <charset val="128"/>
      </rPr>
      <t>東　海</t>
    </r>
  </si>
  <si>
    <r>
      <rPr>
        <sz val="11"/>
        <rFont val="ＭＳ 明朝"/>
        <family val="1"/>
        <charset val="128"/>
      </rPr>
      <t>関　西</t>
    </r>
  </si>
  <si>
    <r>
      <rPr>
        <sz val="11"/>
        <rFont val="ＭＳ 明朝"/>
        <family val="1"/>
        <charset val="128"/>
      </rPr>
      <t>中　国</t>
    </r>
  </si>
  <si>
    <r>
      <rPr>
        <sz val="11"/>
        <rFont val="ＭＳ 明朝"/>
        <family val="1"/>
        <charset val="128"/>
      </rPr>
      <t>四　国　</t>
    </r>
  </si>
  <si>
    <r>
      <rPr>
        <sz val="11"/>
        <rFont val="ＭＳ 明朝"/>
        <family val="1"/>
        <charset val="128"/>
      </rPr>
      <t>九　州</t>
    </r>
  </si>
  <si>
    <r>
      <rPr>
        <sz val="11"/>
        <rFont val="ＭＳ 明朝"/>
        <family val="1"/>
        <charset val="128"/>
      </rPr>
      <t>沖　縄</t>
    </r>
  </si>
  <si>
    <r>
      <rPr>
        <b/>
        <sz val="11"/>
        <rFont val="ＭＳ 明朝"/>
        <family val="1"/>
        <charset val="128"/>
      </rPr>
      <t>金属産業</t>
    </r>
    <rPh sb="0" eb="2">
      <t>キンゾク</t>
    </rPh>
    <rPh sb="2" eb="4">
      <t>サンギョウ</t>
    </rPh>
    <phoneticPr fontId="10"/>
  </si>
  <si>
    <r>
      <t xml:space="preserve">2.C. </t>
    </r>
    <r>
      <rPr>
        <sz val="11"/>
        <rFont val="ＭＳ 明朝"/>
        <family val="1"/>
        <charset val="128"/>
      </rPr>
      <t>金属産業</t>
    </r>
    <rPh sb="7" eb="9">
      <t>サンギョウ</t>
    </rPh>
    <phoneticPr fontId="10"/>
  </si>
  <si>
    <r>
      <t xml:space="preserve">3.F. </t>
    </r>
    <r>
      <rPr>
        <sz val="11"/>
        <rFont val="ＭＳ 明朝"/>
        <family val="1"/>
        <charset val="128"/>
      </rPr>
      <t>農作物残さの野焼き</t>
    </r>
    <rPh sb="5" eb="8">
      <t>ノウサクモツ</t>
    </rPh>
    <rPh sb="8" eb="9">
      <t>ザン</t>
    </rPh>
    <rPh sb="11" eb="13">
      <t>ノヤ</t>
    </rPh>
    <phoneticPr fontId="10"/>
  </si>
  <si>
    <r>
      <t xml:space="preserve">2.G. </t>
    </r>
    <r>
      <rPr>
        <sz val="11"/>
        <rFont val="ＭＳ 明朝"/>
        <family val="1"/>
        <charset val="128"/>
      </rPr>
      <t>その他製品の製造及び使用</t>
    </r>
    <rPh sb="7" eb="8">
      <t>タ</t>
    </rPh>
    <rPh sb="8" eb="10">
      <t>セイヒン</t>
    </rPh>
    <rPh sb="11" eb="14">
      <t>セイゾウオヨ</t>
    </rPh>
    <rPh sb="15" eb="17">
      <t>シヨウ</t>
    </rPh>
    <phoneticPr fontId="10"/>
  </si>
  <si>
    <r>
      <t xml:space="preserve">2.C. </t>
    </r>
    <r>
      <rPr>
        <sz val="11"/>
        <rFont val="ＭＳ 明朝"/>
        <family val="1"/>
        <charset val="128"/>
      </rPr>
      <t>金属産業</t>
    </r>
    <rPh sb="5" eb="7">
      <t>キンゾク</t>
    </rPh>
    <rPh sb="7" eb="9">
      <t>サンギョウ</t>
    </rPh>
    <phoneticPr fontId="10"/>
  </si>
  <si>
    <r>
      <t xml:space="preserve">3.H. </t>
    </r>
    <r>
      <rPr>
        <sz val="11"/>
        <rFont val="ＭＳ 明朝"/>
        <family val="1"/>
        <charset val="128"/>
      </rPr>
      <t>尿素施用</t>
    </r>
    <rPh sb="5" eb="7">
      <t>ニョウソ</t>
    </rPh>
    <rPh sb="7" eb="9">
      <t>セヨウ</t>
    </rPh>
    <phoneticPr fontId="10"/>
  </si>
  <si>
    <r>
      <rPr>
        <sz val="11"/>
        <rFont val="ＭＳ 明朝"/>
        <family val="1"/>
        <charset val="128"/>
      </rPr>
      <t>これに伴い、</t>
    </r>
    <r>
      <rPr>
        <sz val="11"/>
        <rFont val="Times New Roman"/>
        <family val="1"/>
      </rPr>
      <t>2015</t>
    </r>
    <r>
      <rPr>
        <sz val="11"/>
        <rFont val="ＭＳ 明朝"/>
        <family val="1"/>
        <charset val="128"/>
      </rPr>
      <t>年度まで産業部門や業務その他部門（第３次産業）に計上されていた自家用発電の</t>
    </r>
    <rPh sb="24" eb="26">
      <t>ブモン</t>
    </rPh>
    <phoneticPr fontId="10"/>
  </si>
  <si>
    <t>シェア</t>
    <phoneticPr fontId="10"/>
  </si>
  <si>
    <t>その他（炭酸ガスの利用等）</t>
    <rPh sb="4" eb="6">
      <t>タンサン</t>
    </rPh>
    <rPh sb="9" eb="11">
      <t>リヨウ</t>
    </rPh>
    <rPh sb="11" eb="12">
      <t>ナド</t>
    </rPh>
    <phoneticPr fontId="10"/>
  </si>
  <si>
    <r>
      <t xml:space="preserve">2.H. </t>
    </r>
    <r>
      <rPr>
        <sz val="11"/>
        <rFont val="ＭＳ 明朝"/>
        <family val="1"/>
        <charset val="128"/>
      </rPr>
      <t>その他（炭酸ガスの利用等）</t>
    </r>
    <rPh sb="7" eb="8">
      <t>タ</t>
    </rPh>
    <rPh sb="9" eb="11">
      <t>タンサン</t>
    </rPh>
    <rPh sb="14" eb="16">
      <t>リヨウ</t>
    </rPh>
    <rPh sb="16" eb="17">
      <t>ナド</t>
    </rPh>
    <phoneticPr fontId="10"/>
  </si>
  <si>
    <r>
      <rPr>
        <u/>
        <sz val="11"/>
        <color rgb="FF0000FF"/>
        <rFont val="ＭＳ 明朝"/>
        <family val="1"/>
        <charset val="128"/>
      </rPr>
      <t>注意事項／単位／地球温暖化係数</t>
    </r>
    <rPh sb="5" eb="7">
      <t>タンイ</t>
    </rPh>
    <rPh sb="8" eb="10">
      <t>チキュウ</t>
    </rPh>
    <rPh sb="10" eb="13">
      <t>オンダンカ</t>
    </rPh>
    <rPh sb="13" eb="15">
      <t>ケイスウ</t>
    </rPh>
    <phoneticPr fontId="10"/>
  </si>
  <si>
    <r>
      <rPr>
        <u/>
        <sz val="11"/>
        <color indexed="12"/>
        <rFont val="ＭＳ 明朝"/>
        <family val="1"/>
        <charset val="128"/>
      </rPr>
      <t>一人当たり</t>
    </r>
    <r>
      <rPr>
        <u/>
        <sz val="11"/>
        <color indexed="12"/>
        <rFont val="Times New Roman"/>
        <family val="1"/>
      </rPr>
      <t>GHG</t>
    </r>
    <r>
      <rPr>
        <u/>
        <sz val="11"/>
        <color indexed="12"/>
        <rFont val="ＭＳ 明朝"/>
        <family val="1"/>
        <charset val="128"/>
      </rPr>
      <t>排出量</t>
    </r>
    <rPh sb="0" eb="2">
      <t>ヒトリ</t>
    </rPh>
    <rPh sb="1" eb="2">
      <t>ニン</t>
    </rPh>
    <rPh sb="8" eb="11">
      <t>ハイシュツリョウ</t>
    </rPh>
    <phoneticPr fontId="10"/>
  </si>
  <si>
    <r>
      <t>GDP</t>
    </r>
    <r>
      <rPr>
        <u/>
        <sz val="11"/>
        <color indexed="12"/>
        <rFont val="ＭＳ 明朝"/>
        <family val="1"/>
        <charset val="128"/>
      </rPr>
      <t>当たり</t>
    </r>
    <r>
      <rPr>
        <u/>
        <sz val="11"/>
        <color indexed="12"/>
        <rFont val="Times New Roman"/>
        <family val="1"/>
      </rPr>
      <t>GHG</t>
    </r>
    <r>
      <rPr>
        <u/>
        <sz val="11"/>
        <color indexed="12"/>
        <rFont val="ＭＳ 明朝"/>
        <family val="1"/>
        <charset val="128"/>
      </rPr>
      <t>排出量</t>
    </r>
    <rPh sb="9" eb="11">
      <t>ハイシュツ</t>
    </rPh>
    <rPh sb="11" eb="12">
      <t>リョウ</t>
    </rPh>
    <phoneticPr fontId="10"/>
  </si>
  <si>
    <r>
      <rPr>
        <sz val="11"/>
        <rFont val="ＭＳ 明朝"/>
        <family val="1"/>
        <charset val="128"/>
      </rPr>
      <t>【電気・熱配分前排出量】と【電気・熱配分後排出量】の二通りの値があり、両者の違いは、電力や熱の生産のための化石燃料の燃焼による排出量を、</t>
    </r>
    <rPh sb="35" eb="37">
      <t>リョウシャ</t>
    </rPh>
    <rPh sb="38" eb="39">
      <t>チガ</t>
    </rPh>
    <rPh sb="42" eb="44">
      <t>デンリョク</t>
    </rPh>
    <rPh sb="45" eb="46">
      <t>ネツ</t>
    </rPh>
    <rPh sb="47" eb="49">
      <t>セイサン</t>
    </rPh>
    <phoneticPr fontId="10"/>
  </si>
  <si>
    <r>
      <rPr>
        <sz val="11"/>
        <rFont val="ＭＳ 明朝"/>
        <family val="1"/>
        <charset val="128"/>
      </rPr>
      <t xml:space="preserve">【電気・熱配分前排出量】は、電力や熱の生産に伴う排出量を、その電力や熱の生産者からの排出として計上した値。
</t>
    </r>
    <rPh sb="14" eb="16">
      <t>デンリョク</t>
    </rPh>
    <rPh sb="48" eb="49">
      <t>ジョウ</t>
    </rPh>
    <phoneticPr fontId="10"/>
  </si>
  <si>
    <r>
      <rPr>
        <sz val="11"/>
        <rFont val="ＭＳ 明朝"/>
        <family val="1"/>
        <charset val="128"/>
      </rPr>
      <t>自家用蒸気発生に伴う排出量は産業または業務その他部門に計上。）</t>
    </r>
    <phoneticPr fontId="10"/>
  </si>
  <si>
    <r>
      <rPr>
        <sz val="11"/>
        <rFont val="ＭＳ 明朝"/>
        <family val="1"/>
        <charset val="128"/>
      </rPr>
      <t>【電気・熱配分後排出量】は、電力や熱の生産に伴う排出量を、電力や熱の消費量に応じて各部門に配分した後の値。</t>
    </r>
    <rPh sb="14" eb="16">
      <t>デンリョク</t>
    </rPh>
    <rPh sb="41" eb="42">
      <t>カク</t>
    </rPh>
    <phoneticPr fontId="10"/>
  </si>
  <si>
    <r>
      <t>CO</t>
    </r>
    <r>
      <rPr>
        <vertAlign val="subscript"/>
        <sz val="11"/>
        <rFont val="Times New Roman"/>
        <family val="1"/>
      </rPr>
      <t>2</t>
    </r>
    <r>
      <rPr>
        <sz val="11"/>
        <rFont val="ＭＳ 明朝"/>
        <family val="1"/>
        <charset val="128"/>
      </rPr>
      <t>排出量の一部が、エネルギー転換部門内の事業用発電の項目に移行したため、</t>
    </r>
    <phoneticPr fontId="10"/>
  </si>
  <si>
    <t>情報通信・運輸郵便・電気ガス熱水道業</t>
    <rPh sb="0" eb="2">
      <t>ジョウホウ</t>
    </rPh>
    <rPh sb="2" eb="4">
      <t>ツウシン</t>
    </rPh>
    <rPh sb="5" eb="7">
      <t>ウンユ</t>
    </rPh>
    <rPh sb="7" eb="9">
      <t>ユウビン</t>
    </rPh>
    <rPh sb="14" eb="15">
      <t>ネツ</t>
    </rPh>
    <phoneticPr fontId="10"/>
  </si>
  <si>
    <r>
      <rPr>
        <b/>
        <sz val="11"/>
        <rFont val="ＭＳ 明朝"/>
        <family val="1"/>
        <charset val="128"/>
      </rPr>
      <t>産業部門</t>
    </r>
    <rPh sb="0" eb="2">
      <t>サンギョウ</t>
    </rPh>
    <rPh sb="2" eb="4">
      <t>ブモン</t>
    </rPh>
    <phoneticPr fontId="10"/>
  </si>
  <si>
    <r>
      <rPr>
        <b/>
        <sz val="11"/>
        <rFont val="ＭＳ 明朝"/>
        <family val="1"/>
        <charset val="128"/>
      </rPr>
      <t>業務その他部門</t>
    </r>
    <rPh sb="5" eb="7">
      <t>ブモン</t>
    </rPh>
    <phoneticPr fontId="10"/>
  </si>
  <si>
    <r>
      <rPr>
        <b/>
        <sz val="11"/>
        <rFont val="ＭＳ 明朝"/>
        <family val="1"/>
        <charset val="128"/>
      </rPr>
      <t>運輸部門</t>
    </r>
    <rPh sb="2" eb="4">
      <t>ブモン</t>
    </rPh>
    <phoneticPr fontId="10"/>
  </si>
  <si>
    <r>
      <rPr>
        <b/>
        <sz val="11"/>
        <rFont val="ＭＳ 明朝"/>
        <family val="1"/>
        <charset val="128"/>
      </rPr>
      <t>家庭部門</t>
    </r>
    <rPh sb="2" eb="4">
      <t>ブモン</t>
    </rPh>
    <phoneticPr fontId="10"/>
  </si>
  <si>
    <r>
      <rPr>
        <b/>
        <sz val="11"/>
        <rFont val="ＭＳ 明朝"/>
        <family val="1"/>
        <charset val="128"/>
      </rPr>
      <t>その他（炭酸ガスの利用等）</t>
    </r>
    <rPh sb="4" eb="6">
      <t>タンサン</t>
    </rPh>
    <rPh sb="9" eb="11">
      <t>リヨウ</t>
    </rPh>
    <rPh sb="11" eb="12">
      <t>ナド</t>
    </rPh>
    <phoneticPr fontId="10"/>
  </si>
  <si>
    <r>
      <t xml:space="preserve">2.E. </t>
    </r>
    <r>
      <rPr>
        <sz val="11"/>
        <rFont val="ＭＳ 明朝"/>
        <family val="1"/>
        <charset val="128"/>
      </rPr>
      <t>電子産業</t>
    </r>
    <rPh sb="5" eb="9">
      <t>デンシサンギョウ</t>
    </rPh>
    <phoneticPr fontId="10"/>
  </si>
  <si>
    <r>
      <t>F-gas</t>
    </r>
    <r>
      <rPr>
        <b/>
        <vertAlign val="subscript"/>
        <sz val="16"/>
        <rFont val="Times New Roman"/>
        <family val="1"/>
      </rPr>
      <t xml:space="preserve"> </t>
    </r>
    <r>
      <rPr>
        <b/>
        <sz val="16"/>
        <rFont val="Times New Roman"/>
        <family val="1"/>
      </rPr>
      <t>(HFCs, PFCs, SF</t>
    </r>
    <r>
      <rPr>
        <b/>
        <vertAlign val="subscript"/>
        <sz val="16"/>
        <rFont val="Times New Roman"/>
        <family val="1"/>
      </rPr>
      <t>6</t>
    </r>
    <r>
      <rPr>
        <b/>
        <sz val="16"/>
        <rFont val="Times New Roman"/>
        <family val="1"/>
      </rPr>
      <t>, NF</t>
    </r>
    <r>
      <rPr>
        <b/>
        <vertAlign val="subscript"/>
        <sz val="16"/>
        <rFont val="Times New Roman"/>
        <family val="1"/>
      </rPr>
      <t>3</t>
    </r>
    <r>
      <rPr>
        <b/>
        <sz val="16"/>
        <rFont val="Times New Roman"/>
        <family val="1"/>
      </rPr>
      <t xml:space="preserve">) 
</t>
    </r>
    <r>
      <rPr>
        <b/>
        <sz val="16"/>
        <rFont val="ＭＳ 明朝"/>
        <family val="1"/>
        <charset val="128"/>
      </rPr>
      <t>排出量</t>
    </r>
    <phoneticPr fontId="10"/>
  </si>
  <si>
    <r>
      <rPr>
        <b/>
        <sz val="16"/>
        <rFont val="ＭＳ 明朝"/>
        <family val="1"/>
        <charset val="128"/>
      </rPr>
      <t>一人当たり</t>
    </r>
    <r>
      <rPr>
        <b/>
        <sz val="16"/>
        <rFont val="Times New Roman"/>
        <family val="1"/>
      </rPr>
      <t>GHG</t>
    </r>
    <r>
      <rPr>
        <b/>
        <sz val="16"/>
        <rFont val="ＭＳ 明朝"/>
        <family val="1"/>
        <charset val="128"/>
      </rPr>
      <t>排出量</t>
    </r>
  </si>
  <si>
    <r>
      <rPr>
        <sz val="11"/>
        <rFont val="ＭＳ 明朝"/>
        <family val="1"/>
        <charset val="128"/>
      </rPr>
      <t>一人当たり</t>
    </r>
    <r>
      <rPr>
        <sz val="11"/>
        <rFont val="Times New Roman"/>
        <family val="1"/>
      </rPr>
      <t xml:space="preserve">GHG </t>
    </r>
    <r>
      <rPr>
        <sz val="11"/>
        <rFont val="ＭＳ 明朝"/>
        <family val="1"/>
        <charset val="128"/>
      </rPr>
      <t>排出量</t>
    </r>
  </si>
  <si>
    <r>
      <t>GDP</t>
    </r>
    <r>
      <rPr>
        <b/>
        <sz val="16"/>
        <rFont val="ＭＳ 明朝"/>
        <family val="1"/>
        <charset val="128"/>
      </rPr>
      <t>当たり</t>
    </r>
    <r>
      <rPr>
        <b/>
        <sz val="16"/>
        <rFont val="Times New Roman"/>
        <family val="1"/>
      </rPr>
      <t>GHG</t>
    </r>
    <r>
      <rPr>
        <b/>
        <sz val="16"/>
        <rFont val="ＭＳ 明朝"/>
        <family val="1"/>
        <charset val="128"/>
      </rPr>
      <t>排出量</t>
    </r>
  </si>
  <si>
    <r>
      <t>GDP</t>
    </r>
    <r>
      <rPr>
        <sz val="11"/>
        <rFont val="ＭＳ 明朝"/>
        <family val="1"/>
        <charset val="128"/>
      </rPr>
      <t>当たり</t>
    </r>
    <r>
      <rPr>
        <sz val="11"/>
        <rFont val="Times New Roman"/>
        <family val="1"/>
      </rPr>
      <t xml:space="preserve">GHG </t>
    </r>
    <r>
      <rPr>
        <sz val="11"/>
        <rFont val="ＭＳ 明朝"/>
        <family val="1"/>
        <charset val="128"/>
      </rPr>
      <t>排出量</t>
    </r>
  </si>
  <si>
    <r>
      <rPr>
        <sz val="11"/>
        <rFont val="ＭＳ 明朝"/>
        <family val="1"/>
        <charset val="128"/>
      </rPr>
      <t>「</t>
    </r>
    <r>
      <rPr>
        <sz val="11"/>
        <rFont val="Times New Roman"/>
        <family val="1"/>
      </rPr>
      <t>2.CO2-Sector</t>
    </r>
    <r>
      <rPr>
        <sz val="11"/>
        <rFont val="ＭＳ 明朝"/>
        <family val="1"/>
        <charset val="128"/>
      </rPr>
      <t>」シートではこれら部門からの電気・熱配分前排出量が</t>
    </r>
    <r>
      <rPr>
        <sz val="11"/>
        <rFont val="Times New Roman"/>
        <family val="1"/>
      </rPr>
      <t>2015</t>
    </r>
    <r>
      <rPr>
        <sz val="11"/>
        <rFont val="ＭＳ 明朝"/>
        <family val="1"/>
        <charset val="128"/>
      </rPr>
      <t>年度と</t>
    </r>
    <r>
      <rPr>
        <sz val="11"/>
        <rFont val="Times New Roman"/>
        <family val="1"/>
      </rPr>
      <t>2016</t>
    </r>
    <r>
      <rPr>
        <sz val="11"/>
        <rFont val="ＭＳ 明朝"/>
        <family val="1"/>
        <charset val="128"/>
      </rPr>
      <t>年度の間で大きく変動している。</t>
    </r>
    <rPh sb="22" eb="24">
      <t>ブモン</t>
    </rPh>
    <rPh sb="27" eb="29">
      <t>デンキ</t>
    </rPh>
    <rPh sb="30" eb="31">
      <t>ネツ</t>
    </rPh>
    <rPh sb="31" eb="33">
      <t>ハイブン</t>
    </rPh>
    <rPh sb="33" eb="34">
      <t>マエ</t>
    </rPh>
    <rPh sb="34" eb="37">
      <t>ハイシュツリョウ</t>
    </rPh>
    <phoneticPr fontId="10"/>
  </si>
  <si>
    <r>
      <rPr>
        <sz val="11"/>
        <rFont val="ＭＳ 明朝"/>
        <family val="1"/>
        <charset val="128"/>
      </rPr>
      <t>公務</t>
    </r>
    <phoneticPr fontId="10"/>
  </si>
  <si>
    <r>
      <rPr>
        <sz val="11"/>
        <rFont val="ＭＳ 明朝"/>
        <family val="1"/>
        <charset val="128"/>
      </rPr>
      <t>分類不能･内訳推計誤差</t>
    </r>
    <phoneticPr fontId="10"/>
  </si>
  <si>
    <t>情報通信・運輸郵便・ガス熱水道業</t>
    <phoneticPr fontId="10"/>
  </si>
  <si>
    <t>電気業（除電力供給用）</t>
    <rPh sb="0" eb="2">
      <t>デンキ</t>
    </rPh>
    <phoneticPr fontId="10"/>
  </si>
  <si>
    <r>
      <rPr>
        <sz val="11"/>
        <rFont val="ＭＳ 明朝"/>
        <family val="1"/>
        <charset val="128"/>
      </rPr>
      <t>（注記）</t>
    </r>
    <rPh sb="1" eb="3">
      <t>チュウキ</t>
    </rPh>
    <phoneticPr fontId="10"/>
  </si>
  <si>
    <r>
      <rPr>
        <sz val="11"/>
        <rFont val="ＭＳ 明朝"/>
        <family val="1"/>
        <charset val="128"/>
      </rPr>
      <t>石炭、原油、天然ガスはそのまま燃やすだけでなく石炭製品、石油製品、都市ガスの原料にもなるが、当シートにおける石炭、原油、天然ガスの排出量は石炭製品、石油製品、都市ガスの原料として用いられる分を含んでいないため、石炭製品、石油製品、都市ガスの排出量とは重複がない。</t>
    </r>
    <phoneticPr fontId="10"/>
  </si>
  <si>
    <r>
      <rPr>
        <sz val="11"/>
        <rFont val="ＭＳ 明朝"/>
        <family val="1"/>
        <charset val="128"/>
      </rPr>
      <t>※出典：
・</t>
    </r>
    <r>
      <rPr>
        <sz val="11"/>
        <rFont val="Times New Roman"/>
        <family val="1"/>
      </rPr>
      <t>1990, 1995, 2000, 2005, 2010, 2015, 2020</t>
    </r>
    <r>
      <rPr>
        <sz val="11"/>
        <rFont val="ＭＳ 明朝"/>
        <family val="1"/>
        <charset val="128"/>
      </rPr>
      <t>は総務省統計局「国勢調査」（</t>
    </r>
    <r>
      <rPr>
        <sz val="11"/>
        <rFont val="Times New Roman"/>
        <family val="1"/>
      </rPr>
      <t>10/1</t>
    </r>
    <r>
      <rPr>
        <sz val="11"/>
        <rFont val="ＭＳ 明朝"/>
        <family val="1"/>
        <charset val="128"/>
      </rPr>
      <t>時点人口）。
・それ以外は総務省統計局「人口推計」（</t>
    </r>
    <r>
      <rPr>
        <sz val="11"/>
        <rFont val="Times New Roman"/>
        <family val="1"/>
      </rPr>
      <t>10/1</t>
    </r>
    <r>
      <rPr>
        <sz val="11"/>
        <rFont val="ＭＳ 明朝"/>
        <family val="1"/>
        <charset val="128"/>
      </rPr>
      <t>時点人口）。</t>
    </r>
    <rPh sb="1" eb="3">
      <t>シュッテン</t>
    </rPh>
    <rPh sb="47" eb="50">
      <t>ソウムショウ</t>
    </rPh>
    <rPh sb="50" eb="53">
      <t>トウケイキョク</t>
    </rPh>
    <rPh sb="74" eb="76">
      <t>イガイ</t>
    </rPh>
    <phoneticPr fontId="10"/>
  </si>
  <si>
    <r>
      <t xml:space="preserve">4.H. </t>
    </r>
    <r>
      <rPr>
        <sz val="11"/>
        <rFont val="ＭＳ 明朝"/>
        <family val="1"/>
        <charset val="128"/>
      </rPr>
      <t>その他</t>
    </r>
    <rPh sb="7" eb="8">
      <t>タ</t>
    </rPh>
    <phoneticPr fontId="10"/>
  </si>
  <si>
    <r>
      <rPr>
        <sz val="11"/>
        <rFont val="ＭＳ 明朝"/>
        <family val="1"/>
        <charset val="128"/>
      </rPr>
      <t>※</t>
    </r>
    <r>
      <rPr>
        <sz val="11"/>
        <rFont val="Times New Roman"/>
        <family val="1"/>
      </rPr>
      <t>2</t>
    </r>
    <r>
      <rPr>
        <sz val="11"/>
        <rFont val="ＭＳ 明朝"/>
        <family val="1"/>
        <charset val="128"/>
      </rPr>
      <t>：部門分類は国内公表版とは異なる。電力や熱の生産に伴う排出量は、その電力や熱の生産者からの排出として計上している。</t>
    </r>
    <rPh sb="3" eb="5">
      <t>ブモン</t>
    </rPh>
    <rPh sb="5" eb="7">
      <t>ブンルイ</t>
    </rPh>
    <rPh sb="8" eb="10">
      <t>コクナイ</t>
    </rPh>
    <rPh sb="10" eb="12">
      <t>コウヒョウ</t>
    </rPh>
    <rPh sb="12" eb="13">
      <t>バン</t>
    </rPh>
    <rPh sb="15" eb="16">
      <t>コト</t>
    </rPh>
    <rPh sb="19" eb="21">
      <t>デンリョク</t>
    </rPh>
    <rPh sb="22" eb="23">
      <t>ネツ</t>
    </rPh>
    <rPh sb="24" eb="26">
      <t>セイサン</t>
    </rPh>
    <rPh sb="27" eb="28">
      <t>トモナ</t>
    </rPh>
    <rPh sb="29" eb="31">
      <t>ハイシュツ</t>
    </rPh>
    <rPh sb="31" eb="32">
      <t>リョウ</t>
    </rPh>
    <rPh sb="36" eb="38">
      <t>デンリョク</t>
    </rPh>
    <rPh sb="39" eb="40">
      <t>ネツ</t>
    </rPh>
    <rPh sb="41" eb="44">
      <t>セイサンシャ</t>
    </rPh>
    <rPh sb="47" eb="49">
      <t>ハイシュツ</t>
    </rPh>
    <rPh sb="52" eb="54">
      <t>ケイジョウ</t>
    </rPh>
    <phoneticPr fontId="10"/>
  </si>
  <si>
    <t>熱供給</t>
    <phoneticPr fontId="10"/>
  </si>
  <si>
    <r>
      <rPr>
        <b/>
        <sz val="16"/>
        <rFont val="ＭＳ 明朝"/>
        <family val="1"/>
        <charset val="128"/>
      </rPr>
      <t>家庭における</t>
    </r>
    <r>
      <rPr>
        <b/>
        <sz val="16"/>
        <rFont val="Times New Roman"/>
        <family val="1"/>
      </rPr>
      <t>CO</t>
    </r>
    <r>
      <rPr>
        <b/>
        <vertAlign val="subscript"/>
        <sz val="16"/>
        <rFont val="Times New Roman"/>
        <family val="1"/>
      </rPr>
      <t>2</t>
    </r>
    <r>
      <rPr>
        <b/>
        <sz val="16"/>
        <rFont val="Times New Roman"/>
        <family val="1"/>
      </rPr>
      <t xml:space="preserve"> </t>
    </r>
    <r>
      <rPr>
        <b/>
        <sz val="16"/>
        <rFont val="ＭＳ 明朝"/>
        <family val="1"/>
        <charset val="128"/>
      </rPr>
      <t>排出量（一人当たり）</t>
    </r>
    <phoneticPr fontId="10"/>
  </si>
  <si>
    <r>
      <t>GDP</t>
    </r>
    <r>
      <rPr>
        <sz val="11"/>
        <rFont val="ＭＳ 明朝"/>
        <family val="1"/>
        <charset val="128"/>
      </rPr>
      <t>当たり</t>
    </r>
    <r>
      <rPr>
        <sz val="11"/>
        <rFont val="Times New Roman"/>
        <family val="1"/>
      </rPr>
      <t>CO</t>
    </r>
    <r>
      <rPr>
        <vertAlign val="subscript"/>
        <sz val="11"/>
        <rFont val="Times New Roman"/>
        <family val="1"/>
      </rPr>
      <t>2</t>
    </r>
    <r>
      <rPr>
        <sz val="11"/>
        <rFont val="Times New Roman"/>
        <family val="1"/>
      </rPr>
      <t xml:space="preserve"> </t>
    </r>
    <r>
      <rPr>
        <sz val="11"/>
        <rFont val="ＭＳ 明朝"/>
        <family val="1"/>
        <charset val="128"/>
      </rPr>
      <t>排出量</t>
    </r>
    <phoneticPr fontId="10"/>
  </si>
  <si>
    <r>
      <t>GDP</t>
    </r>
    <r>
      <rPr>
        <sz val="11"/>
        <rFont val="ＭＳ 明朝"/>
        <family val="1"/>
        <charset val="128"/>
      </rPr>
      <t>当たりエネルギー起源</t>
    </r>
    <r>
      <rPr>
        <sz val="11"/>
        <rFont val="Times New Roman"/>
        <family val="1"/>
      </rPr>
      <t>CO</t>
    </r>
    <r>
      <rPr>
        <vertAlign val="subscript"/>
        <sz val="11"/>
        <rFont val="Times New Roman"/>
        <family val="1"/>
      </rPr>
      <t>2</t>
    </r>
    <r>
      <rPr>
        <sz val="11"/>
        <rFont val="Times New Roman"/>
        <family val="1"/>
      </rPr>
      <t xml:space="preserve"> </t>
    </r>
    <r>
      <rPr>
        <sz val="11"/>
        <rFont val="ＭＳ 明朝"/>
        <family val="1"/>
        <charset val="128"/>
      </rPr>
      <t>排出量</t>
    </r>
    <rPh sb="17" eb="19">
      <t>ハイシュツ</t>
    </rPh>
    <rPh sb="19" eb="20">
      <t>リョウ</t>
    </rPh>
    <phoneticPr fontId="10"/>
  </si>
  <si>
    <r>
      <rPr>
        <u/>
        <sz val="11"/>
        <color indexed="12"/>
        <rFont val="ＭＳ 明朝"/>
        <family val="1"/>
        <charset val="128"/>
      </rPr>
      <t>家庭における</t>
    </r>
    <r>
      <rPr>
        <u/>
        <sz val="11"/>
        <color indexed="12"/>
        <rFont val="Times New Roman"/>
        <family val="1"/>
      </rPr>
      <t>CO</t>
    </r>
    <r>
      <rPr>
        <u/>
        <vertAlign val="subscript"/>
        <sz val="11"/>
        <color rgb="FF0000FF"/>
        <rFont val="Times New Roman"/>
        <family val="1"/>
      </rPr>
      <t xml:space="preserve">2 </t>
    </r>
    <r>
      <rPr>
        <u/>
        <sz val="11"/>
        <color indexed="12"/>
        <rFont val="ＭＳ 明朝"/>
        <family val="1"/>
        <charset val="128"/>
      </rPr>
      <t>排出量（一人当たり）</t>
    </r>
    <rPh sb="14" eb="16">
      <t>ヒトリ</t>
    </rPh>
    <phoneticPr fontId="10"/>
  </si>
  <si>
    <r>
      <rPr>
        <u/>
        <sz val="11"/>
        <color indexed="12"/>
        <rFont val="ＭＳ 明朝"/>
        <family val="1"/>
        <charset val="128"/>
      </rPr>
      <t>家庭における</t>
    </r>
    <r>
      <rPr>
        <u/>
        <sz val="11"/>
        <color indexed="12"/>
        <rFont val="Times New Roman"/>
        <family val="1"/>
      </rPr>
      <t>CO</t>
    </r>
    <r>
      <rPr>
        <u/>
        <vertAlign val="subscript"/>
        <sz val="11"/>
        <color rgb="FF0000FF"/>
        <rFont val="Times New Roman"/>
        <family val="1"/>
      </rPr>
      <t>2</t>
    </r>
    <r>
      <rPr>
        <u/>
        <sz val="11"/>
        <color indexed="12"/>
        <rFont val="Times New Roman"/>
        <family val="1"/>
      </rPr>
      <t xml:space="preserve"> </t>
    </r>
    <r>
      <rPr>
        <u/>
        <sz val="11"/>
        <color indexed="12"/>
        <rFont val="ＭＳ 明朝"/>
        <family val="1"/>
        <charset val="128"/>
      </rPr>
      <t>排出量（世帯当たり）</t>
    </r>
    <phoneticPr fontId="10"/>
  </si>
  <si>
    <r>
      <t>CO</t>
    </r>
    <r>
      <rPr>
        <u/>
        <vertAlign val="subscript"/>
        <sz val="11"/>
        <color rgb="FF0000FF"/>
        <rFont val="Times New Roman"/>
        <family val="1"/>
      </rPr>
      <t>2</t>
    </r>
    <r>
      <rPr>
        <u/>
        <sz val="11"/>
        <color rgb="FF0000FF"/>
        <rFont val="Times New Roman"/>
        <family val="1"/>
      </rPr>
      <t xml:space="preserve"> </t>
    </r>
    <r>
      <rPr>
        <u/>
        <sz val="11"/>
        <color rgb="FF0000FF"/>
        <rFont val="ＭＳ 明朝"/>
        <family val="1"/>
        <charset val="128"/>
      </rPr>
      <t>の部門別排出量【電気・熱配分前】</t>
    </r>
    <rPh sb="8" eb="11">
      <t>ハイシュツリョウ</t>
    </rPh>
    <rPh sb="12" eb="14">
      <t>デンキ</t>
    </rPh>
    <rPh sb="15" eb="16">
      <t>ネツ</t>
    </rPh>
    <rPh sb="16" eb="18">
      <t>ハイブン</t>
    </rPh>
    <rPh sb="18" eb="19">
      <t>マエ</t>
    </rPh>
    <phoneticPr fontId="10"/>
  </si>
  <si>
    <r>
      <t>CO</t>
    </r>
    <r>
      <rPr>
        <u/>
        <vertAlign val="subscript"/>
        <sz val="11"/>
        <color indexed="12"/>
        <rFont val="Times New Roman"/>
        <family val="1"/>
      </rPr>
      <t>2</t>
    </r>
    <r>
      <rPr>
        <u/>
        <sz val="11"/>
        <color indexed="12"/>
        <rFont val="Times New Roman"/>
        <family val="1"/>
      </rPr>
      <t xml:space="preserve"> </t>
    </r>
    <r>
      <rPr>
        <u/>
        <sz val="11"/>
        <color indexed="12"/>
        <rFont val="ＭＳ 明朝"/>
        <family val="1"/>
        <charset val="128"/>
      </rPr>
      <t>の部門別排出量【電気・熱配分後】</t>
    </r>
    <rPh sb="5" eb="8">
      <t>ブモンベツ</t>
    </rPh>
    <rPh sb="12" eb="14">
      <t>デンキ</t>
    </rPh>
    <rPh sb="15" eb="16">
      <t>ネツ</t>
    </rPh>
    <rPh sb="16" eb="18">
      <t>ハイブン</t>
    </rPh>
    <rPh sb="18" eb="19">
      <t>ゴ</t>
    </rPh>
    <phoneticPr fontId="10"/>
  </si>
  <si>
    <r>
      <rPr>
        <sz val="11"/>
        <rFont val="ＭＳ 明朝"/>
        <family val="1"/>
        <charset val="128"/>
      </rPr>
      <t>一人当たり</t>
    </r>
    <r>
      <rPr>
        <sz val="11"/>
        <rFont val="Times New Roman"/>
        <family val="1"/>
      </rPr>
      <t>CO</t>
    </r>
    <r>
      <rPr>
        <vertAlign val="subscript"/>
        <sz val="11"/>
        <rFont val="Times New Roman"/>
        <family val="1"/>
      </rPr>
      <t>2</t>
    </r>
    <r>
      <rPr>
        <sz val="11"/>
        <rFont val="Times New Roman"/>
        <family val="1"/>
      </rPr>
      <t xml:space="preserve"> </t>
    </r>
    <r>
      <rPr>
        <sz val="11"/>
        <rFont val="ＭＳ 明朝"/>
        <family val="1"/>
        <charset val="128"/>
      </rPr>
      <t>排出量</t>
    </r>
    <phoneticPr fontId="10"/>
  </si>
  <si>
    <r>
      <rPr>
        <sz val="11"/>
        <rFont val="ＭＳ 明朝"/>
        <family val="1"/>
        <charset val="128"/>
      </rPr>
      <t>一人当たりエネルギー起源</t>
    </r>
    <r>
      <rPr>
        <sz val="11"/>
        <rFont val="Times New Roman"/>
        <family val="1"/>
      </rPr>
      <t>CO</t>
    </r>
    <r>
      <rPr>
        <vertAlign val="subscript"/>
        <sz val="11"/>
        <rFont val="Times New Roman"/>
        <family val="1"/>
      </rPr>
      <t>2</t>
    </r>
    <r>
      <rPr>
        <sz val="11"/>
        <rFont val="Times New Roman"/>
        <family val="1"/>
      </rPr>
      <t xml:space="preserve"> </t>
    </r>
    <r>
      <rPr>
        <sz val="11"/>
        <rFont val="ＭＳ 明朝"/>
        <family val="1"/>
        <charset val="128"/>
      </rPr>
      <t>排出量</t>
    </r>
    <rPh sb="0" eb="2">
      <t>ヒトリ</t>
    </rPh>
    <rPh sb="16" eb="18">
      <t>ハイシュツ</t>
    </rPh>
    <rPh sb="18" eb="19">
      <t>リョウ</t>
    </rPh>
    <phoneticPr fontId="10"/>
  </si>
  <si>
    <r>
      <rPr>
        <b/>
        <sz val="16"/>
        <rFont val="ＭＳ 明朝"/>
        <family val="1"/>
        <charset val="128"/>
      </rPr>
      <t>日本の温室効果ガス排出量データ（</t>
    </r>
    <r>
      <rPr>
        <b/>
        <sz val="16"/>
        <rFont val="Times New Roman"/>
        <family val="1"/>
      </rPr>
      <t>1990</t>
    </r>
    <r>
      <rPr>
        <b/>
        <sz val="16"/>
        <rFont val="ＭＳ 明朝"/>
        <family val="1"/>
        <charset val="128"/>
      </rPr>
      <t>～</t>
    </r>
    <r>
      <rPr>
        <b/>
        <sz val="16"/>
        <rFont val="Times New Roman"/>
        <family val="1"/>
      </rPr>
      <t>2023</t>
    </r>
    <r>
      <rPr>
        <b/>
        <sz val="16"/>
        <rFont val="ＭＳ 明朝"/>
        <family val="1"/>
        <charset val="128"/>
      </rPr>
      <t>年度）</t>
    </r>
    <phoneticPr fontId="10"/>
  </si>
  <si>
    <r>
      <t xml:space="preserve">5.C. </t>
    </r>
    <r>
      <rPr>
        <sz val="11"/>
        <rFont val="ＭＳ 明朝"/>
        <family val="1"/>
        <charset val="128"/>
      </rPr>
      <t>廃棄物の焼却と野焼き</t>
    </r>
    <rPh sb="5" eb="8">
      <t>ハイキブツ</t>
    </rPh>
    <rPh sb="9" eb="11">
      <t>ショウキャク</t>
    </rPh>
    <phoneticPr fontId="10"/>
  </si>
  <si>
    <r>
      <rPr>
        <b/>
        <sz val="11"/>
        <rFont val="ＭＳ 明朝"/>
        <family val="1"/>
        <charset val="128"/>
      </rPr>
      <t>合計（</t>
    </r>
    <r>
      <rPr>
        <b/>
        <sz val="11"/>
        <rFont val="Times New Roman"/>
        <family val="1"/>
      </rPr>
      <t>LULUCF</t>
    </r>
    <r>
      <rPr>
        <b/>
        <sz val="11"/>
        <rFont val="ＭＳ 明朝"/>
        <family val="1"/>
        <charset val="128"/>
      </rPr>
      <t>分野を除く。）</t>
    </r>
    <rPh sb="0" eb="2">
      <t>ゴウケイ</t>
    </rPh>
    <rPh sb="9" eb="11">
      <t>ブンヤ</t>
    </rPh>
    <rPh sb="12" eb="13">
      <t>ノゾ</t>
    </rPh>
    <phoneticPr fontId="10"/>
  </si>
  <si>
    <r>
      <rPr>
        <b/>
        <sz val="11"/>
        <rFont val="ＭＳ 明朝"/>
        <family val="1"/>
        <charset val="128"/>
      </rPr>
      <t>合計（</t>
    </r>
    <r>
      <rPr>
        <b/>
        <sz val="11"/>
        <rFont val="Times New Roman"/>
        <family val="1"/>
      </rPr>
      <t>LULUCF</t>
    </r>
    <r>
      <rPr>
        <b/>
        <sz val="11"/>
        <rFont val="ＭＳ 明朝"/>
        <family val="1"/>
        <charset val="128"/>
      </rPr>
      <t>分野含む。）</t>
    </r>
    <rPh sb="0" eb="2">
      <t>ゴウケイ</t>
    </rPh>
    <rPh sb="9" eb="11">
      <t>ブンヤ</t>
    </rPh>
    <rPh sb="11" eb="12">
      <t>フク</t>
    </rPh>
    <phoneticPr fontId="10"/>
  </si>
  <si>
    <r>
      <rPr>
        <sz val="11"/>
        <rFont val="ＭＳ 明朝"/>
        <family val="1"/>
        <charset val="128"/>
      </rPr>
      <t>※</t>
    </r>
    <r>
      <rPr>
        <sz val="11"/>
        <rFont val="Times New Roman"/>
        <family val="1"/>
      </rPr>
      <t>2</t>
    </r>
    <r>
      <rPr>
        <sz val="11"/>
        <rFont val="ＭＳ 明朝"/>
        <family val="1"/>
        <charset val="128"/>
      </rPr>
      <t>：合計（</t>
    </r>
    <r>
      <rPr>
        <sz val="11"/>
        <rFont val="Times New Roman"/>
        <family val="1"/>
      </rPr>
      <t>LULUCF</t>
    </r>
    <r>
      <rPr>
        <sz val="11"/>
        <rFont val="ＭＳ 明朝"/>
        <family val="1"/>
        <charset val="128"/>
      </rPr>
      <t>を除く）は国内公表の</t>
    </r>
    <r>
      <rPr>
        <sz val="11"/>
        <rFont val="Times New Roman"/>
        <family val="1"/>
      </rPr>
      <t>N</t>
    </r>
    <r>
      <rPr>
        <vertAlign val="subscript"/>
        <sz val="11"/>
        <rFont val="Times New Roman"/>
        <family val="1"/>
      </rPr>
      <t>2</t>
    </r>
    <r>
      <rPr>
        <sz val="11"/>
        <rFont val="Times New Roman"/>
        <family val="1"/>
      </rPr>
      <t>O</t>
    </r>
    <r>
      <rPr>
        <sz val="11"/>
        <rFont val="ＭＳ 明朝"/>
        <family val="1"/>
        <charset val="128"/>
      </rPr>
      <t>排出量と等しい。</t>
    </r>
    <rPh sb="3" eb="5">
      <t>ゴウケイ</t>
    </rPh>
    <rPh sb="13" eb="14">
      <t>ノゾ</t>
    </rPh>
    <rPh sb="17" eb="19">
      <t>コクナイ</t>
    </rPh>
    <rPh sb="19" eb="21">
      <t>コウヒョウ</t>
    </rPh>
    <rPh sb="25" eb="27">
      <t>ハイシュツ</t>
    </rPh>
    <rPh sb="27" eb="28">
      <t>リョウ</t>
    </rPh>
    <rPh sb="29" eb="30">
      <t>ヒト</t>
    </rPh>
    <phoneticPr fontId="10"/>
  </si>
  <si>
    <r>
      <rPr>
        <sz val="11"/>
        <rFont val="ＭＳ 明朝"/>
        <family val="1"/>
        <charset val="128"/>
      </rPr>
      <t>※</t>
    </r>
    <r>
      <rPr>
        <sz val="11"/>
        <rFont val="Times New Roman"/>
        <family val="1"/>
      </rPr>
      <t>2</t>
    </r>
    <r>
      <rPr>
        <sz val="11"/>
        <rFont val="ＭＳ 明朝"/>
        <family val="1"/>
        <charset val="128"/>
      </rPr>
      <t>：合計（</t>
    </r>
    <r>
      <rPr>
        <sz val="11"/>
        <rFont val="Times New Roman"/>
        <family val="1"/>
      </rPr>
      <t>LULUCF</t>
    </r>
    <r>
      <rPr>
        <sz val="11"/>
        <rFont val="ＭＳ 明朝"/>
        <family val="1"/>
        <charset val="128"/>
      </rPr>
      <t>を除く）は国内公表の</t>
    </r>
    <r>
      <rPr>
        <sz val="11"/>
        <rFont val="Times New Roman"/>
        <family val="1"/>
      </rPr>
      <t>CH</t>
    </r>
    <r>
      <rPr>
        <vertAlign val="subscript"/>
        <sz val="11"/>
        <rFont val="Times New Roman"/>
        <family val="1"/>
      </rPr>
      <t>4</t>
    </r>
    <r>
      <rPr>
        <sz val="11"/>
        <rFont val="ＭＳ 明朝"/>
        <family val="1"/>
        <charset val="128"/>
      </rPr>
      <t>排出量と等しい。</t>
    </r>
    <rPh sb="3" eb="5">
      <t>ゴウケイ</t>
    </rPh>
    <rPh sb="13" eb="14">
      <t>ノゾ</t>
    </rPh>
    <rPh sb="17" eb="19">
      <t>コクナイ</t>
    </rPh>
    <rPh sb="19" eb="21">
      <t>コウヒョウ</t>
    </rPh>
    <rPh sb="25" eb="27">
      <t>ハイシュツ</t>
    </rPh>
    <rPh sb="27" eb="28">
      <t>リョウ</t>
    </rPh>
    <rPh sb="29" eb="30">
      <t>ヒト</t>
    </rPh>
    <phoneticPr fontId="10"/>
  </si>
  <si>
    <r>
      <t xml:space="preserve">2.C. </t>
    </r>
    <r>
      <rPr>
        <sz val="11"/>
        <rFont val="ＭＳ 明朝"/>
        <family val="1"/>
        <charset val="128"/>
      </rPr>
      <t>金属産業</t>
    </r>
    <rPh sb="5" eb="9">
      <t>キンゾクサンギョウ</t>
    </rPh>
    <phoneticPr fontId="10"/>
  </si>
  <si>
    <r>
      <t xml:space="preserve">2.F. </t>
    </r>
    <r>
      <rPr>
        <sz val="11"/>
        <rFont val="ＭＳ 明朝"/>
        <family val="1"/>
        <charset val="128"/>
      </rPr>
      <t>オゾン層破壊物質の代替</t>
    </r>
    <rPh sb="8" eb="13">
      <t>ソウハカイブッシツ</t>
    </rPh>
    <rPh sb="14" eb="16">
      <t>ダイタイ</t>
    </rPh>
    <phoneticPr fontId="10"/>
  </si>
  <si>
    <r>
      <t xml:space="preserve">2.G. </t>
    </r>
    <r>
      <rPr>
        <sz val="11"/>
        <rFont val="ＭＳ 明朝"/>
        <family val="1"/>
        <charset val="128"/>
      </rPr>
      <t>その他製品の製造及び使用</t>
    </r>
    <rPh sb="7" eb="10">
      <t>タセイヒン</t>
    </rPh>
    <rPh sb="11" eb="14">
      <t>セイゾウオヨ</t>
    </rPh>
    <rPh sb="15" eb="17">
      <t>シヨウ</t>
    </rPh>
    <phoneticPr fontId="10"/>
  </si>
  <si>
    <r>
      <rPr>
        <sz val="14"/>
        <rFont val="Segoe UI Symbol"/>
        <family val="1"/>
      </rPr>
      <t>■</t>
    </r>
    <r>
      <rPr>
        <sz val="14"/>
        <rFont val="Times New Roman"/>
        <family val="1"/>
      </rPr>
      <t>2025</t>
    </r>
    <r>
      <rPr>
        <sz val="14"/>
        <rFont val="ＭＳ 明朝"/>
        <family val="1"/>
        <charset val="128"/>
      </rPr>
      <t>年春に公表予定。</t>
    </r>
    <phoneticPr fontId="10"/>
  </si>
  <si>
    <r>
      <t xml:space="preserve">1.A.1.a. </t>
    </r>
    <r>
      <rPr>
        <sz val="11"/>
        <rFont val="ＭＳ 明朝"/>
        <family val="1"/>
        <charset val="128"/>
      </rPr>
      <t>発電・熱供給</t>
    </r>
    <rPh sb="9" eb="11">
      <t>ハツデン</t>
    </rPh>
    <rPh sb="12" eb="13">
      <t>ネツ</t>
    </rPh>
    <rPh sb="13" eb="15">
      <t>キョウキュウ</t>
    </rPh>
    <phoneticPr fontId="8"/>
  </si>
  <si>
    <r>
      <t xml:space="preserve">1.A.1.b. </t>
    </r>
    <r>
      <rPr>
        <sz val="11"/>
        <rFont val="ＭＳ 明朝"/>
        <family val="1"/>
        <charset val="128"/>
      </rPr>
      <t>石油精製</t>
    </r>
    <rPh sb="9" eb="11">
      <t>セキユ</t>
    </rPh>
    <rPh sb="11" eb="13">
      <t>セイセイ</t>
    </rPh>
    <phoneticPr fontId="8"/>
  </si>
  <si>
    <r>
      <t xml:space="preserve">1.A.1.c. </t>
    </r>
    <r>
      <rPr>
        <sz val="11"/>
        <rFont val="ＭＳ 明朝"/>
        <family val="1"/>
        <charset val="128"/>
      </rPr>
      <t>固体燃料製造等</t>
    </r>
    <rPh sb="9" eb="11">
      <t>コタイ</t>
    </rPh>
    <rPh sb="11" eb="13">
      <t>ネンリョウ</t>
    </rPh>
    <rPh sb="13" eb="15">
      <t>セイゾウ</t>
    </rPh>
    <rPh sb="15" eb="16">
      <t>トウ</t>
    </rPh>
    <phoneticPr fontId="8"/>
  </si>
  <si>
    <r>
      <t xml:space="preserve">1.A.2.a. </t>
    </r>
    <r>
      <rPr>
        <sz val="11"/>
        <rFont val="ＭＳ 明朝"/>
        <family val="1"/>
        <charset val="128"/>
      </rPr>
      <t>鉄鋼</t>
    </r>
    <rPh sb="9" eb="11">
      <t>テッコウ</t>
    </rPh>
    <phoneticPr fontId="10"/>
  </si>
  <si>
    <r>
      <t xml:space="preserve">1.A.2.b. </t>
    </r>
    <r>
      <rPr>
        <sz val="11"/>
        <rFont val="ＭＳ 明朝"/>
        <family val="1"/>
        <charset val="128"/>
      </rPr>
      <t>非鉄地金</t>
    </r>
    <rPh sb="11" eb="12">
      <t>チ</t>
    </rPh>
    <rPh sb="12" eb="13">
      <t>キン</t>
    </rPh>
    <phoneticPr fontId="10"/>
  </si>
  <si>
    <r>
      <t xml:space="preserve">1.A.2.c. </t>
    </r>
    <r>
      <rPr>
        <sz val="11"/>
        <rFont val="ＭＳ 明朝"/>
        <family val="1"/>
        <charset val="128"/>
      </rPr>
      <t>化学</t>
    </r>
    <rPh sb="9" eb="11">
      <t>カガク</t>
    </rPh>
    <phoneticPr fontId="10"/>
  </si>
  <si>
    <r>
      <t xml:space="preserve">1.A.2.d. </t>
    </r>
    <r>
      <rPr>
        <sz val="11"/>
        <rFont val="ＭＳ 明朝"/>
        <family val="1"/>
        <charset val="128"/>
      </rPr>
      <t>パルプ･紙・印刷</t>
    </r>
    <rPh sb="15" eb="17">
      <t>インサツ</t>
    </rPh>
    <phoneticPr fontId="3"/>
  </si>
  <si>
    <r>
      <t xml:space="preserve">1.A.2.e. </t>
    </r>
    <r>
      <rPr>
        <sz val="11"/>
        <rFont val="ＭＳ 明朝"/>
        <family val="1"/>
        <charset val="128"/>
      </rPr>
      <t>食品加工･飲料・たばこ</t>
    </r>
    <rPh sb="9" eb="11">
      <t>ショクヒン</t>
    </rPh>
    <rPh sb="11" eb="13">
      <t>カコウ</t>
    </rPh>
    <rPh sb="14" eb="16">
      <t>インリョウ</t>
    </rPh>
    <phoneticPr fontId="8"/>
  </si>
  <si>
    <r>
      <t xml:space="preserve">1.A.2.f. </t>
    </r>
    <r>
      <rPr>
        <sz val="11"/>
        <rFont val="ＭＳ 明朝"/>
        <family val="1"/>
        <charset val="128"/>
      </rPr>
      <t>窯業土石</t>
    </r>
    <rPh sb="9" eb="11">
      <t>ヨウギョウ</t>
    </rPh>
    <rPh sb="11" eb="13">
      <t>ドセキ</t>
    </rPh>
    <phoneticPr fontId="10"/>
  </si>
  <si>
    <r>
      <t xml:space="preserve">1.A.2.g. </t>
    </r>
    <r>
      <rPr>
        <sz val="11"/>
        <rFont val="ＭＳ 明朝"/>
        <family val="1"/>
        <charset val="128"/>
      </rPr>
      <t>その他</t>
    </r>
    <rPh sb="11" eb="12">
      <t>タ</t>
    </rPh>
    <phoneticPr fontId="10"/>
  </si>
  <si>
    <r>
      <t xml:space="preserve">1.A.3.a. </t>
    </r>
    <r>
      <rPr>
        <sz val="11"/>
        <rFont val="ＭＳ 明朝"/>
        <family val="1"/>
        <charset val="128"/>
      </rPr>
      <t>国内航空</t>
    </r>
    <rPh sb="9" eb="11">
      <t>コクナイ</t>
    </rPh>
    <rPh sb="11" eb="13">
      <t>コウクウ</t>
    </rPh>
    <phoneticPr fontId="10"/>
  </si>
  <si>
    <r>
      <t xml:space="preserve">1.A.3.b. </t>
    </r>
    <r>
      <rPr>
        <sz val="11"/>
        <rFont val="ＭＳ 明朝"/>
        <family val="1"/>
        <charset val="128"/>
      </rPr>
      <t>道路輸送</t>
    </r>
    <rPh sb="9" eb="13">
      <t>ドウロユソウ</t>
    </rPh>
    <phoneticPr fontId="3"/>
  </si>
  <si>
    <r>
      <t xml:space="preserve">1.A.3.c. </t>
    </r>
    <r>
      <rPr>
        <sz val="11"/>
        <rFont val="ＭＳ 明朝"/>
        <family val="1"/>
        <charset val="128"/>
      </rPr>
      <t>鉄道</t>
    </r>
    <rPh sb="9" eb="11">
      <t>テツドウ</t>
    </rPh>
    <phoneticPr fontId="10"/>
  </si>
  <si>
    <r>
      <t xml:space="preserve">1.A.3.d. </t>
    </r>
    <r>
      <rPr>
        <sz val="11"/>
        <rFont val="ＭＳ 明朝"/>
        <family val="1"/>
        <charset val="128"/>
      </rPr>
      <t>国内船舶</t>
    </r>
    <rPh sb="9" eb="11">
      <t>コクナイ</t>
    </rPh>
    <rPh sb="11" eb="13">
      <t>センパク</t>
    </rPh>
    <phoneticPr fontId="10"/>
  </si>
  <si>
    <r>
      <t xml:space="preserve">1.A.4.a. </t>
    </r>
    <r>
      <rPr>
        <sz val="11"/>
        <rFont val="ＭＳ 明朝"/>
        <family val="1"/>
        <charset val="128"/>
      </rPr>
      <t>業務</t>
    </r>
    <rPh sb="9" eb="11">
      <t>ギョウム</t>
    </rPh>
    <phoneticPr fontId="10"/>
  </si>
  <si>
    <r>
      <t xml:space="preserve">1.A.4.b. </t>
    </r>
    <r>
      <rPr>
        <sz val="11"/>
        <rFont val="ＭＳ 明朝"/>
        <family val="1"/>
        <charset val="128"/>
      </rPr>
      <t>家庭</t>
    </r>
    <rPh sb="9" eb="11">
      <t>カテイ</t>
    </rPh>
    <phoneticPr fontId="10"/>
  </si>
  <si>
    <r>
      <t xml:space="preserve">1.A.4.c. </t>
    </r>
    <r>
      <rPr>
        <sz val="11"/>
        <rFont val="ＭＳ 明朝"/>
        <family val="1"/>
        <charset val="128"/>
      </rPr>
      <t>農林水産業</t>
    </r>
    <rPh sb="9" eb="11">
      <t>ノウリン</t>
    </rPh>
    <rPh sb="11" eb="14">
      <t>スイサンギョウ</t>
    </rPh>
    <phoneticPr fontId="10"/>
  </si>
  <si>
    <r>
      <rPr>
        <sz val="11"/>
        <rFont val="ＭＳ 明朝"/>
        <family val="1"/>
        <charset val="128"/>
      </rPr>
      <t>燃料の燃焼・漏出</t>
    </r>
    <rPh sb="0" eb="2">
      <t>ネンリョウ</t>
    </rPh>
    <rPh sb="3" eb="5">
      <t>ネンショウ</t>
    </rPh>
    <rPh sb="6" eb="8">
      <t>ロウシュツ</t>
    </rPh>
    <phoneticPr fontId="11"/>
  </si>
  <si>
    <r>
      <rPr>
        <sz val="11"/>
        <rFont val="ＭＳ 明朝"/>
        <family val="1"/>
        <charset val="128"/>
      </rPr>
      <t>工業プロセス及び製品の使用</t>
    </r>
    <rPh sb="0" eb="2">
      <t>コウギョウ</t>
    </rPh>
    <rPh sb="6" eb="7">
      <t>オヨ</t>
    </rPh>
    <rPh sb="8" eb="10">
      <t>セイヒン</t>
    </rPh>
    <rPh sb="11" eb="13">
      <t>シヨウ</t>
    </rPh>
    <phoneticPr fontId="11"/>
  </si>
  <si>
    <r>
      <rPr>
        <sz val="11"/>
        <rFont val="ＭＳ 明朝"/>
        <family val="1"/>
        <charset val="128"/>
      </rPr>
      <t>化学産業</t>
    </r>
    <rPh sb="2" eb="4">
      <t>サンギョウ</t>
    </rPh>
    <phoneticPr fontId="10"/>
  </si>
  <si>
    <r>
      <rPr>
        <sz val="11"/>
        <rFont val="ＭＳ 明朝"/>
        <family val="1"/>
        <charset val="128"/>
      </rPr>
      <t>半導体・液晶製造工程</t>
    </r>
    <rPh sb="0" eb="3">
      <t>ハンドウタイ</t>
    </rPh>
    <rPh sb="4" eb="6">
      <t>エキショウ</t>
    </rPh>
    <rPh sb="6" eb="10">
      <t>セイゾウコウテイ</t>
    </rPh>
    <phoneticPr fontId="10"/>
  </si>
  <si>
    <r>
      <rPr>
        <sz val="11"/>
        <rFont val="ＭＳ 明朝"/>
        <family val="1"/>
        <charset val="128"/>
      </rPr>
      <t>その他製品の製造及び使用</t>
    </r>
    <rPh sb="2" eb="3">
      <t>タ</t>
    </rPh>
    <rPh sb="3" eb="5">
      <t>セイヒン</t>
    </rPh>
    <rPh sb="6" eb="9">
      <t>セイゾウオヨ</t>
    </rPh>
    <rPh sb="10" eb="12">
      <t>シヨウ</t>
    </rPh>
    <phoneticPr fontId="10"/>
  </si>
  <si>
    <r>
      <rPr>
        <sz val="11"/>
        <rFont val="ＭＳ 明朝"/>
        <family val="1"/>
        <charset val="128"/>
      </rPr>
      <t>農業</t>
    </r>
    <rPh sb="0" eb="2">
      <t>ノウギョウ</t>
    </rPh>
    <phoneticPr fontId="11"/>
  </si>
  <si>
    <r>
      <rPr>
        <sz val="11"/>
        <rFont val="ＭＳ 明朝"/>
        <family val="1"/>
        <charset val="128"/>
      </rPr>
      <t>家畜排せつ物の管理</t>
    </r>
    <rPh sb="0" eb="2">
      <t>カチク</t>
    </rPh>
    <rPh sb="2" eb="3">
      <t>ハイ</t>
    </rPh>
    <rPh sb="5" eb="6">
      <t>ブツ</t>
    </rPh>
    <rPh sb="7" eb="9">
      <t>カンリ</t>
    </rPh>
    <phoneticPr fontId="10"/>
  </si>
  <si>
    <r>
      <rPr>
        <sz val="11"/>
        <rFont val="ＭＳ 明朝"/>
        <family val="1"/>
        <charset val="128"/>
      </rPr>
      <t>農用地の土壌</t>
    </r>
    <rPh sb="0" eb="3">
      <t>ノウヨウチ</t>
    </rPh>
    <rPh sb="4" eb="6">
      <t>ドジョウ</t>
    </rPh>
    <phoneticPr fontId="10"/>
  </si>
  <si>
    <r>
      <rPr>
        <sz val="11"/>
        <rFont val="ＭＳ 明朝"/>
        <family val="1"/>
        <charset val="128"/>
      </rPr>
      <t>農作物残さの野焼き</t>
    </r>
    <rPh sb="0" eb="3">
      <t>ノウサクモツ</t>
    </rPh>
    <rPh sb="3" eb="4">
      <t>ザン</t>
    </rPh>
    <rPh sb="6" eb="8">
      <t>ノヤ</t>
    </rPh>
    <phoneticPr fontId="10"/>
  </si>
  <si>
    <r>
      <rPr>
        <sz val="11"/>
        <rFont val="ＭＳ 明朝"/>
        <family val="1"/>
        <charset val="128"/>
      </rPr>
      <t>廃棄物</t>
    </r>
    <rPh sb="0" eb="3">
      <t>ハイキブツ</t>
    </rPh>
    <phoneticPr fontId="11"/>
  </si>
  <si>
    <r>
      <rPr>
        <sz val="11"/>
        <rFont val="ＭＳ 明朝"/>
        <family val="1"/>
        <charset val="128"/>
      </rPr>
      <t>コンポスト化</t>
    </r>
    <rPh sb="5" eb="6">
      <t>カ</t>
    </rPh>
    <phoneticPr fontId="10"/>
  </si>
  <si>
    <r>
      <rPr>
        <sz val="11"/>
        <rFont val="ＭＳ 明朝"/>
        <family val="1"/>
        <charset val="128"/>
      </rPr>
      <t>焼却
（エネルギー利用を含まない</t>
    </r>
    <r>
      <rPr>
        <sz val="11"/>
        <rFont val="Times New Roman"/>
        <family val="1"/>
      </rPr>
      <t>)</t>
    </r>
    <rPh sb="0" eb="2">
      <t>ショウキャク</t>
    </rPh>
    <phoneticPr fontId="10"/>
  </si>
  <si>
    <r>
      <rPr>
        <sz val="11"/>
        <rFont val="ＭＳ 明朝"/>
        <family val="1"/>
        <charset val="128"/>
      </rPr>
      <t>排水処理</t>
    </r>
    <rPh sb="0" eb="2">
      <t>ハイスイ</t>
    </rPh>
    <rPh sb="2" eb="4">
      <t>ショリ</t>
    </rPh>
    <phoneticPr fontId="10"/>
  </si>
  <si>
    <r>
      <rPr>
        <sz val="11"/>
        <rFont val="ＭＳ 明朝"/>
        <family val="1"/>
        <charset val="128"/>
      </rPr>
      <t>天然ガス生産時等</t>
    </r>
    <rPh sb="0" eb="2">
      <t>テンネン</t>
    </rPh>
    <rPh sb="4" eb="7">
      <t>セイサンジ</t>
    </rPh>
    <phoneticPr fontId="10"/>
  </si>
  <si>
    <r>
      <rPr>
        <sz val="11"/>
        <rFont val="ＭＳ 明朝"/>
        <family val="1"/>
        <charset val="128"/>
      </rPr>
      <t>埋立</t>
    </r>
    <rPh sb="0" eb="2">
      <t>ウメタテ</t>
    </rPh>
    <phoneticPr fontId="10"/>
  </si>
  <si>
    <r>
      <rPr>
        <sz val="11"/>
        <rFont val="ＭＳ 明朝"/>
        <family val="1"/>
        <charset val="128"/>
      </rPr>
      <t>燃料の燃焼</t>
    </r>
    <rPh sb="0" eb="2">
      <t>ネンリョウ</t>
    </rPh>
    <rPh sb="3" eb="5">
      <t>ネンショウ</t>
    </rPh>
    <phoneticPr fontId="11"/>
  </si>
  <si>
    <r>
      <rPr>
        <sz val="11"/>
        <rFont val="ＭＳ 明朝"/>
        <family val="1"/>
        <charset val="128"/>
      </rPr>
      <t>燃料からの漏出</t>
    </r>
    <phoneticPr fontId="10"/>
  </si>
  <si>
    <t>燃料の燃焼</t>
    <rPh sb="0" eb="2">
      <t>ネンリョウ</t>
    </rPh>
    <rPh sb="3" eb="5">
      <t>ネンショウ</t>
    </rPh>
    <phoneticPr fontId="10"/>
  </si>
  <si>
    <t>燃料からの漏出</t>
    <rPh sb="0" eb="2">
      <t>ネンリョウ</t>
    </rPh>
    <rPh sb="5" eb="7">
      <t>ロウシュツ</t>
    </rPh>
    <phoneticPr fontId="10"/>
  </si>
  <si>
    <t>工業プロセス及び製品の使用</t>
    <phoneticPr fontId="10"/>
  </si>
  <si>
    <t>化学産業</t>
    <rPh sb="0" eb="2">
      <t>カガク</t>
    </rPh>
    <rPh sb="2" eb="4">
      <t>サンギョウ</t>
    </rPh>
    <phoneticPr fontId="10"/>
  </si>
  <si>
    <t>金属産業</t>
    <rPh sb="2" eb="4">
      <t>サンギョウ</t>
    </rPh>
    <phoneticPr fontId="10"/>
  </si>
  <si>
    <t>家畜の消化管内発酵</t>
    <rPh sb="0" eb="2">
      <t>カチク</t>
    </rPh>
    <rPh sb="3" eb="5">
      <t>ショウカ</t>
    </rPh>
    <rPh sb="5" eb="7">
      <t>カンナイ</t>
    </rPh>
    <rPh sb="7" eb="9">
      <t>ハッコウ</t>
    </rPh>
    <phoneticPr fontId="10"/>
  </si>
  <si>
    <t>家畜排せつ物の管理</t>
    <rPh sb="0" eb="2">
      <t>カチク</t>
    </rPh>
    <rPh sb="2" eb="3">
      <t>ハイ</t>
    </rPh>
    <rPh sb="5" eb="6">
      <t>ブツ</t>
    </rPh>
    <rPh sb="7" eb="9">
      <t>カンリ</t>
    </rPh>
    <phoneticPr fontId="10"/>
  </si>
  <si>
    <t>稲作</t>
    <rPh sb="0" eb="2">
      <t>イナサク</t>
    </rPh>
    <phoneticPr fontId="10"/>
  </si>
  <si>
    <t>農作物残さの野焼き</t>
    <rPh sb="0" eb="3">
      <t>ノウサクモツ</t>
    </rPh>
    <rPh sb="3" eb="4">
      <t>ザン</t>
    </rPh>
    <rPh sb="6" eb="8">
      <t>ノヤ</t>
    </rPh>
    <phoneticPr fontId="10"/>
  </si>
  <si>
    <r>
      <rPr>
        <sz val="11"/>
        <rFont val="ＭＳ 明朝"/>
        <family val="1"/>
        <charset val="128"/>
      </rPr>
      <t>石炭採掘時</t>
    </r>
    <r>
      <rPr>
        <sz val="11"/>
        <rFont val="ＭＳ Ｐ明朝"/>
        <family val="1"/>
        <charset val="128"/>
      </rPr>
      <t>等</t>
    </r>
    <rPh sb="0" eb="5">
      <t>セキタンサイクツジ</t>
    </rPh>
    <rPh sb="5" eb="6">
      <t>トウ</t>
    </rPh>
    <phoneticPr fontId="10"/>
  </si>
  <si>
    <t>農業</t>
    <rPh sb="0" eb="2">
      <t>ノウギョウ</t>
    </rPh>
    <phoneticPr fontId="10"/>
  </si>
  <si>
    <t>廃棄物</t>
    <rPh sb="0" eb="3">
      <t>ハイキブツ</t>
    </rPh>
    <phoneticPr fontId="10"/>
  </si>
  <si>
    <t>燃料の燃焼・漏出</t>
    <rPh sb="0" eb="2">
      <t>ネンリョウ</t>
    </rPh>
    <rPh sb="3" eb="5">
      <t>ネンショウ</t>
    </rPh>
    <rPh sb="6" eb="8">
      <t>ロウシュツ</t>
    </rPh>
    <phoneticPr fontId="11"/>
  </si>
  <si>
    <t>工業プロセス及び製品の使用</t>
    <rPh sb="0" eb="2">
      <t>コウギョウ</t>
    </rPh>
    <rPh sb="6" eb="7">
      <t>オヨ</t>
    </rPh>
    <rPh sb="8" eb="10">
      <t>セイヒン</t>
    </rPh>
    <rPh sb="11" eb="13">
      <t>シヨウ</t>
    </rPh>
    <phoneticPr fontId="11"/>
  </si>
  <si>
    <t>廃棄物</t>
    <rPh sb="0" eb="3">
      <t>ハイキブツ</t>
    </rPh>
    <phoneticPr fontId="11"/>
  </si>
  <si>
    <r>
      <rPr>
        <sz val="11"/>
        <rFont val="Segoe UI Symbol"/>
        <family val="1"/>
      </rPr>
      <t>■</t>
    </r>
    <r>
      <rPr>
        <sz val="11"/>
        <rFont val="ＭＳ 明朝"/>
        <family val="1"/>
        <charset val="128"/>
      </rPr>
      <t>排出吸収量　</t>
    </r>
    <r>
      <rPr>
        <sz val="11"/>
        <rFont val="Times New Roman"/>
        <family val="1"/>
      </rPr>
      <t>[kt CO</t>
    </r>
    <r>
      <rPr>
        <vertAlign val="subscript"/>
        <sz val="11"/>
        <rFont val="Times New Roman"/>
        <family val="1"/>
      </rPr>
      <t>2</t>
    </r>
    <r>
      <rPr>
        <sz val="11"/>
        <rFont val="Times New Roman"/>
        <family val="1"/>
      </rPr>
      <t xml:space="preserve"> eq.]</t>
    </r>
    <rPh sb="1" eb="3">
      <t>ハイシュツ</t>
    </rPh>
    <rPh sb="3" eb="5">
      <t>キュウシュウ</t>
    </rPh>
    <rPh sb="5" eb="6">
      <t>リョウ</t>
    </rPh>
    <phoneticPr fontId="10"/>
  </si>
  <si>
    <r>
      <t>CO</t>
    </r>
    <r>
      <rPr>
        <b/>
        <vertAlign val="subscript"/>
        <sz val="16"/>
        <rFont val="Times New Roman"/>
        <family val="1"/>
      </rPr>
      <t>2</t>
    </r>
    <phoneticPr fontId="10"/>
  </si>
  <si>
    <r>
      <t>CH</t>
    </r>
    <r>
      <rPr>
        <b/>
        <vertAlign val="subscript"/>
        <sz val="16"/>
        <rFont val="Times New Roman"/>
        <family val="1"/>
      </rPr>
      <t>4</t>
    </r>
    <phoneticPr fontId="10"/>
  </si>
  <si>
    <r>
      <t>N</t>
    </r>
    <r>
      <rPr>
        <b/>
        <vertAlign val="subscript"/>
        <sz val="16"/>
        <rFont val="Times New Roman"/>
        <family val="1"/>
      </rPr>
      <t>2</t>
    </r>
    <r>
      <rPr>
        <b/>
        <sz val="16"/>
        <rFont val="Times New Roman"/>
        <family val="1"/>
      </rPr>
      <t>O</t>
    </r>
    <phoneticPr fontId="10"/>
  </si>
  <si>
    <t>HFCs</t>
  </si>
  <si>
    <t>PFCs</t>
  </si>
  <si>
    <r>
      <t>SF</t>
    </r>
    <r>
      <rPr>
        <b/>
        <vertAlign val="subscript"/>
        <sz val="16"/>
        <rFont val="Times New Roman"/>
        <family val="1"/>
      </rPr>
      <t>6</t>
    </r>
    <phoneticPr fontId="10"/>
  </si>
  <si>
    <r>
      <t>NF</t>
    </r>
    <r>
      <rPr>
        <b/>
        <vertAlign val="subscript"/>
        <sz val="16"/>
        <rFont val="Times New Roman"/>
        <family val="1"/>
      </rPr>
      <t>3</t>
    </r>
    <phoneticPr fontId="10"/>
  </si>
  <si>
    <r>
      <rPr>
        <b/>
        <sz val="16"/>
        <rFont val="ＭＳ 明朝"/>
        <family val="1"/>
        <charset val="128"/>
      </rPr>
      <t>国際バンカー油起源の</t>
    </r>
    <r>
      <rPr>
        <b/>
        <sz val="16"/>
        <rFont val="Times New Roman"/>
        <family val="1"/>
      </rPr>
      <t xml:space="preserve">GHG </t>
    </r>
    <r>
      <rPr>
        <b/>
        <sz val="16"/>
        <rFont val="ＭＳ 明朝"/>
        <family val="1"/>
        <charset val="128"/>
      </rPr>
      <t xml:space="preserve">排出量の推移
</t>
    </r>
    <phoneticPr fontId="10"/>
  </si>
  <si>
    <t>【参考値】</t>
    <phoneticPr fontId="10"/>
  </si>
  <si>
    <r>
      <t>CO</t>
    </r>
    <r>
      <rPr>
        <b/>
        <vertAlign val="subscript"/>
        <sz val="16"/>
        <rFont val="Times New Roman"/>
        <family val="1"/>
      </rPr>
      <t>2</t>
    </r>
    <r>
      <rPr>
        <b/>
        <sz val="16"/>
        <rFont val="Times New Roman"/>
        <family val="1"/>
      </rPr>
      <t>+CH</t>
    </r>
    <r>
      <rPr>
        <b/>
        <vertAlign val="subscript"/>
        <sz val="16"/>
        <rFont val="Times New Roman"/>
        <family val="1"/>
      </rPr>
      <t>4</t>
    </r>
    <r>
      <rPr>
        <b/>
        <sz val="16"/>
        <rFont val="Times New Roman"/>
        <family val="1"/>
      </rPr>
      <t>+N</t>
    </r>
    <r>
      <rPr>
        <b/>
        <vertAlign val="subscript"/>
        <sz val="16"/>
        <rFont val="Times New Roman"/>
        <family val="1"/>
      </rPr>
      <t>2</t>
    </r>
    <r>
      <rPr>
        <b/>
        <sz val="16"/>
        <rFont val="Times New Roman"/>
        <family val="1"/>
      </rPr>
      <t>O</t>
    </r>
    <phoneticPr fontId="10"/>
  </si>
  <si>
    <r>
      <rPr>
        <sz val="11"/>
        <rFont val="ＭＳ 明朝"/>
        <family val="1"/>
        <charset val="128"/>
      </rPr>
      <t>「</t>
    </r>
    <r>
      <rPr>
        <sz val="11"/>
        <rFont val="Times New Roman"/>
        <family val="1"/>
      </rPr>
      <t>14.</t>
    </r>
    <r>
      <rPr>
        <sz val="11"/>
        <rFont val="ＭＳ 明朝"/>
        <family val="1"/>
        <charset val="128"/>
      </rPr>
      <t>【</t>
    </r>
    <r>
      <rPr>
        <sz val="11"/>
        <rFont val="Times New Roman"/>
        <family val="1"/>
      </rPr>
      <t>Annex</t>
    </r>
    <r>
      <rPr>
        <sz val="11"/>
        <rFont val="ＭＳ 明朝"/>
        <family val="1"/>
        <charset val="128"/>
      </rPr>
      <t>】</t>
    </r>
    <r>
      <rPr>
        <sz val="11"/>
        <rFont val="Times New Roman"/>
        <family val="1"/>
      </rPr>
      <t>UN-GHGs</t>
    </r>
    <r>
      <rPr>
        <sz val="11"/>
        <rFont val="ＭＳ 明朝"/>
        <family val="1"/>
        <charset val="128"/>
      </rPr>
      <t>」シートの</t>
    </r>
    <r>
      <rPr>
        <sz val="11"/>
        <rFont val="Times New Roman"/>
        <family val="1"/>
      </rPr>
      <t>LULUCF</t>
    </r>
    <r>
      <rPr>
        <sz val="11"/>
        <rFont val="ＭＳ 明朝"/>
        <family val="1"/>
        <charset val="128"/>
      </rPr>
      <t>の値は国連に提出したインベントリにおける数値であり、</t>
    </r>
    <phoneticPr fontId="10"/>
  </si>
  <si>
    <r>
      <rPr>
        <sz val="11"/>
        <rFont val="ＭＳ 明朝"/>
        <family val="1"/>
        <charset val="128"/>
      </rPr>
      <t>「</t>
    </r>
    <r>
      <rPr>
        <sz val="11"/>
        <rFont val="Times New Roman"/>
        <family val="1"/>
      </rPr>
      <t>14.</t>
    </r>
    <r>
      <rPr>
        <sz val="11"/>
        <rFont val="ＭＳ 明朝"/>
        <family val="1"/>
        <charset val="128"/>
      </rPr>
      <t>【</t>
    </r>
    <r>
      <rPr>
        <sz val="11"/>
        <rFont val="Times New Roman"/>
        <family val="1"/>
      </rPr>
      <t>Annex</t>
    </r>
    <r>
      <rPr>
        <sz val="11"/>
        <rFont val="ＭＳ 明朝"/>
        <family val="1"/>
        <charset val="128"/>
      </rPr>
      <t>】</t>
    </r>
    <r>
      <rPr>
        <sz val="11"/>
        <rFont val="Times New Roman"/>
        <family val="1"/>
      </rPr>
      <t>UN-GHGs</t>
    </r>
    <r>
      <rPr>
        <sz val="11"/>
        <rFont val="ＭＳ 明朝"/>
        <family val="1"/>
        <charset val="128"/>
      </rPr>
      <t>」シートの国際バンカー油（国際航空・国際船舶）は国内排出量には含まれない。</t>
    </r>
    <phoneticPr fontId="10"/>
  </si>
  <si>
    <t>温室効果ガス排出・吸収量合計</t>
    <rPh sb="0" eb="4">
      <t>オンシツコウカ</t>
    </rPh>
    <rPh sb="6" eb="8">
      <t>ハイシュツ</t>
    </rPh>
    <rPh sb="9" eb="12">
      <t>キュウシュウリョウ</t>
    </rPh>
    <rPh sb="12" eb="14">
      <t>ゴウケイ</t>
    </rPh>
    <phoneticPr fontId="10"/>
  </si>
  <si>
    <r>
      <t xml:space="preserve">1. </t>
    </r>
    <r>
      <rPr>
        <b/>
        <sz val="11"/>
        <rFont val="ＭＳ 明朝"/>
        <family val="1"/>
        <charset val="128"/>
      </rPr>
      <t>エネルギー</t>
    </r>
    <phoneticPr fontId="11"/>
  </si>
  <si>
    <r>
      <t>2.</t>
    </r>
    <r>
      <rPr>
        <b/>
        <sz val="11"/>
        <rFont val="ＭＳ 明朝"/>
        <family val="1"/>
        <charset val="128"/>
      </rPr>
      <t>工業プロセス及び製品の使用</t>
    </r>
    <rPh sb="2" eb="4">
      <t>コウギョウ</t>
    </rPh>
    <rPh sb="8" eb="9">
      <t>オヨ</t>
    </rPh>
    <rPh sb="10" eb="12">
      <t>セイヒン</t>
    </rPh>
    <rPh sb="13" eb="15">
      <t>シヨウ</t>
    </rPh>
    <phoneticPr fontId="11"/>
  </si>
  <si>
    <t>廃棄物のエネルギー利用を含む</t>
    <phoneticPr fontId="10"/>
  </si>
  <si>
    <r>
      <rPr>
        <sz val="11"/>
        <rFont val="ＭＳ 明朝"/>
        <family val="1"/>
        <charset val="128"/>
      </rPr>
      <t>廃棄物のエネルギー利用含まない</t>
    </r>
    <phoneticPr fontId="10"/>
  </si>
  <si>
    <t>廃棄物のエネルギー利用は含まない</t>
    <phoneticPr fontId="10"/>
  </si>
  <si>
    <t>Excluding Waste for Energy Purposes</t>
    <phoneticPr fontId="10"/>
  </si>
  <si>
    <r>
      <rPr>
        <sz val="11"/>
        <rFont val="ＭＳ 明朝"/>
        <family val="1"/>
        <charset val="128"/>
      </rPr>
      <t>廃棄物のエネルギー利用は含まない</t>
    </r>
    <phoneticPr fontId="10"/>
  </si>
  <si>
    <r>
      <t xml:space="preserve">2. </t>
    </r>
    <r>
      <rPr>
        <b/>
        <sz val="11"/>
        <rFont val="ＭＳ 明朝"/>
        <family val="1"/>
        <charset val="128"/>
      </rPr>
      <t>工業プロセス及び製品の使用</t>
    </r>
    <phoneticPr fontId="10"/>
  </si>
  <si>
    <r>
      <t xml:space="preserve">2. </t>
    </r>
    <r>
      <rPr>
        <b/>
        <sz val="11"/>
        <rFont val="ＭＳ 明朝"/>
        <family val="1"/>
        <charset val="128"/>
      </rPr>
      <t>工業プロセス及び製品の使用</t>
    </r>
    <rPh sb="3" eb="5">
      <t>コウギョウ</t>
    </rPh>
    <rPh sb="9" eb="10">
      <t>オヨ</t>
    </rPh>
    <rPh sb="11" eb="13">
      <t>セイヒン</t>
    </rPh>
    <rPh sb="14" eb="16">
      <t>シヨウ</t>
    </rPh>
    <phoneticPr fontId="11"/>
  </si>
  <si>
    <r>
      <rPr>
        <b/>
        <sz val="11"/>
        <rFont val="ＭＳ 明朝"/>
        <family val="1"/>
        <charset val="128"/>
      </rPr>
      <t>合計（</t>
    </r>
    <r>
      <rPr>
        <b/>
        <sz val="11"/>
        <rFont val="Times New Roman"/>
        <family val="1"/>
      </rPr>
      <t>LULUCF</t>
    </r>
    <r>
      <rPr>
        <b/>
        <sz val="11"/>
        <rFont val="ＭＳ 明朝"/>
        <family val="1"/>
        <charset val="128"/>
      </rPr>
      <t>分野を除く、間接</t>
    </r>
    <r>
      <rPr>
        <b/>
        <sz val="11"/>
        <rFont val="Times New Roman"/>
        <family val="1"/>
      </rPr>
      <t>CO</t>
    </r>
    <r>
      <rPr>
        <b/>
        <vertAlign val="subscript"/>
        <sz val="11"/>
        <rFont val="Times New Roman"/>
        <family val="1"/>
      </rPr>
      <t>2</t>
    </r>
    <r>
      <rPr>
        <b/>
        <sz val="11"/>
        <rFont val="ＭＳ 明朝"/>
        <family val="1"/>
        <charset val="128"/>
      </rPr>
      <t>を除く。）</t>
    </r>
    <rPh sb="0" eb="2">
      <t>ゴウケイ</t>
    </rPh>
    <rPh sb="9" eb="11">
      <t>ブンヤ</t>
    </rPh>
    <rPh sb="12" eb="13">
      <t>ノゾ</t>
    </rPh>
    <rPh sb="15" eb="17">
      <t>カンセツ</t>
    </rPh>
    <rPh sb="21" eb="22">
      <t>ノゾ</t>
    </rPh>
    <phoneticPr fontId="10"/>
  </si>
  <si>
    <r>
      <t>GHG</t>
    </r>
    <r>
      <rPr>
        <sz val="11"/>
        <rFont val="ＭＳ 明朝"/>
        <family val="1"/>
        <charset val="128"/>
      </rPr>
      <t>排出量（</t>
    </r>
    <r>
      <rPr>
        <sz val="11"/>
        <rFont val="Times New Roman"/>
        <family val="1"/>
      </rPr>
      <t>LULUCF</t>
    </r>
    <r>
      <rPr>
        <sz val="11"/>
        <rFont val="游ゴシック"/>
        <family val="1"/>
        <charset val="128"/>
      </rPr>
      <t>分野を除く、間接</t>
    </r>
    <r>
      <rPr>
        <sz val="11"/>
        <rFont val="Times New Roman"/>
        <family val="1"/>
      </rPr>
      <t>CO</t>
    </r>
    <r>
      <rPr>
        <vertAlign val="subscript"/>
        <sz val="11"/>
        <rFont val="Times New Roman"/>
        <family val="1"/>
      </rPr>
      <t>2</t>
    </r>
    <r>
      <rPr>
        <sz val="11"/>
        <rFont val="游ゴシック"/>
        <family val="1"/>
        <charset val="128"/>
      </rPr>
      <t>を含む。）</t>
    </r>
    <rPh sb="3" eb="6">
      <t>ハイシュツリョウ</t>
    </rPh>
    <phoneticPr fontId="10"/>
  </si>
  <si>
    <r>
      <t>2023</t>
    </r>
    <r>
      <rPr>
        <sz val="14"/>
        <rFont val="ＭＳ 明朝"/>
        <family val="1"/>
        <charset val="128"/>
      </rPr>
      <t>年度</t>
    </r>
    <rPh sb="4" eb="5">
      <t>ネン</t>
    </rPh>
    <rPh sb="5" eb="6">
      <t>ド</t>
    </rPh>
    <phoneticPr fontId="10"/>
  </si>
  <si>
    <r>
      <t>(2013</t>
    </r>
    <r>
      <rPr>
        <sz val="12"/>
        <rFont val="ＭＳ 明朝"/>
        <family val="1"/>
        <charset val="128"/>
      </rPr>
      <t>年度、</t>
    </r>
    <r>
      <rPr>
        <sz val="12"/>
        <rFont val="Times New Roman"/>
        <family val="1"/>
      </rPr>
      <t>2023</t>
    </r>
    <r>
      <rPr>
        <sz val="12"/>
        <rFont val="ＭＳ 明朝"/>
        <family val="1"/>
        <charset val="128"/>
      </rPr>
      <t>年度</t>
    </r>
    <r>
      <rPr>
        <sz val="12"/>
        <rFont val="Times New Roman"/>
        <family val="1"/>
      </rPr>
      <t>)</t>
    </r>
    <rPh sb="5" eb="6">
      <t>ネン</t>
    </rPh>
    <rPh sb="6" eb="7">
      <t>ド</t>
    </rPh>
    <rPh sb="12" eb="13">
      <t>ネン</t>
    </rPh>
    <rPh sb="13" eb="14">
      <t>ド</t>
    </rPh>
    <phoneticPr fontId="10"/>
  </si>
  <si>
    <t>石炭製品製造（コークス製造）</t>
    <phoneticPr fontId="10"/>
  </si>
  <si>
    <r>
      <rPr>
        <sz val="11"/>
        <rFont val="ＭＳ 明朝"/>
        <family val="1"/>
        <charset val="128"/>
      </rPr>
      <t>熱供給</t>
    </r>
    <phoneticPr fontId="10"/>
  </si>
  <si>
    <r>
      <rPr>
        <sz val="11"/>
        <rFont val="ＭＳ 明朝"/>
        <family val="1"/>
        <charset val="128"/>
      </rPr>
      <t>電気業（除電力供給用）</t>
    </r>
    <phoneticPr fontId="10"/>
  </si>
  <si>
    <r>
      <rPr>
        <sz val="11"/>
        <rFont val="ＭＳ 明朝"/>
        <family val="1"/>
        <charset val="128"/>
      </rPr>
      <t>ガス熱供給水道業</t>
    </r>
    <phoneticPr fontId="10"/>
  </si>
  <si>
    <r>
      <rPr>
        <b/>
        <sz val="16"/>
        <rFont val="ＭＳ 明朝"/>
        <family val="1"/>
        <charset val="128"/>
      </rPr>
      <t>家庭における</t>
    </r>
    <r>
      <rPr>
        <b/>
        <sz val="16"/>
        <rFont val="Times New Roman"/>
        <family val="1"/>
      </rPr>
      <t>CO</t>
    </r>
    <r>
      <rPr>
        <b/>
        <vertAlign val="subscript"/>
        <sz val="16"/>
        <rFont val="Times New Roman"/>
        <family val="1"/>
      </rPr>
      <t>2</t>
    </r>
    <r>
      <rPr>
        <b/>
        <sz val="16"/>
        <rFont val="Times New Roman"/>
        <family val="1"/>
      </rPr>
      <t xml:space="preserve"> </t>
    </r>
    <r>
      <rPr>
        <b/>
        <sz val="16"/>
        <rFont val="ＭＳ 明朝"/>
        <family val="1"/>
        <charset val="128"/>
      </rPr>
      <t>排出量
（世帯当たり）</t>
    </r>
    <phoneticPr fontId="10"/>
  </si>
  <si>
    <r>
      <t>CO</t>
    </r>
    <r>
      <rPr>
        <b/>
        <vertAlign val="subscript"/>
        <sz val="16"/>
        <rFont val="Times New Roman"/>
        <family val="1"/>
      </rPr>
      <t xml:space="preserve">2 </t>
    </r>
    <r>
      <rPr>
        <b/>
        <sz val="16"/>
        <rFont val="ＭＳ 明朝"/>
        <family val="1"/>
        <charset val="128"/>
      </rPr>
      <t>の部門別排出量
【電気・熱配分前】</t>
    </r>
    <phoneticPr fontId="10"/>
  </si>
  <si>
    <r>
      <rPr>
        <sz val="11"/>
        <rFont val="Segoe UI Symbol"/>
        <family val="1"/>
      </rPr>
      <t>■</t>
    </r>
    <r>
      <rPr>
        <sz val="11"/>
        <rFont val="ＭＳ 明朝"/>
        <family val="1"/>
        <charset val="128"/>
      </rPr>
      <t>燃料種別内訳</t>
    </r>
    <r>
      <rPr>
        <sz val="11"/>
        <rFont val="Times New Roman"/>
        <family val="1"/>
      </rPr>
      <t xml:space="preserve"> [kg CO</t>
    </r>
    <r>
      <rPr>
        <vertAlign val="subscript"/>
        <sz val="11"/>
        <rFont val="Times New Roman"/>
        <family val="1"/>
      </rPr>
      <t>2</t>
    </r>
    <r>
      <rPr>
        <sz val="11"/>
        <rFont val="Times New Roman"/>
        <family val="1"/>
      </rPr>
      <t>/</t>
    </r>
    <r>
      <rPr>
        <sz val="11"/>
        <rFont val="ＭＳ 明朝"/>
        <family val="1"/>
        <charset val="128"/>
      </rPr>
      <t>世帯</t>
    </r>
    <r>
      <rPr>
        <sz val="11"/>
        <rFont val="Times New Roman"/>
        <family val="1"/>
      </rPr>
      <t>]</t>
    </r>
    <rPh sb="1" eb="3">
      <t>ネンリョウ</t>
    </rPh>
    <rPh sb="3" eb="5">
      <t>シュベツ</t>
    </rPh>
    <rPh sb="5" eb="7">
      <t>ウチワケ</t>
    </rPh>
    <phoneticPr fontId="13"/>
  </si>
  <si>
    <r>
      <rPr>
        <sz val="11"/>
        <rFont val="Segoe UI Symbol"/>
        <family val="1"/>
      </rPr>
      <t>■</t>
    </r>
    <r>
      <rPr>
        <sz val="11"/>
        <rFont val="ＭＳ 明朝"/>
        <family val="1"/>
        <charset val="128"/>
      </rPr>
      <t>用途別排出量</t>
    </r>
    <r>
      <rPr>
        <sz val="11"/>
        <rFont val="Times New Roman"/>
        <family val="1"/>
      </rPr>
      <t xml:space="preserve"> [kg CO</t>
    </r>
    <r>
      <rPr>
        <vertAlign val="subscript"/>
        <sz val="11"/>
        <rFont val="Times New Roman"/>
        <family val="1"/>
      </rPr>
      <t>2</t>
    </r>
    <r>
      <rPr>
        <sz val="11"/>
        <rFont val="Times New Roman"/>
        <family val="1"/>
      </rPr>
      <t>/</t>
    </r>
    <r>
      <rPr>
        <sz val="11"/>
        <rFont val="ＭＳ 明朝"/>
        <family val="1"/>
        <charset val="128"/>
      </rPr>
      <t>世帯</t>
    </r>
    <r>
      <rPr>
        <sz val="11"/>
        <rFont val="Times New Roman"/>
        <family val="1"/>
      </rPr>
      <t>]</t>
    </r>
    <phoneticPr fontId="10"/>
  </si>
  <si>
    <r>
      <rPr>
        <sz val="11"/>
        <rFont val="Segoe UI Symbol"/>
        <family val="1"/>
      </rPr>
      <t>■</t>
    </r>
    <r>
      <rPr>
        <sz val="11"/>
        <rFont val="ＭＳ 明朝"/>
        <family val="1"/>
        <charset val="128"/>
      </rPr>
      <t>燃料種別内訳</t>
    </r>
    <r>
      <rPr>
        <sz val="11"/>
        <rFont val="Times New Roman"/>
        <family val="1"/>
      </rPr>
      <t xml:space="preserve"> [kg CO</t>
    </r>
    <r>
      <rPr>
        <vertAlign val="subscript"/>
        <sz val="11"/>
        <rFont val="Times New Roman"/>
        <family val="1"/>
      </rPr>
      <t>2</t>
    </r>
    <r>
      <rPr>
        <sz val="11"/>
        <rFont val="Times New Roman"/>
        <family val="1"/>
      </rPr>
      <t>/</t>
    </r>
    <r>
      <rPr>
        <sz val="11"/>
        <rFont val="ＭＳ 明朝"/>
        <family val="1"/>
        <charset val="128"/>
      </rPr>
      <t>人</t>
    </r>
    <r>
      <rPr>
        <sz val="11"/>
        <rFont val="Times New Roman"/>
        <family val="1"/>
      </rPr>
      <t>]</t>
    </r>
    <rPh sb="1" eb="3">
      <t>ネンリョウ</t>
    </rPh>
    <rPh sb="3" eb="5">
      <t>シュベツ</t>
    </rPh>
    <rPh sb="5" eb="7">
      <t>ウチワケ</t>
    </rPh>
    <phoneticPr fontId="13"/>
  </si>
  <si>
    <r>
      <rPr>
        <sz val="11"/>
        <rFont val="Segoe UI Symbol"/>
        <family val="1"/>
      </rPr>
      <t>■</t>
    </r>
    <r>
      <rPr>
        <sz val="11"/>
        <rFont val="ＭＳ 明朝"/>
        <family val="1"/>
        <charset val="128"/>
      </rPr>
      <t>用途別排出量　</t>
    </r>
    <r>
      <rPr>
        <sz val="11"/>
        <rFont val="Times New Roman"/>
        <family val="1"/>
      </rPr>
      <t>[kg CO</t>
    </r>
    <r>
      <rPr>
        <vertAlign val="subscript"/>
        <sz val="11"/>
        <rFont val="Times New Roman"/>
        <family val="1"/>
      </rPr>
      <t>2</t>
    </r>
    <r>
      <rPr>
        <sz val="11"/>
        <rFont val="Times New Roman"/>
        <family val="1"/>
      </rPr>
      <t>/</t>
    </r>
    <r>
      <rPr>
        <sz val="11"/>
        <rFont val="ＭＳ 明朝"/>
        <family val="1"/>
        <charset val="128"/>
      </rPr>
      <t>人</t>
    </r>
    <r>
      <rPr>
        <sz val="11"/>
        <rFont val="Times New Roman"/>
        <family val="1"/>
      </rPr>
      <t>]</t>
    </r>
    <phoneticPr fontId="10"/>
  </si>
  <si>
    <r>
      <rPr>
        <sz val="11"/>
        <rFont val="ＭＳ 明朝"/>
        <family val="1"/>
        <charset val="128"/>
      </rPr>
      <t>※</t>
    </r>
    <r>
      <rPr>
        <sz val="11"/>
        <rFont val="Times New Roman"/>
        <family val="1"/>
      </rPr>
      <t>1</t>
    </r>
    <r>
      <rPr>
        <sz val="11"/>
        <rFont val="ＭＳ 明朝"/>
        <family val="1"/>
        <charset val="128"/>
      </rPr>
      <t>：「廃棄物のエネルギー利用」は「</t>
    </r>
    <r>
      <rPr>
        <sz val="11"/>
        <rFont val="Times New Roman"/>
        <family val="1"/>
      </rPr>
      <t xml:space="preserve">5. </t>
    </r>
    <r>
      <rPr>
        <sz val="11"/>
        <rFont val="ＭＳ 明朝"/>
        <family val="1"/>
        <charset val="128"/>
      </rPr>
      <t>廃棄物」ではなく、「</t>
    </r>
    <r>
      <rPr>
        <sz val="11"/>
        <rFont val="Times New Roman"/>
        <family val="1"/>
      </rPr>
      <t xml:space="preserve">1.A. </t>
    </r>
    <r>
      <rPr>
        <sz val="11"/>
        <rFont val="ＭＳ 明朝"/>
        <family val="1"/>
        <charset val="128"/>
      </rPr>
      <t>燃料の燃焼」の各部門（</t>
    </r>
    <r>
      <rPr>
        <sz val="11"/>
        <rFont val="Times New Roman"/>
        <family val="1"/>
      </rPr>
      <t>1.A.1.</t>
    </r>
    <r>
      <rPr>
        <sz val="11"/>
        <rFont val="ＭＳ 明朝"/>
        <family val="1"/>
        <charset val="128"/>
      </rPr>
      <t>、</t>
    </r>
    <r>
      <rPr>
        <sz val="11"/>
        <rFont val="Times New Roman"/>
        <family val="1"/>
      </rPr>
      <t xml:space="preserve">1.A.2. </t>
    </r>
    <r>
      <rPr>
        <sz val="11"/>
        <rFont val="ＭＳ 明朝"/>
        <family val="1"/>
        <charset val="128"/>
      </rPr>
      <t>及び</t>
    </r>
    <r>
      <rPr>
        <sz val="11"/>
        <rFont val="Times New Roman"/>
        <family val="1"/>
      </rPr>
      <t xml:space="preserve"> 1.A.4. </t>
    </r>
    <r>
      <rPr>
        <sz val="11"/>
        <rFont val="ＭＳ 明朝"/>
        <family val="1"/>
        <charset val="128"/>
      </rPr>
      <t>の各部門）に振り分けられている（上表備考欄参照）。</t>
    </r>
    <rPh sb="21" eb="24">
      <t>ハイキブツ</t>
    </rPh>
    <rPh sb="36" eb="38">
      <t>ネンリョウ</t>
    </rPh>
    <rPh sb="39" eb="41">
      <t>ネンショウ</t>
    </rPh>
    <rPh sb="44" eb="46">
      <t>ブモン</t>
    </rPh>
    <rPh sb="87" eb="89">
      <t>ジョウヒョウ</t>
    </rPh>
    <rPh sb="88" eb="89">
      <t>ヒョウ</t>
    </rPh>
    <rPh sb="89" eb="91">
      <t>ビコウ</t>
    </rPh>
    <rPh sb="91" eb="92">
      <t>ラン</t>
    </rPh>
    <rPh sb="92" eb="94">
      <t>サンショウ</t>
    </rPh>
    <phoneticPr fontId="10"/>
  </si>
  <si>
    <r>
      <rPr>
        <sz val="11"/>
        <rFont val="ＭＳ 明朝"/>
        <family val="1"/>
        <charset val="128"/>
      </rPr>
      <t>※</t>
    </r>
    <r>
      <rPr>
        <sz val="11"/>
        <rFont val="Times New Roman"/>
        <family val="1"/>
      </rPr>
      <t>3</t>
    </r>
    <r>
      <rPr>
        <sz val="11"/>
        <rFont val="ＭＳ 明朝"/>
        <family val="1"/>
        <charset val="128"/>
      </rPr>
      <t>：「廃棄物のエネルギー利用」は「</t>
    </r>
    <r>
      <rPr>
        <sz val="11"/>
        <rFont val="Times New Roman"/>
        <family val="1"/>
      </rPr>
      <t xml:space="preserve">5. </t>
    </r>
    <r>
      <rPr>
        <sz val="11"/>
        <rFont val="ＭＳ 明朝"/>
        <family val="1"/>
        <charset val="128"/>
      </rPr>
      <t>廃棄物」ではなく、「</t>
    </r>
    <r>
      <rPr>
        <sz val="11"/>
        <rFont val="Times New Roman"/>
        <family val="1"/>
      </rPr>
      <t xml:space="preserve">1.A. </t>
    </r>
    <r>
      <rPr>
        <sz val="11"/>
        <rFont val="ＭＳ 明朝"/>
        <family val="1"/>
        <charset val="128"/>
      </rPr>
      <t>燃料の燃焼」の各部門（</t>
    </r>
    <r>
      <rPr>
        <sz val="11"/>
        <rFont val="Times New Roman"/>
        <family val="1"/>
      </rPr>
      <t>1.A.1.</t>
    </r>
    <r>
      <rPr>
        <sz val="11"/>
        <rFont val="ＭＳ 明朝"/>
        <family val="1"/>
        <charset val="128"/>
      </rPr>
      <t>、</t>
    </r>
    <r>
      <rPr>
        <sz val="11"/>
        <rFont val="Times New Roman"/>
        <family val="1"/>
      </rPr>
      <t xml:space="preserve">1.A.2. </t>
    </r>
    <r>
      <rPr>
        <sz val="11"/>
        <rFont val="ＭＳ 明朝"/>
        <family val="1"/>
        <charset val="128"/>
      </rPr>
      <t>及び</t>
    </r>
    <r>
      <rPr>
        <sz val="11"/>
        <rFont val="Times New Roman"/>
        <family val="1"/>
      </rPr>
      <t xml:space="preserve"> 1.A.4. </t>
    </r>
    <r>
      <rPr>
        <sz val="11"/>
        <rFont val="ＭＳ 明朝"/>
        <family val="1"/>
        <charset val="128"/>
      </rPr>
      <t>の各部門）に振り分けられている（上表備考欄参照）。</t>
    </r>
    <rPh sb="21" eb="24">
      <t>ハイキブツ</t>
    </rPh>
    <rPh sb="36" eb="38">
      <t>ネンリョウ</t>
    </rPh>
    <rPh sb="39" eb="41">
      <t>ネンショウ</t>
    </rPh>
    <rPh sb="44" eb="46">
      <t>ブモン</t>
    </rPh>
    <rPh sb="87" eb="89">
      <t>ジョウヒョウ</t>
    </rPh>
    <rPh sb="88" eb="89">
      <t>ヒョウ</t>
    </rPh>
    <rPh sb="89" eb="91">
      <t>ビコウ</t>
    </rPh>
    <rPh sb="91" eb="92">
      <t>ラン</t>
    </rPh>
    <rPh sb="92" eb="94">
      <t>サンショウ</t>
    </rPh>
    <phoneticPr fontId="10"/>
  </si>
  <si>
    <r>
      <t>4.CO</t>
    </r>
    <r>
      <rPr>
        <vertAlign val="subscript"/>
        <sz val="11"/>
        <rFont val="Times New Roman"/>
        <family val="1"/>
      </rPr>
      <t>2</t>
    </r>
    <r>
      <rPr>
        <sz val="11"/>
        <rFont val="Times New Roman"/>
        <family val="1"/>
      </rPr>
      <t xml:space="preserve">-share </t>
    </r>
    <phoneticPr fontId="10"/>
  </si>
  <si>
    <r>
      <t>2.CO</t>
    </r>
    <r>
      <rPr>
        <vertAlign val="subscript"/>
        <sz val="11"/>
        <rFont val="Times New Roman"/>
        <family val="1"/>
      </rPr>
      <t>2</t>
    </r>
    <r>
      <rPr>
        <sz val="11"/>
        <rFont val="Times New Roman"/>
        <family val="1"/>
      </rPr>
      <t>-sector</t>
    </r>
    <phoneticPr fontId="10"/>
  </si>
  <si>
    <r>
      <t>3.Allocated_CO</t>
    </r>
    <r>
      <rPr>
        <vertAlign val="subscript"/>
        <sz val="11"/>
        <rFont val="Times New Roman"/>
        <family val="1"/>
      </rPr>
      <t>2</t>
    </r>
    <r>
      <rPr>
        <sz val="11"/>
        <rFont val="Times New Roman"/>
        <family val="1"/>
      </rPr>
      <t>-sector</t>
    </r>
    <phoneticPr fontId="10"/>
  </si>
  <si>
    <t>HFC-134a：1,300 など</t>
  </si>
  <si>
    <t>PFC-14：6,630 など</t>
  </si>
  <si>
    <t>HFC-134a：1,300　など</t>
  </si>
  <si>
    <t>PFC-14：6,630　など</t>
  </si>
  <si>
    <t>NO</t>
  </si>
  <si>
    <t>冷蔵庫及び空調機器</t>
  </si>
  <si>
    <t>発泡剤</t>
  </si>
  <si>
    <t>エアゾール・MDI（定量噴射剤）</t>
  </si>
  <si>
    <t>洗浄剤・溶剤</t>
  </si>
  <si>
    <t>HFCsの製造時の漏出</t>
  </si>
  <si>
    <t>半導体</t>
  </si>
  <si>
    <t>液晶</t>
  </si>
  <si>
    <t>HCFC22製造時の副生HFC23</t>
  </si>
  <si>
    <t>消火剤</t>
  </si>
  <si>
    <t>マグネシウム製造</t>
  </si>
  <si>
    <t>その他</t>
  </si>
  <si>
    <t>PFCsの製造時の漏出</t>
  </si>
  <si>
    <t>アルミニウム製造</t>
  </si>
  <si>
    <t>粒子加速器等</t>
  </si>
  <si>
    <t>電気絶縁ガス使用機器</t>
  </si>
  <si>
    <r>
      <t>SF</t>
    </r>
    <r>
      <rPr>
        <vertAlign val="subscript"/>
        <sz val="11"/>
        <rFont val="Times New Roman"/>
        <family val="1"/>
      </rPr>
      <t>6</t>
    </r>
    <r>
      <rPr>
        <sz val="11"/>
        <rFont val="Times New Roman"/>
        <family val="1"/>
      </rPr>
      <t xml:space="preserve"> </t>
    </r>
    <r>
      <rPr>
        <sz val="11"/>
        <rFont val="ＭＳ 明朝"/>
        <family val="1"/>
        <charset val="128"/>
      </rPr>
      <t>製造時の漏出</t>
    </r>
    <phoneticPr fontId="10"/>
  </si>
  <si>
    <r>
      <t>NF</t>
    </r>
    <r>
      <rPr>
        <vertAlign val="subscript"/>
        <sz val="11"/>
        <rFont val="Times New Roman"/>
        <family val="1"/>
      </rPr>
      <t>3</t>
    </r>
    <r>
      <rPr>
        <sz val="11"/>
        <rFont val="ＭＳ 明朝"/>
        <family val="1"/>
        <charset val="128"/>
      </rPr>
      <t>の製造時の漏出</t>
    </r>
    <phoneticPr fontId="10"/>
  </si>
  <si>
    <r>
      <rPr>
        <b/>
        <sz val="12"/>
        <rFont val="ＭＳ 明朝"/>
        <family val="1"/>
        <charset val="128"/>
      </rPr>
      <t>＜暫定データ＞</t>
    </r>
    <rPh sb="1" eb="3">
      <t>ザンテイ</t>
    </rPh>
    <phoneticPr fontId="10"/>
  </si>
  <si>
    <r>
      <t>2024</t>
    </r>
    <r>
      <rPr>
        <sz val="11"/>
        <rFont val="ＭＳ 明朝"/>
        <family val="1"/>
        <charset val="128"/>
      </rPr>
      <t>年</t>
    </r>
    <r>
      <rPr>
        <sz val="11"/>
        <rFont val="Times New Roman"/>
        <family val="1"/>
      </rPr>
      <t>12</t>
    </r>
    <r>
      <rPr>
        <sz val="11"/>
        <rFont val="ＭＳ 明朝"/>
        <family val="1"/>
        <charset val="128"/>
      </rPr>
      <t>月</t>
    </r>
    <rPh sb="4" eb="5">
      <t>ネン</t>
    </rPh>
    <rPh sb="7" eb="8">
      <t>ガツ</t>
    </rPh>
    <phoneticPr fontId="10"/>
  </si>
  <si>
    <r>
      <t>CH</t>
    </r>
    <r>
      <rPr>
        <u/>
        <vertAlign val="subscript"/>
        <sz val="11"/>
        <color indexed="12"/>
        <rFont val="Times New Roman"/>
        <family val="1"/>
      </rPr>
      <t>4</t>
    </r>
    <r>
      <rPr>
        <u/>
        <sz val="11"/>
        <color indexed="12"/>
        <rFont val="Times New Roman"/>
        <family val="1"/>
      </rPr>
      <t xml:space="preserve"> </t>
    </r>
    <r>
      <rPr>
        <u/>
        <sz val="11"/>
        <color indexed="12"/>
        <rFont val="ＭＳ 明朝"/>
        <family val="1"/>
        <charset val="128"/>
      </rPr>
      <t>排出量</t>
    </r>
    <rPh sb="4" eb="7">
      <t>ハイシュツリョウ</t>
    </rPh>
    <phoneticPr fontId="10"/>
  </si>
  <si>
    <r>
      <rPr>
        <u/>
        <sz val="11"/>
        <color indexed="12"/>
        <rFont val="ＭＳ 明朝"/>
        <family val="1"/>
        <charset val="128"/>
      </rPr>
      <t>森林等の吸収源対策による吸収量</t>
    </r>
    <phoneticPr fontId="10"/>
  </si>
  <si>
    <r>
      <t>14.</t>
    </r>
    <r>
      <rPr>
        <sz val="11"/>
        <rFont val="ＭＳ 明朝"/>
        <family val="1"/>
        <charset val="128"/>
      </rPr>
      <t>【</t>
    </r>
    <r>
      <rPr>
        <sz val="11"/>
        <rFont val="Times New Roman"/>
        <family val="1"/>
      </rPr>
      <t>Annex</t>
    </r>
    <r>
      <rPr>
        <sz val="11"/>
        <rFont val="ＭＳ 明朝"/>
        <family val="1"/>
        <charset val="128"/>
      </rPr>
      <t>】</t>
    </r>
    <r>
      <rPr>
        <sz val="11"/>
        <rFont val="Times New Roman"/>
        <family val="1"/>
      </rPr>
      <t>UN-GHGs</t>
    </r>
    <phoneticPr fontId="10"/>
  </si>
  <si>
    <r>
      <rPr>
        <sz val="11"/>
        <rFont val="ＭＳ 明朝"/>
        <family val="1"/>
        <charset val="128"/>
      </rPr>
      <t>■各シート中の空白セル及び空白シートは、</t>
    </r>
    <r>
      <rPr>
        <sz val="11"/>
        <rFont val="Times New Roman"/>
        <family val="1"/>
      </rPr>
      <t>2025</t>
    </r>
    <r>
      <rPr>
        <sz val="11"/>
        <rFont val="ＭＳ 明朝"/>
        <family val="1"/>
        <charset val="128"/>
      </rPr>
      <t>年春に公表予定。</t>
    </r>
    <rPh sb="1" eb="2">
      <t>カク</t>
    </rPh>
    <rPh sb="5" eb="6">
      <t>チュウ</t>
    </rPh>
    <rPh sb="11" eb="12">
      <t>オヨ</t>
    </rPh>
    <rPh sb="13" eb="15">
      <t>クウハク</t>
    </rPh>
    <phoneticPr fontId="10"/>
  </si>
  <si>
    <t>【参考】国連ガイドライン準拠のガス別・部門別温室効果ガス排出・吸収量</t>
    <rPh sb="1" eb="3">
      <t>サンコウ</t>
    </rPh>
    <rPh sb="4" eb="6">
      <t>コクレン</t>
    </rPh>
    <rPh sb="12" eb="14">
      <t>ジュンキョ</t>
    </rPh>
    <rPh sb="17" eb="18">
      <t>ベツ</t>
    </rPh>
    <rPh sb="19" eb="21">
      <t>ブモン</t>
    </rPh>
    <rPh sb="20" eb="21">
      <t>ベツ</t>
    </rPh>
    <rPh sb="22" eb="24">
      <t>オンシツ</t>
    </rPh>
    <rPh sb="24" eb="26">
      <t>コウカ</t>
    </rPh>
    <rPh sb="28" eb="30">
      <t>ハイシュツ</t>
    </rPh>
    <rPh sb="30" eb="32">
      <t>キュウシュウ</t>
    </rPh>
    <rPh sb="32" eb="33">
      <t>リョウ</t>
    </rPh>
    <phoneticPr fontId="10"/>
  </si>
  <si>
    <r>
      <rPr>
        <u/>
        <sz val="11"/>
        <color indexed="12"/>
        <rFont val="ＭＳ 明朝"/>
        <family val="1"/>
        <charset val="128"/>
      </rPr>
      <t>【参考】国連ガイドライン準拠のガス別・部門別温室効果ガス排出・吸収量</t>
    </r>
    <rPh sb="1" eb="3">
      <t>サンコウ</t>
    </rPh>
    <rPh sb="4" eb="6">
      <t>コクレン</t>
    </rPh>
    <rPh sb="12" eb="14">
      <t>ジュンキョ</t>
    </rPh>
    <rPh sb="17" eb="18">
      <t>ベツ</t>
    </rPh>
    <rPh sb="19" eb="21">
      <t>ブモン</t>
    </rPh>
    <rPh sb="21" eb="22">
      <t>ベツ</t>
    </rPh>
    <rPh sb="22" eb="24">
      <t>オンシツ</t>
    </rPh>
    <rPh sb="24" eb="26">
      <t>コウカ</t>
    </rPh>
    <rPh sb="28" eb="30">
      <t>ハイシュツ</t>
    </rPh>
    <rPh sb="31" eb="33">
      <t>キュウシュウ</t>
    </rPh>
    <rPh sb="33" eb="34">
      <t>リョウ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</si>
</sst>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176" formatCode="#,##0_ "/>
    <numFmt numFmtId="177" formatCode="#,##0.0_ "/>
    <numFmt numFmtId="178" formatCode="0.0_ "/>
    <numFmt numFmtId="179" formatCode="0.0%"/>
    <numFmt numFmtId="180" formatCode="0.00_ "/>
    <numFmt numFmtId="181" formatCode="0.00_);\(0.00\)"/>
    <numFmt numFmtId="182" formatCode="#,##0.0000"/>
    <numFmt numFmtId="183" formatCode="#,##0.00_ "/>
    <numFmt numFmtId="184" formatCode="#,##0.0%;[Red]\-#,##0.0%"/>
    <numFmt numFmtId="185" formatCode="0.0000000000_ "/>
    <numFmt numFmtId="186" formatCode="#,##0.00_);[Red]\(#,##0.00\)"/>
    <numFmt numFmtId="187" formatCode="#,##0_);[Red]\(#,##0\)"/>
    <numFmt numFmtId="188" formatCode="#,##0.00000_ "/>
    <numFmt numFmtId="189" formatCode="#,##0.000000_ "/>
    <numFmt numFmtId="190" formatCode="#0.0%;[Red]\-#0.0%"/>
    <numFmt numFmtId="191" formatCode="#,##0.000_ "/>
    <numFmt numFmtId="192" formatCode="#,##0.0000_);[Red]\(#,##0.0000\)"/>
    <numFmt numFmtId="193" formatCode="#,##0_ ;[Red]\-#,##0\ "/>
    <numFmt numFmtId="194" formatCode="#,##0.00000000_ ;[Red]\-#,##0.00000000\ "/>
    <numFmt numFmtId="195" formatCode="0.E+00"/>
    <numFmt numFmtId="196" formatCode="0.0E+00"/>
    <numFmt numFmtId="197" formatCode="yyyy/m/d;@"/>
    <numFmt numFmtId="198" formatCode="#,##0.0;[Red]\-#,##0.0"/>
    <numFmt numFmtId="199" formatCode="0_);[Red]\(0\)"/>
    <numFmt numFmtId="200" formatCode="0.000%"/>
    <numFmt numFmtId="201" formatCode="#0.00%;[Red]\-#0.00%"/>
    <numFmt numFmtId="202" formatCode="#0%;[Red]\-#0%"/>
    <numFmt numFmtId="203" formatCode="0.0"/>
    <numFmt numFmtId="204" formatCode="#,##0.00%;[Red]\-#,##0.00%"/>
    <numFmt numFmtId="205" formatCode="#,##0.0_);[Red]\(#,##0.0\)"/>
    <numFmt numFmtId="206" formatCode="#,##0.0"/>
    <numFmt numFmtId="207" formatCode="#0.000%;[Red]\-#0.000%"/>
    <numFmt numFmtId="208" formatCode="0_ "/>
  </numFmts>
  <fonts count="70">
    <font>
      <sz val="11"/>
      <name val="ＭＳ Ｐゴシック"/>
      <family val="3"/>
      <charset val="128"/>
    </font>
    <font>
      <sz val="11"/>
      <color theme="1"/>
      <name val="ＭＳ Ｐゴシック"/>
      <family val="2"/>
      <charset val="128"/>
      <scheme val="minor"/>
    </font>
    <font>
      <sz val="9"/>
      <name val="Times New Roman"/>
      <family val="1"/>
    </font>
    <font>
      <b/>
      <sz val="9"/>
      <name val="Times New Roman"/>
      <family val="1"/>
    </font>
    <font>
      <b/>
      <sz val="12"/>
      <name val="Times New Roman"/>
      <family val="1"/>
    </font>
    <font>
      <sz val="8"/>
      <name val="Helvetica"/>
      <family val="2"/>
    </font>
    <font>
      <sz val="10"/>
      <name val="Arial"/>
      <family val="2"/>
    </font>
    <font>
      <sz val="11"/>
      <name val="ＭＳ Ｐゴシック"/>
      <family val="3"/>
      <charset val="128"/>
    </font>
    <font>
      <u/>
      <sz val="11"/>
      <color indexed="12"/>
      <name val="ＭＳ Ｐゴシック"/>
      <family val="3"/>
      <charset val="128"/>
    </font>
    <font>
      <sz val="12"/>
      <name val="細明朝体"/>
      <family val="3"/>
      <charset val="128"/>
    </font>
    <font>
      <sz val="6"/>
      <name val="ＭＳ Ｐゴシック"/>
      <family val="3"/>
      <charset val="128"/>
    </font>
    <font>
      <sz val="11"/>
      <name val="ＭＳ 明朝"/>
      <family val="1"/>
      <charset val="128"/>
    </font>
    <font>
      <sz val="10"/>
      <name val="ＭＳ 明朝"/>
      <family val="1"/>
      <charset val="128"/>
    </font>
    <font>
      <sz val="6"/>
      <name val="ＭＳ Ｐ明朝"/>
      <family val="1"/>
      <charset val="128"/>
    </font>
    <font>
      <sz val="10"/>
      <name val="Century"/>
      <family val="1"/>
    </font>
    <font>
      <sz val="12"/>
      <name val="ＭＳ Ｐゴシック"/>
      <family val="3"/>
      <charset val="128"/>
    </font>
    <font>
      <sz val="9"/>
      <color indexed="8"/>
      <name val="Times New Roman"/>
      <family val="1"/>
    </font>
    <font>
      <sz val="14"/>
      <name val="ＭＳ 明朝"/>
      <family val="1"/>
      <charset val="128"/>
    </font>
    <font>
      <sz val="11"/>
      <color indexed="8"/>
      <name val="ＭＳ Ｐゴシック"/>
      <family val="3"/>
      <charset val="128"/>
    </font>
    <font>
      <b/>
      <sz val="11"/>
      <name val="ＭＳ 明朝"/>
      <family val="1"/>
      <charset val="128"/>
    </font>
    <font>
      <sz val="11"/>
      <color theme="1"/>
      <name val="ＭＳ Ｐゴシック"/>
      <family val="3"/>
      <charset val="128"/>
      <scheme val="minor"/>
    </font>
    <font>
      <sz val="11"/>
      <color rgb="FFFF0000"/>
      <name val="ＭＳ 明朝"/>
      <family val="1"/>
      <charset val="128"/>
    </font>
    <font>
      <vertAlign val="superscript"/>
      <sz val="11"/>
      <name val="ＭＳ 明朝"/>
      <family val="1"/>
      <charset val="128"/>
    </font>
    <font>
      <sz val="12"/>
      <name val="ＭＳ 明朝"/>
      <family val="1"/>
      <charset val="128"/>
    </font>
    <font>
      <b/>
      <sz val="16"/>
      <name val="ＭＳ 明朝"/>
      <family val="1"/>
      <charset val="128"/>
    </font>
    <font>
      <sz val="11"/>
      <name val="Times New Roman"/>
      <family val="1"/>
    </font>
    <font>
      <sz val="12"/>
      <name val="Times New Roman"/>
      <family val="1"/>
    </font>
    <font>
      <b/>
      <sz val="16"/>
      <name val="Times New Roman"/>
      <family val="1"/>
    </font>
    <font>
      <sz val="10"/>
      <name val="Times New Roman"/>
      <family val="1"/>
    </font>
    <font>
      <sz val="11"/>
      <color indexed="8"/>
      <name val="Times New Roman"/>
      <family val="1"/>
    </font>
    <font>
      <u/>
      <sz val="11"/>
      <color indexed="12"/>
      <name val="ＭＳ 明朝"/>
      <family val="1"/>
      <charset val="128"/>
    </font>
    <font>
      <u/>
      <sz val="11"/>
      <color rgb="FF0000FF"/>
      <name val="ＭＳ 明朝"/>
      <family val="1"/>
      <charset val="128"/>
    </font>
    <font>
      <b/>
      <sz val="11"/>
      <name val="Times New Roman"/>
      <family val="1"/>
    </font>
    <font>
      <sz val="11"/>
      <color rgb="FFFF0000"/>
      <name val="Times New Roman"/>
      <family val="1"/>
    </font>
    <font>
      <u/>
      <sz val="11"/>
      <color indexed="12"/>
      <name val="Times New Roman"/>
      <family val="1"/>
    </font>
    <font>
      <u/>
      <sz val="11"/>
      <color rgb="FF0000FF"/>
      <name val="Times New Roman"/>
      <family val="1"/>
    </font>
    <font>
      <vertAlign val="subscript"/>
      <sz val="11"/>
      <name val="Times New Roman"/>
      <family val="1"/>
    </font>
    <font>
      <u/>
      <vertAlign val="subscript"/>
      <sz val="11"/>
      <color rgb="FF0000FF"/>
      <name val="Times New Roman"/>
      <family val="1"/>
    </font>
    <font>
      <u/>
      <vertAlign val="subscript"/>
      <sz val="11"/>
      <color indexed="12"/>
      <name val="Times New Roman"/>
      <family val="1"/>
    </font>
    <font>
      <sz val="11"/>
      <color rgb="FF0070C0"/>
      <name val="Times New Roman"/>
      <family val="1"/>
    </font>
    <font>
      <b/>
      <vertAlign val="subscript"/>
      <sz val="16"/>
      <name val="Times New Roman"/>
      <family val="1"/>
    </font>
    <font>
      <sz val="11"/>
      <color theme="0" tint="-0.249977111117893"/>
      <name val="Times New Roman"/>
      <family val="1"/>
    </font>
    <font>
      <sz val="11"/>
      <color rgb="FF00B0F0"/>
      <name val="Times New Roman"/>
      <family val="1"/>
    </font>
    <font>
      <sz val="14"/>
      <name val="Times New Roman"/>
      <family val="1"/>
    </font>
    <font>
      <sz val="11"/>
      <color indexed="55"/>
      <name val="Times New Roman"/>
      <family val="1"/>
    </font>
    <font>
      <b/>
      <vertAlign val="subscript"/>
      <sz val="11"/>
      <name val="Times New Roman"/>
      <family val="1"/>
    </font>
    <font>
      <vertAlign val="superscript"/>
      <sz val="11"/>
      <name val="Times New Roman"/>
      <family val="1"/>
    </font>
    <font>
      <sz val="16"/>
      <name val="Times New Roman"/>
      <family val="1"/>
    </font>
    <font>
      <sz val="11"/>
      <color rgb="FFFFFFFF"/>
      <name val="Times New Roman"/>
      <family val="1"/>
    </font>
    <font>
      <sz val="10"/>
      <color rgb="FFFF0000"/>
      <name val="Times New Roman"/>
      <family val="1"/>
    </font>
    <font>
      <sz val="10"/>
      <color rgb="FF0070C0"/>
      <name val="Times New Roman"/>
      <family val="1"/>
    </font>
    <font>
      <sz val="18"/>
      <name val="Times New Roman"/>
      <family val="1"/>
    </font>
    <font>
      <b/>
      <sz val="16"/>
      <color rgb="FF00B0F0"/>
      <name val="Times New Roman"/>
      <family val="1"/>
    </font>
    <font>
      <b/>
      <sz val="11"/>
      <color rgb="FFFF0000"/>
      <name val="Times New Roman"/>
      <family val="1"/>
    </font>
    <font>
      <vertAlign val="subscript"/>
      <sz val="12"/>
      <name val="Times New Roman"/>
      <family val="1"/>
    </font>
    <font>
      <sz val="14"/>
      <name val="Segoe UI Symbol"/>
      <family val="1"/>
    </font>
    <font>
      <sz val="11"/>
      <name val="Times New Roman"/>
      <family val="1"/>
      <charset val="128"/>
    </font>
    <font>
      <b/>
      <sz val="16"/>
      <color rgb="FFFF0000"/>
      <name val="Times New Roman"/>
      <family val="1"/>
    </font>
    <font>
      <b/>
      <sz val="16"/>
      <name val="Times New Roman"/>
      <family val="1"/>
      <charset val="128"/>
    </font>
    <font>
      <sz val="11"/>
      <name val="ＭＳ Ｐ明朝"/>
      <family val="1"/>
      <charset val="128"/>
    </font>
    <font>
      <b/>
      <sz val="12"/>
      <name val="ＭＳ 明朝"/>
      <family val="1"/>
      <charset val="128"/>
    </font>
    <font>
      <sz val="11"/>
      <name val="Segoe UI Symbol"/>
      <family val="1"/>
    </font>
    <font>
      <sz val="12"/>
      <color rgb="FFFF0000"/>
      <name val="Times New Roman"/>
      <family val="1"/>
    </font>
    <font>
      <vertAlign val="superscript"/>
      <sz val="11"/>
      <color rgb="FFFF0000"/>
      <name val="Times New Roman"/>
      <family val="1"/>
    </font>
    <font>
      <sz val="9"/>
      <color rgb="FFFF0000"/>
      <name val="Times New Roman"/>
      <family val="1"/>
    </font>
    <font>
      <sz val="16"/>
      <color rgb="FFFF0000"/>
      <name val="Times New Roman"/>
      <family val="1"/>
    </font>
    <font>
      <b/>
      <sz val="16"/>
      <color rgb="FFFF0000"/>
      <name val="Times New Roman"/>
      <family val="1"/>
      <charset val="128"/>
    </font>
    <font>
      <sz val="11"/>
      <color rgb="FFFF0000"/>
      <name val="ＭＳ Ｐゴシック"/>
      <family val="3"/>
      <charset val="128"/>
    </font>
    <font>
      <b/>
      <sz val="11"/>
      <name val="Times New Roman"/>
      <family val="1"/>
      <charset val="128"/>
    </font>
    <font>
      <sz val="11"/>
      <name val="游ゴシック"/>
      <family val="1"/>
      <charset val="128"/>
    </font>
  </fonts>
  <fills count="62">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darkTrellis"/>
    </fill>
    <fill>
      <patternFill patternType="solid">
        <fgColor indexed="55"/>
        <bgColor indexed="64"/>
      </patternFill>
    </fill>
    <fill>
      <patternFill patternType="solid">
        <fgColor indexed="9"/>
        <bgColor indexed="64"/>
      </patternFill>
    </fill>
    <fill>
      <patternFill patternType="solid">
        <fgColor indexed="41"/>
        <bgColor indexed="64"/>
      </patternFill>
    </fill>
    <fill>
      <patternFill patternType="solid">
        <fgColor indexed="31"/>
        <bgColor indexed="64"/>
      </patternFill>
    </fill>
    <fill>
      <patternFill patternType="solid">
        <fgColor indexed="45"/>
        <bgColor indexed="64"/>
      </patternFill>
    </fill>
    <fill>
      <patternFill patternType="solid">
        <fgColor indexed="44"/>
        <bgColor indexed="64"/>
      </patternFill>
    </fill>
    <fill>
      <patternFill patternType="solid">
        <fgColor indexed="45"/>
        <bgColor indexed="26"/>
      </patternFill>
    </fill>
    <fill>
      <patternFill patternType="solid">
        <fgColor indexed="9"/>
        <bgColor indexed="26"/>
      </patternFill>
    </fill>
    <fill>
      <patternFill patternType="solid">
        <fgColor indexed="9"/>
        <bgColor indexed="13"/>
      </patternFill>
    </fill>
    <fill>
      <patternFill patternType="solid">
        <fgColor indexed="44"/>
        <bgColor indexed="13"/>
      </patternFill>
    </fill>
    <fill>
      <patternFill patternType="solid">
        <fgColor indexed="9"/>
        <bgColor indexed="44"/>
      </patternFill>
    </fill>
    <fill>
      <patternFill patternType="solid">
        <fgColor rgb="FFCCFFCC"/>
        <bgColor indexed="64"/>
      </patternFill>
    </fill>
    <fill>
      <patternFill patternType="solid">
        <fgColor rgb="FF66CCFF"/>
        <bgColor indexed="64"/>
      </patternFill>
    </fill>
    <fill>
      <patternFill patternType="solid">
        <fgColor rgb="FFFFCCFF"/>
        <bgColor indexed="64"/>
      </patternFill>
    </fill>
    <fill>
      <patternFill patternType="solid">
        <fgColor rgb="FFFFFF99"/>
        <bgColor indexed="64"/>
      </patternFill>
    </fill>
    <fill>
      <patternFill patternType="solid">
        <fgColor theme="0" tint="-0.249977111117893"/>
        <bgColor indexed="64"/>
      </patternFill>
    </fill>
    <fill>
      <patternFill patternType="solid">
        <fgColor rgb="FFFFCC66"/>
        <bgColor indexed="64"/>
      </patternFill>
    </fill>
    <fill>
      <patternFill patternType="solid">
        <fgColor rgb="FF99CCFF"/>
        <bgColor indexed="64"/>
      </patternFill>
    </fill>
    <fill>
      <patternFill patternType="solid">
        <fgColor rgb="FF99FF66"/>
        <bgColor indexed="13"/>
      </patternFill>
    </fill>
    <fill>
      <patternFill patternType="solid">
        <fgColor rgb="FFCCFFCC"/>
        <bgColor indexed="26"/>
      </patternFill>
    </fill>
    <fill>
      <patternFill patternType="solid">
        <fgColor theme="0"/>
        <bgColor indexed="64"/>
      </patternFill>
    </fill>
    <fill>
      <patternFill patternType="solid">
        <fgColor theme="0"/>
        <bgColor indexed="13"/>
      </patternFill>
    </fill>
    <fill>
      <patternFill patternType="solid">
        <fgColor theme="4" tint="0.79998168889431442"/>
        <bgColor indexed="26"/>
      </patternFill>
    </fill>
    <fill>
      <patternFill patternType="solid">
        <fgColor theme="4" tint="0.79998168889431442"/>
        <bgColor indexed="64"/>
      </patternFill>
    </fill>
    <fill>
      <patternFill patternType="solid">
        <fgColor rgb="FFCCFFCC"/>
        <bgColor indexed="13"/>
      </patternFill>
    </fill>
    <fill>
      <patternFill patternType="solid">
        <fgColor rgb="FFCCFFCC"/>
        <bgColor indexed="9"/>
      </patternFill>
    </fill>
    <fill>
      <patternFill patternType="solid">
        <fgColor theme="4" tint="0.79998168889431442"/>
        <bgColor indexed="13"/>
      </patternFill>
    </fill>
    <fill>
      <patternFill patternType="solid">
        <fgColor indexed="9"/>
        <bgColor theme="0"/>
      </patternFill>
    </fill>
    <fill>
      <patternFill patternType="solid">
        <fgColor theme="0"/>
        <bgColor indexed="26"/>
      </patternFill>
    </fill>
    <fill>
      <patternFill patternType="solid">
        <fgColor rgb="FFCCFFCC"/>
        <bgColor indexed="44"/>
      </patternFill>
    </fill>
    <fill>
      <patternFill patternType="solid">
        <fgColor rgb="FFC0C0C0"/>
        <bgColor indexed="64"/>
      </patternFill>
    </fill>
    <fill>
      <patternFill patternType="solid">
        <fgColor rgb="FFFF7C80"/>
        <bgColor indexed="64"/>
      </patternFill>
    </fill>
    <fill>
      <patternFill patternType="solid">
        <fgColor rgb="FFFF99CC"/>
        <bgColor indexed="64"/>
      </patternFill>
    </fill>
    <fill>
      <patternFill patternType="solid">
        <fgColor rgb="FFCCCCFF"/>
        <bgColor indexed="64"/>
      </patternFill>
    </fill>
    <fill>
      <patternFill patternType="solid">
        <fgColor theme="0" tint="-0.249977111117893"/>
        <bgColor indexed="13"/>
      </patternFill>
    </fill>
    <fill>
      <patternFill patternType="solid">
        <fgColor rgb="FFFFFFCC"/>
        <bgColor indexed="64"/>
      </patternFill>
    </fill>
    <fill>
      <patternFill patternType="solid">
        <fgColor rgb="FFFFFFCC"/>
        <bgColor indexed="13"/>
      </patternFill>
    </fill>
    <fill>
      <patternFill patternType="solid">
        <fgColor rgb="FF99FF99"/>
        <bgColor indexed="64"/>
      </patternFill>
    </fill>
    <fill>
      <patternFill patternType="solid">
        <fgColor rgb="FF99FF66"/>
        <bgColor indexed="64"/>
      </patternFill>
    </fill>
    <fill>
      <patternFill patternType="solid">
        <fgColor rgb="FFFFFFFF"/>
        <bgColor indexed="64"/>
      </patternFill>
    </fill>
    <fill>
      <patternFill patternType="solid">
        <fgColor rgb="FFCCCCFF"/>
        <bgColor indexed="13"/>
      </patternFill>
    </fill>
    <fill>
      <patternFill patternType="solid">
        <fgColor rgb="FFFFFFFF"/>
        <bgColor indexed="13"/>
      </patternFill>
    </fill>
    <fill>
      <patternFill patternType="solid">
        <fgColor rgb="FFCCFFFF"/>
        <bgColor indexed="64"/>
      </patternFill>
    </fill>
    <fill>
      <patternFill patternType="solid">
        <fgColor theme="0"/>
        <bgColor indexed="44"/>
      </patternFill>
    </fill>
    <fill>
      <patternFill patternType="solid">
        <fgColor rgb="FFCCFFFF"/>
        <bgColor indexed="13"/>
      </patternFill>
    </fill>
    <fill>
      <patternFill patternType="solid">
        <fgColor rgb="FF99FF99"/>
        <bgColor indexed="13"/>
      </patternFill>
    </fill>
    <fill>
      <patternFill patternType="solid">
        <fgColor rgb="FF00CC00"/>
        <bgColor indexed="64"/>
      </patternFill>
    </fill>
    <fill>
      <patternFill patternType="solid">
        <fgColor rgb="FFFFCC99"/>
        <bgColor indexed="64"/>
      </patternFill>
    </fill>
    <fill>
      <patternFill patternType="solid">
        <fgColor rgb="FFFF0066"/>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tint="-0.249977111117893"/>
        <bgColor theme="0"/>
      </patternFill>
    </fill>
    <fill>
      <patternFill patternType="solid">
        <fgColor theme="0" tint="-0.14999847407452621"/>
        <bgColor indexed="13"/>
      </patternFill>
    </fill>
    <fill>
      <patternFill patternType="solid">
        <fgColor theme="0" tint="-0.14999847407452621"/>
        <bgColor indexed="26"/>
      </patternFill>
    </fill>
  </fills>
  <borders count="2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dashed">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style="double">
        <color indexed="64"/>
      </top>
      <bottom style="thin">
        <color indexed="64"/>
      </bottom>
      <diagonal/>
    </border>
    <border>
      <left/>
      <right style="dotted">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style="thin">
        <color indexed="64"/>
      </left>
      <right/>
      <top/>
      <bottom style="medium">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style="dotted">
        <color indexed="64"/>
      </bottom>
      <diagonal/>
    </border>
    <border>
      <left/>
      <right style="thin">
        <color indexed="64"/>
      </right>
      <top/>
      <bottom/>
      <diagonal/>
    </border>
    <border>
      <left style="thin">
        <color indexed="64"/>
      </left>
      <right/>
      <top style="dashed">
        <color indexed="64"/>
      </top>
      <bottom style="double">
        <color indexed="64"/>
      </bottom>
      <diagonal/>
    </border>
    <border>
      <left style="thin">
        <color indexed="64"/>
      </left>
      <right style="thin">
        <color indexed="64"/>
      </right>
      <top/>
      <bottom style="dotted">
        <color indexed="64"/>
      </bottom>
      <diagonal/>
    </border>
    <border>
      <left style="thin">
        <color indexed="64"/>
      </left>
      <right style="dashed">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dashed">
        <color indexed="64"/>
      </bottom>
      <diagonal/>
    </border>
    <border>
      <left style="thin">
        <color indexed="64"/>
      </left>
      <right style="thin">
        <color indexed="64"/>
      </right>
      <top style="dotted">
        <color indexed="64"/>
      </top>
      <bottom style="double">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style="thin">
        <color indexed="64"/>
      </left>
      <right/>
      <top/>
      <bottom style="double">
        <color indexed="64"/>
      </bottom>
      <diagonal/>
    </border>
    <border>
      <left/>
      <right style="dashed">
        <color indexed="64"/>
      </right>
      <top style="thin">
        <color indexed="64"/>
      </top>
      <bottom style="thin">
        <color indexed="64"/>
      </bottom>
      <diagonal/>
    </border>
    <border>
      <left style="medium">
        <color indexed="64"/>
      </left>
      <right/>
      <top style="thin">
        <color indexed="64"/>
      </top>
      <bottom/>
      <diagonal/>
    </border>
    <border>
      <left/>
      <right/>
      <top style="double">
        <color indexed="64"/>
      </top>
      <bottom style="medium">
        <color indexed="64"/>
      </bottom>
      <diagonal/>
    </border>
    <border>
      <left/>
      <right/>
      <top/>
      <bottom style="dashed">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ashed">
        <color indexed="64"/>
      </top>
      <bottom style="dash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medium">
        <color theme="1"/>
      </left>
      <right/>
      <top style="double">
        <color indexed="64"/>
      </top>
      <bottom style="medium">
        <color indexed="64"/>
      </bottom>
      <diagonal/>
    </border>
    <border>
      <left style="thin">
        <color indexed="64"/>
      </left>
      <right style="dashed">
        <color indexed="64"/>
      </right>
      <top style="thin">
        <color indexed="64"/>
      </top>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right/>
      <top style="thin">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top style="dashed">
        <color indexed="64"/>
      </top>
      <bottom style="thin">
        <color indexed="64"/>
      </bottom>
      <diagonal/>
    </border>
    <border>
      <left style="thin">
        <color indexed="64"/>
      </left>
      <right style="medium">
        <color indexed="64"/>
      </right>
      <top style="dotted">
        <color indexed="64"/>
      </top>
      <bottom style="double">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double">
        <color indexed="64"/>
      </top>
      <bottom style="dotted">
        <color indexed="64"/>
      </bottom>
      <diagonal/>
    </border>
    <border>
      <left style="thin">
        <color indexed="64"/>
      </left>
      <right/>
      <top style="medium">
        <color indexed="64"/>
      </top>
      <bottom/>
      <diagonal/>
    </border>
    <border>
      <left/>
      <right/>
      <top style="dotted">
        <color indexed="64"/>
      </top>
      <bottom style="thin">
        <color indexed="64"/>
      </bottom>
      <diagonal/>
    </border>
    <border>
      <left/>
      <right/>
      <top style="dotted">
        <color indexed="64"/>
      </top>
      <bottom/>
      <diagonal/>
    </border>
    <border>
      <left/>
      <right/>
      <top style="thin">
        <color indexed="64"/>
      </top>
      <bottom style="dash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thin">
        <color indexed="64"/>
      </left>
      <right/>
      <top style="dashed">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diagonal/>
    </border>
    <border>
      <left/>
      <right style="medium">
        <color indexed="64"/>
      </right>
      <top/>
      <bottom style="thin">
        <color indexed="64"/>
      </bottom>
      <diagonal/>
    </border>
    <border>
      <left style="dashed">
        <color indexed="64"/>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style="dotted">
        <color indexed="64"/>
      </top>
      <bottom/>
      <diagonal/>
    </border>
    <border>
      <left/>
      <right style="medium">
        <color indexed="64"/>
      </right>
      <top style="dotted">
        <color indexed="64"/>
      </top>
      <bottom style="double">
        <color indexed="64"/>
      </bottom>
      <diagonal/>
    </border>
    <border>
      <left/>
      <right style="medium">
        <color indexed="64"/>
      </right>
      <top/>
      <bottom style="dotted">
        <color indexed="64"/>
      </bottom>
      <diagonal/>
    </border>
    <border>
      <left/>
      <right style="medium">
        <color indexed="64"/>
      </right>
      <top style="dashed">
        <color indexed="64"/>
      </top>
      <bottom style="medium">
        <color indexed="64"/>
      </bottom>
      <diagonal/>
    </border>
    <border>
      <left/>
      <right style="medium">
        <color indexed="64"/>
      </right>
      <top/>
      <bottom style="dashed">
        <color indexed="64"/>
      </bottom>
      <diagonal/>
    </border>
    <border>
      <left/>
      <right style="medium">
        <color indexed="64"/>
      </right>
      <top style="dashed">
        <color indexed="64"/>
      </top>
      <bottom style="double">
        <color indexed="64"/>
      </bottom>
      <diagonal/>
    </border>
    <border>
      <left/>
      <right style="medium">
        <color indexed="64"/>
      </right>
      <top style="dashed">
        <color indexed="64"/>
      </top>
      <bottom style="dashed">
        <color indexed="64"/>
      </bottom>
      <diagonal/>
    </border>
    <border>
      <left/>
      <right style="medium">
        <color indexed="64"/>
      </right>
      <top/>
      <bottom style="double">
        <color indexed="64"/>
      </bottom>
      <diagonal/>
    </border>
    <border>
      <left style="medium">
        <color indexed="64"/>
      </left>
      <right style="dashed">
        <color indexed="64"/>
      </right>
      <top/>
      <bottom/>
      <diagonal/>
    </border>
    <border>
      <left style="dashed">
        <color indexed="64"/>
      </left>
      <right style="medium">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double">
        <color indexed="64"/>
      </bottom>
      <diagonal/>
    </border>
    <border>
      <left style="medium">
        <color indexed="64"/>
      </left>
      <right style="medium">
        <color indexed="64"/>
      </right>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diagonal/>
    </border>
    <border>
      <left/>
      <right style="medium">
        <color indexed="64"/>
      </right>
      <top style="double">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right style="medium">
        <color indexed="64"/>
      </right>
      <top style="dashed">
        <color indexed="64"/>
      </top>
      <bottom style="dotted">
        <color indexed="64"/>
      </bottom>
      <diagonal/>
    </border>
    <border>
      <left style="medium">
        <color indexed="64"/>
      </left>
      <right style="medium">
        <color indexed="64"/>
      </right>
      <top/>
      <bottom style="thin">
        <color indexed="64"/>
      </bottom>
      <diagonal/>
    </border>
    <border>
      <left style="thin">
        <color indexed="64"/>
      </left>
      <right/>
      <top style="double">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style="dash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ashed">
        <color indexed="64"/>
      </top>
      <bottom/>
      <diagonal/>
    </border>
    <border>
      <left style="medium">
        <color indexed="64"/>
      </left>
      <right style="thin">
        <color indexed="64"/>
      </right>
      <top style="double">
        <color indexed="64"/>
      </top>
      <bottom style="dotted">
        <color indexed="64"/>
      </bottom>
      <diagonal/>
    </border>
    <border>
      <left style="medium">
        <color indexed="64"/>
      </left>
      <right/>
      <top/>
      <bottom style="dashed">
        <color indexed="64"/>
      </bottom>
      <diagonal/>
    </border>
    <border>
      <left style="medium">
        <color indexed="64"/>
      </left>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ouble">
        <color indexed="64"/>
      </top>
      <bottom style="dotted">
        <color indexed="64"/>
      </bottom>
      <diagonal/>
    </border>
    <border>
      <left style="medium">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style="medium">
        <color indexed="64"/>
      </right>
      <top style="dashed">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dashed">
        <color indexed="64"/>
      </top>
      <bottom style="double">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thin">
        <color indexed="64"/>
      </top>
      <bottom style="medium">
        <color indexed="64"/>
      </bottom>
      <diagonal/>
    </border>
  </borders>
  <cellStyleXfs count="44">
    <xf numFmtId="0" fontId="0" fillId="0" borderId="0">
      <alignment vertical="center"/>
    </xf>
    <xf numFmtId="49" fontId="2" fillId="0" borderId="1" applyNumberFormat="0" applyFont="0" applyFill="0" applyBorder="0" applyProtection="0">
      <alignment horizontal="left" vertical="center" indent="2"/>
    </xf>
    <xf numFmtId="49" fontId="2" fillId="0" borderId="2" applyNumberFormat="0" applyFont="0" applyFill="0" applyBorder="0" applyProtection="0">
      <alignment horizontal="left" vertical="center" indent="5"/>
    </xf>
    <xf numFmtId="4" fontId="2" fillId="2" borderId="1">
      <alignment horizontal="right" vertical="center"/>
    </xf>
    <xf numFmtId="0" fontId="2" fillId="3" borderId="0" applyBorder="0">
      <alignment horizontal="right" vertical="center"/>
    </xf>
    <xf numFmtId="0" fontId="2" fillId="3" borderId="0" applyBorder="0">
      <alignment horizontal="right" vertical="center"/>
    </xf>
    <xf numFmtId="0" fontId="16" fillId="4" borderId="1">
      <alignment horizontal="right" vertical="center"/>
    </xf>
    <xf numFmtId="0" fontId="16" fillId="4" borderId="1">
      <alignment horizontal="right" vertical="center"/>
    </xf>
    <xf numFmtId="0" fontId="16" fillId="4" borderId="3">
      <alignment horizontal="right" vertical="center"/>
    </xf>
    <xf numFmtId="4" fontId="3" fillId="0" borderId="4" applyFill="0" applyBorder="0" applyProtection="0">
      <alignment horizontal="right" vertical="center"/>
    </xf>
    <xf numFmtId="0" fontId="16" fillId="0" borderId="0" applyNumberFormat="0">
      <alignment horizontal="right"/>
    </xf>
    <xf numFmtId="0" fontId="2" fillId="0" borderId="5">
      <alignment horizontal="left" vertical="center" wrapText="1" indent="2"/>
    </xf>
    <xf numFmtId="0" fontId="2" fillId="3" borderId="2">
      <alignment horizontal="left" vertical="center"/>
    </xf>
    <xf numFmtId="0" fontId="16" fillId="0" borderId="6">
      <alignment horizontal="left" vertical="top" wrapText="1"/>
    </xf>
    <xf numFmtId="0" fontId="6" fillId="0" borderId="7"/>
    <xf numFmtId="0" fontId="4" fillId="0" borderId="0" applyNumberFormat="0" applyFill="0" applyBorder="0" applyAlignment="0" applyProtection="0"/>
    <xf numFmtId="0" fontId="2" fillId="0" borderId="0" applyBorder="0">
      <alignment horizontal="right" vertical="center"/>
    </xf>
    <xf numFmtId="0" fontId="2" fillId="0" borderId="8">
      <alignment horizontal="right" vertical="center"/>
    </xf>
    <xf numFmtId="4" fontId="2" fillId="0" borderId="1" applyFill="0" applyBorder="0" applyProtection="0">
      <alignment horizontal="right" vertical="center"/>
    </xf>
    <xf numFmtId="49" fontId="3" fillId="0" borderId="1" applyNumberFormat="0" applyFill="0" applyBorder="0" applyProtection="0">
      <alignment horizontal="left" vertical="center"/>
    </xf>
    <xf numFmtId="0" fontId="2" fillId="0" borderId="1" applyNumberFormat="0" applyFill="0" applyAlignment="0" applyProtection="0"/>
    <xf numFmtId="0" fontId="5" fillId="5" borderId="0" applyNumberFormat="0" applyFont="0" applyBorder="0" applyAlignment="0" applyProtection="0"/>
    <xf numFmtId="0" fontId="6" fillId="0" borderId="0"/>
    <xf numFmtId="182" fontId="2" fillId="6" borderId="1" applyNumberFormat="0" applyFont="0" applyBorder="0" applyAlignment="0" applyProtection="0">
      <alignment horizontal="right" vertical="center"/>
    </xf>
    <xf numFmtId="0" fontId="2" fillId="7" borderId="3"/>
    <xf numFmtId="4" fontId="2" fillId="0" borderId="0"/>
    <xf numFmtId="9" fontId="7" fillId="0" borderId="0" applyFont="0" applyFill="0" applyBorder="0" applyAlignment="0" applyProtection="0">
      <alignment vertical="center"/>
    </xf>
    <xf numFmtId="9" fontId="12" fillId="0" borderId="0" applyFont="0" applyFill="0" applyBorder="0" applyAlignment="0" applyProtection="0"/>
    <xf numFmtId="0" fontId="8" fillId="0" borderId="0" applyNumberFormat="0" applyFill="0" applyBorder="0" applyAlignment="0" applyProtection="0">
      <alignment vertical="top"/>
      <protection locked="0"/>
    </xf>
    <xf numFmtId="38" fontId="7" fillId="0" borderId="0" applyFont="0" applyFill="0" applyBorder="0" applyAlignment="0" applyProtection="0">
      <alignment vertical="center"/>
    </xf>
    <xf numFmtId="0" fontId="15" fillId="0" borderId="0">
      <alignment vertical="center"/>
    </xf>
    <xf numFmtId="0" fontId="12" fillId="0" borderId="0"/>
    <xf numFmtId="0" fontId="9" fillId="0" borderId="0"/>
    <xf numFmtId="0" fontId="9" fillId="0" borderId="0"/>
    <xf numFmtId="0" fontId="18" fillId="0" borderId="0">
      <alignment vertical="center"/>
    </xf>
    <xf numFmtId="1" fontId="17" fillId="0" borderId="0">
      <alignment vertical="center"/>
    </xf>
    <xf numFmtId="9" fontId="7" fillId="0" borderId="0" applyFont="0" applyFill="0" applyBorder="0" applyAlignment="0" applyProtection="0">
      <alignment vertical="center"/>
    </xf>
    <xf numFmtId="9" fontId="20"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12" fillId="0" borderId="0"/>
    <xf numFmtId="0" fontId="7" fillId="0" borderId="0"/>
    <xf numFmtId="38" fontId="7" fillId="0" borderId="0" applyFont="0" applyFill="0" applyBorder="0" applyAlignment="0" applyProtection="0">
      <alignment vertical="center"/>
    </xf>
  </cellStyleXfs>
  <cellXfs count="1873">
    <xf numFmtId="0" fontId="0" fillId="0" borderId="0" xfId="0">
      <alignment vertical="center"/>
    </xf>
    <xf numFmtId="0" fontId="25" fillId="27" borderId="0" xfId="0" applyFont="1" applyFill="1">
      <alignment vertical="center"/>
    </xf>
    <xf numFmtId="0" fontId="33" fillId="27" borderId="0" xfId="0" applyFont="1" applyFill="1">
      <alignment vertical="center"/>
    </xf>
    <xf numFmtId="197" fontId="25" fillId="27" borderId="0" xfId="0" quotePrefix="1" applyNumberFormat="1" applyFont="1" applyFill="1" applyAlignment="1">
      <alignment horizontal="right" vertical="center"/>
    </xf>
    <xf numFmtId="0" fontId="25" fillId="27" borderId="0" xfId="0" applyFont="1" applyFill="1" applyAlignment="1">
      <alignment horizontal="right" vertical="center"/>
    </xf>
    <xf numFmtId="0" fontId="34" fillId="27" borderId="0" xfId="28" applyFont="1" applyFill="1" applyAlignment="1" applyProtection="1">
      <alignment horizontal="right" vertical="center"/>
    </xf>
    <xf numFmtId="0" fontId="25" fillId="22" borderId="1" xfId="0" applyFont="1" applyFill="1" applyBorder="1">
      <alignment vertical="center"/>
    </xf>
    <xf numFmtId="0" fontId="25" fillId="27" borderId="1" xfId="0" applyFont="1" applyFill="1" applyBorder="1">
      <alignment vertical="center"/>
    </xf>
    <xf numFmtId="0" fontId="25" fillId="27" borderId="1" xfId="0" applyFont="1" applyFill="1" applyBorder="1" applyAlignment="1">
      <alignment vertical="center" wrapText="1"/>
    </xf>
    <xf numFmtId="0" fontId="25" fillId="0" borderId="1" xfId="0" applyFont="1" applyBorder="1">
      <alignment vertical="center"/>
    </xf>
    <xf numFmtId="0" fontId="34" fillId="27" borderId="1" xfId="28" applyFont="1" applyFill="1" applyBorder="1" applyAlignment="1" applyProtection="1">
      <alignment vertical="center" wrapText="1"/>
    </xf>
    <xf numFmtId="0" fontId="34" fillId="0" borderId="1" xfId="28" applyFont="1" applyFill="1" applyBorder="1" applyAlignment="1" applyProtection="1">
      <alignment vertical="center" wrapText="1"/>
    </xf>
    <xf numFmtId="0" fontId="35" fillId="27" borderId="1" xfId="28" applyFont="1" applyFill="1" applyBorder="1" applyAlignment="1" applyProtection="1">
      <alignment vertical="center" wrapText="1"/>
    </xf>
    <xf numFmtId="0" fontId="39" fillId="27" borderId="0" xfId="0" applyFont="1" applyFill="1">
      <alignment vertical="center"/>
    </xf>
    <xf numFmtId="0" fontId="34" fillId="27" borderId="1" xfId="28" applyFont="1" applyFill="1" applyBorder="1" applyAlignment="1" applyProtection="1">
      <alignment vertical="center"/>
    </xf>
    <xf numFmtId="0" fontId="25" fillId="27" borderId="1" xfId="0" quotePrefix="1" applyFont="1" applyFill="1" applyBorder="1">
      <alignment vertical="center"/>
    </xf>
    <xf numFmtId="0" fontId="25" fillId="27" borderId="0" xfId="0" applyFont="1" applyFill="1" applyAlignment="1">
      <alignment vertical="center" wrapText="1"/>
    </xf>
    <xf numFmtId="0" fontId="34" fillId="27" borderId="0" xfId="28" applyFont="1" applyFill="1" applyBorder="1" applyAlignment="1" applyProtection="1">
      <alignment vertical="center" wrapText="1"/>
    </xf>
    <xf numFmtId="0" fontId="26" fillId="18" borderId="143" xfId="33" applyFont="1" applyFill="1" applyBorder="1" applyAlignment="1">
      <alignment vertical="center"/>
    </xf>
    <xf numFmtId="0" fontId="25" fillId="0" borderId="0" xfId="33" applyFont="1" applyAlignment="1">
      <alignment vertical="center"/>
    </xf>
    <xf numFmtId="38" fontId="32" fillId="27" borderId="0" xfId="29" applyFont="1" applyFill="1" applyBorder="1" applyAlignment="1">
      <alignment vertical="center"/>
    </xf>
    <xf numFmtId="189" fontId="25" fillId="8" borderId="0" xfId="33" applyNumberFormat="1" applyFont="1" applyFill="1"/>
    <xf numFmtId="0" fontId="25" fillId="8" borderId="0" xfId="33" applyFont="1" applyFill="1"/>
    <xf numFmtId="0" fontId="25" fillId="21" borderId="78" xfId="33" applyFont="1" applyFill="1" applyBorder="1" applyAlignment="1">
      <alignment vertical="center"/>
    </xf>
    <xf numFmtId="0" fontId="25" fillId="8" borderId="0" xfId="33" applyFont="1" applyFill="1" applyAlignment="1">
      <alignment vertical="center"/>
    </xf>
    <xf numFmtId="38" fontId="25" fillId="0" borderId="19" xfId="29" applyFont="1" applyFill="1" applyBorder="1" applyAlignment="1">
      <alignment vertical="center"/>
    </xf>
    <xf numFmtId="38" fontId="25" fillId="0" borderId="106" xfId="29" applyFont="1" applyFill="1" applyBorder="1" applyAlignment="1">
      <alignment vertical="center"/>
    </xf>
    <xf numFmtId="0" fontId="25" fillId="27" borderId="0" xfId="33" applyFont="1" applyFill="1" applyAlignment="1">
      <alignment vertical="center"/>
    </xf>
    <xf numFmtId="0" fontId="27" fillId="27" borderId="0" xfId="33" applyFont="1" applyFill="1" applyAlignment="1">
      <alignment horizontal="left" vertical="center" wrapText="1"/>
    </xf>
    <xf numFmtId="0" fontId="27" fillId="27" borderId="0" xfId="33" applyFont="1" applyFill="1" applyAlignment="1">
      <alignment vertical="center"/>
    </xf>
    <xf numFmtId="0" fontId="4" fillId="8" borderId="0" xfId="33" applyFont="1" applyFill="1" applyAlignment="1">
      <alignment vertical="center"/>
    </xf>
    <xf numFmtId="0" fontId="32" fillId="8" borderId="0" xfId="33" applyFont="1" applyFill="1" applyAlignment="1">
      <alignment horizontal="left" vertical="center"/>
    </xf>
    <xf numFmtId="0" fontId="25" fillId="22" borderId="54" xfId="33" applyFont="1" applyFill="1" applyBorder="1" applyAlignment="1">
      <alignment horizontal="left" vertical="center"/>
    </xf>
    <xf numFmtId="0" fontId="25" fillId="22" borderId="11" xfId="33" applyFont="1" applyFill="1" applyBorder="1" applyAlignment="1">
      <alignment horizontal="left" vertical="center"/>
    </xf>
    <xf numFmtId="0" fontId="25" fillId="22" borderId="12" xfId="33" applyFont="1" applyFill="1" applyBorder="1" applyAlignment="1">
      <alignment horizontal="center" vertical="center"/>
    </xf>
    <xf numFmtId="0" fontId="25" fillId="22" borderId="13" xfId="33" applyFont="1" applyFill="1" applyBorder="1" applyAlignment="1">
      <alignment horizontal="center" vertical="center"/>
    </xf>
    <xf numFmtId="0" fontId="25" fillId="22" borderId="14" xfId="33" applyFont="1" applyFill="1" applyBorder="1" applyAlignment="1">
      <alignment horizontal="center" vertical="center"/>
    </xf>
    <xf numFmtId="0" fontId="32" fillId="18" borderId="32" xfId="33" applyFont="1" applyFill="1" applyBorder="1" applyAlignment="1">
      <alignment vertical="center"/>
    </xf>
    <xf numFmtId="0" fontId="32" fillId="18" borderId="34" xfId="33" applyFont="1" applyFill="1" applyBorder="1" applyAlignment="1">
      <alignment horizontal="left" vertical="center"/>
    </xf>
    <xf numFmtId="38" fontId="32" fillId="26" borderId="36" xfId="29" applyFont="1" applyFill="1" applyBorder="1" applyAlignment="1">
      <alignment vertical="center"/>
    </xf>
    <xf numFmtId="40" fontId="25" fillId="18" borderId="37" xfId="29" applyNumberFormat="1" applyFont="1" applyFill="1" applyBorder="1" applyAlignment="1">
      <alignment horizontal="center" vertical="center"/>
    </xf>
    <xf numFmtId="0" fontId="44" fillId="8" borderId="0" xfId="33" applyFont="1" applyFill="1" applyAlignment="1">
      <alignment vertical="center"/>
    </xf>
    <xf numFmtId="0" fontId="25" fillId="18" borderId="41" xfId="33" applyFont="1" applyFill="1" applyBorder="1" applyAlignment="1">
      <alignment vertical="center"/>
    </xf>
    <xf numFmtId="38" fontId="25" fillId="3" borderId="1" xfId="29" applyFont="1" applyFill="1" applyBorder="1" applyAlignment="1">
      <alignment vertical="center"/>
    </xf>
    <xf numFmtId="40" fontId="25" fillId="3" borderId="3" xfId="29" applyNumberFormat="1" applyFont="1" applyFill="1" applyBorder="1" applyAlignment="1">
      <alignment vertical="center"/>
    </xf>
    <xf numFmtId="38" fontId="25" fillId="29" borderId="42" xfId="29" applyFont="1" applyFill="1" applyBorder="1" applyAlignment="1">
      <alignment vertical="center"/>
    </xf>
    <xf numFmtId="40" fontId="25" fillId="30" borderId="25" xfId="29" applyNumberFormat="1" applyFont="1" applyFill="1" applyBorder="1" applyAlignment="1">
      <alignment vertical="center"/>
    </xf>
    <xf numFmtId="38" fontId="25" fillId="29" borderId="19" xfId="29" applyFont="1" applyFill="1" applyBorder="1" applyAlignment="1">
      <alignment vertical="center"/>
    </xf>
    <xf numFmtId="40" fontId="25" fillId="30" borderId="20" xfId="29" applyNumberFormat="1" applyFont="1" applyFill="1" applyBorder="1" applyAlignment="1">
      <alignment vertical="center" wrapText="1"/>
    </xf>
    <xf numFmtId="38" fontId="25" fillId="29" borderId="21" xfId="29" applyFont="1" applyFill="1" applyBorder="1" applyAlignment="1">
      <alignment vertical="center"/>
    </xf>
    <xf numFmtId="40" fontId="25" fillId="30" borderId="22" xfId="29" applyNumberFormat="1" applyFont="1" applyFill="1" applyBorder="1" applyAlignment="1">
      <alignment vertical="center" wrapText="1"/>
    </xf>
    <xf numFmtId="38" fontId="25" fillId="18" borderId="1" xfId="29" applyFont="1" applyFill="1" applyBorder="1" applyAlignment="1">
      <alignment vertical="center"/>
    </xf>
    <xf numFmtId="40" fontId="25" fillId="18" borderId="3" xfId="29" applyNumberFormat="1" applyFont="1" applyFill="1" applyBorder="1" applyAlignment="1">
      <alignment vertical="center"/>
    </xf>
    <xf numFmtId="38" fontId="25" fillId="29" borderId="16" xfId="29" applyFont="1" applyFill="1" applyBorder="1" applyAlignment="1">
      <alignment vertical="center"/>
    </xf>
    <xf numFmtId="40" fontId="25" fillId="30" borderId="23" xfId="29" applyNumberFormat="1" applyFont="1" applyFill="1" applyBorder="1" applyAlignment="1">
      <alignment vertical="center" wrapText="1"/>
    </xf>
    <xf numFmtId="0" fontId="32" fillId="18" borderId="34" xfId="33" applyFont="1" applyFill="1" applyBorder="1" applyAlignment="1">
      <alignment vertical="center"/>
    </xf>
    <xf numFmtId="38" fontId="32" fillId="31" borderId="63" xfId="29" applyFont="1" applyFill="1" applyBorder="1" applyAlignment="1">
      <alignment vertical="center"/>
    </xf>
    <xf numFmtId="40" fontId="25" fillId="32" borderId="31" xfId="29" applyNumberFormat="1" applyFont="1" applyFill="1" applyBorder="1" applyAlignment="1">
      <alignment vertical="center" wrapText="1"/>
    </xf>
    <xf numFmtId="0" fontId="32" fillId="18" borderId="39" xfId="33" applyFont="1" applyFill="1" applyBorder="1" applyAlignment="1">
      <alignment vertical="center"/>
    </xf>
    <xf numFmtId="38" fontId="32" fillId="18" borderId="36" xfId="29" applyFont="1" applyFill="1" applyBorder="1" applyAlignment="1">
      <alignment vertical="center"/>
    </xf>
    <xf numFmtId="40" fontId="25" fillId="18" borderId="37" xfId="29" applyNumberFormat="1" applyFont="1" applyFill="1" applyBorder="1" applyAlignment="1">
      <alignment vertical="center" wrapText="1"/>
    </xf>
    <xf numFmtId="40" fontId="25" fillId="30" borderId="27" xfId="29" applyNumberFormat="1" applyFont="1" applyFill="1" applyBorder="1" applyAlignment="1">
      <alignment vertical="center" wrapText="1"/>
    </xf>
    <xf numFmtId="40" fontId="25" fillId="30" borderId="109" xfId="29" applyNumberFormat="1" applyFont="1" applyFill="1" applyBorder="1" applyAlignment="1">
      <alignment vertical="center" wrapText="1"/>
    </xf>
    <xf numFmtId="0" fontId="25" fillId="18" borderId="17" xfId="33" applyFont="1" applyFill="1" applyBorder="1" applyAlignment="1">
      <alignment vertical="center"/>
    </xf>
    <xf numFmtId="0" fontId="25" fillId="30" borderId="82" xfId="33" applyFont="1" applyFill="1" applyBorder="1" applyAlignment="1">
      <alignment vertical="center"/>
    </xf>
    <xf numFmtId="38" fontId="25" fillId="33" borderId="24" xfId="29" applyFont="1" applyFill="1" applyBorder="1" applyAlignment="1">
      <alignment vertical="center"/>
    </xf>
    <xf numFmtId="40" fontId="25" fillId="30" borderId="25" xfId="29" applyNumberFormat="1" applyFont="1" applyFill="1" applyBorder="1" applyAlignment="1">
      <alignment vertical="center" wrapText="1"/>
    </xf>
    <xf numFmtId="0" fontId="25" fillId="30" borderId="100" xfId="33" applyFont="1" applyFill="1" applyBorder="1" applyAlignment="1">
      <alignment vertical="center"/>
    </xf>
    <xf numFmtId="198" fontId="25" fillId="33" borderId="53" xfId="29" applyNumberFormat="1" applyFont="1" applyFill="1" applyBorder="1" applyAlignment="1">
      <alignment vertical="center"/>
    </xf>
    <xf numFmtId="38" fontId="25" fillId="33" borderId="53" xfId="29" applyFont="1" applyFill="1" applyBorder="1" applyAlignment="1">
      <alignment vertical="center"/>
    </xf>
    <xf numFmtId="40" fontId="25" fillId="30" borderId="28" xfId="29" applyNumberFormat="1" applyFont="1" applyFill="1" applyBorder="1" applyAlignment="1">
      <alignment vertical="center" wrapText="1"/>
    </xf>
    <xf numFmtId="0" fontId="25" fillId="30" borderId="83" xfId="33" applyFont="1" applyFill="1" applyBorder="1" applyAlignment="1">
      <alignment vertical="center"/>
    </xf>
    <xf numFmtId="0" fontId="25" fillId="30" borderId="80" xfId="33" applyFont="1" applyFill="1" applyBorder="1" applyAlignment="1">
      <alignment vertical="center"/>
    </xf>
    <xf numFmtId="0" fontId="32" fillId="18" borderId="33" xfId="33" applyFont="1" applyFill="1" applyBorder="1" applyAlignment="1">
      <alignment vertical="center"/>
    </xf>
    <xf numFmtId="0" fontId="32" fillId="18" borderId="108" xfId="33" applyFont="1" applyFill="1" applyBorder="1" applyAlignment="1">
      <alignment vertical="center"/>
    </xf>
    <xf numFmtId="38" fontId="32" fillId="31" borderId="4" xfId="29" applyFont="1" applyFill="1" applyBorder="1" applyAlignment="1">
      <alignment vertical="center"/>
    </xf>
    <xf numFmtId="40" fontId="25" fillId="18" borderId="55" xfId="29" applyNumberFormat="1" applyFont="1" applyFill="1" applyBorder="1" applyAlignment="1">
      <alignment vertical="center" wrapText="1"/>
    </xf>
    <xf numFmtId="0" fontId="25" fillId="30" borderId="110" xfId="33" applyFont="1" applyFill="1" applyBorder="1" applyAlignment="1">
      <alignment vertical="center"/>
    </xf>
    <xf numFmtId="38" fontId="25" fillId="33" borderId="58" xfId="29" applyFont="1" applyFill="1" applyBorder="1" applyAlignment="1">
      <alignment vertical="center"/>
    </xf>
    <xf numFmtId="0" fontId="32" fillId="18" borderId="123" xfId="33" applyFont="1" applyFill="1" applyBorder="1" applyAlignment="1">
      <alignment vertical="center"/>
    </xf>
    <xf numFmtId="0" fontId="25" fillId="18" borderId="79" xfId="33" applyFont="1" applyFill="1" applyBorder="1" applyAlignment="1">
      <alignment vertical="center"/>
    </xf>
    <xf numFmtId="38" fontId="32" fillId="31" borderId="9" xfId="29" applyFont="1" applyFill="1" applyBorder="1" applyAlignment="1">
      <alignment vertical="center"/>
    </xf>
    <xf numFmtId="40" fontId="25" fillId="18" borderId="145" xfId="29" applyNumberFormat="1" applyFont="1" applyFill="1" applyBorder="1" applyAlignment="1">
      <alignment vertical="center" wrapText="1"/>
    </xf>
    <xf numFmtId="0" fontId="32" fillId="18" borderId="124" xfId="33" applyFont="1" applyFill="1" applyBorder="1" applyAlignment="1">
      <alignment vertical="center"/>
    </xf>
    <xf numFmtId="0" fontId="25" fillId="18" borderId="125" xfId="33" applyFont="1" applyFill="1" applyBorder="1" applyAlignment="1">
      <alignment vertical="center"/>
    </xf>
    <xf numFmtId="38" fontId="32" fillId="18" borderId="127" xfId="29" applyFont="1" applyFill="1" applyBorder="1" applyAlignment="1">
      <alignment vertical="center"/>
    </xf>
    <xf numFmtId="40" fontId="32" fillId="18" borderId="154" xfId="29" applyNumberFormat="1" applyFont="1" applyFill="1" applyBorder="1" applyAlignment="1">
      <alignment vertical="center" wrapText="1"/>
    </xf>
    <xf numFmtId="0" fontId="32" fillId="18" borderId="128" xfId="33" applyFont="1" applyFill="1" applyBorder="1" applyAlignment="1">
      <alignment vertical="center"/>
    </xf>
    <xf numFmtId="0" fontId="25" fillId="18" borderId="129" xfId="33" applyFont="1" applyFill="1" applyBorder="1" applyAlignment="1">
      <alignment vertical="center"/>
    </xf>
    <xf numFmtId="38" fontId="32" fillId="18" borderId="19" xfId="29" applyFont="1" applyFill="1" applyBorder="1" applyAlignment="1">
      <alignment vertical="center"/>
    </xf>
    <xf numFmtId="40" fontId="32" fillId="18" borderId="20" xfId="29" applyNumberFormat="1" applyFont="1" applyFill="1" applyBorder="1" applyAlignment="1">
      <alignment vertical="center" wrapText="1"/>
    </xf>
    <xf numFmtId="0" fontId="32" fillId="18" borderId="130" xfId="33" applyFont="1" applyFill="1" applyBorder="1" applyAlignment="1">
      <alignment vertical="center"/>
    </xf>
    <xf numFmtId="0" fontId="25" fillId="18" borderId="131" xfId="33" applyFont="1" applyFill="1" applyBorder="1" applyAlignment="1">
      <alignment vertical="center"/>
    </xf>
    <xf numFmtId="0" fontId="25" fillId="27" borderId="0" xfId="33" applyFont="1" applyFill="1" applyAlignment="1">
      <alignment vertical="top"/>
    </xf>
    <xf numFmtId="176" fontId="25" fillId="8" borderId="0" xfId="33" applyNumberFormat="1" applyFont="1" applyFill="1" applyAlignment="1">
      <alignment vertical="center"/>
    </xf>
    <xf numFmtId="195" fontId="25" fillId="8" borderId="0" xfId="33" applyNumberFormat="1" applyFont="1" applyFill="1" applyAlignment="1">
      <alignment vertical="center"/>
    </xf>
    <xf numFmtId="40" fontId="25" fillId="8" borderId="0" xfId="33" applyNumberFormat="1" applyFont="1" applyFill="1" applyAlignment="1">
      <alignment vertical="center"/>
    </xf>
    <xf numFmtId="0" fontId="25" fillId="5" borderId="1" xfId="33" applyFont="1" applyFill="1" applyBorder="1" applyAlignment="1">
      <alignment horizontal="left" vertical="center"/>
    </xf>
    <xf numFmtId="0" fontId="25" fillId="5" borderId="1" xfId="33" applyFont="1" applyFill="1" applyBorder="1" applyAlignment="1">
      <alignment horizontal="center" vertical="center"/>
    </xf>
    <xf numFmtId="0" fontId="25" fillId="22" borderId="1" xfId="33" applyFont="1" applyFill="1" applyBorder="1" applyAlignment="1">
      <alignment horizontal="center" vertical="center"/>
    </xf>
    <xf numFmtId="183" fontId="25" fillId="8" borderId="0" xfId="33" applyNumberFormat="1" applyFont="1" applyFill="1" applyAlignment="1">
      <alignment vertical="center"/>
    </xf>
    <xf numFmtId="185" fontId="25" fillId="8" borderId="0" xfId="33" applyNumberFormat="1" applyFont="1" applyFill="1" applyAlignment="1">
      <alignment vertical="center"/>
    </xf>
    <xf numFmtId="10" fontId="25" fillId="22" borderId="1" xfId="33" applyNumberFormat="1" applyFont="1" applyFill="1" applyBorder="1" applyAlignment="1">
      <alignment vertical="center"/>
    </xf>
    <xf numFmtId="10" fontId="25" fillId="22" borderId="9" xfId="33" applyNumberFormat="1" applyFont="1" applyFill="1" applyBorder="1" applyAlignment="1">
      <alignment vertical="center"/>
    </xf>
    <xf numFmtId="10" fontId="25" fillId="22" borderId="4" xfId="33" applyNumberFormat="1" applyFont="1" applyFill="1" applyBorder="1" applyAlignment="1">
      <alignment vertical="center"/>
    </xf>
    <xf numFmtId="0" fontId="25" fillId="8" borderId="0" xfId="32" applyFont="1" applyFill="1" applyAlignment="1">
      <alignment vertical="center"/>
    </xf>
    <xf numFmtId="0" fontId="25" fillId="27" borderId="0" xfId="32" applyFont="1" applyFill="1"/>
    <xf numFmtId="0" fontId="25" fillId="8" borderId="0" xfId="32" applyFont="1" applyFill="1"/>
    <xf numFmtId="0" fontId="25" fillId="8" borderId="0" xfId="32" applyFont="1" applyFill="1" applyAlignment="1">
      <alignment horizontal="right"/>
    </xf>
    <xf numFmtId="0" fontId="25" fillId="27" borderId="0" xfId="32" applyFont="1" applyFill="1" applyAlignment="1">
      <alignment vertical="center"/>
    </xf>
    <xf numFmtId="0" fontId="25" fillId="27" borderId="0" xfId="33" applyFont="1" applyFill="1" applyAlignment="1">
      <alignment vertical="top" wrapText="1"/>
    </xf>
    <xf numFmtId="0" fontId="43" fillId="27" borderId="0" xfId="0" applyFont="1" applyFill="1">
      <alignment vertical="center"/>
    </xf>
    <xf numFmtId="0" fontId="27" fillId="27" borderId="0" xfId="31" applyFont="1" applyFill="1"/>
    <xf numFmtId="0" fontId="25" fillId="27" borderId="0" xfId="31" applyFont="1" applyFill="1"/>
    <xf numFmtId="0" fontId="25" fillId="8" borderId="0" xfId="31" applyFont="1" applyFill="1"/>
    <xf numFmtId="0" fontId="27" fillId="27" borderId="0" xfId="31" applyFont="1" applyFill="1" applyAlignment="1">
      <alignment vertical="top"/>
    </xf>
    <xf numFmtId="0" fontId="25" fillId="22" borderId="30" xfId="31" applyFont="1" applyFill="1" applyBorder="1"/>
    <xf numFmtId="0" fontId="25" fillId="22" borderId="18" xfId="31" applyFont="1" applyFill="1" applyBorder="1"/>
    <xf numFmtId="0" fontId="25" fillId="22" borderId="1" xfId="31" applyFont="1" applyFill="1" applyBorder="1" applyAlignment="1">
      <alignment horizontal="center"/>
    </xf>
    <xf numFmtId="0" fontId="25" fillId="27" borderId="0" xfId="31" applyFont="1" applyFill="1" applyAlignment="1">
      <alignment vertical="center"/>
    </xf>
    <xf numFmtId="0" fontId="25" fillId="8" borderId="30" xfId="31" applyFont="1" applyFill="1" applyBorder="1" applyAlignment="1">
      <alignment vertical="center"/>
    </xf>
    <xf numFmtId="0" fontId="25" fillId="8" borderId="18" xfId="31" applyFont="1" applyFill="1" applyBorder="1" applyAlignment="1">
      <alignment vertical="center"/>
    </xf>
    <xf numFmtId="0" fontId="25" fillId="8" borderId="0" xfId="31" applyFont="1" applyFill="1" applyAlignment="1">
      <alignment vertical="center"/>
    </xf>
    <xf numFmtId="0" fontId="25" fillId="8" borderId="30" xfId="31" applyFont="1" applyFill="1" applyBorder="1"/>
    <xf numFmtId="0" fontId="25" fillId="8" borderId="18" xfId="31" applyFont="1" applyFill="1" applyBorder="1"/>
    <xf numFmtId="38" fontId="25" fillId="8" borderId="1" xfId="31" applyNumberFormat="1" applyFont="1" applyFill="1" applyBorder="1" applyAlignment="1">
      <alignment vertical="center"/>
    </xf>
    <xf numFmtId="0" fontId="25" fillId="18" borderId="41" xfId="31" applyFont="1" applyFill="1" applyBorder="1" applyAlignment="1">
      <alignment vertical="center"/>
    </xf>
    <xf numFmtId="0" fontId="25" fillId="18" borderId="17" xfId="31" applyFont="1" applyFill="1" applyBorder="1" applyAlignment="1">
      <alignment vertical="center"/>
    </xf>
    <xf numFmtId="0" fontId="25" fillId="18" borderId="29" xfId="31" applyFont="1" applyFill="1" applyBorder="1" applyAlignment="1">
      <alignment vertical="center"/>
    </xf>
    <xf numFmtId="0" fontId="25" fillId="8" borderId="1" xfId="31" applyFont="1" applyFill="1" applyBorder="1" applyAlignment="1">
      <alignment vertical="center"/>
    </xf>
    <xf numFmtId="0" fontId="25" fillId="18" borderId="46" xfId="31" applyFont="1" applyFill="1" applyBorder="1" applyAlignment="1">
      <alignment vertical="center"/>
    </xf>
    <xf numFmtId="0" fontId="25" fillId="8" borderId="10" xfId="31" applyFont="1" applyFill="1" applyBorder="1" applyAlignment="1">
      <alignment vertical="center"/>
    </xf>
    <xf numFmtId="0" fontId="25" fillId="8" borderId="49" xfId="31" applyFont="1" applyFill="1" applyBorder="1" applyAlignment="1">
      <alignment vertical="center"/>
    </xf>
    <xf numFmtId="179" fontId="25" fillId="8" borderId="0" xfId="31" applyNumberFormat="1" applyFont="1" applyFill="1"/>
    <xf numFmtId="0" fontId="25" fillId="27" borderId="0" xfId="31" applyFont="1" applyFill="1" applyAlignment="1">
      <alignment vertical="center" wrapText="1"/>
    </xf>
    <xf numFmtId="0" fontId="25" fillId="0" borderId="0" xfId="31" applyFont="1" applyAlignment="1">
      <alignment vertical="center" wrapText="1"/>
    </xf>
    <xf numFmtId="0" fontId="27" fillId="8" borderId="0" xfId="31" applyFont="1" applyFill="1" applyAlignment="1">
      <alignment vertical="top" wrapText="1"/>
    </xf>
    <xf numFmtId="192" fontId="25" fillId="8" borderId="0" xfId="31" applyNumberFormat="1" applyFont="1" applyFill="1"/>
    <xf numFmtId="38" fontId="25" fillId="8" borderId="1" xfId="31" applyNumberFormat="1" applyFont="1" applyFill="1" applyBorder="1"/>
    <xf numFmtId="0" fontId="25" fillId="8" borderId="0" xfId="31" applyFont="1" applyFill="1" applyAlignment="1">
      <alignment vertical="top" wrapText="1"/>
    </xf>
    <xf numFmtId="0" fontId="25" fillId="17" borderId="17" xfId="31" applyFont="1" applyFill="1" applyBorder="1" applyAlignment="1">
      <alignment vertical="center"/>
    </xf>
    <xf numFmtId="9" fontId="25" fillId="8" borderId="0" xfId="27" applyFont="1" applyFill="1" applyAlignment="1">
      <alignment vertical="center"/>
    </xf>
    <xf numFmtId="187" fontId="25" fillId="8" borderId="0" xfId="31" applyNumberFormat="1" applyFont="1" applyFill="1"/>
    <xf numFmtId="0" fontId="25" fillId="18" borderId="18" xfId="31" applyFont="1" applyFill="1" applyBorder="1" applyAlignment="1">
      <alignment vertical="center"/>
    </xf>
    <xf numFmtId="0" fontId="25" fillId="8" borderId="41" xfId="31" applyFont="1" applyFill="1" applyBorder="1" applyAlignment="1">
      <alignment vertical="center"/>
    </xf>
    <xf numFmtId="0" fontId="25" fillId="8" borderId="17" xfId="31" applyFont="1" applyFill="1" applyBorder="1" applyAlignment="1">
      <alignment vertical="center"/>
    </xf>
    <xf numFmtId="0" fontId="28" fillId="27" borderId="0" xfId="33" applyFont="1" applyFill="1" applyAlignment="1">
      <alignment vertical="center"/>
    </xf>
    <xf numFmtId="0" fontId="28" fillId="8" borderId="0" xfId="33" applyFont="1" applyFill="1" applyAlignment="1">
      <alignment vertical="center"/>
    </xf>
    <xf numFmtId="0" fontId="27" fillId="27" borderId="0" xfId="33" applyFont="1" applyFill="1" applyAlignment="1">
      <alignment vertical="top"/>
    </xf>
    <xf numFmtId="0" fontId="25" fillId="5" borderId="30" xfId="33" applyFont="1" applyFill="1" applyBorder="1" applyAlignment="1">
      <alignment horizontal="center" vertical="center"/>
    </xf>
    <xf numFmtId="0" fontId="25" fillId="5" borderId="45" xfId="33" applyFont="1" applyFill="1" applyBorder="1" applyAlignment="1">
      <alignment horizontal="center" vertical="center"/>
    </xf>
    <xf numFmtId="0" fontId="25" fillId="5" borderId="18" xfId="33" applyFont="1" applyFill="1" applyBorder="1" applyAlignment="1">
      <alignment horizontal="center" vertical="center"/>
    </xf>
    <xf numFmtId="0" fontId="25" fillId="27" borderId="41" xfId="33" applyFont="1" applyFill="1" applyBorder="1" applyAlignment="1">
      <alignment vertical="center"/>
    </xf>
    <xf numFmtId="0" fontId="25" fillId="27" borderId="85" xfId="33" applyFont="1" applyFill="1" applyBorder="1" applyAlignment="1">
      <alignment vertical="center"/>
    </xf>
    <xf numFmtId="0" fontId="25" fillId="27" borderId="46" xfId="33" applyFont="1" applyFill="1" applyBorder="1" applyAlignment="1">
      <alignment vertical="center"/>
    </xf>
    <xf numFmtId="0" fontId="25" fillId="27" borderId="18" xfId="33" applyFont="1" applyFill="1" applyBorder="1" applyAlignment="1">
      <alignment vertical="center"/>
    </xf>
    <xf numFmtId="187" fontId="25" fillId="27" borderId="1" xfId="33" applyNumberFormat="1" applyFont="1" applyFill="1" applyBorder="1" applyAlignment="1">
      <alignment vertical="center"/>
    </xf>
    <xf numFmtId="0" fontId="25" fillId="27" borderId="49" xfId="33" applyFont="1" applyFill="1" applyBorder="1" applyAlignment="1">
      <alignment vertical="center"/>
    </xf>
    <xf numFmtId="187" fontId="25" fillId="8" borderId="1" xfId="33" applyNumberFormat="1" applyFont="1" applyFill="1" applyBorder="1" applyAlignment="1">
      <alignment vertical="center"/>
    </xf>
    <xf numFmtId="0" fontId="25" fillId="27" borderId="29" xfId="33" applyFont="1" applyFill="1" applyBorder="1" applyAlignment="1">
      <alignment vertical="center"/>
    </xf>
    <xf numFmtId="0" fontId="25" fillId="27" borderId="4" xfId="33" applyFont="1" applyFill="1" applyBorder="1" applyAlignment="1">
      <alignment vertical="center"/>
    </xf>
    <xf numFmtId="0" fontId="25" fillId="27" borderId="1" xfId="33" applyFont="1" applyFill="1" applyBorder="1" applyAlignment="1">
      <alignment vertical="center"/>
    </xf>
    <xf numFmtId="186" fontId="25" fillId="27" borderId="1" xfId="33" applyNumberFormat="1" applyFont="1" applyFill="1" applyBorder="1" applyAlignment="1">
      <alignment vertical="center"/>
    </xf>
    <xf numFmtId="0" fontId="25" fillId="8" borderId="49" xfId="33" applyFont="1" applyFill="1" applyBorder="1" applyAlignment="1">
      <alignment vertical="center"/>
    </xf>
    <xf numFmtId="0" fontId="25" fillId="8" borderId="41" xfId="33" applyFont="1" applyFill="1" applyBorder="1" applyAlignment="1">
      <alignment vertical="center"/>
    </xf>
    <xf numFmtId="0" fontId="25" fillId="8" borderId="18" xfId="33" applyFont="1" applyFill="1" applyBorder="1" applyAlignment="1">
      <alignment vertical="center"/>
    </xf>
    <xf numFmtId="186" fontId="25" fillId="8" borderId="1" xfId="33" applyNumberFormat="1" applyFont="1" applyFill="1" applyBorder="1" applyAlignment="1">
      <alignment vertical="center"/>
    </xf>
    <xf numFmtId="0" fontId="25" fillId="8" borderId="29" xfId="33" applyFont="1" applyFill="1" applyBorder="1" applyAlignment="1">
      <alignment vertical="center"/>
    </xf>
    <xf numFmtId="0" fontId="25" fillId="8" borderId="4" xfId="33" applyFont="1" applyFill="1" applyBorder="1" applyAlignment="1">
      <alignment vertical="center"/>
    </xf>
    <xf numFmtId="0" fontId="25" fillId="8" borderId="1" xfId="33" applyFont="1" applyFill="1" applyBorder="1" applyAlignment="1">
      <alignment vertical="center"/>
    </xf>
    <xf numFmtId="176" fontId="25" fillId="27" borderId="0" xfId="0" applyNumberFormat="1" applyFont="1" applyFill="1" applyAlignment="1">
      <alignment vertical="top"/>
    </xf>
    <xf numFmtId="178" fontId="25" fillId="27" borderId="0" xfId="33" applyNumberFormat="1" applyFont="1" applyFill="1" applyAlignment="1">
      <alignment vertical="top" wrapText="1"/>
    </xf>
    <xf numFmtId="0" fontId="25" fillId="27" borderId="0" xfId="33" applyFont="1" applyFill="1" applyAlignment="1">
      <alignment vertical="center" wrapText="1"/>
    </xf>
    <xf numFmtId="0" fontId="25" fillId="27" borderId="0" xfId="0" applyFont="1" applyFill="1" applyAlignment="1">
      <alignment horizontal="center" vertical="center"/>
    </xf>
    <xf numFmtId="176" fontId="25" fillId="27" borderId="0" xfId="0" applyNumberFormat="1" applyFont="1" applyFill="1">
      <alignment vertical="center"/>
    </xf>
    <xf numFmtId="178" fontId="25" fillId="27" borderId="0" xfId="33" applyNumberFormat="1" applyFont="1" applyFill="1" applyAlignment="1">
      <alignment vertical="center" wrapText="1"/>
    </xf>
    <xf numFmtId="176" fontId="33" fillId="8" borderId="0" xfId="33" applyNumberFormat="1" applyFont="1" applyFill="1" applyAlignment="1">
      <alignment vertical="center"/>
    </xf>
    <xf numFmtId="0" fontId="25" fillId="27" borderId="0" xfId="33" applyFont="1" applyFill="1"/>
    <xf numFmtId="0" fontId="25" fillId="27" borderId="0" xfId="33" applyFont="1" applyFill="1" applyAlignment="1">
      <alignment horizontal="center" vertical="center"/>
    </xf>
    <xf numFmtId="184" fontId="25" fillId="22" borderId="1" xfId="33" applyNumberFormat="1" applyFont="1" applyFill="1" applyBorder="1" applyAlignment="1">
      <alignment vertical="center"/>
    </xf>
    <xf numFmtId="184" fontId="25" fillId="8" borderId="1" xfId="26" applyNumberFormat="1" applyFont="1" applyFill="1" applyBorder="1" applyAlignment="1">
      <alignment vertical="center"/>
    </xf>
    <xf numFmtId="184" fontId="25" fillId="8" borderId="0" xfId="33" applyNumberFormat="1" applyFont="1" applyFill="1" applyAlignment="1">
      <alignment vertical="center"/>
    </xf>
    <xf numFmtId="179" fontId="25" fillId="27" borderId="0" xfId="33" applyNumberFormat="1" applyFont="1" applyFill="1" applyAlignment="1">
      <alignment vertical="center"/>
    </xf>
    <xf numFmtId="0" fontId="25" fillId="27" borderId="30" xfId="33" applyFont="1" applyFill="1" applyBorder="1" applyAlignment="1">
      <alignment vertical="center"/>
    </xf>
    <xf numFmtId="0" fontId="25" fillId="8" borderId="45" xfId="33" applyFont="1" applyFill="1" applyBorder="1" applyAlignment="1">
      <alignment vertical="center"/>
    </xf>
    <xf numFmtId="0" fontId="25" fillId="8" borderId="30" xfId="33" applyFont="1" applyFill="1" applyBorder="1" applyAlignment="1">
      <alignment vertical="center"/>
    </xf>
    <xf numFmtId="184" fontId="25" fillId="8" borderId="1" xfId="33" applyNumberFormat="1" applyFont="1" applyFill="1" applyBorder="1" applyAlignment="1">
      <alignment vertical="center"/>
    </xf>
    <xf numFmtId="204" fontId="25" fillId="8" borderId="1" xfId="33" applyNumberFormat="1" applyFont="1" applyFill="1" applyBorder="1" applyAlignment="1">
      <alignment vertical="center"/>
    </xf>
    <xf numFmtId="0" fontId="27" fillId="27" borderId="0" xfId="33" applyFont="1" applyFill="1" applyAlignment="1">
      <alignment horizontal="left" vertical="top"/>
    </xf>
    <xf numFmtId="180" fontId="25" fillId="27" borderId="0" xfId="33" applyNumberFormat="1" applyFont="1" applyFill="1" applyAlignment="1">
      <alignment vertical="center"/>
    </xf>
    <xf numFmtId="180" fontId="25" fillId="8" borderId="0" xfId="33" applyNumberFormat="1" applyFont="1" applyFill="1" applyAlignment="1">
      <alignment vertical="center"/>
    </xf>
    <xf numFmtId="0" fontId="25" fillId="8" borderId="0" xfId="33" applyFont="1" applyFill="1" applyAlignment="1">
      <alignment vertical="top" wrapText="1"/>
    </xf>
    <xf numFmtId="176" fontId="25" fillId="8" borderId="0" xfId="0" applyNumberFormat="1" applyFont="1" applyFill="1" applyAlignment="1">
      <alignment vertical="center" wrapText="1"/>
    </xf>
    <xf numFmtId="187" fontId="25" fillId="34" borderId="0" xfId="33" applyNumberFormat="1" applyFont="1" applyFill="1" applyAlignment="1">
      <alignment vertical="center" wrapText="1"/>
    </xf>
    <xf numFmtId="0" fontId="25" fillId="8" borderId="0" xfId="33" applyFont="1" applyFill="1" applyAlignment="1">
      <alignment vertical="center" wrapText="1"/>
    </xf>
    <xf numFmtId="179" fontId="25" fillId="27" borderId="46" xfId="33" applyNumberFormat="1" applyFont="1" applyFill="1" applyBorder="1" applyAlignment="1">
      <alignment vertical="center"/>
    </xf>
    <xf numFmtId="0" fontId="25" fillId="27" borderId="87" xfId="33" applyFont="1" applyFill="1" applyBorder="1" applyAlignment="1">
      <alignment vertical="center"/>
    </xf>
    <xf numFmtId="184" fontId="25" fillId="27" borderId="1" xfId="33" applyNumberFormat="1" applyFont="1" applyFill="1" applyBorder="1" applyAlignment="1">
      <alignment vertical="center"/>
    </xf>
    <xf numFmtId="0" fontId="25" fillId="8" borderId="85" xfId="33" applyFont="1" applyFill="1" applyBorder="1" applyAlignment="1">
      <alignment vertical="center"/>
    </xf>
    <xf numFmtId="0" fontId="25" fillId="8" borderId="46" xfId="33" applyFont="1" applyFill="1" applyBorder="1" applyAlignment="1">
      <alignment vertical="center"/>
    </xf>
    <xf numFmtId="0" fontId="25" fillId="8" borderId="17" xfId="33" applyFont="1" applyFill="1" applyBorder="1" applyAlignment="1">
      <alignment vertical="center"/>
    </xf>
    <xf numFmtId="179" fontId="25" fillId="27" borderId="18" xfId="33" applyNumberFormat="1" applyFont="1" applyFill="1" applyBorder="1" applyAlignment="1">
      <alignment vertical="center"/>
    </xf>
    <xf numFmtId="179" fontId="25" fillId="27" borderId="45" xfId="33" applyNumberFormat="1" applyFont="1" applyFill="1" applyBorder="1" applyAlignment="1">
      <alignment vertical="center"/>
    </xf>
    <xf numFmtId="0" fontId="25" fillId="56" borderId="0" xfId="33" applyFont="1" applyFill="1" applyAlignment="1">
      <alignment vertical="center"/>
    </xf>
    <xf numFmtId="179" fontId="25" fillId="8" borderId="0" xfId="33" applyNumberFormat="1" applyFont="1" applyFill="1" applyAlignment="1">
      <alignment vertical="center"/>
    </xf>
    <xf numFmtId="0" fontId="25" fillId="22" borderId="30" xfId="33" applyFont="1" applyFill="1" applyBorder="1" applyAlignment="1">
      <alignment vertical="center"/>
    </xf>
    <xf numFmtId="0" fontId="25" fillId="22" borderId="18" xfId="33" applyFont="1" applyFill="1" applyBorder="1" applyAlignment="1">
      <alignment horizontal="center" vertical="center"/>
    </xf>
    <xf numFmtId="0" fontId="25" fillId="18" borderId="18" xfId="33" applyFont="1" applyFill="1" applyBorder="1" applyAlignment="1">
      <alignment vertical="center"/>
    </xf>
    <xf numFmtId="176" fontId="25" fillId="27" borderId="0" xfId="33" applyNumberFormat="1" applyFont="1" applyFill="1" applyAlignment="1">
      <alignment vertical="center"/>
    </xf>
    <xf numFmtId="4" fontId="25" fillId="8" borderId="0" xfId="33" applyNumberFormat="1" applyFont="1" applyFill="1" applyAlignment="1">
      <alignment vertical="center"/>
    </xf>
    <xf numFmtId="176" fontId="25" fillId="8" borderId="1" xfId="33" applyNumberFormat="1" applyFont="1" applyFill="1" applyBorder="1" applyAlignment="1">
      <alignment vertical="center"/>
    </xf>
    <xf numFmtId="176" fontId="25" fillId="27" borderId="1" xfId="33" applyNumberFormat="1" applyFont="1" applyFill="1" applyBorder="1" applyAlignment="1">
      <alignment horizontal="right" vertical="center"/>
    </xf>
    <xf numFmtId="177" fontId="25" fillId="27" borderId="1" xfId="33" applyNumberFormat="1" applyFont="1" applyFill="1" applyBorder="1" applyAlignment="1">
      <alignment horizontal="right" vertical="center"/>
    </xf>
    <xf numFmtId="0" fontId="25" fillId="8" borderId="1" xfId="39" applyFont="1" applyFill="1" applyBorder="1" applyAlignment="1">
      <alignment horizontal="left" vertical="center" wrapText="1"/>
    </xf>
    <xf numFmtId="10" fontId="25" fillId="8" borderId="0" xfId="33" applyNumberFormat="1" applyFont="1" applyFill="1" applyAlignment="1">
      <alignment vertical="center"/>
    </xf>
    <xf numFmtId="0" fontId="25" fillId="8" borderId="10" xfId="33" applyFont="1" applyFill="1" applyBorder="1" applyAlignment="1">
      <alignment vertical="center"/>
    </xf>
    <xf numFmtId="183" fontId="25" fillId="27" borderId="1" xfId="33" applyNumberFormat="1" applyFont="1" applyFill="1" applyBorder="1" applyAlignment="1">
      <alignment horizontal="right" vertical="center"/>
    </xf>
    <xf numFmtId="176" fontId="25" fillId="8" borderId="1" xfId="33" applyNumberFormat="1" applyFont="1" applyFill="1" applyBorder="1" applyAlignment="1">
      <alignment horizontal="right" vertical="center"/>
    </xf>
    <xf numFmtId="177" fontId="25" fillId="8" borderId="1" xfId="33" applyNumberFormat="1" applyFont="1" applyFill="1" applyBorder="1" applyAlignment="1">
      <alignment horizontal="right" vertical="center"/>
    </xf>
    <xf numFmtId="177" fontId="25" fillId="27" borderId="0" xfId="33" applyNumberFormat="1" applyFont="1" applyFill="1" applyAlignment="1">
      <alignment vertical="center"/>
    </xf>
    <xf numFmtId="177" fontId="33" fillId="27" borderId="0" xfId="33" applyNumberFormat="1" applyFont="1" applyFill="1" applyAlignment="1">
      <alignment vertical="center"/>
    </xf>
    <xf numFmtId="0" fontId="25" fillId="19" borderId="41" xfId="33" applyFont="1" applyFill="1" applyBorder="1" applyAlignment="1">
      <alignment vertical="center"/>
    </xf>
    <xf numFmtId="0" fontId="25" fillId="19" borderId="46" xfId="33" applyFont="1" applyFill="1" applyBorder="1" applyAlignment="1">
      <alignment vertical="center"/>
    </xf>
    <xf numFmtId="176" fontId="25" fillId="19" borderId="10" xfId="33" applyNumberFormat="1" applyFont="1" applyFill="1" applyBorder="1" applyAlignment="1">
      <alignment vertical="center"/>
    </xf>
    <xf numFmtId="0" fontId="25" fillId="19" borderId="49" xfId="33" applyFont="1" applyFill="1" applyBorder="1" applyAlignment="1">
      <alignment vertical="center"/>
    </xf>
    <xf numFmtId="0" fontId="25" fillId="19" borderId="17" xfId="33" applyFont="1" applyFill="1" applyBorder="1" applyAlignment="1">
      <alignment vertical="center"/>
    </xf>
    <xf numFmtId="176" fontId="25" fillId="8" borderId="10" xfId="33" applyNumberFormat="1" applyFont="1" applyFill="1" applyBorder="1" applyAlignment="1">
      <alignment horizontal="right" vertical="center"/>
    </xf>
    <xf numFmtId="177" fontId="25" fillId="8" borderId="10" xfId="33" applyNumberFormat="1" applyFont="1" applyFill="1" applyBorder="1" applyAlignment="1">
      <alignment horizontal="right" vertical="center"/>
    </xf>
    <xf numFmtId="0" fontId="25" fillId="19" borderId="4" xfId="33" applyFont="1" applyFill="1" applyBorder="1" applyAlignment="1">
      <alignment vertical="center"/>
    </xf>
    <xf numFmtId="0" fontId="25" fillId="20" borderId="17" xfId="33" applyFont="1" applyFill="1" applyBorder="1" applyAlignment="1">
      <alignment vertical="center"/>
    </xf>
    <xf numFmtId="0" fontId="25" fillId="20" borderId="87" xfId="33" applyFont="1" applyFill="1" applyBorder="1" applyAlignment="1">
      <alignment vertical="center"/>
    </xf>
    <xf numFmtId="176" fontId="25" fillId="20" borderId="49" xfId="33" applyNumberFormat="1" applyFont="1" applyFill="1" applyBorder="1" applyAlignment="1">
      <alignment vertical="center"/>
    </xf>
    <xf numFmtId="0" fontId="25" fillId="20" borderId="49" xfId="33" applyFont="1" applyFill="1" applyBorder="1" applyAlignment="1">
      <alignment vertical="center"/>
    </xf>
    <xf numFmtId="0" fontId="25" fillId="20" borderId="4" xfId="33" applyFont="1" applyFill="1" applyBorder="1" applyAlignment="1">
      <alignment vertical="center"/>
    </xf>
    <xf numFmtId="0" fontId="25" fillId="40" borderId="17" xfId="33" applyFont="1" applyFill="1" applyBorder="1" applyAlignment="1">
      <alignment vertical="center"/>
    </xf>
    <xf numFmtId="0" fontId="25" fillId="40" borderId="87" xfId="33" applyFont="1" applyFill="1" applyBorder="1" applyAlignment="1">
      <alignment vertical="center"/>
    </xf>
    <xf numFmtId="176" fontId="25" fillId="40" borderId="1" xfId="33" applyNumberFormat="1" applyFont="1" applyFill="1" applyBorder="1" applyAlignment="1">
      <alignment vertical="center"/>
    </xf>
    <xf numFmtId="0" fontId="25" fillId="8" borderId="9" xfId="33" applyFont="1" applyFill="1" applyBorder="1" applyAlignment="1">
      <alignment vertical="center"/>
    </xf>
    <xf numFmtId="177" fontId="25" fillId="8" borderId="9" xfId="33" applyNumberFormat="1" applyFont="1" applyFill="1" applyBorder="1" applyAlignment="1">
      <alignment horizontal="right" vertical="center"/>
    </xf>
    <xf numFmtId="176" fontId="25" fillId="8" borderId="9" xfId="33" applyNumberFormat="1" applyFont="1" applyFill="1" applyBorder="1" applyAlignment="1">
      <alignment horizontal="right" vertical="center"/>
    </xf>
    <xf numFmtId="0" fontId="25" fillId="21" borderId="44" xfId="33" applyFont="1" applyFill="1" applyBorder="1" applyAlignment="1">
      <alignment vertical="center"/>
    </xf>
    <xf numFmtId="4" fontId="25" fillId="27" borderId="0" xfId="33" applyNumberFormat="1" applyFont="1" applyFill="1" applyAlignment="1">
      <alignment vertical="center"/>
    </xf>
    <xf numFmtId="11" fontId="25" fillId="8" borderId="0" xfId="33" applyNumberFormat="1" applyFont="1" applyFill="1" applyAlignment="1">
      <alignment vertical="center"/>
    </xf>
    <xf numFmtId="191" fontId="25" fillId="8" borderId="0" xfId="33" applyNumberFormat="1" applyFont="1" applyFill="1" applyAlignment="1">
      <alignment vertical="center"/>
    </xf>
    <xf numFmtId="9" fontId="25" fillId="18" borderId="1" xfId="26" applyFont="1" applyFill="1" applyBorder="1" applyAlignment="1">
      <alignment horizontal="right" vertical="center"/>
    </xf>
    <xf numFmtId="9" fontId="25" fillId="27" borderId="0" xfId="26" applyFont="1" applyFill="1" applyBorder="1" applyAlignment="1">
      <alignment vertical="center"/>
    </xf>
    <xf numFmtId="190" fontId="25" fillId="8" borderId="1" xfId="26" applyNumberFormat="1" applyFont="1" applyFill="1" applyBorder="1" applyAlignment="1">
      <alignment horizontal="center" vertical="center"/>
    </xf>
    <xf numFmtId="190" fontId="25" fillId="8" borderId="1" xfId="26" applyNumberFormat="1" applyFont="1" applyFill="1" applyBorder="1" applyAlignment="1">
      <alignment horizontal="right" vertical="center"/>
    </xf>
    <xf numFmtId="9" fontId="25" fillId="27" borderId="0" xfId="26" applyFont="1" applyFill="1" applyBorder="1" applyAlignment="1">
      <alignment horizontal="right" vertical="center"/>
    </xf>
    <xf numFmtId="179" fontId="25" fillId="27" borderId="0" xfId="26" applyNumberFormat="1" applyFont="1" applyFill="1" applyBorder="1" applyAlignment="1">
      <alignment vertical="center"/>
    </xf>
    <xf numFmtId="0" fontId="25" fillId="18" borderId="49" xfId="33" applyFont="1" applyFill="1" applyBorder="1" applyAlignment="1">
      <alignment vertical="center"/>
    </xf>
    <xf numFmtId="10" fontId="25" fillId="27" borderId="0" xfId="26" applyNumberFormat="1" applyFont="1" applyFill="1" applyBorder="1" applyAlignment="1">
      <alignment vertical="center"/>
    </xf>
    <xf numFmtId="10" fontId="25" fillId="27" borderId="0" xfId="26" applyNumberFormat="1" applyFont="1" applyFill="1" applyBorder="1" applyAlignment="1">
      <alignment horizontal="right" vertical="center"/>
    </xf>
    <xf numFmtId="200" fontId="25" fillId="27" borderId="0" xfId="26" applyNumberFormat="1" applyFont="1" applyFill="1" applyBorder="1" applyAlignment="1">
      <alignment vertical="center"/>
    </xf>
    <xf numFmtId="200" fontId="25" fillId="8" borderId="1" xfId="26" applyNumberFormat="1" applyFont="1" applyFill="1" applyBorder="1" applyAlignment="1">
      <alignment horizontal="center" vertical="center"/>
    </xf>
    <xf numFmtId="200" fontId="25" fillId="8" borderId="1" xfId="26" applyNumberFormat="1" applyFont="1" applyFill="1" applyBorder="1" applyAlignment="1">
      <alignment horizontal="right" vertical="center"/>
    </xf>
    <xf numFmtId="200" fontId="25" fillId="27" borderId="0" xfId="26" applyNumberFormat="1" applyFont="1" applyFill="1" applyBorder="1" applyAlignment="1">
      <alignment horizontal="right" vertical="center"/>
    </xf>
    <xf numFmtId="0" fontId="25" fillId="19" borderId="87" xfId="33" applyFont="1" applyFill="1" applyBorder="1" applyAlignment="1">
      <alignment vertical="center"/>
    </xf>
    <xf numFmtId="9" fontId="25" fillId="19" borderId="49" xfId="26" applyFont="1" applyFill="1" applyBorder="1" applyAlignment="1">
      <alignment vertical="center"/>
    </xf>
    <xf numFmtId="9" fontId="25" fillId="19" borderId="49" xfId="26" applyFont="1" applyFill="1" applyBorder="1" applyAlignment="1">
      <alignment horizontal="right" vertical="center"/>
    </xf>
    <xf numFmtId="179" fontId="25" fillId="8" borderId="10" xfId="26" applyNumberFormat="1" applyFont="1" applyFill="1" applyBorder="1" applyAlignment="1">
      <alignment vertical="center"/>
    </xf>
    <xf numFmtId="179" fontId="25" fillId="8" borderId="10" xfId="26" applyNumberFormat="1" applyFont="1" applyFill="1" applyBorder="1" applyAlignment="1">
      <alignment horizontal="right" vertical="center"/>
    </xf>
    <xf numFmtId="190" fontId="25" fillId="27" borderId="0" xfId="26" applyNumberFormat="1" applyFont="1" applyFill="1" applyBorder="1" applyAlignment="1">
      <alignment horizontal="right" vertical="center"/>
    </xf>
    <xf numFmtId="179" fontId="25" fillId="8" borderId="10" xfId="26" applyNumberFormat="1" applyFont="1" applyFill="1" applyBorder="1" applyAlignment="1">
      <alignment horizontal="center" vertical="center"/>
    </xf>
    <xf numFmtId="9" fontId="25" fillId="20" borderId="1" xfId="26" applyFont="1" applyFill="1" applyBorder="1" applyAlignment="1">
      <alignment vertical="center"/>
    </xf>
    <xf numFmtId="9" fontId="25" fillId="20" borderId="1" xfId="26" applyFont="1" applyFill="1" applyBorder="1" applyAlignment="1">
      <alignment horizontal="right" vertical="center"/>
    </xf>
    <xf numFmtId="179" fontId="25" fillId="8" borderId="1" xfId="26" applyNumberFormat="1" applyFont="1" applyFill="1" applyBorder="1" applyAlignment="1">
      <alignment vertical="center"/>
    </xf>
    <xf numFmtId="179" fontId="25" fillId="8" borderId="1" xfId="26" applyNumberFormat="1" applyFont="1" applyFill="1" applyBorder="1" applyAlignment="1">
      <alignment horizontal="right" vertical="center"/>
    </xf>
    <xf numFmtId="9" fontId="25" fillId="40" borderId="4" xfId="26" applyFont="1" applyFill="1" applyBorder="1" applyAlignment="1">
      <alignment vertical="center"/>
    </xf>
    <xf numFmtId="9" fontId="25" fillId="40" borderId="4" xfId="26" applyFont="1" applyFill="1" applyBorder="1" applyAlignment="1">
      <alignment horizontal="right" vertical="center"/>
    </xf>
    <xf numFmtId="176" fontId="25" fillId="8" borderId="59" xfId="33" applyNumberFormat="1" applyFont="1" applyFill="1" applyBorder="1" applyAlignment="1">
      <alignment vertical="center"/>
    </xf>
    <xf numFmtId="179" fontId="25" fillId="8" borderId="9" xfId="26" applyNumberFormat="1" applyFont="1" applyFill="1" applyBorder="1" applyAlignment="1">
      <alignment vertical="center"/>
    </xf>
    <xf numFmtId="179" fontId="25" fillId="8" borderId="9" xfId="26" applyNumberFormat="1" applyFont="1" applyFill="1" applyBorder="1" applyAlignment="1">
      <alignment horizontal="right" vertical="center"/>
    </xf>
    <xf numFmtId="9" fontId="25" fillId="21" borderId="4" xfId="26" applyFont="1" applyFill="1" applyBorder="1" applyAlignment="1">
      <alignment vertical="center"/>
    </xf>
    <xf numFmtId="179" fontId="25" fillId="18" borderId="1" xfId="26" applyNumberFormat="1" applyFont="1" applyFill="1" applyBorder="1" applyAlignment="1">
      <alignment vertical="center"/>
    </xf>
    <xf numFmtId="190" fontId="25" fillId="18" borderId="1" xfId="26" applyNumberFormat="1" applyFont="1" applyFill="1" applyBorder="1" applyAlignment="1">
      <alignment vertical="center"/>
    </xf>
    <xf numFmtId="202" fontId="25" fillId="27" borderId="0" xfId="26" applyNumberFormat="1" applyFont="1" applyFill="1" applyBorder="1" applyAlignment="1">
      <alignment vertical="center"/>
    </xf>
    <xf numFmtId="190" fontId="25" fillId="22" borderId="1" xfId="26" applyNumberFormat="1" applyFont="1" applyFill="1" applyBorder="1" applyAlignment="1">
      <alignment vertical="center"/>
    </xf>
    <xf numFmtId="190" fontId="25" fillId="46" borderId="1" xfId="26" applyNumberFormat="1" applyFont="1" applyFill="1" applyBorder="1" applyAlignment="1">
      <alignment horizontal="center" vertical="center"/>
    </xf>
    <xf numFmtId="190" fontId="25" fillId="46" borderId="1" xfId="26" applyNumberFormat="1" applyFont="1" applyFill="1" applyBorder="1" applyAlignment="1">
      <alignment horizontal="right" vertical="center"/>
    </xf>
    <xf numFmtId="202" fontId="25" fillId="27" borderId="0" xfId="26" applyNumberFormat="1" applyFont="1" applyFill="1" applyBorder="1" applyAlignment="1">
      <alignment horizontal="right" vertical="center"/>
    </xf>
    <xf numFmtId="202" fontId="25" fillId="27" borderId="0" xfId="33" applyNumberFormat="1" applyFont="1" applyFill="1" applyAlignment="1">
      <alignment vertical="center"/>
    </xf>
    <xf numFmtId="10" fontId="25" fillId="22" borderId="1" xfId="26" applyNumberFormat="1" applyFont="1" applyFill="1" applyBorder="1" applyAlignment="1">
      <alignment vertical="center"/>
    </xf>
    <xf numFmtId="190" fontId="25" fillId="22" borderId="49" xfId="26" applyNumberFormat="1" applyFont="1" applyFill="1" applyBorder="1" applyAlignment="1">
      <alignment vertical="center"/>
    </xf>
    <xf numFmtId="10" fontId="25" fillId="19" borderId="49" xfId="26" applyNumberFormat="1" applyFont="1" applyFill="1" applyBorder="1" applyAlignment="1">
      <alignment vertical="center"/>
    </xf>
    <xf numFmtId="190" fontId="25" fillId="19" borderId="49" xfId="26" applyNumberFormat="1" applyFont="1" applyFill="1" applyBorder="1" applyAlignment="1">
      <alignment vertical="center"/>
    </xf>
    <xf numFmtId="10" fontId="25" fillId="22" borderId="10" xfId="26" applyNumberFormat="1" applyFont="1" applyFill="1" applyBorder="1" applyAlignment="1">
      <alignment vertical="center"/>
    </xf>
    <xf numFmtId="202" fontId="25" fillId="27" borderId="0" xfId="33" applyNumberFormat="1" applyFont="1" applyFill="1" applyAlignment="1">
      <alignment horizontal="right" vertical="center"/>
    </xf>
    <xf numFmtId="10" fontId="25" fillId="22" borderId="1" xfId="26" applyNumberFormat="1" applyFont="1" applyFill="1" applyBorder="1" applyAlignment="1">
      <alignment horizontal="right" vertical="center"/>
    </xf>
    <xf numFmtId="10" fontId="25" fillId="20" borderId="1" xfId="26" applyNumberFormat="1" applyFont="1" applyFill="1" applyBorder="1" applyAlignment="1">
      <alignment vertical="center"/>
    </xf>
    <xf numFmtId="190" fontId="25" fillId="20" borderId="49" xfId="26" applyNumberFormat="1" applyFont="1" applyFill="1" applyBorder="1" applyAlignment="1">
      <alignment vertical="center"/>
    </xf>
    <xf numFmtId="10" fontId="25" fillId="40" borderId="1" xfId="26" applyNumberFormat="1" applyFont="1" applyFill="1" applyBorder="1" applyAlignment="1">
      <alignment vertical="center"/>
    </xf>
    <xf numFmtId="190" fontId="25" fillId="40" borderId="4" xfId="26" applyNumberFormat="1" applyFont="1" applyFill="1" applyBorder="1" applyAlignment="1">
      <alignment vertical="center"/>
    </xf>
    <xf numFmtId="190" fontId="25" fillId="40" borderId="4" xfId="26" applyNumberFormat="1" applyFont="1" applyFill="1" applyBorder="1" applyAlignment="1">
      <alignment horizontal="right" vertical="center"/>
    </xf>
    <xf numFmtId="190" fontId="25" fillId="27" borderId="1" xfId="26" applyNumberFormat="1" applyFont="1" applyFill="1" applyBorder="1" applyAlignment="1">
      <alignment vertical="center"/>
    </xf>
    <xf numFmtId="190" fontId="25" fillId="27" borderId="1" xfId="26" applyNumberFormat="1" applyFont="1" applyFill="1" applyBorder="1" applyAlignment="1">
      <alignment horizontal="right" vertical="center"/>
    </xf>
    <xf numFmtId="10" fontId="25" fillId="22" borderId="59" xfId="26" applyNumberFormat="1" applyFont="1" applyFill="1" applyBorder="1" applyAlignment="1">
      <alignment vertical="center"/>
    </xf>
    <xf numFmtId="190" fontId="25" fillId="27" borderId="9" xfId="26" applyNumberFormat="1" applyFont="1" applyFill="1" applyBorder="1" applyAlignment="1">
      <alignment vertical="center"/>
    </xf>
    <xf numFmtId="190" fontId="25" fillId="27" borderId="9" xfId="26" applyNumberFormat="1" applyFont="1" applyFill="1" applyBorder="1" applyAlignment="1">
      <alignment horizontal="right" vertical="center"/>
    </xf>
    <xf numFmtId="190" fontId="25" fillId="21" borderId="4" xfId="26" applyNumberFormat="1" applyFont="1" applyFill="1" applyBorder="1" applyAlignment="1">
      <alignment vertical="center"/>
    </xf>
    <xf numFmtId="190" fontId="25" fillId="21" borderId="4" xfId="26" applyNumberFormat="1" applyFont="1" applyFill="1" applyBorder="1" applyAlignment="1">
      <alignment horizontal="right" vertical="center"/>
    </xf>
    <xf numFmtId="38" fontId="25" fillId="27" borderId="0" xfId="29" applyFont="1" applyFill="1" applyBorder="1" applyAlignment="1">
      <alignment horizontal="right" vertical="center"/>
    </xf>
    <xf numFmtId="190" fontId="25" fillId="27" borderId="0" xfId="26" applyNumberFormat="1" applyFont="1" applyFill="1" applyBorder="1" applyAlignment="1">
      <alignment vertical="center"/>
    </xf>
    <xf numFmtId="190" fontId="25" fillId="18" borderId="1" xfId="26" applyNumberFormat="1" applyFont="1" applyFill="1" applyBorder="1" applyAlignment="1">
      <alignment horizontal="right" vertical="center"/>
    </xf>
    <xf numFmtId="190" fontId="25" fillId="8" borderId="1" xfId="26" applyNumberFormat="1" applyFont="1" applyFill="1" applyBorder="1" applyAlignment="1">
      <alignment vertical="center"/>
    </xf>
    <xf numFmtId="190" fontId="25" fillId="19" borderId="49" xfId="26" applyNumberFormat="1" applyFont="1" applyFill="1" applyBorder="1" applyAlignment="1">
      <alignment horizontal="right" vertical="center"/>
    </xf>
    <xf numFmtId="190" fontId="25" fillId="20" borderId="1" xfId="26" applyNumberFormat="1" applyFont="1" applyFill="1" applyBorder="1" applyAlignment="1">
      <alignment vertical="center"/>
    </xf>
    <xf numFmtId="190" fontId="25" fillId="20" borderId="1" xfId="26" applyNumberFormat="1" applyFont="1" applyFill="1" applyBorder="1" applyAlignment="1">
      <alignment horizontal="right" vertical="center"/>
    </xf>
    <xf numFmtId="190" fontId="25" fillId="40" borderId="1" xfId="26" applyNumberFormat="1" applyFont="1" applyFill="1" applyBorder="1" applyAlignment="1">
      <alignment vertical="center"/>
    </xf>
    <xf numFmtId="190" fontId="25" fillId="40" borderId="1" xfId="26" applyNumberFormat="1" applyFont="1" applyFill="1" applyBorder="1" applyAlignment="1">
      <alignment horizontal="right" vertical="center"/>
    </xf>
    <xf numFmtId="190" fontId="25" fillId="8" borderId="10" xfId="26" applyNumberFormat="1" applyFont="1" applyFill="1" applyBorder="1" applyAlignment="1">
      <alignment vertical="center"/>
    </xf>
    <xf numFmtId="190" fontId="25" fillId="8" borderId="10" xfId="26" applyNumberFormat="1" applyFont="1" applyFill="1" applyBorder="1" applyAlignment="1">
      <alignment horizontal="right" vertical="center"/>
    </xf>
    <xf numFmtId="190" fontId="25" fillId="21" borderId="67" xfId="26" applyNumberFormat="1" applyFont="1" applyFill="1" applyBorder="1" applyAlignment="1">
      <alignment vertical="center"/>
    </xf>
    <xf numFmtId="190" fontId="25" fillId="21" borderId="67" xfId="26" applyNumberFormat="1" applyFont="1" applyFill="1" applyBorder="1" applyAlignment="1">
      <alignment horizontal="right" vertical="center"/>
    </xf>
    <xf numFmtId="3" fontId="25" fillId="8" borderId="0" xfId="33" applyNumberFormat="1" applyFont="1" applyFill="1"/>
    <xf numFmtId="195" fontId="25" fillId="8" borderId="0" xfId="33" applyNumberFormat="1" applyFont="1" applyFill="1"/>
    <xf numFmtId="0" fontId="25" fillId="27" borderId="33" xfId="33" applyFont="1" applyFill="1" applyBorder="1" applyAlignment="1">
      <alignment horizontal="center" vertical="center"/>
    </xf>
    <xf numFmtId="0" fontId="25" fillId="42" borderId="161" xfId="33" applyFont="1" applyFill="1" applyBorder="1" applyAlignment="1">
      <alignment vertical="center"/>
    </xf>
    <xf numFmtId="0" fontId="25" fillId="42" borderId="1" xfId="33" applyFont="1" applyFill="1" applyBorder="1"/>
    <xf numFmtId="0" fontId="25" fillId="42" borderId="33" xfId="33" applyFont="1" applyFill="1" applyBorder="1" applyAlignment="1">
      <alignment vertical="center"/>
    </xf>
    <xf numFmtId="0" fontId="25" fillId="42" borderId="1" xfId="33" applyFont="1" applyFill="1" applyBorder="1" applyAlignment="1">
      <alignment vertical="center"/>
    </xf>
    <xf numFmtId="0" fontId="25" fillId="42" borderId="51" xfId="33" applyFont="1" applyFill="1" applyBorder="1" applyAlignment="1">
      <alignment vertical="center"/>
    </xf>
    <xf numFmtId="176" fontId="25" fillId="42" borderId="4" xfId="33" applyNumberFormat="1" applyFont="1" applyFill="1" applyBorder="1" applyAlignment="1">
      <alignment vertical="center"/>
    </xf>
    <xf numFmtId="178" fontId="25" fillId="8" borderId="0" xfId="33" applyNumberFormat="1" applyFont="1" applyFill="1" applyAlignment="1">
      <alignment vertical="center"/>
    </xf>
    <xf numFmtId="176" fontId="25" fillId="8" borderId="24" xfId="33" applyNumberFormat="1" applyFont="1" applyFill="1" applyBorder="1" applyAlignment="1">
      <alignment vertical="center"/>
    </xf>
    <xf numFmtId="176" fontId="25" fillId="8" borderId="26" xfId="33" applyNumberFormat="1" applyFont="1" applyFill="1" applyBorder="1" applyAlignment="1">
      <alignment vertical="center"/>
    </xf>
    <xf numFmtId="0" fontId="25" fillId="42" borderId="146" xfId="33" applyFont="1" applyFill="1" applyBorder="1" applyAlignment="1">
      <alignment vertical="center"/>
    </xf>
    <xf numFmtId="176" fontId="25" fillId="42" borderId="44" xfId="33" applyNumberFormat="1" applyFont="1" applyFill="1" applyBorder="1" applyAlignment="1">
      <alignment vertical="center"/>
    </xf>
    <xf numFmtId="176" fontId="25" fillId="8" borderId="60" xfId="33" applyNumberFormat="1" applyFont="1" applyFill="1" applyBorder="1" applyAlignment="1">
      <alignment vertical="center"/>
    </xf>
    <xf numFmtId="176" fontId="25" fillId="8" borderId="61" xfId="33" applyNumberFormat="1" applyFont="1" applyFill="1" applyBorder="1" applyAlignment="1">
      <alignment vertical="center"/>
    </xf>
    <xf numFmtId="177" fontId="25" fillId="8" borderId="61" xfId="33" applyNumberFormat="1" applyFont="1" applyFill="1" applyBorder="1" applyAlignment="1">
      <alignment vertical="center"/>
    </xf>
    <xf numFmtId="0" fontId="25" fillId="42" borderId="4" xfId="33" applyFont="1" applyFill="1" applyBorder="1"/>
    <xf numFmtId="176" fontId="25" fillId="8" borderId="49" xfId="33" applyNumberFormat="1" applyFont="1" applyFill="1" applyBorder="1" applyAlignment="1">
      <alignment vertical="center"/>
    </xf>
    <xf numFmtId="0" fontId="25" fillId="42" borderId="56" xfId="33" applyFont="1" applyFill="1" applyBorder="1" applyAlignment="1">
      <alignment vertical="center"/>
    </xf>
    <xf numFmtId="176" fontId="25" fillId="8" borderId="88" xfId="33" applyNumberFormat="1" applyFont="1" applyFill="1" applyBorder="1" applyAlignment="1">
      <alignment vertical="center"/>
    </xf>
    <xf numFmtId="0" fontId="25" fillId="42" borderId="52" xfId="33" applyFont="1" applyFill="1" applyBorder="1" applyAlignment="1">
      <alignment vertical="center"/>
    </xf>
    <xf numFmtId="176" fontId="25" fillId="42" borderId="40" xfId="33" applyNumberFormat="1" applyFont="1" applyFill="1" applyBorder="1" applyAlignment="1">
      <alignment vertical="center"/>
    </xf>
    <xf numFmtId="208" fontId="25" fillId="8" borderId="0" xfId="33" applyNumberFormat="1" applyFont="1" applyFill="1"/>
    <xf numFmtId="11" fontId="25" fillId="8" borderId="0" xfId="33" applyNumberFormat="1" applyFont="1" applyFill="1"/>
    <xf numFmtId="0" fontId="25" fillId="8" borderId="1" xfId="33" applyFont="1" applyFill="1" applyBorder="1"/>
    <xf numFmtId="179" fontId="25" fillId="8" borderId="1" xfId="33" applyNumberFormat="1" applyFont="1" applyFill="1" applyBorder="1" applyAlignment="1">
      <alignment vertical="center"/>
    </xf>
    <xf numFmtId="179" fontId="25" fillId="8" borderId="4" xfId="33" applyNumberFormat="1" applyFont="1" applyFill="1" applyBorder="1" applyAlignment="1">
      <alignment vertical="center"/>
    </xf>
    <xf numFmtId="9" fontId="25" fillId="8" borderId="67" xfId="33" applyNumberFormat="1" applyFont="1" applyFill="1" applyBorder="1" applyAlignment="1">
      <alignment vertical="center"/>
    </xf>
    <xf numFmtId="184" fontId="25" fillId="42" borderId="1" xfId="33" applyNumberFormat="1" applyFont="1" applyFill="1" applyBorder="1" applyAlignment="1">
      <alignment vertical="center"/>
    </xf>
    <xf numFmtId="184" fontId="25" fillId="22" borderId="10" xfId="33" applyNumberFormat="1" applyFont="1" applyFill="1" applyBorder="1" applyAlignment="1">
      <alignment vertical="center"/>
    </xf>
    <xf numFmtId="0" fontId="25" fillId="42" borderId="4" xfId="33" applyFont="1" applyFill="1" applyBorder="1" applyAlignment="1">
      <alignment vertical="center"/>
    </xf>
    <xf numFmtId="0" fontId="25" fillId="42" borderId="67" xfId="33" applyFont="1" applyFill="1" applyBorder="1"/>
    <xf numFmtId="184" fontId="25" fillId="22" borderId="67" xfId="33" applyNumberFormat="1" applyFont="1" applyFill="1" applyBorder="1" applyAlignment="1">
      <alignment vertical="center"/>
    </xf>
    <xf numFmtId="184" fontId="25" fillId="42" borderId="67" xfId="33" applyNumberFormat="1" applyFont="1" applyFill="1" applyBorder="1" applyAlignment="1">
      <alignment vertical="center"/>
    </xf>
    <xf numFmtId="184" fontId="25" fillId="42" borderId="10" xfId="33" applyNumberFormat="1" applyFont="1" applyFill="1" applyBorder="1" applyAlignment="1">
      <alignment vertical="center"/>
    </xf>
    <xf numFmtId="184" fontId="25" fillId="22" borderId="4" xfId="33" applyNumberFormat="1" applyFont="1" applyFill="1" applyBorder="1" applyAlignment="1">
      <alignment vertical="center"/>
    </xf>
    <xf numFmtId="184" fontId="25" fillId="42" borderId="4" xfId="33" applyNumberFormat="1" applyFont="1" applyFill="1" applyBorder="1" applyAlignment="1">
      <alignment vertical="center"/>
    </xf>
    <xf numFmtId="0" fontId="27" fillId="27" borderId="0" xfId="32" applyFont="1" applyFill="1"/>
    <xf numFmtId="0" fontId="32" fillId="8" borderId="0" xfId="33" applyFont="1" applyFill="1"/>
    <xf numFmtId="196" fontId="25" fillId="8" borderId="0" xfId="33" applyNumberFormat="1" applyFont="1" applyFill="1"/>
    <xf numFmtId="0" fontId="25" fillId="5" borderId="12" xfId="33" applyFont="1" applyFill="1" applyBorder="1" applyAlignment="1">
      <alignment horizontal="center" vertical="center"/>
    </xf>
    <xf numFmtId="0" fontId="25" fillId="37" borderId="13" xfId="33" applyFont="1" applyFill="1" applyBorder="1" applyAlignment="1">
      <alignment horizontal="center" vertical="center"/>
    </xf>
    <xf numFmtId="0" fontId="25" fillId="37" borderId="163" xfId="33" applyFont="1" applyFill="1" applyBorder="1" applyAlignment="1">
      <alignment horizontal="center" vertical="center"/>
    </xf>
    <xf numFmtId="0" fontId="25" fillId="37" borderId="14" xfId="33" applyFont="1" applyFill="1" applyBorder="1" applyAlignment="1">
      <alignment horizontal="center" vertical="center"/>
    </xf>
    <xf numFmtId="176" fontId="25" fillId="42" borderId="108" xfId="33" applyNumberFormat="1" applyFont="1" applyFill="1" applyBorder="1" applyAlignment="1">
      <alignment vertical="center"/>
    </xf>
    <xf numFmtId="176" fontId="25" fillId="42" borderId="55" xfId="33" applyNumberFormat="1" applyFont="1" applyFill="1" applyBorder="1" applyAlignment="1">
      <alignment vertical="center"/>
    </xf>
    <xf numFmtId="176" fontId="25" fillId="8" borderId="0" xfId="33" applyNumberFormat="1" applyFont="1" applyFill="1"/>
    <xf numFmtId="176" fontId="25" fillId="8" borderId="82" xfId="33" applyNumberFormat="1" applyFont="1" applyFill="1" applyBorder="1" applyAlignment="1">
      <alignment vertical="center"/>
    </xf>
    <xf numFmtId="176" fontId="25" fillId="8" borderId="158" xfId="33" applyNumberFormat="1" applyFont="1" applyFill="1" applyBorder="1" applyAlignment="1">
      <alignment vertical="center"/>
    </xf>
    <xf numFmtId="176" fontId="25" fillId="8" borderId="25" xfId="33" applyNumberFormat="1" applyFont="1" applyFill="1" applyBorder="1" applyAlignment="1">
      <alignment vertical="center"/>
    </xf>
    <xf numFmtId="176" fontId="25" fillId="8" borderId="83" xfId="33" applyNumberFormat="1" applyFont="1" applyFill="1" applyBorder="1" applyAlignment="1">
      <alignment vertical="center"/>
    </xf>
    <xf numFmtId="176" fontId="25" fillId="8" borderId="138" xfId="33" applyNumberFormat="1" applyFont="1" applyFill="1" applyBorder="1" applyAlignment="1">
      <alignment vertical="center"/>
    </xf>
    <xf numFmtId="176" fontId="25" fillId="8" borderId="27" xfId="33" applyNumberFormat="1" applyFont="1" applyFill="1" applyBorder="1" applyAlignment="1">
      <alignment vertical="center"/>
    </xf>
    <xf numFmtId="176" fontId="25" fillId="27" borderId="0" xfId="0" applyNumberFormat="1" applyFont="1" applyFill="1" applyAlignment="1">
      <alignment vertical="center" wrapText="1"/>
    </xf>
    <xf numFmtId="176" fontId="25" fillId="8" borderId="162" xfId="33" applyNumberFormat="1" applyFont="1" applyFill="1" applyBorder="1" applyAlignment="1">
      <alignment vertical="center"/>
    </xf>
    <xf numFmtId="176" fontId="25" fillId="8" borderId="151" xfId="33" applyNumberFormat="1" applyFont="1" applyFill="1" applyBorder="1" applyAlignment="1">
      <alignment vertical="center"/>
    </xf>
    <xf numFmtId="176" fontId="25" fillId="8" borderId="109" xfId="33" applyNumberFormat="1" applyFont="1" applyFill="1" applyBorder="1" applyAlignment="1">
      <alignment vertical="center"/>
    </xf>
    <xf numFmtId="177" fontId="25" fillId="42" borderId="4" xfId="33" applyNumberFormat="1" applyFont="1" applyFill="1" applyBorder="1" applyAlignment="1">
      <alignment vertical="center"/>
    </xf>
    <xf numFmtId="177" fontId="25" fillId="42" borderId="108" xfId="33" applyNumberFormat="1" applyFont="1" applyFill="1" applyBorder="1" applyAlignment="1">
      <alignment vertical="center"/>
    </xf>
    <xf numFmtId="177" fontId="25" fillId="42" borderId="55" xfId="33" applyNumberFormat="1" applyFont="1" applyFill="1" applyBorder="1" applyAlignment="1">
      <alignment vertical="center"/>
    </xf>
    <xf numFmtId="0" fontId="25" fillId="8" borderId="0" xfId="33" applyFont="1" applyFill="1" applyAlignment="1">
      <alignment horizontal="center" vertical="center"/>
    </xf>
    <xf numFmtId="177" fontId="25" fillId="8" borderId="60" xfId="33" applyNumberFormat="1" applyFont="1" applyFill="1" applyBorder="1" applyAlignment="1">
      <alignment vertical="center"/>
    </xf>
    <xf numFmtId="177" fontId="25" fillId="8" borderId="112" xfId="33" applyNumberFormat="1" applyFont="1" applyFill="1" applyBorder="1" applyAlignment="1">
      <alignment vertical="center"/>
    </xf>
    <xf numFmtId="177" fontId="25" fillId="8" borderId="117" xfId="33" applyNumberFormat="1" applyFont="1" applyFill="1" applyBorder="1" applyAlignment="1">
      <alignment vertical="center"/>
    </xf>
    <xf numFmtId="177" fontId="25" fillId="8" borderId="102" xfId="33" applyNumberFormat="1" applyFont="1" applyFill="1" applyBorder="1" applyAlignment="1">
      <alignment vertical="center"/>
    </xf>
    <xf numFmtId="177" fontId="25" fillId="8" borderId="162" xfId="33" applyNumberFormat="1" applyFont="1" applyFill="1" applyBorder="1" applyAlignment="1">
      <alignment vertical="center"/>
    </xf>
    <xf numFmtId="177" fontId="25" fillId="8" borderId="151" xfId="33" applyNumberFormat="1" applyFont="1" applyFill="1" applyBorder="1" applyAlignment="1">
      <alignment vertical="center"/>
    </xf>
    <xf numFmtId="177" fontId="25" fillId="8" borderId="109" xfId="33" applyNumberFormat="1" applyFont="1" applyFill="1" applyBorder="1" applyAlignment="1">
      <alignment vertical="center"/>
    </xf>
    <xf numFmtId="176" fontId="33" fillId="27" borderId="0" xfId="0" applyNumberFormat="1" applyFont="1" applyFill="1">
      <alignment vertical="center"/>
    </xf>
    <xf numFmtId="176" fontId="33" fillId="27" borderId="0" xfId="0" applyNumberFormat="1" applyFont="1" applyFill="1" applyAlignment="1">
      <alignment horizontal="left" vertical="top"/>
    </xf>
    <xf numFmtId="177" fontId="25" fillId="8" borderId="26" xfId="33" applyNumberFormat="1" applyFont="1" applyFill="1" applyBorder="1" applyAlignment="1">
      <alignment vertical="center"/>
    </xf>
    <xf numFmtId="177" fontId="25" fillId="8" borderId="83" xfId="33" applyNumberFormat="1" applyFont="1" applyFill="1" applyBorder="1" applyAlignment="1">
      <alignment vertical="center"/>
    </xf>
    <xf numFmtId="177" fontId="25" fillId="8" borderId="138" xfId="33" applyNumberFormat="1" applyFont="1" applyFill="1" applyBorder="1" applyAlignment="1">
      <alignment vertical="center"/>
    </xf>
    <xf numFmtId="177" fontId="25" fillId="8" borderId="27" xfId="33" applyNumberFormat="1" applyFont="1" applyFill="1" applyBorder="1" applyAlignment="1">
      <alignment vertical="center"/>
    </xf>
    <xf numFmtId="38" fontId="25" fillId="8" borderId="0" xfId="33" applyNumberFormat="1" applyFont="1" applyFill="1" applyAlignment="1">
      <alignment vertical="center"/>
    </xf>
    <xf numFmtId="177" fontId="25" fillId="8" borderId="113" xfId="33" applyNumberFormat="1" applyFont="1" applyFill="1" applyBorder="1" applyAlignment="1">
      <alignment vertical="center"/>
    </xf>
    <xf numFmtId="176" fontId="25" fillId="8" borderId="113" xfId="33" applyNumberFormat="1" applyFont="1" applyFill="1" applyBorder="1" applyAlignment="1">
      <alignment vertical="center"/>
    </xf>
    <xf numFmtId="176" fontId="25" fillId="8" borderId="84" xfId="33" applyNumberFormat="1" applyFont="1" applyFill="1" applyBorder="1" applyAlignment="1">
      <alignment vertical="center"/>
    </xf>
    <xf numFmtId="176" fontId="25" fillId="8" borderId="145" xfId="33" applyNumberFormat="1" applyFont="1" applyFill="1" applyBorder="1" applyAlignment="1">
      <alignment vertical="center"/>
    </xf>
    <xf numFmtId="0" fontId="33" fillId="8" borderId="0" xfId="33" applyFont="1" applyFill="1" applyAlignment="1">
      <alignment vertical="center"/>
    </xf>
    <xf numFmtId="0" fontId="25" fillId="42" borderId="160" xfId="33" applyFont="1" applyFill="1" applyBorder="1" applyAlignment="1">
      <alignment vertical="center"/>
    </xf>
    <xf numFmtId="176" fontId="25" fillId="42" borderId="50" xfId="33" applyNumberFormat="1" applyFont="1" applyFill="1" applyBorder="1" applyAlignment="1">
      <alignment vertical="center"/>
    </xf>
    <xf numFmtId="176" fontId="25" fillId="42" borderId="116" xfId="33" applyNumberFormat="1" applyFont="1" applyFill="1" applyBorder="1" applyAlignment="1">
      <alignment vertical="center"/>
    </xf>
    <xf numFmtId="176" fontId="25" fillId="42" borderId="137" xfId="33" applyNumberFormat="1" applyFont="1" applyFill="1" applyBorder="1" applyAlignment="1">
      <alignment vertical="center"/>
    </xf>
    <xf numFmtId="179" fontId="25" fillId="8" borderId="9" xfId="33" applyNumberFormat="1" applyFont="1" applyFill="1" applyBorder="1" applyAlignment="1">
      <alignment vertical="center"/>
    </xf>
    <xf numFmtId="9" fontId="25" fillId="8" borderId="4" xfId="33" applyNumberFormat="1" applyFont="1" applyFill="1" applyBorder="1" applyAlignment="1">
      <alignment vertical="center"/>
    </xf>
    <xf numFmtId="184" fontId="25" fillId="8" borderId="0" xfId="33" applyNumberFormat="1" applyFont="1" applyFill="1"/>
    <xf numFmtId="0" fontId="25" fillId="42" borderId="10" xfId="33" applyFont="1" applyFill="1" applyBorder="1" applyAlignment="1">
      <alignment vertical="center"/>
    </xf>
    <xf numFmtId="0" fontId="27" fillId="8" borderId="0" xfId="33" applyFont="1" applyFill="1" applyAlignment="1">
      <alignment vertical="center" wrapText="1"/>
    </xf>
    <xf numFmtId="0" fontId="25" fillId="27" borderId="42" xfId="33" applyFont="1" applyFill="1" applyBorder="1" applyAlignment="1">
      <alignment vertical="center" wrapText="1"/>
    </xf>
    <xf numFmtId="180" fontId="25" fillId="27" borderId="42" xfId="33" applyNumberFormat="1" applyFont="1" applyFill="1" applyBorder="1" applyAlignment="1">
      <alignment vertical="center"/>
    </xf>
    <xf numFmtId="0" fontId="25" fillId="27" borderId="19" xfId="33" applyFont="1" applyFill="1" applyBorder="1" applyAlignment="1">
      <alignment vertical="center" wrapText="1"/>
    </xf>
    <xf numFmtId="176" fontId="25" fillId="27" borderId="19" xfId="33" applyNumberFormat="1" applyFont="1" applyFill="1" applyBorder="1" applyAlignment="1">
      <alignment vertical="center"/>
    </xf>
    <xf numFmtId="176" fontId="25" fillId="27" borderId="19" xfId="0" applyNumberFormat="1" applyFont="1" applyFill="1" applyBorder="1" applyAlignment="1">
      <alignment vertical="center" wrapText="1"/>
    </xf>
    <xf numFmtId="180" fontId="25" fillId="27" borderId="19" xfId="33" applyNumberFormat="1" applyFont="1" applyFill="1" applyBorder="1" applyAlignment="1">
      <alignment vertical="center"/>
    </xf>
    <xf numFmtId="0" fontId="25" fillId="27" borderId="103" xfId="33" applyFont="1" applyFill="1" applyBorder="1" applyAlignment="1">
      <alignment vertical="center" wrapText="1"/>
    </xf>
    <xf numFmtId="176" fontId="25" fillId="27" borderId="103" xfId="33" applyNumberFormat="1" applyFont="1" applyFill="1" applyBorder="1" applyAlignment="1">
      <alignment vertical="center"/>
    </xf>
    <xf numFmtId="180" fontId="25" fillId="27" borderId="103" xfId="33" applyNumberFormat="1" applyFont="1" applyFill="1" applyBorder="1" applyAlignment="1">
      <alignment vertical="center"/>
    </xf>
    <xf numFmtId="176" fontId="25" fillId="27" borderId="4" xfId="0" applyNumberFormat="1" applyFont="1" applyFill="1" applyBorder="1" applyAlignment="1">
      <alignment vertical="center" wrapText="1"/>
    </xf>
    <xf numFmtId="176" fontId="25" fillId="8" borderId="1" xfId="0" applyNumberFormat="1" applyFont="1" applyFill="1" applyBorder="1" applyAlignment="1">
      <alignment vertical="center" wrapText="1"/>
    </xf>
    <xf numFmtId="179" fontId="25" fillId="27" borderId="42" xfId="26" applyNumberFormat="1" applyFont="1" applyFill="1" applyBorder="1" applyAlignment="1">
      <alignment vertical="center"/>
    </xf>
    <xf numFmtId="178" fontId="25" fillId="27" borderId="42" xfId="33" applyNumberFormat="1" applyFont="1" applyFill="1" applyBorder="1" applyAlignment="1">
      <alignment vertical="center"/>
    </xf>
    <xf numFmtId="178" fontId="25" fillId="8" borderId="42" xfId="33" applyNumberFormat="1" applyFont="1" applyFill="1" applyBorder="1" applyAlignment="1">
      <alignment vertical="center"/>
    </xf>
    <xf numFmtId="179" fontId="25" fillId="27" borderId="19" xfId="26" applyNumberFormat="1" applyFont="1" applyFill="1" applyBorder="1" applyAlignment="1">
      <alignment vertical="center"/>
    </xf>
    <xf numFmtId="10" fontId="25" fillId="27" borderId="19" xfId="26" applyNumberFormat="1" applyFont="1" applyFill="1" applyBorder="1" applyAlignment="1">
      <alignment vertical="center"/>
    </xf>
    <xf numFmtId="179" fontId="25" fillId="27" borderId="103" xfId="26" applyNumberFormat="1" applyFont="1" applyFill="1" applyBorder="1" applyAlignment="1">
      <alignment vertical="center"/>
    </xf>
    <xf numFmtId="9" fontId="25" fillId="27" borderId="4" xfId="26" applyFont="1" applyFill="1" applyBorder="1" applyAlignment="1">
      <alignment vertical="center"/>
    </xf>
    <xf numFmtId="176" fontId="25" fillId="8" borderId="4" xfId="0" applyNumberFormat="1" applyFont="1" applyFill="1" applyBorder="1" applyAlignment="1">
      <alignment vertical="center" wrapText="1"/>
    </xf>
    <xf numFmtId="0" fontId="26" fillId="8" borderId="0" xfId="33" applyFont="1" applyFill="1" applyAlignment="1">
      <alignment vertical="center"/>
    </xf>
    <xf numFmtId="0" fontId="28" fillId="27" borderId="0" xfId="33" applyFont="1" applyFill="1"/>
    <xf numFmtId="0" fontId="26" fillId="8" borderId="0" xfId="33" applyFont="1" applyFill="1"/>
    <xf numFmtId="0" fontId="28" fillId="8" borderId="0" xfId="33" applyFont="1" applyFill="1"/>
    <xf numFmtId="0" fontId="49" fillId="8" borderId="0" xfId="33" applyFont="1" applyFill="1"/>
    <xf numFmtId="0" fontId="43" fillId="8" borderId="0" xfId="33" applyFont="1" applyFill="1"/>
    <xf numFmtId="0" fontId="25" fillId="37" borderId="92" xfId="33" applyFont="1" applyFill="1" applyBorder="1"/>
    <xf numFmtId="0" fontId="25" fillId="37" borderId="69" xfId="33" applyFont="1" applyFill="1" applyBorder="1" applyAlignment="1">
      <alignment horizontal="center" vertical="top" wrapText="1"/>
    </xf>
    <xf numFmtId="0" fontId="25" fillId="8" borderId="33" xfId="33" applyFont="1" applyFill="1" applyBorder="1" applyAlignment="1">
      <alignment vertical="center"/>
    </xf>
    <xf numFmtId="0" fontId="25" fillId="8" borderId="93" xfId="33" applyFont="1" applyFill="1" applyBorder="1" applyAlignment="1">
      <alignment vertical="center"/>
    </xf>
    <xf numFmtId="176" fontId="25" fillId="8" borderId="70" xfId="33" applyNumberFormat="1" applyFont="1" applyFill="1" applyBorder="1" applyAlignment="1">
      <alignment vertical="center"/>
    </xf>
    <xf numFmtId="179" fontId="25" fillId="8" borderId="71" xfId="33" applyNumberFormat="1" applyFont="1" applyFill="1" applyBorder="1" applyAlignment="1">
      <alignment vertical="center"/>
    </xf>
    <xf numFmtId="179" fontId="25" fillId="8" borderId="120" xfId="33" applyNumberFormat="1" applyFont="1" applyFill="1" applyBorder="1" applyAlignment="1">
      <alignment vertical="center"/>
    </xf>
    <xf numFmtId="0" fontId="25" fillId="27" borderId="94" xfId="33" applyFont="1" applyFill="1" applyBorder="1" applyAlignment="1">
      <alignment vertical="center"/>
    </xf>
    <xf numFmtId="176" fontId="25" fillId="8" borderId="97" xfId="33" applyNumberFormat="1" applyFont="1" applyFill="1" applyBorder="1" applyAlignment="1">
      <alignment vertical="center"/>
    </xf>
    <xf numFmtId="179" fontId="25" fillId="8" borderId="98" xfId="33" applyNumberFormat="1" applyFont="1" applyFill="1" applyBorder="1" applyAlignment="1">
      <alignment vertical="center"/>
    </xf>
    <xf numFmtId="179" fontId="25" fillId="8" borderId="121" xfId="33" applyNumberFormat="1" applyFont="1" applyFill="1" applyBorder="1" applyAlignment="1">
      <alignment vertical="center"/>
    </xf>
    <xf numFmtId="0" fontId="25" fillId="8" borderId="95" xfId="33" applyFont="1" applyFill="1" applyBorder="1" applyAlignment="1">
      <alignment vertical="center"/>
    </xf>
    <xf numFmtId="176" fontId="25" fillId="8" borderId="96" xfId="33" applyNumberFormat="1" applyFont="1" applyFill="1" applyBorder="1" applyAlignment="1">
      <alignment vertical="center"/>
    </xf>
    <xf numFmtId="9" fontId="25" fillId="8" borderId="122" xfId="33" applyNumberFormat="1" applyFont="1" applyFill="1" applyBorder="1" applyAlignment="1">
      <alignment vertical="center"/>
    </xf>
    <xf numFmtId="181" fontId="28" fillId="27" borderId="0" xfId="33" applyNumberFormat="1" applyFont="1" applyFill="1"/>
    <xf numFmtId="0" fontId="49" fillId="27" borderId="0" xfId="33" applyFont="1" applyFill="1"/>
    <xf numFmtId="0" fontId="50" fillId="27" borderId="0" xfId="33" applyFont="1" applyFill="1" applyAlignment="1">
      <alignment vertical="center"/>
    </xf>
    <xf numFmtId="0" fontId="50" fillId="27" borderId="0" xfId="33" applyFont="1" applyFill="1"/>
    <xf numFmtId="0" fontId="25" fillId="37" borderId="54" xfId="33" applyFont="1" applyFill="1" applyBorder="1" applyAlignment="1">
      <alignment horizontal="left" vertical="center"/>
    </xf>
    <xf numFmtId="0" fontId="25" fillId="37" borderId="11" xfId="33" applyFont="1" applyFill="1" applyBorder="1" applyAlignment="1">
      <alignment horizontal="left" vertical="center"/>
    </xf>
    <xf numFmtId="38" fontId="25" fillId="41" borderId="13" xfId="29" applyFont="1" applyFill="1" applyBorder="1" applyAlignment="1">
      <alignment horizontal="center" vertical="center"/>
    </xf>
    <xf numFmtId="38" fontId="25" fillId="41" borderId="14" xfId="29" applyFont="1" applyFill="1" applyBorder="1" applyAlignment="1">
      <alignment horizontal="center" vertical="center"/>
    </xf>
    <xf numFmtId="0" fontId="32" fillId="11" borderId="34" xfId="33" applyFont="1" applyFill="1" applyBorder="1" applyAlignment="1">
      <alignment horizontal="left" vertical="center"/>
    </xf>
    <xf numFmtId="0" fontId="32" fillId="11" borderId="32" xfId="33" applyFont="1" applyFill="1" applyBorder="1" applyAlignment="1">
      <alignment vertical="center"/>
    </xf>
    <xf numFmtId="38" fontId="32" fillId="13" borderId="36" xfId="29" applyFont="1" applyFill="1" applyBorder="1" applyAlignment="1">
      <alignment vertical="center"/>
    </xf>
    <xf numFmtId="38" fontId="32" fillId="13" borderId="72" xfId="29" applyFont="1" applyFill="1" applyBorder="1" applyAlignment="1">
      <alignment vertical="center"/>
    </xf>
    <xf numFmtId="38" fontId="32" fillId="13" borderId="39" xfId="29" applyFont="1" applyFill="1" applyBorder="1" applyAlignment="1">
      <alignment vertical="center"/>
    </xf>
    <xf numFmtId="38" fontId="32" fillId="13" borderId="37" xfId="29" applyFont="1" applyFill="1" applyBorder="1" applyAlignment="1">
      <alignment vertical="center"/>
    </xf>
    <xf numFmtId="38" fontId="32" fillId="35" borderId="33" xfId="29" applyFont="1" applyFill="1" applyBorder="1" applyAlignment="1">
      <alignment vertical="center"/>
    </xf>
    <xf numFmtId="194" fontId="25" fillId="8" borderId="0" xfId="33" applyNumberFormat="1" applyFont="1" applyFill="1" applyAlignment="1">
      <alignment vertical="center"/>
    </xf>
    <xf numFmtId="0" fontId="25" fillId="11" borderId="33" xfId="33" applyFont="1" applyFill="1" applyBorder="1" applyAlignment="1">
      <alignment vertical="center"/>
    </xf>
    <xf numFmtId="0" fontId="32" fillId="18" borderId="41" xfId="33" applyFont="1" applyFill="1" applyBorder="1" applyAlignment="1">
      <alignment vertical="center"/>
    </xf>
    <xf numFmtId="0" fontId="32" fillId="18" borderId="85" xfId="33" applyFont="1" applyFill="1" applyBorder="1" applyAlignment="1">
      <alignment vertical="center"/>
    </xf>
    <xf numFmtId="38" fontId="32" fillId="3" borderId="1" xfId="29" applyFont="1" applyFill="1" applyBorder="1" applyAlignment="1">
      <alignment vertical="center"/>
    </xf>
    <xf numFmtId="38" fontId="32" fillId="3" borderId="30" xfId="29" applyFont="1" applyFill="1" applyBorder="1" applyAlignment="1">
      <alignment vertical="center"/>
    </xf>
    <xf numFmtId="38" fontId="32" fillId="3" borderId="45" xfId="29" applyFont="1" applyFill="1" applyBorder="1" applyAlignment="1">
      <alignment vertical="center"/>
    </xf>
    <xf numFmtId="38" fontId="32" fillId="3" borderId="3" xfId="29" applyFont="1" applyFill="1" applyBorder="1" applyAlignment="1">
      <alignment vertical="center"/>
    </xf>
    <xf numFmtId="38" fontId="32" fillId="27" borderId="33" xfId="29" applyFont="1" applyFill="1" applyBorder="1" applyAlignment="1">
      <alignment vertical="center"/>
    </xf>
    <xf numFmtId="0" fontId="32" fillId="18" borderId="17" xfId="33" applyFont="1" applyFill="1" applyBorder="1" applyAlignment="1">
      <alignment vertical="center"/>
    </xf>
    <xf numFmtId="0" fontId="32" fillId="18" borderId="10" xfId="33" applyFont="1" applyFill="1" applyBorder="1" applyAlignment="1">
      <alignment vertical="center"/>
    </xf>
    <xf numFmtId="0" fontId="25" fillId="3" borderId="17" xfId="33" applyFont="1" applyFill="1" applyBorder="1" applyAlignment="1">
      <alignment vertical="center"/>
    </xf>
    <xf numFmtId="38" fontId="25" fillId="15" borderId="89" xfId="29" applyFont="1" applyFill="1" applyBorder="1" applyAlignment="1">
      <alignment vertical="center"/>
    </xf>
    <xf numFmtId="38" fontId="25" fillId="15" borderId="42" xfId="29" applyFont="1" applyFill="1" applyBorder="1" applyAlignment="1">
      <alignment vertical="center"/>
    </xf>
    <xf numFmtId="38" fontId="25" fillId="15" borderId="86" xfId="29" applyFont="1" applyFill="1" applyBorder="1" applyAlignment="1">
      <alignment vertical="center"/>
    </xf>
    <xf numFmtId="38" fontId="25" fillId="15" borderId="147" xfId="29" applyFont="1" applyFill="1" applyBorder="1" applyAlignment="1">
      <alignment vertical="center"/>
    </xf>
    <xf numFmtId="38" fontId="25" fillId="15" borderId="47" xfId="29" applyFont="1" applyFill="1" applyBorder="1" applyAlignment="1">
      <alignment vertical="center"/>
    </xf>
    <xf numFmtId="38" fontId="25" fillId="28" borderId="33" xfId="29" applyFont="1" applyFill="1" applyBorder="1" applyAlignment="1">
      <alignment vertical="center"/>
    </xf>
    <xf numFmtId="38" fontId="25" fillId="15" borderId="16" xfId="29" applyFont="1" applyFill="1" applyBorder="1" applyAlignment="1">
      <alignment vertical="center"/>
    </xf>
    <xf numFmtId="38" fontId="25" fillId="15" borderId="19" xfId="29" applyFont="1" applyFill="1" applyBorder="1" applyAlignment="1">
      <alignment vertical="center"/>
    </xf>
    <xf numFmtId="38" fontId="25" fillId="15" borderId="106" xfId="29" applyFont="1" applyFill="1" applyBorder="1" applyAlignment="1">
      <alignment vertical="center"/>
    </xf>
    <xf numFmtId="38" fontId="25" fillId="15" borderId="129" xfId="29" applyFont="1" applyFill="1" applyBorder="1" applyAlignment="1">
      <alignment vertical="center"/>
    </xf>
    <xf numFmtId="38" fontId="25" fillId="15" borderId="20" xfId="29" applyFont="1" applyFill="1" applyBorder="1" applyAlignment="1">
      <alignment vertical="center"/>
    </xf>
    <xf numFmtId="198" fontId="25" fillId="15" borderId="21" xfId="29" applyNumberFormat="1" applyFont="1" applyFill="1" applyBorder="1" applyAlignment="1">
      <alignment vertical="center"/>
    </xf>
    <xf numFmtId="198" fontId="25" fillId="15" borderId="139" xfId="29" applyNumberFormat="1" applyFont="1" applyFill="1" applyBorder="1" applyAlignment="1">
      <alignment vertical="center"/>
    </xf>
    <xf numFmtId="198" fontId="25" fillId="15" borderId="156" xfId="29" applyNumberFormat="1" applyFont="1" applyFill="1" applyBorder="1" applyAlignment="1">
      <alignment vertical="center"/>
    </xf>
    <xf numFmtId="38" fontId="25" fillId="15" borderId="22" xfId="29" applyFont="1" applyFill="1" applyBorder="1" applyAlignment="1">
      <alignment vertical="center"/>
    </xf>
    <xf numFmtId="38" fontId="25" fillId="31" borderId="1" xfId="29" applyFont="1" applyFill="1" applyBorder="1" applyAlignment="1">
      <alignment vertical="center"/>
    </xf>
    <xf numFmtId="38" fontId="25" fillId="31" borderId="30" xfId="29" applyFont="1" applyFill="1" applyBorder="1" applyAlignment="1">
      <alignment vertical="center"/>
    </xf>
    <xf numFmtId="38" fontId="25" fillId="31" borderId="45" xfId="29" applyFont="1" applyFill="1" applyBorder="1" applyAlignment="1">
      <alignment vertical="center"/>
    </xf>
    <xf numFmtId="38" fontId="25" fillId="31" borderId="3" xfId="29" applyFont="1" applyFill="1" applyBorder="1" applyAlignment="1">
      <alignment vertical="center"/>
    </xf>
    <xf numFmtId="0" fontId="32" fillId="9" borderId="41" xfId="33" applyFont="1" applyFill="1" applyBorder="1" applyAlignment="1">
      <alignment vertical="center"/>
    </xf>
    <xf numFmtId="0" fontId="32" fillId="9" borderId="85" xfId="33" applyFont="1" applyFill="1" applyBorder="1" applyAlignment="1">
      <alignment vertical="center"/>
    </xf>
    <xf numFmtId="38" fontId="32" fillId="9" borderId="1" xfId="29" applyFont="1" applyFill="1" applyBorder="1" applyAlignment="1">
      <alignment vertical="center"/>
    </xf>
    <xf numFmtId="38" fontId="32" fillId="9" borderId="30" xfId="29" applyFont="1" applyFill="1" applyBorder="1" applyAlignment="1">
      <alignment vertical="center"/>
    </xf>
    <xf numFmtId="38" fontId="32" fillId="9" borderId="45" xfId="29" applyFont="1" applyFill="1" applyBorder="1" applyAlignment="1">
      <alignment vertical="center"/>
    </xf>
    <xf numFmtId="38" fontId="32" fillId="9" borderId="3" xfId="29" applyFont="1" applyFill="1" applyBorder="1" applyAlignment="1">
      <alignment vertical="center"/>
    </xf>
    <xf numFmtId="0" fontId="25" fillId="9" borderId="17" xfId="33" applyFont="1" applyFill="1" applyBorder="1" applyAlignment="1">
      <alignment vertical="center"/>
    </xf>
    <xf numFmtId="0" fontId="25" fillId="42" borderId="49" xfId="33" applyFont="1" applyFill="1" applyBorder="1" applyAlignment="1">
      <alignment vertical="center"/>
    </xf>
    <xf numFmtId="38" fontId="25" fillId="43" borderId="1" xfId="29" applyFont="1" applyFill="1" applyBorder="1" applyAlignment="1">
      <alignment vertical="center"/>
    </xf>
    <xf numFmtId="38" fontId="25" fillId="43" borderId="30" xfId="29" applyFont="1" applyFill="1" applyBorder="1" applyAlignment="1">
      <alignment vertical="center"/>
    </xf>
    <xf numFmtId="38" fontId="25" fillId="43" borderId="45" xfId="29" applyFont="1" applyFill="1" applyBorder="1" applyAlignment="1">
      <alignment vertical="center"/>
    </xf>
    <xf numFmtId="38" fontId="25" fillId="43" borderId="47" xfId="29" applyFont="1" applyFill="1" applyBorder="1" applyAlignment="1">
      <alignment vertical="center"/>
    </xf>
    <xf numFmtId="38" fontId="25" fillId="15" borderId="49" xfId="29" applyFont="1" applyFill="1" applyBorder="1" applyAlignment="1">
      <alignment vertical="center"/>
    </xf>
    <xf numFmtId="38" fontId="25" fillId="15" borderId="17" xfId="29" applyFont="1" applyFill="1" applyBorder="1" applyAlignment="1">
      <alignment vertical="center"/>
    </xf>
    <xf numFmtId="38" fontId="25" fillId="15" borderId="107" xfId="29" applyFont="1" applyFill="1" applyBorder="1" applyAlignment="1">
      <alignment vertical="center"/>
    </xf>
    <xf numFmtId="38" fontId="25" fillId="15" borderId="21" xfId="29" applyFont="1" applyFill="1" applyBorder="1" applyAlignment="1">
      <alignment vertical="center"/>
    </xf>
    <xf numFmtId="38" fontId="25" fillId="43" borderId="3" xfId="29" applyFont="1" applyFill="1" applyBorder="1" applyAlignment="1">
      <alignment vertical="center"/>
    </xf>
    <xf numFmtId="38" fontId="25" fillId="43" borderId="55" xfId="29" applyFont="1" applyFill="1" applyBorder="1" applyAlignment="1">
      <alignment vertical="center"/>
    </xf>
    <xf numFmtId="0" fontId="25" fillId="42" borderId="17" xfId="33" applyFont="1" applyFill="1" applyBorder="1" applyAlignment="1">
      <alignment vertical="center"/>
    </xf>
    <xf numFmtId="38" fontId="25" fillId="43" borderId="23" xfId="29" applyFont="1" applyFill="1" applyBorder="1" applyAlignment="1">
      <alignment vertical="center"/>
    </xf>
    <xf numFmtId="38" fontId="25" fillId="15" borderId="159" xfId="29" applyFont="1" applyFill="1" applyBorder="1" applyAlignment="1">
      <alignment vertical="center"/>
    </xf>
    <xf numFmtId="0" fontId="25" fillId="42" borderId="16" xfId="33" applyFont="1" applyFill="1" applyBorder="1" applyAlignment="1">
      <alignment vertical="center"/>
    </xf>
    <xf numFmtId="38" fontId="25" fillId="43" borderId="21" xfId="29" applyFont="1" applyFill="1" applyBorder="1" applyAlignment="1">
      <alignment vertical="center"/>
    </xf>
    <xf numFmtId="38" fontId="25" fillId="43" borderId="139" xfId="29" applyFont="1" applyFill="1" applyBorder="1" applyAlignment="1">
      <alignment vertical="center"/>
    </xf>
    <xf numFmtId="38" fontId="25" fillId="43" borderId="156" xfId="29" applyFont="1" applyFill="1" applyBorder="1" applyAlignment="1">
      <alignment vertical="center"/>
    </xf>
    <xf numFmtId="38" fontId="25" fillId="43" borderId="22" xfId="29" applyFont="1" applyFill="1" applyBorder="1" applyAlignment="1">
      <alignment vertical="center"/>
    </xf>
    <xf numFmtId="38" fontId="25" fillId="28" borderId="19" xfId="29" applyFont="1" applyFill="1" applyBorder="1" applyAlignment="1">
      <alignment vertical="center"/>
    </xf>
    <xf numFmtId="38" fontId="25" fillId="0" borderId="20" xfId="29" applyFont="1" applyFill="1" applyBorder="1" applyAlignment="1">
      <alignment vertical="center"/>
    </xf>
    <xf numFmtId="38" fontId="25" fillId="0" borderId="21" xfId="29" applyFont="1" applyFill="1" applyBorder="1" applyAlignment="1">
      <alignment vertical="center"/>
    </xf>
    <xf numFmtId="38" fontId="25" fillId="0" borderId="139" xfId="29" applyFont="1" applyFill="1" applyBorder="1" applyAlignment="1">
      <alignment vertical="center"/>
    </xf>
    <xf numFmtId="38" fontId="25" fillId="0" borderId="22" xfId="29" applyFont="1" applyFill="1" applyBorder="1" applyAlignment="1">
      <alignment vertical="center"/>
    </xf>
    <xf numFmtId="0" fontId="32" fillId="44" borderId="41" xfId="33" applyFont="1" applyFill="1" applyBorder="1" applyAlignment="1">
      <alignment vertical="center"/>
    </xf>
    <xf numFmtId="0" fontId="32" fillId="44" borderId="85" xfId="33" applyFont="1" applyFill="1" applyBorder="1" applyAlignment="1">
      <alignment vertical="center"/>
    </xf>
    <xf numFmtId="38" fontId="32" fillId="44" borderId="1" xfId="29" applyFont="1" applyFill="1" applyBorder="1" applyAlignment="1">
      <alignment vertical="center"/>
    </xf>
    <xf numFmtId="38" fontId="32" fillId="44" borderId="45" xfId="29" applyFont="1" applyFill="1" applyBorder="1" applyAlignment="1">
      <alignment vertical="center"/>
    </xf>
    <xf numFmtId="38" fontId="32" fillId="44" borderId="30" xfId="29" applyFont="1" applyFill="1" applyBorder="1" applyAlignment="1">
      <alignment vertical="center"/>
    </xf>
    <xf numFmtId="38" fontId="32" fillId="44" borderId="3" xfId="29" applyFont="1" applyFill="1" applyBorder="1" applyAlignment="1">
      <alignment vertical="center"/>
    </xf>
    <xf numFmtId="0" fontId="25" fillId="44" borderId="17" xfId="33" applyFont="1" applyFill="1" applyBorder="1" applyAlignment="1">
      <alignment vertical="center"/>
    </xf>
    <xf numFmtId="38" fontId="25" fillId="15" borderId="48" xfId="29" applyFont="1" applyFill="1" applyBorder="1" applyAlignment="1">
      <alignment vertical="center"/>
    </xf>
    <xf numFmtId="38" fontId="25" fillId="8" borderId="33" xfId="33" applyNumberFormat="1" applyFont="1" applyFill="1" applyBorder="1" applyAlignment="1">
      <alignment vertical="center"/>
    </xf>
    <xf numFmtId="38" fontId="25" fillId="15" borderId="23" xfId="29" applyFont="1" applyFill="1" applyBorder="1" applyAlignment="1">
      <alignment vertical="center"/>
    </xf>
    <xf numFmtId="0" fontId="25" fillId="44" borderId="29" xfId="33" applyFont="1" applyFill="1" applyBorder="1" applyAlignment="1">
      <alignment vertical="center"/>
    </xf>
    <xf numFmtId="0" fontId="32" fillId="10" borderId="41" xfId="33" applyFont="1" applyFill="1" applyBorder="1" applyAlignment="1">
      <alignment vertical="center"/>
    </xf>
    <xf numFmtId="0" fontId="32" fillId="10" borderId="85" xfId="33" applyFont="1" applyFill="1" applyBorder="1" applyAlignment="1">
      <alignment vertical="center"/>
    </xf>
    <xf numFmtId="38" fontId="32" fillId="10" borderId="1" xfId="29" applyFont="1" applyFill="1" applyBorder="1" applyAlignment="1">
      <alignment vertical="center"/>
    </xf>
    <xf numFmtId="38" fontId="32" fillId="10" borderId="30" xfId="29" applyFont="1" applyFill="1" applyBorder="1" applyAlignment="1">
      <alignment vertical="center"/>
    </xf>
    <xf numFmtId="38" fontId="32" fillId="10" borderId="45" xfId="29" applyFont="1" applyFill="1" applyBorder="1" applyAlignment="1">
      <alignment vertical="center"/>
    </xf>
    <xf numFmtId="38" fontId="32" fillId="10" borderId="3" xfId="29" applyFont="1" applyFill="1" applyBorder="1" applyAlignment="1">
      <alignment vertical="center"/>
    </xf>
    <xf numFmtId="0" fontId="32" fillId="10" borderId="17" xfId="33" applyFont="1" applyFill="1" applyBorder="1" applyAlignment="1">
      <alignment vertical="center"/>
    </xf>
    <xf numFmtId="0" fontId="32" fillId="40" borderId="41" xfId="33" applyFont="1" applyFill="1" applyBorder="1" applyAlignment="1">
      <alignment vertical="center"/>
    </xf>
    <xf numFmtId="38" fontId="25" fillId="40" borderId="1" xfId="29" applyFont="1" applyFill="1" applyBorder="1" applyAlignment="1">
      <alignment vertical="center"/>
    </xf>
    <xf numFmtId="38" fontId="25" fillId="40" borderId="30" xfId="29" applyFont="1" applyFill="1" applyBorder="1" applyAlignment="1">
      <alignment vertical="center"/>
    </xf>
    <xf numFmtId="38" fontId="25" fillId="40" borderId="45" xfId="29" applyFont="1" applyFill="1" applyBorder="1" applyAlignment="1">
      <alignment vertical="center"/>
    </xf>
    <xf numFmtId="38" fontId="25" fillId="40" borderId="3" xfId="29" applyFont="1" applyFill="1" applyBorder="1" applyAlignment="1">
      <alignment vertical="center"/>
    </xf>
    <xf numFmtId="0" fontId="25" fillId="10" borderId="49" xfId="33" applyFont="1" applyFill="1" applyBorder="1" applyAlignment="1">
      <alignment vertical="center"/>
    </xf>
    <xf numFmtId="0" fontId="25" fillId="10" borderId="17" xfId="33" applyFont="1" applyFill="1" applyBorder="1" applyAlignment="1">
      <alignment vertical="center"/>
    </xf>
    <xf numFmtId="38" fontId="25" fillId="43" borderId="16" xfId="29" applyFont="1" applyFill="1" applyBorder="1" applyAlignment="1">
      <alignment vertical="center"/>
    </xf>
    <xf numFmtId="38" fontId="32" fillId="43" borderId="23" xfId="29" applyFont="1" applyFill="1" applyBorder="1" applyAlignment="1">
      <alignment vertical="center"/>
    </xf>
    <xf numFmtId="38" fontId="25" fillId="47" borderId="1" xfId="29" applyFont="1" applyFill="1" applyBorder="1" applyAlignment="1">
      <alignment vertical="center"/>
    </xf>
    <xf numFmtId="38" fontId="25" fillId="47" borderId="30" xfId="29" applyFont="1" applyFill="1" applyBorder="1" applyAlignment="1">
      <alignment vertical="center"/>
    </xf>
    <xf numFmtId="38" fontId="25" fillId="47" borderId="45" xfId="29" applyFont="1" applyFill="1" applyBorder="1" applyAlignment="1">
      <alignment vertical="center"/>
    </xf>
    <xf numFmtId="38" fontId="25" fillId="47" borderId="3" xfId="29" applyFont="1" applyFill="1" applyBorder="1" applyAlignment="1">
      <alignment vertical="center"/>
    </xf>
    <xf numFmtId="38" fontId="25" fillId="43" borderId="42" xfId="29" applyFont="1" applyFill="1" applyBorder="1" applyAlignment="1">
      <alignment vertical="center"/>
    </xf>
    <xf numFmtId="38" fontId="32" fillId="43" borderId="20" xfId="29" applyFont="1" applyFill="1" applyBorder="1" applyAlignment="1">
      <alignment vertical="center"/>
    </xf>
    <xf numFmtId="0" fontId="32" fillId="4" borderId="41" xfId="33" applyFont="1" applyFill="1" applyBorder="1" applyAlignment="1">
      <alignment vertical="center"/>
    </xf>
    <xf numFmtId="0" fontId="32" fillId="4" borderId="85" xfId="33" applyFont="1" applyFill="1" applyBorder="1" applyAlignment="1">
      <alignment vertical="center"/>
    </xf>
    <xf numFmtId="38" fontId="32" fillId="4" borderId="1" xfId="29" applyFont="1" applyFill="1" applyBorder="1" applyAlignment="1">
      <alignment vertical="center"/>
    </xf>
    <xf numFmtId="38" fontId="32" fillId="4" borderId="30" xfId="29" applyFont="1" applyFill="1" applyBorder="1" applyAlignment="1">
      <alignment vertical="center"/>
    </xf>
    <xf numFmtId="38" fontId="32" fillId="4" borderId="45" xfId="29" applyFont="1" applyFill="1" applyBorder="1" applyAlignment="1">
      <alignment vertical="center"/>
    </xf>
    <xf numFmtId="38" fontId="32" fillId="4" borderId="3" xfId="29" applyFont="1" applyFill="1" applyBorder="1" applyAlignment="1">
      <alignment vertical="center"/>
    </xf>
    <xf numFmtId="0" fontId="32" fillId="4" borderId="49" xfId="33" applyFont="1" applyFill="1" applyBorder="1" applyAlignment="1">
      <alignment vertical="center"/>
    </xf>
    <xf numFmtId="38" fontId="25" fillId="8" borderId="19" xfId="29" applyFont="1" applyFill="1" applyBorder="1" applyAlignment="1">
      <alignment vertical="center"/>
    </xf>
    <xf numFmtId="38" fontId="25" fillId="8" borderId="86" xfId="29" applyFont="1" applyFill="1" applyBorder="1" applyAlignment="1">
      <alignment vertical="center"/>
    </xf>
    <xf numFmtId="38" fontId="25" fillId="8" borderId="20" xfId="29" applyFont="1" applyFill="1" applyBorder="1" applyAlignment="1">
      <alignment vertical="center"/>
    </xf>
    <xf numFmtId="38" fontId="25" fillId="8" borderId="106" xfId="29" applyFont="1" applyFill="1" applyBorder="1" applyAlignment="1">
      <alignment vertical="center"/>
    </xf>
    <xf numFmtId="0" fontId="32" fillId="4" borderId="40" xfId="33" applyFont="1" applyFill="1" applyBorder="1" applyAlignment="1">
      <alignment vertical="center"/>
    </xf>
    <xf numFmtId="0" fontId="25" fillId="8" borderId="142" xfId="33" applyFont="1" applyFill="1" applyBorder="1" applyAlignment="1">
      <alignment vertical="center"/>
    </xf>
    <xf numFmtId="38" fontId="25" fillId="8" borderId="48" xfId="29" applyFont="1" applyFill="1" applyBorder="1" applyAlignment="1">
      <alignment vertical="center"/>
    </xf>
    <xf numFmtId="0" fontId="32" fillId="53" borderId="32" xfId="33" applyFont="1" applyFill="1" applyBorder="1" applyAlignment="1">
      <alignment vertical="center"/>
    </xf>
    <xf numFmtId="0" fontId="32" fillId="53" borderId="39" xfId="33" applyFont="1" applyFill="1" applyBorder="1" applyAlignment="1">
      <alignment vertical="center"/>
    </xf>
    <xf numFmtId="38" fontId="32" fillId="53" borderId="36" xfId="29" applyFont="1" applyFill="1" applyBorder="1" applyAlignment="1">
      <alignment vertical="center"/>
    </xf>
    <xf numFmtId="38" fontId="32" fillId="53" borderId="39" xfId="29" applyFont="1" applyFill="1" applyBorder="1" applyAlignment="1">
      <alignment vertical="center"/>
    </xf>
    <xf numFmtId="38" fontId="32" fillId="53" borderId="72" xfId="29" applyFont="1" applyFill="1" applyBorder="1" applyAlignment="1">
      <alignment vertical="center"/>
    </xf>
    <xf numFmtId="38" fontId="32" fillId="53" borderId="37" xfId="29" applyFont="1" applyFill="1" applyBorder="1" applyAlignment="1">
      <alignment vertical="center"/>
    </xf>
    <xf numFmtId="0" fontId="32" fillId="53" borderId="51" xfId="33" applyFont="1" applyFill="1" applyBorder="1" applyAlignment="1">
      <alignment vertical="center"/>
    </xf>
    <xf numFmtId="0" fontId="32" fillId="5" borderId="108" xfId="33" applyFont="1" applyFill="1" applyBorder="1" applyAlignment="1">
      <alignment vertical="center"/>
    </xf>
    <xf numFmtId="38" fontId="32" fillId="5" borderId="4" xfId="29" applyFont="1" applyFill="1" applyBorder="1" applyAlignment="1">
      <alignment vertical="center"/>
    </xf>
    <xf numFmtId="38" fontId="32" fillId="5" borderId="29" xfId="29" applyFont="1" applyFill="1" applyBorder="1" applyAlignment="1">
      <alignment vertical="center"/>
    </xf>
    <xf numFmtId="38" fontId="32" fillId="5" borderId="108" xfId="29" applyFont="1" applyFill="1" applyBorder="1" applyAlignment="1">
      <alignment vertical="center"/>
    </xf>
    <xf numFmtId="38" fontId="32" fillId="5" borderId="55" xfId="29" applyFont="1" applyFill="1" applyBorder="1" applyAlignment="1">
      <alignment vertical="center"/>
    </xf>
    <xf numFmtId="38" fontId="25" fillId="27" borderId="33" xfId="29" applyFont="1" applyFill="1" applyBorder="1" applyAlignment="1">
      <alignment vertical="center"/>
    </xf>
    <xf numFmtId="0" fontId="25" fillId="53" borderId="51" xfId="33" applyFont="1" applyFill="1" applyBorder="1" applyAlignment="1">
      <alignment vertical="center"/>
    </xf>
    <xf numFmtId="38" fontId="32" fillId="18" borderId="1" xfId="29" applyFont="1" applyFill="1" applyBorder="1" applyAlignment="1">
      <alignment vertical="center"/>
    </xf>
    <xf numFmtId="38" fontId="32" fillId="18" borderId="30" xfId="29" applyFont="1" applyFill="1" applyBorder="1" applyAlignment="1">
      <alignment vertical="center"/>
    </xf>
    <xf numFmtId="38" fontId="32" fillId="18" borderId="45" xfId="29" applyFont="1" applyFill="1" applyBorder="1" applyAlignment="1">
      <alignment vertical="center"/>
    </xf>
    <xf numFmtId="38" fontId="25" fillId="18" borderId="18" xfId="29" applyFont="1" applyFill="1" applyBorder="1" applyAlignment="1">
      <alignment vertical="center"/>
    </xf>
    <xf numFmtId="38" fontId="25" fillId="18" borderId="3" xfId="29" applyFont="1" applyFill="1" applyBorder="1" applyAlignment="1">
      <alignment vertical="center"/>
    </xf>
    <xf numFmtId="38" fontId="25" fillId="8" borderId="42" xfId="29" applyFont="1" applyFill="1" applyBorder="1" applyAlignment="1">
      <alignment vertical="center"/>
    </xf>
    <xf numFmtId="38" fontId="25" fillId="8" borderId="147" xfId="29" applyFont="1" applyFill="1" applyBorder="1" applyAlignment="1">
      <alignment vertical="center"/>
    </xf>
    <xf numFmtId="38" fontId="25" fillId="8" borderId="47" xfId="29" applyFont="1" applyFill="1" applyBorder="1" applyAlignment="1">
      <alignment vertical="center"/>
    </xf>
    <xf numFmtId="38" fontId="25" fillId="8" borderId="129" xfId="29" applyFont="1" applyFill="1" applyBorder="1" applyAlignment="1">
      <alignment vertical="center"/>
    </xf>
    <xf numFmtId="0" fontId="25" fillId="27" borderId="106" xfId="33" applyFont="1" applyFill="1" applyBorder="1" applyAlignment="1">
      <alignment vertical="center"/>
    </xf>
    <xf numFmtId="0" fontId="25" fillId="18" borderId="4" xfId="33" applyFont="1" applyFill="1" applyBorder="1" applyAlignment="1">
      <alignment vertical="center"/>
    </xf>
    <xf numFmtId="38" fontId="25" fillId="8" borderId="21" xfId="29" applyFont="1" applyFill="1" applyBorder="1" applyAlignment="1">
      <alignment vertical="center"/>
    </xf>
    <xf numFmtId="38" fontId="25" fillId="8" borderId="139" xfId="29" applyFont="1" applyFill="1" applyBorder="1" applyAlignment="1">
      <alignment vertical="center"/>
    </xf>
    <xf numFmtId="38" fontId="25" fillId="8" borderId="156" xfId="29" applyFont="1" applyFill="1" applyBorder="1" applyAlignment="1">
      <alignment vertical="center"/>
    </xf>
    <xf numFmtId="38" fontId="25" fillId="8" borderId="22" xfId="29" applyFont="1" applyFill="1" applyBorder="1" applyAlignment="1">
      <alignment vertical="center"/>
    </xf>
    <xf numFmtId="0" fontId="32" fillId="21" borderId="17" xfId="33" applyFont="1" applyFill="1" applyBorder="1" applyAlignment="1">
      <alignment vertical="center"/>
    </xf>
    <xf numFmtId="38" fontId="32" fillId="21" borderId="4" xfId="29" applyFont="1" applyFill="1" applyBorder="1" applyAlignment="1">
      <alignment vertical="center"/>
    </xf>
    <xf numFmtId="38" fontId="32" fillId="21" borderId="29" xfId="29" applyFont="1" applyFill="1" applyBorder="1" applyAlignment="1">
      <alignment vertical="center"/>
    </xf>
    <xf numFmtId="38" fontId="32" fillId="21" borderId="108" xfId="29" applyFont="1" applyFill="1" applyBorder="1" applyAlignment="1">
      <alignment vertical="center"/>
    </xf>
    <xf numFmtId="38" fontId="25" fillId="21" borderId="55" xfId="29" applyFont="1" applyFill="1" applyBorder="1" applyAlignment="1">
      <alignment vertical="center"/>
    </xf>
    <xf numFmtId="0" fontId="25" fillId="21" borderId="49" xfId="33" applyFont="1" applyFill="1" applyBorder="1" applyAlignment="1">
      <alignment vertical="center"/>
    </xf>
    <xf numFmtId="0" fontId="25" fillId="21" borderId="4" xfId="33" applyFont="1" applyFill="1" applyBorder="1" applyAlignment="1">
      <alignment vertical="center"/>
    </xf>
    <xf numFmtId="0" fontId="32" fillId="23" borderId="30" xfId="33" applyFont="1" applyFill="1" applyBorder="1" applyAlignment="1">
      <alignment vertical="center"/>
    </xf>
    <xf numFmtId="38" fontId="32" fillId="23" borderId="1" xfId="29" applyFont="1" applyFill="1" applyBorder="1" applyAlignment="1">
      <alignment vertical="center"/>
    </xf>
    <xf numFmtId="38" fontId="32" fillId="23" borderId="30" xfId="29" applyFont="1" applyFill="1" applyBorder="1" applyAlignment="1">
      <alignment vertical="center"/>
    </xf>
    <xf numFmtId="38" fontId="32" fillId="23" borderId="45" xfId="29" applyFont="1" applyFill="1" applyBorder="1" applyAlignment="1">
      <alignment vertical="center"/>
    </xf>
    <xf numFmtId="38" fontId="25" fillId="23" borderId="3" xfId="29" applyFont="1" applyFill="1" applyBorder="1" applyAlignment="1">
      <alignment vertical="center"/>
    </xf>
    <xf numFmtId="38" fontId="32" fillId="38" borderId="4" xfId="29" applyFont="1" applyFill="1" applyBorder="1" applyAlignment="1">
      <alignment vertical="center"/>
    </xf>
    <xf numFmtId="38" fontId="32" fillId="38" borderId="29" xfId="29" applyFont="1" applyFill="1" applyBorder="1" applyAlignment="1">
      <alignment vertical="center"/>
    </xf>
    <xf numFmtId="38" fontId="32" fillId="38" borderId="108" xfId="29" applyFont="1" applyFill="1" applyBorder="1" applyAlignment="1">
      <alignment vertical="center"/>
    </xf>
    <xf numFmtId="38" fontId="25" fillId="38" borderId="55" xfId="29" applyFont="1" applyFill="1" applyBorder="1" applyAlignment="1">
      <alignment vertical="center"/>
    </xf>
    <xf numFmtId="0" fontId="25" fillId="5" borderId="7" xfId="33" applyFont="1" applyFill="1" applyBorder="1" applyAlignment="1">
      <alignment vertical="center"/>
    </xf>
    <xf numFmtId="0" fontId="32" fillId="39" borderId="99" xfId="33" applyFont="1" applyFill="1" applyBorder="1" applyAlignment="1">
      <alignment vertical="center"/>
    </xf>
    <xf numFmtId="198" fontId="32" fillId="39" borderId="49" xfId="29" applyNumberFormat="1" applyFont="1" applyFill="1" applyBorder="1" applyAlignment="1">
      <alignment vertical="center"/>
    </xf>
    <xf numFmtId="198" fontId="32" fillId="39" borderId="17" xfId="29" applyNumberFormat="1" applyFont="1" applyFill="1" applyBorder="1" applyAlignment="1">
      <alignment vertical="center"/>
    </xf>
    <xf numFmtId="198" fontId="32" fillId="39" borderId="0" xfId="29" applyNumberFormat="1" applyFont="1" applyFill="1" applyBorder="1" applyAlignment="1">
      <alignment vertical="center"/>
    </xf>
    <xf numFmtId="38" fontId="25" fillId="39" borderId="48" xfId="29" applyFont="1" applyFill="1" applyBorder="1" applyAlignment="1">
      <alignment vertical="center"/>
    </xf>
    <xf numFmtId="38" fontId="32" fillId="28" borderId="33" xfId="29" applyFont="1" applyFill="1" applyBorder="1" applyAlignment="1">
      <alignment vertical="center"/>
    </xf>
    <xf numFmtId="0" fontId="32" fillId="24" borderId="34" xfId="33" applyFont="1" applyFill="1" applyBorder="1" applyAlignment="1">
      <alignment vertical="center"/>
    </xf>
    <xf numFmtId="0" fontId="32" fillId="12" borderId="39" xfId="33" applyFont="1" applyFill="1" applyBorder="1" applyAlignment="1">
      <alignment vertical="center"/>
    </xf>
    <xf numFmtId="38" fontId="32" fillId="16" borderId="36" xfId="29" applyFont="1" applyFill="1" applyBorder="1" applyAlignment="1">
      <alignment vertical="center"/>
    </xf>
    <xf numFmtId="38" fontId="32" fillId="16" borderId="72" xfId="29" applyFont="1" applyFill="1" applyBorder="1" applyAlignment="1">
      <alignment vertical="center"/>
    </xf>
    <xf numFmtId="38" fontId="32" fillId="16" borderId="39" xfId="29" applyFont="1" applyFill="1" applyBorder="1" applyAlignment="1">
      <alignment vertical="center"/>
    </xf>
    <xf numFmtId="38" fontId="32" fillId="16" borderId="37" xfId="29" applyFont="1" applyFill="1" applyBorder="1" applyAlignment="1">
      <alignment vertical="center"/>
    </xf>
    <xf numFmtId="38" fontId="25" fillId="28" borderId="42" xfId="29" applyFont="1" applyFill="1" applyBorder="1" applyAlignment="1">
      <alignment vertical="center"/>
    </xf>
    <xf numFmtId="38" fontId="25" fillId="28" borderId="86" xfId="29" applyFont="1" applyFill="1" applyBorder="1" applyAlignment="1">
      <alignment vertical="center"/>
    </xf>
    <xf numFmtId="38" fontId="25" fillId="28" borderId="147" xfId="29" applyFont="1" applyFill="1" applyBorder="1" applyAlignment="1">
      <alignment vertical="center"/>
    </xf>
    <xf numFmtId="38" fontId="25" fillId="28" borderId="47" xfId="29" applyFont="1" applyFill="1" applyBorder="1" applyAlignment="1">
      <alignment vertical="center"/>
    </xf>
    <xf numFmtId="38" fontId="25" fillId="28" borderId="106" xfId="29" applyFont="1" applyFill="1" applyBorder="1" applyAlignment="1">
      <alignment vertical="center"/>
    </xf>
    <xf numFmtId="38" fontId="25" fillId="28" borderId="129" xfId="29" applyFont="1" applyFill="1" applyBorder="1" applyAlignment="1">
      <alignment vertical="center"/>
    </xf>
    <xf numFmtId="38" fontId="25" fillId="28" borderId="20" xfId="29" applyFont="1" applyFill="1" applyBorder="1" applyAlignment="1">
      <alignment vertical="center"/>
    </xf>
    <xf numFmtId="0" fontId="25" fillId="12" borderId="7" xfId="33" applyFont="1" applyFill="1" applyBorder="1" applyAlignment="1">
      <alignment vertical="center"/>
    </xf>
    <xf numFmtId="0" fontId="25" fillId="27" borderId="100" xfId="33" applyFont="1" applyFill="1" applyBorder="1" applyAlignment="1">
      <alignment vertical="center"/>
    </xf>
    <xf numFmtId="0" fontId="25" fillId="27" borderId="142" xfId="33" applyFont="1" applyFill="1" applyBorder="1" applyAlignment="1">
      <alignment vertical="center"/>
    </xf>
    <xf numFmtId="38" fontId="25" fillId="28" borderId="133" xfId="29" applyFont="1" applyFill="1" applyBorder="1" applyAlignment="1">
      <alignment vertical="center"/>
    </xf>
    <xf numFmtId="38" fontId="25" fillId="28" borderId="142" xfId="29" applyFont="1" applyFill="1" applyBorder="1" applyAlignment="1">
      <alignment vertical="center"/>
    </xf>
    <xf numFmtId="38" fontId="25" fillId="28" borderId="131" xfId="29" applyFont="1" applyFill="1" applyBorder="1" applyAlignment="1">
      <alignment vertical="center"/>
    </xf>
    <xf numFmtId="38" fontId="25" fillId="28" borderId="153" xfId="29" applyFont="1" applyFill="1" applyBorder="1" applyAlignment="1">
      <alignment vertical="center"/>
    </xf>
    <xf numFmtId="0" fontId="32" fillId="45" borderId="34" xfId="33" applyFont="1" applyFill="1" applyBorder="1" applyAlignment="1">
      <alignment vertical="center"/>
    </xf>
    <xf numFmtId="38" fontId="32" fillId="25" borderId="36" xfId="29" applyFont="1" applyFill="1" applyBorder="1" applyAlignment="1">
      <alignment vertical="center"/>
    </xf>
    <xf numFmtId="38" fontId="32" fillId="25" borderId="72" xfId="29" applyFont="1" applyFill="1" applyBorder="1" applyAlignment="1">
      <alignment vertical="center"/>
    </xf>
    <xf numFmtId="38" fontId="32" fillId="25" borderId="39" xfId="29" applyFont="1" applyFill="1" applyBorder="1" applyAlignment="1">
      <alignment vertical="center"/>
    </xf>
    <xf numFmtId="38" fontId="32" fillId="25" borderId="4" xfId="29" applyFont="1" applyFill="1" applyBorder="1" applyAlignment="1">
      <alignment vertical="center"/>
    </xf>
    <xf numFmtId="38" fontId="32" fillId="25" borderId="29" xfId="29" applyFont="1" applyFill="1" applyBorder="1" applyAlignment="1">
      <alignment vertical="center"/>
    </xf>
    <xf numFmtId="38" fontId="32" fillId="25" borderId="48" xfId="29" applyFont="1" applyFill="1" applyBorder="1" applyAlignment="1">
      <alignment vertical="center"/>
    </xf>
    <xf numFmtId="38" fontId="32" fillId="40" borderId="1" xfId="29" applyFont="1" applyFill="1" applyBorder="1" applyAlignment="1">
      <alignment vertical="center"/>
    </xf>
    <xf numFmtId="38" fontId="32" fillId="40" borderId="30" xfId="29" applyFont="1" applyFill="1" applyBorder="1" applyAlignment="1">
      <alignment vertical="center"/>
    </xf>
    <xf numFmtId="38" fontId="32" fillId="40" borderId="45" xfId="29" applyFont="1" applyFill="1" applyBorder="1" applyAlignment="1">
      <alignment vertical="center"/>
    </xf>
    <xf numFmtId="0" fontId="25" fillId="27" borderId="86" xfId="33" applyFont="1" applyFill="1" applyBorder="1" applyAlignment="1">
      <alignment vertical="center"/>
    </xf>
    <xf numFmtId="38" fontId="25" fillId="27" borderId="42" xfId="29" applyFont="1" applyFill="1" applyBorder="1" applyAlignment="1">
      <alignment vertical="center"/>
    </xf>
    <xf numFmtId="38" fontId="25" fillId="27" borderId="86" xfId="29" applyFont="1" applyFill="1" applyBorder="1" applyAlignment="1">
      <alignment vertical="center"/>
    </xf>
    <xf numFmtId="38" fontId="25" fillId="27" borderId="147" xfId="29" applyFont="1" applyFill="1" applyBorder="1" applyAlignment="1">
      <alignment vertical="center"/>
    </xf>
    <xf numFmtId="38" fontId="25" fillId="27" borderId="47" xfId="29" applyFont="1" applyFill="1" applyBorder="1" applyAlignment="1">
      <alignment vertical="center"/>
    </xf>
    <xf numFmtId="0" fontId="25" fillId="40" borderId="29" xfId="33" applyFont="1" applyFill="1" applyBorder="1" applyAlignment="1">
      <alignment vertical="center"/>
    </xf>
    <xf numFmtId="38" fontId="25" fillId="27" borderId="21" xfId="29" applyFont="1" applyFill="1" applyBorder="1" applyAlignment="1">
      <alignment vertical="center"/>
    </xf>
    <xf numFmtId="38" fontId="25" fillId="27" borderId="4" xfId="29" applyFont="1" applyFill="1" applyBorder="1" applyAlignment="1">
      <alignment vertical="center"/>
    </xf>
    <xf numFmtId="38" fontId="25" fillId="27" borderId="29" xfId="29" applyFont="1" applyFill="1" applyBorder="1" applyAlignment="1">
      <alignment vertical="center"/>
    </xf>
    <xf numFmtId="38" fontId="25" fillId="27" borderId="108" xfId="29" applyFont="1" applyFill="1" applyBorder="1" applyAlignment="1">
      <alignment vertical="center"/>
    </xf>
    <xf numFmtId="38" fontId="25" fillId="27" borderId="22" xfId="29" applyFont="1" applyFill="1" applyBorder="1" applyAlignment="1">
      <alignment vertical="center"/>
    </xf>
    <xf numFmtId="0" fontId="25" fillId="27" borderId="112" xfId="33" applyFont="1" applyFill="1" applyBorder="1" applyAlignment="1">
      <alignment vertical="center"/>
    </xf>
    <xf numFmtId="0" fontId="25" fillId="53" borderId="56" xfId="33" applyFont="1" applyFill="1" applyBorder="1" applyAlignment="1">
      <alignment vertical="center"/>
    </xf>
    <xf numFmtId="0" fontId="25" fillId="27" borderId="88" xfId="33" applyFont="1" applyFill="1" applyBorder="1" applyAlignment="1">
      <alignment vertical="center"/>
    </xf>
    <xf numFmtId="0" fontId="25" fillId="27" borderId="148" xfId="33" applyFont="1" applyFill="1" applyBorder="1" applyAlignment="1">
      <alignment vertical="center"/>
    </xf>
    <xf numFmtId="38" fontId="25" fillId="28" borderId="103" xfId="29" applyFont="1" applyFill="1" applyBorder="1" applyAlignment="1">
      <alignment vertical="center"/>
    </xf>
    <xf numFmtId="38" fontId="25" fillId="28" borderId="148" xfId="29" applyFont="1" applyFill="1" applyBorder="1" applyAlignment="1">
      <alignment vertical="center"/>
    </xf>
    <xf numFmtId="38" fontId="25" fillId="28" borderId="149" xfId="29" applyFont="1" applyFill="1" applyBorder="1" applyAlignment="1">
      <alignment vertical="center"/>
    </xf>
    <xf numFmtId="38" fontId="25" fillId="28" borderId="152" xfId="29" applyFont="1" applyFill="1" applyBorder="1" applyAlignment="1">
      <alignment vertical="center"/>
    </xf>
    <xf numFmtId="0" fontId="25" fillId="27" borderId="77" xfId="33" applyFont="1" applyFill="1" applyBorder="1" applyAlignment="1">
      <alignment vertical="center"/>
    </xf>
    <xf numFmtId="0" fontId="25" fillId="27" borderId="116" xfId="33" applyFont="1" applyFill="1" applyBorder="1" applyAlignment="1">
      <alignment vertical="center"/>
    </xf>
    <xf numFmtId="38" fontId="32" fillId="27" borderId="50" xfId="29" applyFont="1" applyFill="1" applyBorder="1" applyAlignment="1">
      <alignment vertical="center"/>
    </xf>
    <xf numFmtId="38" fontId="32" fillId="27" borderId="136" xfId="29" applyFont="1" applyFill="1" applyBorder="1" applyAlignment="1">
      <alignment vertical="center"/>
    </xf>
    <xf numFmtId="38" fontId="32" fillId="27" borderId="116" xfId="29" applyFont="1" applyFill="1" applyBorder="1" applyAlignment="1">
      <alignment vertical="center"/>
    </xf>
    <xf numFmtId="38" fontId="32" fillId="27" borderId="137" xfId="29" applyFont="1" applyFill="1" applyBorder="1" applyAlignment="1">
      <alignment vertical="center"/>
    </xf>
    <xf numFmtId="177" fontId="41" fillId="27" borderId="0" xfId="33" applyNumberFormat="1" applyFont="1" applyFill="1" applyAlignment="1">
      <alignment vertical="center"/>
    </xf>
    <xf numFmtId="177" fontId="25" fillId="8" borderId="1" xfId="33" applyNumberFormat="1" applyFont="1" applyFill="1" applyBorder="1" applyAlignment="1">
      <alignment vertical="center"/>
    </xf>
    <xf numFmtId="183" fontId="25" fillId="8" borderId="1" xfId="33" applyNumberFormat="1" applyFont="1" applyFill="1" applyBorder="1" applyAlignment="1">
      <alignment vertical="center"/>
    </xf>
    <xf numFmtId="177" fontId="41" fillId="8" borderId="1" xfId="33" applyNumberFormat="1" applyFont="1" applyFill="1" applyBorder="1" applyAlignment="1">
      <alignment vertical="center"/>
    </xf>
    <xf numFmtId="176" fontId="33" fillId="27" borderId="0" xfId="33" applyNumberFormat="1" applyFont="1" applyFill="1" applyAlignment="1">
      <alignment vertical="center"/>
    </xf>
    <xf numFmtId="0" fontId="39" fillId="27" borderId="0" xfId="33" applyFont="1" applyFill="1" applyAlignment="1">
      <alignment vertical="center"/>
    </xf>
    <xf numFmtId="0" fontId="25" fillId="0" borderId="1" xfId="33" applyFont="1" applyBorder="1" applyAlignment="1">
      <alignment vertical="center" wrapText="1"/>
    </xf>
    <xf numFmtId="183" fontId="33" fillId="27" borderId="0" xfId="33" applyNumberFormat="1" applyFont="1" applyFill="1" applyAlignment="1">
      <alignment vertical="center"/>
    </xf>
    <xf numFmtId="183" fontId="25" fillId="27" borderId="0" xfId="33" applyNumberFormat="1" applyFont="1" applyFill="1" applyAlignment="1">
      <alignment vertical="center"/>
    </xf>
    <xf numFmtId="0" fontId="25" fillId="8" borderId="1" xfId="33" applyFont="1" applyFill="1" applyBorder="1" applyAlignment="1">
      <alignment vertical="center" wrapText="1"/>
    </xf>
    <xf numFmtId="177" fontId="25" fillId="8" borderId="9" xfId="33" applyNumberFormat="1" applyFont="1" applyFill="1" applyBorder="1" applyAlignment="1">
      <alignment vertical="center"/>
    </xf>
    <xf numFmtId="183" fontId="25" fillId="8" borderId="9" xfId="33" applyNumberFormat="1" applyFont="1" applyFill="1" applyBorder="1" applyAlignment="1">
      <alignment vertical="center"/>
    </xf>
    <xf numFmtId="176" fontId="25" fillId="8" borderId="4" xfId="33" applyNumberFormat="1" applyFont="1" applyFill="1" applyBorder="1" applyAlignment="1">
      <alignment vertical="center"/>
    </xf>
    <xf numFmtId="38" fontId="25" fillId="8" borderId="0" xfId="29" applyFont="1" applyFill="1" applyBorder="1" applyAlignment="1">
      <alignment vertical="center"/>
    </xf>
    <xf numFmtId="177" fontId="25" fillId="8" borderId="0" xfId="33" applyNumberFormat="1" applyFont="1" applyFill="1" applyAlignment="1">
      <alignment vertical="center"/>
    </xf>
    <xf numFmtId="0" fontId="25" fillId="0" borderId="1" xfId="33" applyFont="1" applyBorder="1" applyAlignment="1">
      <alignment vertical="center"/>
    </xf>
    <xf numFmtId="184" fontId="41" fillId="22" borderId="1" xfId="33" applyNumberFormat="1" applyFont="1" applyFill="1" applyBorder="1" applyAlignment="1">
      <alignment vertical="center"/>
    </xf>
    <xf numFmtId="203" fontId="41" fillId="27" borderId="1" xfId="33" applyNumberFormat="1" applyFont="1" applyFill="1" applyBorder="1" applyAlignment="1">
      <alignment vertical="center"/>
    </xf>
    <xf numFmtId="184" fontId="25" fillId="8" borderId="9" xfId="33" applyNumberFormat="1" applyFont="1" applyFill="1" applyBorder="1" applyAlignment="1">
      <alignment vertical="center"/>
    </xf>
    <xf numFmtId="184" fontId="25" fillId="8" borderId="4" xfId="33" applyNumberFormat="1" applyFont="1" applyFill="1" applyBorder="1" applyAlignment="1">
      <alignment vertical="center"/>
    </xf>
    <xf numFmtId="183" fontId="25" fillId="8" borderId="4" xfId="33" applyNumberFormat="1" applyFont="1" applyFill="1" applyBorder="1" applyAlignment="1">
      <alignment vertical="center"/>
    </xf>
    <xf numFmtId="10" fontId="25" fillId="8" borderId="0" xfId="26" applyNumberFormat="1" applyFont="1" applyFill="1" applyAlignment="1">
      <alignment vertical="center"/>
    </xf>
    <xf numFmtId="184" fontId="41" fillId="8" borderId="1" xfId="33" applyNumberFormat="1" applyFont="1" applyFill="1" applyBorder="1" applyAlignment="1">
      <alignment vertical="center"/>
    </xf>
    <xf numFmtId="184" fontId="25" fillId="22" borderId="9" xfId="33" applyNumberFormat="1" applyFont="1" applyFill="1" applyBorder="1" applyAlignment="1">
      <alignment vertical="center"/>
    </xf>
    <xf numFmtId="179" fontId="25" fillId="8" borderId="0" xfId="26" applyNumberFormat="1" applyFont="1" applyFill="1" applyAlignment="1">
      <alignment vertical="center"/>
    </xf>
    <xf numFmtId="0" fontId="27" fillId="8" borderId="0" xfId="33" applyFont="1" applyFill="1" applyAlignment="1">
      <alignment vertical="center"/>
    </xf>
    <xf numFmtId="0" fontId="42" fillId="8" borderId="0" xfId="33" applyFont="1" applyFill="1" applyAlignment="1">
      <alignment vertical="center"/>
    </xf>
    <xf numFmtId="0" fontId="25" fillId="27" borderId="134" xfId="33" applyFont="1" applyFill="1" applyBorder="1" applyAlignment="1">
      <alignment horizontal="center" vertical="center" wrapText="1"/>
    </xf>
    <xf numFmtId="38" fontId="25" fillId="35" borderId="134" xfId="29" applyFont="1" applyFill="1" applyBorder="1" applyAlignment="1">
      <alignment vertical="center"/>
    </xf>
    <xf numFmtId="40" fontId="25" fillId="27" borderId="33" xfId="29" applyNumberFormat="1" applyFont="1" applyFill="1" applyBorder="1" applyAlignment="1">
      <alignment horizontal="center" vertical="center"/>
    </xf>
    <xf numFmtId="195" fontId="44" fillId="8" borderId="0" xfId="33" applyNumberFormat="1" applyFont="1" applyFill="1" applyAlignment="1">
      <alignment vertical="center"/>
    </xf>
    <xf numFmtId="38" fontId="25" fillId="41" borderId="1" xfId="29" applyFont="1" applyFill="1" applyBorder="1" applyAlignment="1">
      <alignment vertical="center"/>
    </xf>
    <xf numFmtId="38" fontId="25" fillId="41" borderId="30" xfId="29" applyFont="1" applyFill="1" applyBorder="1" applyAlignment="1">
      <alignment vertical="center"/>
    </xf>
    <xf numFmtId="0" fontId="25" fillId="27" borderId="134" xfId="33" applyFont="1" applyFill="1" applyBorder="1" applyAlignment="1">
      <alignment vertical="center" wrapText="1"/>
    </xf>
    <xf numFmtId="38" fontId="32" fillId="51" borderId="1" xfId="29" applyFont="1" applyFill="1" applyBorder="1" applyAlignment="1">
      <alignment vertical="center"/>
    </xf>
    <xf numFmtId="38" fontId="32" fillId="51" borderId="30" xfId="29" applyFont="1" applyFill="1" applyBorder="1" applyAlignment="1">
      <alignment vertical="center"/>
    </xf>
    <xf numFmtId="193" fontId="44" fillId="8" borderId="0" xfId="33" applyNumberFormat="1" applyFont="1" applyFill="1" applyAlignment="1">
      <alignment vertical="center"/>
    </xf>
    <xf numFmtId="0" fontId="25" fillId="9" borderId="49" xfId="33" applyFont="1" applyFill="1" applyBorder="1" applyAlignment="1">
      <alignment vertical="center"/>
    </xf>
    <xf numFmtId="38" fontId="25" fillId="28" borderId="0" xfId="29" applyFont="1" applyFill="1" applyBorder="1" applyAlignment="1">
      <alignment vertical="center"/>
    </xf>
    <xf numFmtId="38" fontId="32" fillId="52" borderId="1" xfId="29" applyFont="1" applyFill="1" applyBorder="1" applyAlignment="1">
      <alignment vertical="center"/>
    </xf>
    <xf numFmtId="38" fontId="32" fillId="52" borderId="30" xfId="29" applyFont="1" applyFill="1" applyBorder="1" applyAlignment="1">
      <alignment vertical="center"/>
    </xf>
    <xf numFmtId="38" fontId="32" fillId="35" borderId="134" xfId="29" applyFont="1" applyFill="1" applyBorder="1" applyAlignment="1">
      <alignment vertical="center"/>
    </xf>
    <xf numFmtId="38" fontId="32" fillId="4" borderId="10" xfId="29" applyFont="1" applyFill="1" applyBorder="1" applyAlignment="1">
      <alignment vertical="center"/>
    </xf>
    <xf numFmtId="38" fontId="32" fillId="4" borderId="41" xfId="29" applyFont="1" applyFill="1" applyBorder="1" applyAlignment="1">
      <alignment vertical="center"/>
    </xf>
    <xf numFmtId="38" fontId="25" fillId="27" borderId="134" xfId="29" applyFont="1" applyFill="1" applyBorder="1" applyAlignment="1">
      <alignment vertical="center"/>
    </xf>
    <xf numFmtId="38" fontId="25" fillId="0" borderId="42" xfId="29" applyFont="1" applyFill="1" applyBorder="1" applyAlignment="1">
      <alignment vertical="center"/>
    </xf>
    <xf numFmtId="38" fontId="25" fillId="0" borderId="86" xfId="29" applyFont="1" applyFill="1" applyBorder="1" applyAlignment="1">
      <alignment vertical="center"/>
    </xf>
    <xf numFmtId="38" fontId="44" fillId="8" borderId="0" xfId="33" applyNumberFormat="1" applyFont="1" applyFill="1" applyAlignment="1">
      <alignment vertical="center"/>
    </xf>
    <xf numFmtId="38" fontId="32" fillId="38" borderId="1" xfId="29" applyFont="1" applyFill="1" applyBorder="1" applyAlignment="1">
      <alignment vertical="center"/>
    </xf>
    <xf numFmtId="0" fontId="25" fillId="55" borderId="0" xfId="33" applyFont="1" applyFill="1" applyAlignment="1">
      <alignment vertical="center"/>
    </xf>
    <xf numFmtId="38" fontId="25" fillId="35" borderId="134" xfId="29" applyFont="1" applyFill="1" applyBorder="1" applyAlignment="1">
      <alignment horizontal="right" vertical="center"/>
    </xf>
    <xf numFmtId="38" fontId="32" fillId="25" borderId="63" xfId="29" applyFont="1" applyFill="1" applyBorder="1" applyAlignment="1">
      <alignment vertical="center"/>
    </xf>
    <xf numFmtId="38" fontId="32" fillId="25" borderId="155" xfId="29" applyFont="1" applyFill="1" applyBorder="1" applyAlignment="1">
      <alignment vertical="center"/>
    </xf>
    <xf numFmtId="38" fontId="25" fillId="27" borderId="139" xfId="29" applyFont="1" applyFill="1" applyBorder="1" applyAlignment="1">
      <alignment vertical="center"/>
    </xf>
    <xf numFmtId="0" fontId="25" fillId="0" borderId="77" xfId="33" applyFont="1" applyBorder="1" applyAlignment="1">
      <alignment vertical="center"/>
    </xf>
    <xf numFmtId="0" fontId="25" fillId="0" borderId="116" xfId="33" applyFont="1" applyBorder="1" applyAlignment="1">
      <alignment vertical="center"/>
    </xf>
    <xf numFmtId="38" fontId="32" fillId="0" borderId="50" xfId="29" applyFont="1" applyFill="1" applyBorder="1" applyAlignment="1">
      <alignment vertical="center"/>
    </xf>
    <xf numFmtId="38" fontId="32" fillId="0" borderId="136" xfId="29" applyFont="1" applyFill="1" applyBorder="1" applyAlignment="1">
      <alignment vertical="center"/>
    </xf>
    <xf numFmtId="0" fontId="25" fillId="27" borderId="0" xfId="33" applyFont="1" applyFill="1" applyAlignment="1">
      <alignment horizontal="center" vertical="center" wrapText="1"/>
    </xf>
    <xf numFmtId="0" fontId="25" fillId="27" borderId="9" xfId="33" applyFont="1" applyFill="1" applyBorder="1" applyAlignment="1">
      <alignment vertical="center"/>
    </xf>
    <xf numFmtId="177" fontId="25" fillId="27" borderId="9" xfId="33" applyNumberFormat="1" applyFont="1" applyFill="1" applyBorder="1" applyAlignment="1">
      <alignment vertical="center"/>
    </xf>
    <xf numFmtId="185" fontId="25" fillId="27" borderId="0" xfId="33" applyNumberFormat="1" applyFont="1" applyFill="1" applyAlignment="1">
      <alignment vertical="center"/>
    </xf>
    <xf numFmtId="10" fontId="25" fillId="27" borderId="0" xfId="33" applyNumberFormat="1" applyFont="1" applyFill="1" applyAlignment="1">
      <alignment vertical="center"/>
    </xf>
    <xf numFmtId="204" fontId="25" fillId="8" borderId="4" xfId="33" applyNumberFormat="1" applyFont="1" applyFill="1" applyBorder="1" applyAlignment="1">
      <alignment vertical="center"/>
    </xf>
    <xf numFmtId="0" fontId="25" fillId="8" borderId="0" xfId="33" applyFont="1" applyFill="1" applyAlignment="1">
      <alignment horizontal="left" vertical="center"/>
    </xf>
    <xf numFmtId="0" fontId="25" fillId="8" borderId="0" xfId="33" applyFont="1" applyFill="1" applyAlignment="1">
      <alignment horizontal="right" vertical="center"/>
    </xf>
    <xf numFmtId="0" fontId="25" fillId="8" borderId="7" xfId="33" applyFont="1" applyFill="1" applyBorder="1" applyAlignment="1">
      <alignment horizontal="right" vertical="center"/>
    </xf>
    <xf numFmtId="0" fontId="25" fillId="27" borderId="0" xfId="33" applyFont="1" applyFill="1" applyAlignment="1">
      <alignment horizontal="right" vertical="center"/>
    </xf>
    <xf numFmtId="177" fontId="25" fillId="8" borderId="0" xfId="33" applyNumberFormat="1" applyFont="1" applyFill="1" applyAlignment="1">
      <alignment horizontal="center" vertical="center"/>
    </xf>
    <xf numFmtId="177" fontId="25" fillId="8" borderId="45" xfId="33" applyNumberFormat="1" applyFont="1" applyFill="1" applyBorder="1" applyAlignment="1">
      <alignment vertical="center"/>
    </xf>
    <xf numFmtId="176" fontId="26" fillId="28" borderId="1" xfId="33" applyNumberFormat="1" applyFont="1" applyFill="1" applyBorder="1" applyAlignment="1">
      <alignment vertical="center"/>
    </xf>
    <xf numFmtId="176" fontId="26" fillId="28" borderId="30" xfId="33" applyNumberFormat="1" applyFont="1" applyFill="1" applyBorder="1" applyAlignment="1">
      <alignment vertical="center"/>
    </xf>
    <xf numFmtId="176" fontId="26" fillId="28" borderId="3" xfId="33" applyNumberFormat="1" applyFont="1" applyFill="1" applyBorder="1" applyAlignment="1">
      <alignment vertical="center"/>
    </xf>
    <xf numFmtId="177" fontId="26" fillId="27" borderId="0" xfId="33" applyNumberFormat="1" applyFont="1" applyFill="1" applyAlignment="1">
      <alignment vertical="center"/>
    </xf>
    <xf numFmtId="0" fontId="26" fillId="8" borderId="51" xfId="33" applyFont="1" applyFill="1" applyBorder="1" applyAlignment="1">
      <alignment vertical="center"/>
    </xf>
    <xf numFmtId="177" fontId="25" fillId="8" borderId="90" xfId="33" applyNumberFormat="1" applyFont="1" applyFill="1" applyBorder="1" applyAlignment="1">
      <alignment vertical="center"/>
    </xf>
    <xf numFmtId="0" fontId="26" fillId="8" borderId="91" xfId="33" applyFont="1" applyFill="1" applyBorder="1" applyAlignment="1">
      <alignment vertical="center"/>
    </xf>
    <xf numFmtId="177" fontId="25" fillId="0" borderId="90" xfId="33" applyNumberFormat="1" applyFont="1" applyBorder="1" applyAlignment="1">
      <alignment vertical="center"/>
    </xf>
    <xf numFmtId="177" fontId="26" fillId="28" borderId="1" xfId="33" applyNumberFormat="1" applyFont="1" applyFill="1" applyBorder="1" applyAlignment="1">
      <alignment vertical="center"/>
    </xf>
    <xf numFmtId="177" fontId="26" fillId="28" borderId="30" xfId="33" applyNumberFormat="1" applyFont="1" applyFill="1" applyBorder="1" applyAlignment="1">
      <alignment vertical="center"/>
    </xf>
    <xf numFmtId="177" fontId="26" fillId="28" borderId="3" xfId="33" applyNumberFormat="1" applyFont="1" applyFill="1" applyBorder="1" applyAlignment="1">
      <alignment vertical="center"/>
    </xf>
    <xf numFmtId="0" fontId="26" fillId="8" borderId="73" xfId="33" applyFont="1" applyFill="1" applyBorder="1" applyAlignment="1">
      <alignment vertical="center"/>
    </xf>
    <xf numFmtId="0" fontId="25" fillId="8" borderId="91" xfId="33" applyFont="1" applyFill="1" applyBorder="1" applyAlignment="1">
      <alignment vertical="center"/>
    </xf>
    <xf numFmtId="0" fontId="26" fillId="8" borderId="115" xfId="33" applyFont="1" applyFill="1" applyBorder="1" applyAlignment="1">
      <alignment vertical="center"/>
    </xf>
    <xf numFmtId="177" fontId="25" fillId="8" borderId="114" xfId="33" applyNumberFormat="1" applyFont="1" applyFill="1" applyBorder="1" applyAlignment="1">
      <alignment vertical="center"/>
    </xf>
    <xf numFmtId="177" fontId="25" fillId="8" borderId="51" xfId="33" applyNumberFormat="1" applyFont="1" applyFill="1" applyBorder="1" applyAlignment="1">
      <alignment vertical="center"/>
    </xf>
    <xf numFmtId="0" fontId="25" fillId="8" borderId="114" xfId="33" applyFont="1" applyFill="1" applyBorder="1" applyAlignment="1">
      <alignment vertical="center" wrapText="1"/>
    </xf>
    <xf numFmtId="176" fontId="25" fillId="8" borderId="74" xfId="33" applyNumberFormat="1" applyFont="1" applyFill="1" applyBorder="1" applyAlignment="1">
      <alignment horizontal="center" vertical="center" wrapText="1"/>
    </xf>
    <xf numFmtId="0" fontId="26" fillId="8" borderId="114" xfId="33" applyFont="1" applyFill="1" applyBorder="1" applyAlignment="1">
      <alignment vertical="center"/>
    </xf>
    <xf numFmtId="177" fontId="25" fillId="8" borderId="56" xfId="33" applyNumberFormat="1" applyFont="1" applyFill="1" applyBorder="1" applyAlignment="1">
      <alignment vertical="center"/>
    </xf>
    <xf numFmtId="0" fontId="26" fillId="8" borderId="84" xfId="33" applyFont="1" applyFill="1" applyBorder="1" applyAlignment="1">
      <alignment vertical="center"/>
    </xf>
    <xf numFmtId="183" fontId="26" fillId="28" borderId="49" xfId="33" applyNumberFormat="1" applyFont="1" applyFill="1" applyBorder="1" applyAlignment="1">
      <alignment vertical="center"/>
    </xf>
    <xf numFmtId="177" fontId="26" fillId="28" borderId="49" xfId="33" applyNumberFormat="1" applyFont="1" applyFill="1" applyBorder="1" applyAlignment="1">
      <alignment vertical="center"/>
    </xf>
    <xf numFmtId="183" fontId="26" fillId="28" borderId="17" xfId="33" applyNumberFormat="1" applyFont="1" applyFill="1" applyBorder="1" applyAlignment="1">
      <alignment vertical="center"/>
    </xf>
    <xf numFmtId="183" fontId="26" fillId="28" borderId="59" xfId="33" applyNumberFormat="1" applyFont="1" applyFill="1" applyBorder="1" applyAlignment="1">
      <alignment vertical="center"/>
    </xf>
    <xf numFmtId="183" fontId="26" fillId="28" borderId="113" xfId="33" applyNumberFormat="1" applyFont="1" applyFill="1" applyBorder="1" applyAlignment="1">
      <alignment vertical="center"/>
    </xf>
    <xf numFmtId="183" fontId="26" fillId="28" borderId="145" xfId="33" applyNumberFormat="1" applyFont="1" applyFill="1" applyBorder="1" applyAlignment="1">
      <alignment vertical="center"/>
    </xf>
    <xf numFmtId="177" fontId="25" fillId="18" borderId="7" xfId="33" applyNumberFormat="1" applyFont="1" applyFill="1" applyBorder="1" applyAlignment="1">
      <alignment vertical="center"/>
    </xf>
    <xf numFmtId="176" fontId="26" fillId="18" borderId="50" xfId="33" applyNumberFormat="1" applyFont="1" applyFill="1" applyBorder="1" applyAlignment="1">
      <alignment vertical="center"/>
    </xf>
    <xf numFmtId="176" fontId="26" fillId="18" borderId="136" xfId="33" applyNumberFormat="1" applyFont="1" applyFill="1" applyBorder="1" applyAlignment="1">
      <alignment vertical="center"/>
    </xf>
    <xf numFmtId="187" fontId="26" fillId="18" borderId="116" xfId="29" applyNumberFormat="1" applyFont="1" applyFill="1" applyBorder="1" applyAlignment="1">
      <alignment vertical="center"/>
    </xf>
    <xf numFmtId="187" fontId="26" fillId="18" borderId="137" xfId="29" applyNumberFormat="1" applyFont="1" applyFill="1" applyBorder="1" applyAlignment="1">
      <alignment vertical="center"/>
    </xf>
    <xf numFmtId="0" fontId="26" fillId="8" borderId="0" xfId="33" applyFont="1" applyFill="1" applyAlignment="1">
      <alignment horizontal="left" vertical="center"/>
    </xf>
    <xf numFmtId="176" fontId="25" fillId="8" borderId="0" xfId="33" applyNumberFormat="1" applyFont="1" applyFill="1" applyAlignment="1">
      <alignment horizontal="center" vertical="center"/>
    </xf>
    <xf numFmtId="0" fontId="26" fillId="8" borderId="0" xfId="33" applyFont="1" applyFill="1" applyAlignment="1">
      <alignment horizontal="center" vertical="center"/>
    </xf>
    <xf numFmtId="176" fontId="44" fillId="8" borderId="0" xfId="33" applyNumberFormat="1" applyFont="1" applyFill="1" applyAlignment="1">
      <alignment horizontal="center" vertical="center"/>
    </xf>
    <xf numFmtId="196" fontId="25" fillId="8" borderId="0" xfId="33" applyNumberFormat="1" applyFont="1" applyFill="1" applyAlignment="1">
      <alignment vertical="center"/>
    </xf>
    <xf numFmtId="0" fontId="25" fillId="5" borderId="90" xfId="33" applyFont="1" applyFill="1" applyBorder="1" applyAlignment="1">
      <alignment vertical="center"/>
    </xf>
    <xf numFmtId="177" fontId="25" fillId="37" borderId="45" xfId="33" applyNumberFormat="1" applyFont="1" applyFill="1" applyBorder="1" applyAlignment="1">
      <alignment vertical="center"/>
    </xf>
    <xf numFmtId="0" fontId="25" fillId="5" borderId="74" xfId="33" applyFont="1" applyFill="1" applyBorder="1" applyAlignment="1">
      <alignment horizontal="center" vertical="center"/>
    </xf>
    <xf numFmtId="0" fontId="26" fillId="8" borderId="144" xfId="33" applyFont="1" applyFill="1" applyBorder="1" applyAlignment="1">
      <alignment vertical="center"/>
    </xf>
    <xf numFmtId="176" fontId="25" fillId="8" borderId="74" xfId="33" applyNumberFormat="1" applyFont="1" applyFill="1" applyBorder="1" applyAlignment="1">
      <alignment horizontal="center" vertical="center"/>
    </xf>
    <xf numFmtId="0" fontId="26" fillId="8" borderId="49" xfId="33" applyFont="1" applyFill="1" applyBorder="1" applyAlignment="1">
      <alignment vertical="center"/>
    </xf>
    <xf numFmtId="0" fontId="26" fillId="8" borderId="29" xfId="33" applyFont="1" applyFill="1" applyBorder="1" applyAlignment="1">
      <alignment vertical="center"/>
    </xf>
    <xf numFmtId="0" fontId="26" fillId="8" borderId="90" xfId="33" applyFont="1" applyFill="1" applyBorder="1" applyAlignment="1">
      <alignment vertical="center"/>
    </xf>
    <xf numFmtId="0" fontId="26" fillId="8" borderId="41" xfId="33" applyFont="1" applyFill="1" applyBorder="1" applyAlignment="1">
      <alignment vertical="center"/>
    </xf>
    <xf numFmtId="177" fontId="25" fillId="8" borderId="49" xfId="33" applyNumberFormat="1" applyFont="1" applyFill="1" applyBorder="1" applyAlignment="1">
      <alignment vertical="center"/>
    </xf>
    <xf numFmtId="177" fontId="25" fillId="8" borderId="59" xfId="33" applyNumberFormat="1" applyFont="1" applyFill="1" applyBorder="1" applyAlignment="1">
      <alignment vertical="center"/>
    </xf>
    <xf numFmtId="190" fontId="25" fillId="8" borderId="9" xfId="26" applyNumberFormat="1" applyFont="1" applyFill="1" applyBorder="1" applyAlignment="1">
      <alignment horizontal="right" vertical="center"/>
    </xf>
    <xf numFmtId="201" fontId="25" fillId="27" borderId="0" xfId="26" applyNumberFormat="1" applyFont="1" applyFill="1" applyBorder="1" applyAlignment="1">
      <alignment horizontal="right" vertical="center"/>
    </xf>
    <xf numFmtId="0" fontId="25" fillId="8" borderId="78" xfId="33" applyFont="1" applyFill="1" applyBorder="1" applyAlignment="1">
      <alignment horizontal="left" vertical="center"/>
    </xf>
    <xf numFmtId="177" fontId="25" fillId="8" borderId="108" xfId="33" applyNumberFormat="1" applyFont="1" applyFill="1" applyBorder="1" applyAlignment="1">
      <alignment vertical="center"/>
    </xf>
    <xf numFmtId="176" fontId="25" fillId="8" borderId="76" xfId="33" applyNumberFormat="1" applyFont="1" applyFill="1" applyBorder="1" applyAlignment="1">
      <alignment horizontal="centerContinuous" vertical="center"/>
    </xf>
    <xf numFmtId="190" fontId="25" fillId="22" borderId="1" xfId="26" applyNumberFormat="1" applyFont="1" applyFill="1" applyBorder="1" applyAlignment="1">
      <alignment horizontal="right" vertical="center"/>
    </xf>
    <xf numFmtId="190" fontId="25" fillId="8" borderId="1" xfId="33" applyNumberFormat="1" applyFont="1" applyFill="1" applyBorder="1" applyAlignment="1">
      <alignment vertical="center"/>
    </xf>
    <xf numFmtId="190" fontId="25" fillId="27" borderId="0" xfId="33" applyNumberFormat="1" applyFont="1" applyFill="1" applyAlignment="1">
      <alignment vertical="center"/>
    </xf>
    <xf numFmtId="190" fontId="25" fillId="22" borderId="9" xfId="26" applyNumberFormat="1" applyFont="1" applyFill="1" applyBorder="1" applyAlignment="1">
      <alignment horizontal="right" vertical="center"/>
    </xf>
    <xf numFmtId="190" fontId="25" fillId="8" borderId="59" xfId="26" applyNumberFormat="1" applyFont="1" applyFill="1" applyBorder="1" applyAlignment="1">
      <alignment horizontal="right" vertical="center"/>
    </xf>
    <xf numFmtId="190" fontId="25" fillId="22" borderId="67" xfId="26" applyNumberFormat="1" applyFont="1" applyFill="1" applyBorder="1" applyAlignment="1">
      <alignment horizontal="right" vertical="center"/>
    </xf>
    <xf numFmtId="190" fontId="25" fillId="8" borderId="4" xfId="33" applyNumberFormat="1" applyFont="1" applyFill="1" applyBorder="1" applyAlignment="1">
      <alignment vertical="center"/>
    </xf>
    <xf numFmtId="190" fontId="25" fillId="22" borderId="1" xfId="33" applyNumberFormat="1" applyFont="1" applyFill="1" applyBorder="1" applyAlignment="1">
      <alignment vertical="center"/>
    </xf>
    <xf numFmtId="190" fontId="25" fillId="22" borderId="59" xfId="26" applyNumberFormat="1" applyFont="1" applyFill="1" applyBorder="1" applyAlignment="1">
      <alignment horizontal="right" vertical="center"/>
    </xf>
    <xf numFmtId="190" fontId="25" fillId="22" borderId="4" xfId="33" applyNumberFormat="1" applyFont="1" applyFill="1" applyBorder="1" applyAlignment="1">
      <alignment vertical="center"/>
    </xf>
    <xf numFmtId="190" fontId="25" fillId="8" borderId="67" xfId="26" applyNumberFormat="1" applyFont="1" applyFill="1" applyBorder="1" applyAlignment="1">
      <alignment horizontal="right" vertical="center"/>
    </xf>
    <xf numFmtId="177" fontId="25" fillId="8" borderId="0" xfId="33" applyNumberFormat="1" applyFont="1" applyFill="1" applyAlignment="1">
      <alignment horizontal="center" vertical="center" wrapText="1"/>
    </xf>
    <xf numFmtId="0" fontId="29" fillId="27" borderId="0" xfId="34" applyFont="1" applyFill="1" applyAlignment="1">
      <alignment vertical="top"/>
    </xf>
    <xf numFmtId="181" fontId="28" fillId="8" borderId="0" xfId="33" applyNumberFormat="1" applyFont="1" applyFill="1" applyAlignment="1">
      <alignment horizontal="left" vertical="top"/>
    </xf>
    <xf numFmtId="0" fontId="25" fillId="27" borderId="0" xfId="34" applyFont="1" applyFill="1" applyAlignment="1">
      <alignment vertical="top"/>
    </xf>
    <xf numFmtId="0" fontId="25" fillId="27" borderId="0" xfId="34" applyFont="1" applyFill="1" applyAlignment="1">
      <alignment horizontal="right" vertical="top"/>
    </xf>
    <xf numFmtId="0" fontId="29" fillId="27" borderId="0" xfId="34" applyFont="1" applyFill="1">
      <alignment vertical="center"/>
    </xf>
    <xf numFmtId="0" fontId="25" fillId="27" borderId="0" xfId="34" applyFont="1" applyFill="1">
      <alignment vertical="center"/>
    </xf>
    <xf numFmtId="0" fontId="19" fillId="9" borderId="41" xfId="33" applyFont="1" applyFill="1" applyBorder="1" applyAlignment="1">
      <alignment vertical="center"/>
    </xf>
    <xf numFmtId="0" fontId="19" fillId="4" borderId="41" xfId="33" applyFont="1" applyFill="1" applyBorder="1" applyAlignment="1">
      <alignment vertical="center"/>
    </xf>
    <xf numFmtId="0" fontId="19" fillId="53" borderId="32" xfId="33" applyFont="1" applyFill="1" applyBorder="1" applyAlignment="1">
      <alignment vertical="center"/>
    </xf>
    <xf numFmtId="0" fontId="19" fillId="10" borderId="41" xfId="33" applyFont="1" applyFill="1" applyBorder="1" applyAlignment="1">
      <alignment vertical="center"/>
    </xf>
    <xf numFmtId="0" fontId="19" fillId="44" borderId="41" xfId="33" applyFont="1" applyFill="1" applyBorder="1" applyAlignment="1">
      <alignment vertical="center"/>
    </xf>
    <xf numFmtId="0" fontId="19" fillId="23" borderId="30" xfId="33" applyFont="1" applyFill="1" applyBorder="1" applyAlignment="1">
      <alignment vertical="center"/>
    </xf>
    <xf numFmtId="176" fontId="25" fillId="8" borderId="74" xfId="33" applyNumberFormat="1" applyFont="1" applyFill="1" applyBorder="1" applyAlignment="1">
      <alignment horizontal="right" vertical="center" wrapText="1"/>
    </xf>
    <xf numFmtId="0" fontId="25" fillId="8" borderId="0" xfId="31" applyFont="1" applyFill="1" applyAlignment="1">
      <alignment horizontal="left" wrapText="1"/>
    </xf>
    <xf numFmtId="49" fontId="25" fillId="27" borderId="0" xfId="34" applyNumberFormat="1" applyFont="1" applyFill="1" applyAlignment="1">
      <alignment vertical="top"/>
    </xf>
    <xf numFmtId="0" fontId="25" fillId="27" borderId="0" xfId="34" applyFont="1" applyFill="1" applyAlignment="1">
      <alignment horizontal="left" vertical="top" indent="1"/>
    </xf>
    <xf numFmtId="49" fontId="25" fillId="27" borderId="0" xfId="0" applyNumberFormat="1" applyFont="1" applyFill="1" applyAlignment="1">
      <alignment vertical="top"/>
    </xf>
    <xf numFmtId="0" fontId="25" fillId="27" borderId="0" xfId="0" applyFont="1" applyFill="1" applyAlignment="1">
      <alignment horizontal="left" vertical="top" indent="1"/>
    </xf>
    <xf numFmtId="0" fontId="25" fillId="27" borderId="0" xfId="0" applyFont="1" applyFill="1" applyAlignment="1">
      <alignment vertical="top"/>
    </xf>
    <xf numFmtId="49" fontId="25" fillId="27" borderId="0" xfId="34" applyNumberFormat="1" applyFont="1" applyFill="1">
      <alignment vertical="center"/>
    </xf>
    <xf numFmtId="0" fontId="25" fillId="27" borderId="1" xfId="34" applyFont="1" applyFill="1" applyBorder="1" applyAlignment="1">
      <alignment horizontal="center" vertical="center"/>
    </xf>
    <xf numFmtId="38" fontId="25" fillId="27" borderId="30" xfId="29" applyFont="1" applyFill="1" applyBorder="1" applyAlignment="1">
      <alignment horizontal="right" vertical="center"/>
    </xf>
    <xf numFmtId="0" fontId="25" fillId="27" borderId="1" xfId="34" applyFont="1" applyFill="1" applyBorder="1" applyAlignment="1">
      <alignment horizontal="right" vertical="center"/>
    </xf>
    <xf numFmtId="0" fontId="25" fillId="27" borderId="30" xfId="34" applyFont="1" applyFill="1" applyBorder="1" applyAlignment="1">
      <alignment horizontal="right" vertical="center"/>
    </xf>
    <xf numFmtId="0" fontId="25" fillId="27" borderId="1" xfId="34" applyFont="1" applyFill="1" applyBorder="1">
      <alignment vertical="center"/>
    </xf>
    <xf numFmtId="0" fontId="25" fillId="27" borderId="17" xfId="34" applyFont="1" applyFill="1" applyBorder="1">
      <alignment vertical="center"/>
    </xf>
    <xf numFmtId="38" fontId="25" fillId="27" borderId="1" xfId="29" applyFont="1" applyFill="1" applyBorder="1">
      <alignment vertical="center"/>
    </xf>
    <xf numFmtId="3" fontId="25" fillId="27" borderId="17" xfId="34" applyNumberFormat="1" applyFont="1" applyFill="1" applyBorder="1">
      <alignment vertical="center"/>
    </xf>
    <xf numFmtId="3" fontId="25" fillId="27" borderId="0" xfId="34" applyNumberFormat="1" applyFont="1" applyFill="1">
      <alignment vertical="center"/>
    </xf>
    <xf numFmtId="0" fontId="25" fillId="27" borderId="85" xfId="34" applyFont="1" applyFill="1" applyBorder="1" applyAlignment="1">
      <alignment horizontal="left" vertical="center"/>
    </xf>
    <xf numFmtId="0" fontId="25" fillId="27" borderId="85" xfId="34" applyFont="1" applyFill="1" applyBorder="1" applyAlignment="1">
      <alignment vertical="center" wrapText="1"/>
    </xf>
    <xf numFmtId="0" fontId="25" fillId="27" borderId="0" xfId="34" applyFont="1" applyFill="1" applyAlignment="1">
      <alignment vertical="center" wrapText="1"/>
    </xf>
    <xf numFmtId="0" fontId="25" fillId="27" borderId="0" xfId="0" applyFont="1" applyFill="1" applyAlignment="1">
      <alignment horizontal="justify" vertical="center"/>
    </xf>
    <xf numFmtId="1" fontId="25" fillId="8" borderId="42" xfId="0" applyNumberFormat="1" applyFont="1" applyFill="1" applyBorder="1" applyAlignment="1">
      <alignment horizontal="left" vertical="center" indent="1"/>
    </xf>
    <xf numFmtId="1" fontId="25" fillId="8" borderId="19" xfId="0" applyNumberFormat="1" applyFont="1" applyFill="1" applyBorder="1" applyAlignment="1">
      <alignment horizontal="left" vertical="center" indent="1"/>
    </xf>
    <xf numFmtId="0" fontId="19" fillId="39" borderId="99" xfId="33" applyFont="1" applyFill="1" applyBorder="1" applyAlignment="1">
      <alignment vertical="center"/>
    </xf>
    <xf numFmtId="0" fontId="11" fillId="37" borderId="68" xfId="33" applyFont="1" applyFill="1" applyBorder="1" applyAlignment="1">
      <alignment horizontal="center" vertical="center" wrapText="1"/>
    </xf>
    <xf numFmtId="0" fontId="11" fillId="37" borderId="119" xfId="33" applyFont="1" applyFill="1" applyBorder="1" applyAlignment="1">
      <alignment horizontal="center" vertical="center" wrapText="1"/>
    </xf>
    <xf numFmtId="200" fontId="25" fillId="8" borderId="1" xfId="29" applyNumberFormat="1" applyFont="1" applyFill="1" applyBorder="1" applyAlignment="1">
      <alignment horizontal="right" vertical="center"/>
    </xf>
    <xf numFmtId="10" fontId="25" fillId="8" borderId="1" xfId="26" applyNumberFormat="1" applyFont="1" applyFill="1" applyBorder="1" applyAlignment="1">
      <alignment horizontal="right" vertical="center"/>
    </xf>
    <xf numFmtId="0" fontId="25" fillId="8" borderId="139" xfId="33" applyFont="1" applyFill="1" applyBorder="1" applyAlignment="1">
      <alignment horizontal="left" vertical="center"/>
    </xf>
    <xf numFmtId="0" fontId="25" fillId="8" borderId="0" xfId="33" applyFont="1" applyFill="1" applyAlignment="1">
      <alignment horizontal="left" vertical="top" wrapText="1"/>
    </xf>
    <xf numFmtId="0" fontId="35" fillId="27" borderId="0" xfId="28" applyFont="1" applyFill="1" applyAlignment="1" applyProtection="1">
      <alignment vertical="center"/>
    </xf>
    <xf numFmtId="176" fontId="25" fillId="8" borderId="168" xfId="33" applyNumberFormat="1" applyFont="1" applyFill="1" applyBorder="1" applyAlignment="1">
      <alignment horizontal="center" vertical="center"/>
    </xf>
    <xf numFmtId="176" fontId="25" fillId="8" borderId="168" xfId="33" applyNumberFormat="1" applyFont="1" applyFill="1" applyBorder="1" applyAlignment="1">
      <alignment horizontal="center" vertical="center" wrapText="1"/>
    </xf>
    <xf numFmtId="176" fontId="25" fillId="18" borderId="169" xfId="33" applyNumberFormat="1" applyFont="1" applyFill="1" applyBorder="1" applyAlignment="1">
      <alignment horizontal="center" vertical="center"/>
    </xf>
    <xf numFmtId="38" fontId="25" fillId="28" borderId="87" xfId="29" applyFont="1" applyFill="1" applyBorder="1" applyAlignment="1">
      <alignment vertical="center"/>
    </xf>
    <xf numFmtId="0" fontId="25" fillId="5" borderId="118" xfId="33" applyFont="1" applyFill="1" applyBorder="1" applyAlignment="1">
      <alignment horizontal="center" vertical="center"/>
    </xf>
    <xf numFmtId="0" fontId="32" fillId="11" borderId="119" xfId="33" applyFont="1" applyFill="1" applyBorder="1" applyAlignment="1">
      <alignment horizontal="center" vertical="center"/>
    </xf>
    <xf numFmtId="0" fontId="25" fillId="9" borderId="171" xfId="33" applyFont="1" applyFill="1" applyBorder="1" applyAlignment="1">
      <alignment vertical="center" wrapText="1"/>
    </xf>
    <xf numFmtId="0" fontId="25" fillId="8" borderId="23" xfId="33" applyFont="1" applyFill="1" applyBorder="1" applyAlignment="1">
      <alignment vertical="center"/>
    </xf>
    <xf numFmtId="0" fontId="25" fillId="8" borderId="20" xfId="33" applyFont="1" applyFill="1" applyBorder="1" applyAlignment="1">
      <alignment vertical="center"/>
    </xf>
    <xf numFmtId="0" fontId="25" fillId="44" borderId="171" xfId="33" applyFont="1" applyFill="1" applyBorder="1" applyAlignment="1">
      <alignment vertical="center"/>
    </xf>
    <xf numFmtId="0" fontId="32" fillId="5" borderId="0" xfId="33" applyFont="1" applyFill="1" applyAlignment="1">
      <alignment vertical="center"/>
    </xf>
    <xf numFmtId="0" fontId="25" fillId="45" borderId="0" xfId="33" applyFont="1" applyFill="1" applyAlignment="1">
      <alignment vertical="center"/>
    </xf>
    <xf numFmtId="0" fontId="25" fillId="27" borderId="172" xfId="33" applyFont="1" applyFill="1" applyBorder="1" applyAlignment="1">
      <alignment vertical="center"/>
    </xf>
    <xf numFmtId="0" fontId="25" fillId="27" borderId="178" xfId="33" applyFont="1" applyFill="1" applyBorder="1" applyAlignment="1">
      <alignment vertical="center" wrapText="1"/>
    </xf>
    <xf numFmtId="0" fontId="25" fillId="37" borderId="118" xfId="33" applyFont="1" applyFill="1" applyBorder="1" applyAlignment="1">
      <alignment horizontal="center" vertical="center"/>
    </xf>
    <xf numFmtId="0" fontId="25" fillId="3" borderId="120" xfId="33" applyFont="1" applyFill="1" applyBorder="1" applyAlignment="1">
      <alignment vertical="center"/>
    </xf>
    <xf numFmtId="0" fontId="25" fillId="3" borderId="120" xfId="33" applyFont="1" applyFill="1" applyBorder="1" applyAlignment="1">
      <alignment vertical="center" wrapText="1"/>
    </xf>
    <xf numFmtId="38" fontId="11" fillId="0" borderId="22" xfId="29" applyFont="1" applyFill="1" applyBorder="1" applyAlignment="1">
      <alignment horizontal="left" vertical="center"/>
    </xf>
    <xf numFmtId="0" fontId="25" fillId="9" borderId="171" xfId="33" applyFont="1" applyFill="1" applyBorder="1" applyAlignment="1">
      <alignment vertical="center"/>
    </xf>
    <xf numFmtId="0" fontId="25" fillId="8" borderId="47" xfId="33" applyFont="1" applyFill="1" applyBorder="1" applyAlignment="1">
      <alignment vertical="center"/>
    </xf>
    <xf numFmtId="0" fontId="25" fillId="8" borderId="22" xfId="33" applyFont="1" applyFill="1" applyBorder="1" applyAlignment="1">
      <alignment vertical="center"/>
    </xf>
    <xf numFmtId="0" fontId="32" fillId="10" borderId="120" xfId="33" applyFont="1" applyFill="1" applyBorder="1" applyAlignment="1">
      <alignment vertical="center"/>
    </xf>
    <xf numFmtId="38" fontId="25" fillId="40" borderId="120" xfId="29" applyFont="1" applyFill="1" applyBorder="1" applyAlignment="1">
      <alignment vertical="center"/>
    </xf>
    <xf numFmtId="0" fontId="25" fillId="46" borderId="159" xfId="33" applyFont="1" applyFill="1" applyBorder="1" applyAlignment="1">
      <alignment vertical="center"/>
    </xf>
    <xf numFmtId="38" fontId="25" fillId="48" borderId="23" xfId="29" applyFont="1" applyFill="1" applyBorder="1" applyAlignment="1">
      <alignment vertical="center"/>
    </xf>
    <xf numFmtId="0" fontId="25" fillId="4" borderId="171" xfId="33" applyFont="1" applyFill="1" applyBorder="1" applyAlignment="1">
      <alignment vertical="center"/>
    </xf>
    <xf numFmtId="0" fontId="25" fillId="53" borderId="119" xfId="33" applyFont="1" applyFill="1" applyBorder="1" applyAlignment="1">
      <alignment vertical="center"/>
    </xf>
    <xf numFmtId="0" fontId="32" fillId="5" borderId="167" xfId="33" applyFont="1" applyFill="1" applyBorder="1" applyAlignment="1">
      <alignment vertical="center"/>
    </xf>
    <xf numFmtId="0" fontId="25" fillId="5" borderId="0" xfId="33" applyFont="1" applyFill="1" applyAlignment="1">
      <alignment vertical="center"/>
    </xf>
    <xf numFmtId="0" fontId="25" fillId="18" borderId="171" xfId="33" applyFont="1" applyFill="1" applyBorder="1" applyAlignment="1">
      <alignment vertical="center"/>
    </xf>
    <xf numFmtId="0" fontId="25" fillId="27" borderId="47" xfId="33" applyFont="1" applyFill="1" applyBorder="1" applyAlignment="1">
      <alignment vertical="center"/>
    </xf>
    <xf numFmtId="0" fontId="25" fillId="27" borderId="20" xfId="33" applyFont="1" applyFill="1" applyBorder="1" applyAlignment="1">
      <alignment vertical="center"/>
    </xf>
    <xf numFmtId="0" fontId="25" fillId="21" borderId="134" xfId="33" applyFont="1" applyFill="1" applyBorder="1" applyAlignment="1">
      <alignment vertical="center"/>
    </xf>
    <xf numFmtId="0" fontId="25" fillId="23" borderId="120" xfId="33" applyFont="1" applyFill="1" applyBorder="1" applyAlignment="1">
      <alignment vertical="center"/>
    </xf>
    <xf numFmtId="0" fontId="25" fillId="39" borderId="134" xfId="33" applyFont="1" applyFill="1" applyBorder="1" applyAlignment="1">
      <alignment vertical="center"/>
    </xf>
    <xf numFmtId="0" fontId="32" fillId="12" borderId="119" xfId="33" applyFont="1" applyFill="1" applyBorder="1" applyAlignment="1">
      <alignment vertical="center"/>
    </xf>
    <xf numFmtId="0" fontId="25" fillId="12" borderId="0" xfId="33" applyFont="1" applyFill="1" applyAlignment="1">
      <alignment vertical="center"/>
    </xf>
    <xf numFmtId="0" fontId="25" fillId="27" borderId="173" xfId="33" applyFont="1" applyFill="1" applyBorder="1" applyAlignment="1">
      <alignment vertical="center"/>
    </xf>
    <xf numFmtId="0" fontId="25" fillId="27" borderId="175" xfId="33" applyFont="1" applyFill="1" applyBorder="1" applyAlignment="1">
      <alignment vertical="center"/>
    </xf>
    <xf numFmtId="0" fontId="32" fillId="45" borderId="176" xfId="33" applyFont="1" applyFill="1" applyBorder="1" applyAlignment="1">
      <alignment vertical="center"/>
    </xf>
    <xf numFmtId="0" fontId="25" fillId="40" borderId="171" xfId="33" applyFont="1" applyFill="1" applyBorder="1" applyAlignment="1">
      <alignment vertical="center"/>
    </xf>
    <xf numFmtId="0" fontId="25" fillId="27" borderId="22" xfId="33" applyFont="1" applyFill="1" applyBorder="1" applyAlignment="1">
      <alignment vertical="center"/>
    </xf>
    <xf numFmtId="0" fontId="25" fillId="27" borderId="169" xfId="33" applyFont="1" applyFill="1" applyBorder="1" applyAlignment="1">
      <alignment vertical="center"/>
    </xf>
    <xf numFmtId="0" fontId="25" fillId="42" borderId="55" xfId="33" applyFont="1" applyFill="1" applyBorder="1" applyAlignment="1">
      <alignment vertical="center"/>
    </xf>
    <xf numFmtId="0" fontId="25" fillId="42" borderId="120" xfId="33" applyFont="1" applyFill="1" applyBorder="1" applyAlignment="1">
      <alignment vertical="center"/>
    </xf>
    <xf numFmtId="0" fontId="25" fillId="42" borderId="3" xfId="33" applyFont="1" applyFill="1" applyBorder="1" applyAlignment="1">
      <alignment vertical="center"/>
    </xf>
    <xf numFmtId="0" fontId="25" fillId="42" borderId="3" xfId="33" applyFont="1" applyFill="1" applyBorder="1" applyAlignment="1">
      <alignment vertical="center" wrapText="1"/>
    </xf>
    <xf numFmtId="0" fontId="25" fillId="42" borderId="120" xfId="33" applyFont="1" applyFill="1" applyBorder="1" applyAlignment="1">
      <alignment vertical="center" wrapText="1"/>
    </xf>
    <xf numFmtId="0" fontId="25" fillId="44" borderId="171" xfId="33" applyFont="1" applyFill="1" applyBorder="1" applyAlignment="1">
      <alignment vertical="center" wrapText="1"/>
    </xf>
    <xf numFmtId="38" fontId="25" fillId="15" borderId="177" xfId="29" applyFont="1" applyFill="1" applyBorder="1" applyAlignment="1">
      <alignment vertical="center"/>
    </xf>
    <xf numFmtId="0" fontId="32" fillId="40" borderId="120" xfId="33" applyFont="1" applyFill="1" applyBorder="1" applyAlignment="1">
      <alignment vertical="center" wrapText="1"/>
    </xf>
    <xf numFmtId="0" fontId="25" fillId="40" borderId="120" xfId="33" applyFont="1" applyFill="1" applyBorder="1" applyAlignment="1">
      <alignment vertical="center" wrapText="1"/>
    </xf>
    <xf numFmtId="0" fontId="25" fillId="42" borderId="159" xfId="33" applyFont="1" applyFill="1" applyBorder="1" applyAlignment="1">
      <alignment vertical="center"/>
    </xf>
    <xf numFmtId="0" fontId="25" fillId="42" borderId="20" xfId="33" applyFont="1" applyFill="1" applyBorder="1" applyAlignment="1">
      <alignment vertical="center"/>
    </xf>
    <xf numFmtId="0" fontId="25" fillId="54" borderId="120" xfId="33" applyFont="1" applyFill="1" applyBorder="1" applyAlignment="1">
      <alignment vertical="center" wrapText="1"/>
    </xf>
    <xf numFmtId="0" fontId="32" fillId="8" borderId="173" xfId="33" applyFont="1" applyFill="1" applyBorder="1" applyAlignment="1">
      <alignment vertical="center"/>
    </xf>
    <xf numFmtId="0" fontId="32" fillId="8" borderId="179" xfId="33" applyFont="1" applyFill="1" applyBorder="1" applyAlignment="1">
      <alignment vertical="center"/>
    </xf>
    <xf numFmtId="0" fontId="32" fillId="8" borderId="134" xfId="33" applyFont="1" applyFill="1" applyBorder="1" applyAlignment="1">
      <alignment vertical="center"/>
    </xf>
    <xf numFmtId="0" fontId="32" fillId="37" borderId="167" xfId="33" applyFont="1" applyFill="1" applyBorder="1" applyAlignment="1">
      <alignment vertical="center"/>
    </xf>
    <xf numFmtId="0" fontId="32" fillId="24" borderId="119" xfId="33" applyFont="1" applyFill="1" applyBorder="1" applyAlignment="1">
      <alignment vertical="center"/>
    </xf>
    <xf numFmtId="0" fontId="25" fillId="27" borderId="180" xfId="33" applyFont="1" applyFill="1" applyBorder="1" applyAlignment="1">
      <alignment vertical="center"/>
    </xf>
    <xf numFmtId="0" fontId="25" fillId="27" borderId="181" xfId="33" applyFont="1" applyFill="1" applyBorder="1" applyAlignment="1">
      <alignment vertical="center"/>
    </xf>
    <xf numFmtId="0" fontId="25" fillId="27" borderId="182" xfId="33" applyFont="1" applyFill="1" applyBorder="1" applyAlignment="1">
      <alignment vertical="center"/>
    </xf>
    <xf numFmtId="0" fontId="25" fillId="27" borderId="169" xfId="33" applyFont="1" applyFill="1" applyBorder="1" applyAlignment="1">
      <alignment vertical="center" wrapText="1"/>
    </xf>
    <xf numFmtId="9" fontId="25" fillId="8" borderId="0" xfId="33" applyNumberFormat="1" applyFont="1" applyFill="1" applyAlignment="1">
      <alignment vertical="center"/>
    </xf>
    <xf numFmtId="0" fontId="43" fillId="27" borderId="0" xfId="33" applyFont="1" applyFill="1" applyAlignment="1">
      <alignment horizontal="center" vertical="center"/>
    </xf>
    <xf numFmtId="0" fontId="11" fillId="27" borderId="0" xfId="33" applyFont="1" applyFill="1" applyAlignment="1">
      <alignment horizontal="center" vertical="center" wrapText="1"/>
    </xf>
    <xf numFmtId="0" fontId="25" fillId="42" borderId="134" xfId="33" applyFont="1" applyFill="1" applyBorder="1"/>
    <xf numFmtId="0" fontId="25" fillId="8" borderId="25" xfId="33" applyFont="1" applyFill="1" applyBorder="1" applyAlignment="1">
      <alignment vertical="center"/>
    </xf>
    <xf numFmtId="0" fontId="25" fillId="8" borderId="27" xfId="33" applyFont="1" applyFill="1" applyBorder="1" applyAlignment="1">
      <alignment vertical="center"/>
    </xf>
    <xf numFmtId="0" fontId="25" fillId="8" borderId="109" xfId="33" applyFont="1" applyFill="1" applyBorder="1" applyAlignment="1">
      <alignment vertical="center"/>
    </xf>
    <xf numFmtId="0" fontId="25" fillId="42" borderId="167" xfId="33" applyFont="1" applyFill="1" applyBorder="1" applyAlignment="1">
      <alignment vertical="center" wrapText="1"/>
    </xf>
    <xf numFmtId="0" fontId="25" fillId="27" borderId="183" xfId="33" applyFont="1" applyFill="1" applyBorder="1" applyAlignment="1">
      <alignment vertical="center" wrapText="1"/>
    </xf>
    <xf numFmtId="0" fontId="25" fillId="27" borderId="184" xfId="33" applyFont="1" applyFill="1" applyBorder="1" applyAlignment="1">
      <alignment vertical="center"/>
    </xf>
    <xf numFmtId="0" fontId="25" fillId="42" borderId="165" xfId="33" applyFont="1" applyFill="1" applyBorder="1"/>
    <xf numFmtId="0" fontId="25" fillId="42" borderId="122" xfId="33" applyFont="1" applyFill="1" applyBorder="1"/>
    <xf numFmtId="0" fontId="25" fillId="42" borderId="55" xfId="33" applyFont="1" applyFill="1" applyBorder="1"/>
    <xf numFmtId="0" fontId="26" fillId="8" borderId="185" xfId="33" applyFont="1" applyFill="1" applyBorder="1" applyAlignment="1">
      <alignment vertical="center"/>
    </xf>
    <xf numFmtId="176" fontId="25" fillId="8" borderId="186" xfId="33" applyNumberFormat="1" applyFont="1" applyFill="1" applyBorder="1" applyAlignment="1">
      <alignment horizontal="center" vertical="center"/>
    </xf>
    <xf numFmtId="0" fontId="26" fillId="37" borderId="187" xfId="33" applyFont="1" applyFill="1" applyBorder="1" applyAlignment="1">
      <alignment horizontal="left" vertical="center"/>
    </xf>
    <xf numFmtId="0" fontId="25" fillId="37" borderId="11" xfId="33" applyFont="1" applyFill="1" applyBorder="1" applyAlignment="1">
      <alignment vertical="center"/>
    </xf>
    <xf numFmtId="0" fontId="26" fillId="37" borderId="188" xfId="33" applyFont="1" applyFill="1" applyBorder="1" applyAlignment="1">
      <alignment horizontal="center" vertical="center"/>
    </xf>
    <xf numFmtId="176" fontId="26" fillId="28" borderId="4" xfId="33" applyNumberFormat="1" applyFont="1" applyFill="1" applyBorder="1" applyAlignment="1">
      <alignment vertical="center"/>
    </xf>
    <xf numFmtId="176" fontId="26" fillId="28" borderId="29" xfId="33" applyNumberFormat="1" applyFont="1" applyFill="1" applyBorder="1" applyAlignment="1">
      <alignment vertical="center"/>
    </xf>
    <xf numFmtId="176" fontId="26" fillId="28" borderId="55" xfId="33" applyNumberFormat="1" applyFont="1" applyFill="1" applyBorder="1" applyAlignment="1">
      <alignment vertical="center"/>
    </xf>
    <xf numFmtId="0" fontId="25" fillId="37" borderId="54" xfId="33" applyFont="1" applyFill="1" applyBorder="1" applyAlignment="1">
      <alignment vertical="center"/>
    </xf>
    <xf numFmtId="0" fontId="26" fillId="37" borderId="13" xfId="33" applyFont="1" applyFill="1" applyBorder="1" applyAlignment="1">
      <alignment horizontal="center" vertical="center"/>
    </xf>
    <xf numFmtId="0" fontId="26" fillId="37" borderId="163" xfId="33" applyFont="1" applyFill="1" applyBorder="1" applyAlignment="1">
      <alignment horizontal="center" vertical="center"/>
    </xf>
    <xf numFmtId="0" fontId="26" fillId="37" borderId="14" xfId="33" applyFont="1" applyFill="1" applyBorder="1" applyAlignment="1">
      <alignment horizontal="center" vertical="center"/>
    </xf>
    <xf numFmtId="0" fontId="25" fillId="27" borderId="189" xfId="33" applyFont="1" applyFill="1" applyBorder="1" applyAlignment="1">
      <alignment vertical="center" wrapText="1"/>
    </xf>
    <xf numFmtId="0" fontId="25" fillId="27" borderId="190" xfId="33" applyFont="1" applyFill="1" applyBorder="1" applyAlignment="1">
      <alignment vertical="center" wrapText="1"/>
    </xf>
    <xf numFmtId="0" fontId="25" fillId="27" borderId="95" xfId="33" applyFont="1" applyFill="1" applyBorder="1" applyAlignment="1">
      <alignment vertical="center"/>
    </xf>
    <xf numFmtId="0" fontId="25" fillId="27" borderId="191" xfId="33" applyFont="1" applyFill="1" applyBorder="1" applyAlignment="1">
      <alignment vertical="center" wrapText="1"/>
    </xf>
    <xf numFmtId="0" fontId="25" fillId="5" borderId="170" xfId="33" applyFont="1" applyFill="1" applyBorder="1" applyAlignment="1">
      <alignment horizontal="left" vertical="center"/>
    </xf>
    <xf numFmtId="180" fontId="25" fillId="27" borderId="141" xfId="33" applyNumberFormat="1" applyFont="1" applyFill="1" applyBorder="1" applyAlignment="1">
      <alignment vertical="center"/>
    </xf>
    <xf numFmtId="176" fontId="25" fillId="27" borderId="105" xfId="0" applyNumberFormat="1" applyFont="1" applyFill="1" applyBorder="1" applyAlignment="1">
      <alignment vertical="center" wrapText="1"/>
    </xf>
    <xf numFmtId="180" fontId="25" fillId="27" borderId="105" xfId="33" applyNumberFormat="1" applyFont="1" applyFill="1" applyBorder="1" applyAlignment="1">
      <alignment vertical="center"/>
    </xf>
    <xf numFmtId="180" fontId="25" fillId="27" borderId="150" xfId="33" applyNumberFormat="1" applyFont="1" applyFill="1" applyBorder="1" applyAlignment="1">
      <alignment vertical="center"/>
    </xf>
    <xf numFmtId="176" fontId="25" fillId="27" borderId="44" xfId="0" applyNumberFormat="1" applyFont="1" applyFill="1" applyBorder="1" applyAlignment="1">
      <alignment vertical="center" wrapText="1"/>
    </xf>
    <xf numFmtId="176" fontId="25" fillId="27" borderId="20" xfId="33" applyNumberFormat="1" applyFont="1" applyFill="1" applyBorder="1" applyAlignment="1">
      <alignment vertical="center"/>
    </xf>
    <xf numFmtId="176" fontId="25" fillId="27" borderId="152" xfId="33" applyNumberFormat="1" applyFont="1" applyFill="1" applyBorder="1" applyAlignment="1">
      <alignment vertical="center"/>
    </xf>
    <xf numFmtId="176" fontId="25" fillId="27" borderId="40" xfId="33" applyNumberFormat="1" applyFont="1" applyFill="1" applyBorder="1" applyAlignment="1">
      <alignment vertical="center"/>
    </xf>
    <xf numFmtId="176" fontId="25" fillId="27" borderId="57" xfId="33" applyNumberFormat="1" applyFont="1" applyFill="1" applyBorder="1" applyAlignment="1">
      <alignment vertical="center"/>
    </xf>
    <xf numFmtId="176" fontId="25" fillId="27" borderId="89" xfId="33" applyNumberFormat="1" applyFont="1" applyFill="1" applyBorder="1" applyAlignment="1">
      <alignment vertical="center"/>
    </xf>
    <xf numFmtId="176" fontId="25" fillId="27" borderId="159" xfId="33" applyNumberFormat="1" applyFont="1" applyFill="1" applyBorder="1" applyAlignment="1">
      <alignment vertical="center"/>
    </xf>
    <xf numFmtId="0" fontId="25" fillId="5" borderId="13" xfId="33" applyFont="1" applyFill="1" applyBorder="1" applyAlignment="1">
      <alignment horizontal="center" vertical="center"/>
    </xf>
    <xf numFmtId="0" fontId="25" fillId="5" borderId="14" xfId="33" applyFont="1" applyFill="1" applyBorder="1" applyAlignment="1">
      <alignment horizontal="center" vertical="center"/>
    </xf>
    <xf numFmtId="0" fontId="25" fillId="37" borderId="54" xfId="33" applyFont="1" applyFill="1" applyBorder="1" applyAlignment="1">
      <alignment horizontal="center" vertical="center"/>
    </xf>
    <xf numFmtId="0" fontId="25" fillId="8" borderId="0" xfId="33" applyFont="1" applyFill="1" applyAlignment="1">
      <alignment vertical="top"/>
    </xf>
    <xf numFmtId="0" fontId="25" fillId="18" borderId="33" xfId="33" applyFont="1" applyFill="1" applyBorder="1" applyAlignment="1">
      <alignment vertical="center"/>
    </xf>
    <xf numFmtId="0" fontId="25" fillId="8" borderId="55" xfId="33" applyFont="1" applyFill="1" applyBorder="1" applyAlignment="1">
      <alignment vertical="center"/>
    </xf>
    <xf numFmtId="0" fontId="25" fillId="8" borderId="3" xfId="39" applyFont="1" applyFill="1" applyBorder="1" applyAlignment="1">
      <alignment horizontal="left" vertical="center" wrapText="1"/>
    </xf>
    <xf numFmtId="0" fontId="25" fillId="8" borderId="3" xfId="33" applyFont="1" applyFill="1" applyBorder="1" applyAlignment="1">
      <alignment vertical="center"/>
    </xf>
    <xf numFmtId="0" fontId="25" fillId="8" borderId="165" xfId="33" applyFont="1" applyFill="1" applyBorder="1" applyAlignment="1">
      <alignment vertical="center"/>
    </xf>
    <xf numFmtId="0" fontId="25" fillId="19" borderId="115" xfId="33" applyFont="1" applyFill="1" applyBorder="1" applyAlignment="1">
      <alignment vertical="center"/>
    </xf>
    <xf numFmtId="0" fontId="25" fillId="19" borderId="171" xfId="33" applyFont="1" applyFill="1" applyBorder="1" applyAlignment="1">
      <alignment vertical="center"/>
    </xf>
    <xf numFmtId="0" fontId="25" fillId="19" borderId="51" xfId="33" applyFont="1" applyFill="1" applyBorder="1" applyAlignment="1">
      <alignment vertical="center"/>
    </xf>
    <xf numFmtId="0" fontId="25" fillId="19" borderId="33" xfId="33" applyFont="1" applyFill="1" applyBorder="1" applyAlignment="1">
      <alignment vertical="center"/>
    </xf>
    <xf numFmtId="0" fontId="25" fillId="19" borderId="146" xfId="33" applyFont="1" applyFill="1" applyBorder="1" applyAlignment="1">
      <alignment vertical="center"/>
    </xf>
    <xf numFmtId="0" fontId="25" fillId="20" borderId="33" xfId="33" applyFont="1" applyFill="1" applyBorder="1" applyAlignment="1">
      <alignment vertical="center"/>
    </xf>
    <xf numFmtId="0" fontId="25" fillId="20" borderId="134" xfId="33" applyFont="1" applyFill="1" applyBorder="1" applyAlignment="1">
      <alignment vertical="center"/>
    </xf>
    <xf numFmtId="0" fontId="25" fillId="20" borderId="51" xfId="33" applyFont="1" applyFill="1" applyBorder="1" applyAlignment="1">
      <alignment vertical="center"/>
    </xf>
    <xf numFmtId="0" fontId="25" fillId="20" borderId="146" xfId="33" applyFont="1" applyFill="1" applyBorder="1" applyAlignment="1">
      <alignment vertical="center"/>
    </xf>
    <xf numFmtId="0" fontId="25" fillId="40" borderId="33" xfId="33" applyFont="1" applyFill="1" applyBorder="1" applyAlignment="1">
      <alignment vertical="center"/>
    </xf>
    <xf numFmtId="0" fontId="25" fillId="40" borderId="134" xfId="33" applyFont="1" applyFill="1" applyBorder="1" applyAlignment="1">
      <alignment vertical="center"/>
    </xf>
    <xf numFmtId="0" fontId="25" fillId="8" borderId="194" xfId="33" applyFont="1" applyFill="1" applyBorder="1" applyAlignment="1">
      <alignment vertical="center"/>
    </xf>
    <xf numFmtId="0" fontId="25" fillId="21" borderId="77" xfId="33" applyFont="1" applyFill="1" applyBorder="1" applyAlignment="1">
      <alignment vertical="center"/>
    </xf>
    <xf numFmtId="0" fontId="25" fillId="21" borderId="122" xfId="33" applyFont="1" applyFill="1" applyBorder="1" applyAlignment="1">
      <alignment vertical="center"/>
    </xf>
    <xf numFmtId="0" fontId="25" fillId="18" borderId="167" xfId="33" applyFont="1" applyFill="1" applyBorder="1" applyAlignment="1">
      <alignment vertical="center"/>
    </xf>
    <xf numFmtId="0" fontId="25" fillId="22" borderId="118" xfId="33" applyFont="1" applyFill="1" applyBorder="1" applyAlignment="1">
      <alignment horizontal="center" vertical="center"/>
    </xf>
    <xf numFmtId="176" fontId="25" fillId="27" borderId="2" xfId="33" applyNumberFormat="1" applyFont="1" applyFill="1" applyBorder="1" applyAlignment="1">
      <alignment horizontal="right" vertical="center"/>
    </xf>
    <xf numFmtId="176" fontId="25" fillId="27" borderId="3" xfId="33" applyNumberFormat="1" applyFont="1" applyFill="1" applyBorder="1" applyAlignment="1">
      <alignment horizontal="right" vertical="center"/>
    </xf>
    <xf numFmtId="177" fontId="25" fillId="27" borderId="2" xfId="33" applyNumberFormat="1" applyFont="1" applyFill="1" applyBorder="1" applyAlignment="1">
      <alignment horizontal="right" vertical="center"/>
    </xf>
    <xf numFmtId="177" fontId="25" fillId="27" borderId="3" xfId="33" applyNumberFormat="1" applyFont="1" applyFill="1" applyBorder="1" applyAlignment="1">
      <alignment horizontal="right" vertical="center"/>
    </xf>
    <xf numFmtId="183" fontId="25" fillId="27" borderId="2" xfId="33" applyNumberFormat="1" applyFont="1" applyFill="1" applyBorder="1" applyAlignment="1">
      <alignment horizontal="right" vertical="center"/>
    </xf>
    <xf numFmtId="176" fontId="25" fillId="8" borderId="2" xfId="33" applyNumberFormat="1" applyFont="1" applyFill="1" applyBorder="1" applyAlignment="1">
      <alignment horizontal="right" vertical="center"/>
    </xf>
    <xf numFmtId="176" fontId="25" fillId="8" borderId="3" xfId="33" applyNumberFormat="1" applyFont="1" applyFill="1" applyBorder="1" applyAlignment="1">
      <alignment horizontal="right" vertical="center"/>
    </xf>
    <xf numFmtId="176" fontId="25" fillId="19" borderId="161" xfId="33" applyNumberFormat="1" applyFont="1" applyFill="1" applyBorder="1" applyAlignment="1">
      <alignment vertical="center"/>
    </xf>
    <xf numFmtId="176" fontId="25" fillId="8" borderId="161" xfId="33" applyNumberFormat="1" applyFont="1" applyFill="1" applyBorder="1" applyAlignment="1">
      <alignment horizontal="right" vertical="center"/>
    </xf>
    <xf numFmtId="176" fontId="25" fillId="8" borderId="165" xfId="33" applyNumberFormat="1" applyFont="1" applyFill="1" applyBorder="1" applyAlignment="1">
      <alignment horizontal="right" vertical="center"/>
    </xf>
    <xf numFmtId="177" fontId="25" fillId="8" borderId="161" xfId="33" applyNumberFormat="1" applyFont="1" applyFill="1" applyBorder="1" applyAlignment="1">
      <alignment horizontal="right" vertical="center"/>
    </xf>
    <xf numFmtId="177" fontId="25" fillId="8" borderId="165" xfId="33" applyNumberFormat="1" applyFont="1" applyFill="1" applyBorder="1" applyAlignment="1">
      <alignment horizontal="right" vertical="center"/>
    </xf>
    <xf numFmtId="176" fontId="25" fillId="20" borderId="51" xfId="33" applyNumberFormat="1" applyFont="1" applyFill="1" applyBorder="1" applyAlignment="1">
      <alignment vertical="center"/>
    </xf>
    <xf numFmtId="176" fontId="25" fillId="20" borderId="48" xfId="33" applyNumberFormat="1" applyFont="1" applyFill="1" applyBorder="1" applyAlignment="1">
      <alignment vertical="center"/>
    </xf>
    <xf numFmtId="177" fontId="25" fillId="8" borderId="3" xfId="33" applyNumberFormat="1" applyFont="1" applyFill="1" applyBorder="1" applyAlignment="1">
      <alignment horizontal="right" vertical="center"/>
    </xf>
    <xf numFmtId="176" fontId="25" fillId="40" borderId="146" xfId="33" applyNumberFormat="1" applyFont="1" applyFill="1" applyBorder="1" applyAlignment="1">
      <alignment vertical="center"/>
    </xf>
    <xf numFmtId="176" fontId="25" fillId="40" borderId="3" xfId="33" applyNumberFormat="1" applyFont="1" applyFill="1" applyBorder="1" applyAlignment="1">
      <alignment vertical="center"/>
    </xf>
    <xf numFmtId="177" fontId="25" fillId="8" borderId="2" xfId="33" applyNumberFormat="1" applyFont="1" applyFill="1" applyBorder="1" applyAlignment="1">
      <alignment horizontal="right" vertical="center"/>
    </xf>
    <xf numFmtId="177" fontId="25" fillId="8" borderId="196" xfId="33" applyNumberFormat="1" applyFont="1" applyFill="1" applyBorder="1" applyAlignment="1">
      <alignment horizontal="right" vertical="center"/>
    </xf>
    <xf numFmtId="177" fontId="25" fillId="8" borderId="194" xfId="33" applyNumberFormat="1" applyFont="1" applyFill="1" applyBorder="1" applyAlignment="1">
      <alignment horizontal="right" vertical="center"/>
    </xf>
    <xf numFmtId="176" fontId="25" fillId="21" borderId="52" xfId="33" applyNumberFormat="1" applyFont="1" applyFill="1" applyBorder="1" applyAlignment="1">
      <alignment vertical="center"/>
    </xf>
    <xf numFmtId="176" fontId="25" fillId="21" borderId="40" xfId="33" applyNumberFormat="1" applyFont="1" applyFill="1" applyBorder="1" applyAlignment="1">
      <alignment vertical="center"/>
    </xf>
    <xf numFmtId="176" fontId="25" fillId="21" borderId="57" xfId="33" applyNumberFormat="1" applyFont="1" applyFill="1" applyBorder="1" applyAlignment="1">
      <alignment vertical="center"/>
    </xf>
    <xf numFmtId="176" fontId="25" fillId="18" borderId="146" xfId="33" applyNumberFormat="1" applyFont="1" applyFill="1" applyBorder="1" applyAlignment="1">
      <alignment vertical="center"/>
    </xf>
    <xf numFmtId="176" fontId="25" fillId="18" borderId="4" xfId="33" applyNumberFormat="1" applyFont="1" applyFill="1" applyBorder="1" applyAlignment="1">
      <alignment vertical="center"/>
    </xf>
    <xf numFmtId="176" fontId="25" fillId="18" borderId="55" xfId="33" applyNumberFormat="1" applyFont="1" applyFill="1" applyBorder="1" applyAlignment="1">
      <alignment vertical="center"/>
    </xf>
    <xf numFmtId="0" fontId="25" fillId="37" borderId="197" xfId="33" applyFont="1" applyFill="1" applyBorder="1" applyAlignment="1">
      <alignment horizontal="center" vertical="center"/>
    </xf>
    <xf numFmtId="0" fontId="25" fillId="27" borderId="115" xfId="33" applyFont="1" applyFill="1" applyBorder="1" applyAlignment="1">
      <alignment vertical="center"/>
    </xf>
    <xf numFmtId="0" fontId="25" fillId="27" borderId="3" xfId="0" applyFont="1" applyFill="1" applyBorder="1" applyAlignment="1">
      <alignment horizontal="center" vertical="center"/>
    </xf>
    <xf numFmtId="0" fontId="25" fillId="27" borderId="51" xfId="33" applyFont="1" applyFill="1" applyBorder="1" applyAlignment="1">
      <alignment vertical="center"/>
    </xf>
    <xf numFmtId="0" fontId="25" fillId="27" borderId="91" xfId="33" applyFont="1" applyFill="1" applyBorder="1" applyAlignment="1">
      <alignment vertical="center"/>
    </xf>
    <xf numFmtId="0" fontId="25" fillId="8" borderId="51" xfId="33" applyFont="1" applyFill="1" applyBorder="1" applyAlignment="1">
      <alignment vertical="center"/>
    </xf>
    <xf numFmtId="0" fontId="25" fillId="8" borderId="198" xfId="33" applyFont="1" applyFill="1" applyBorder="1" applyAlignment="1">
      <alignment vertical="center"/>
    </xf>
    <xf numFmtId="0" fontId="25" fillId="8" borderId="199" xfId="33" applyFont="1" applyFill="1" applyBorder="1" applyAlignment="1">
      <alignment vertical="center"/>
    </xf>
    <xf numFmtId="0" fontId="25" fillId="8" borderId="200" xfId="33" applyFont="1" applyFill="1" applyBorder="1" applyAlignment="1">
      <alignment vertical="center"/>
    </xf>
    <xf numFmtId="0" fontId="25" fillId="27" borderId="8" xfId="0" applyFont="1" applyFill="1" applyBorder="1" applyAlignment="1">
      <alignment horizontal="center" vertical="center" wrapText="1"/>
    </xf>
    <xf numFmtId="0" fontId="25" fillId="27" borderId="33" xfId="33" applyFont="1" applyFill="1" applyBorder="1" applyAlignment="1">
      <alignment vertical="center"/>
    </xf>
    <xf numFmtId="0" fontId="25" fillId="27" borderId="55" xfId="0" applyFont="1" applyFill="1" applyBorder="1" applyAlignment="1">
      <alignment horizontal="center" vertical="center"/>
    </xf>
    <xf numFmtId="178" fontId="25" fillId="27" borderId="0" xfId="33" applyNumberFormat="1" applyFont="1" applyFill="1" applyAlignment="1">
      <alignment vertical="center"/>
    </xf>
    <xf numFmtId="187" fontId="25" fillId="27" borderId="2" xfId="33" applyNumberFormat="1" applyFont="1" applyFill="1" applyBorder="1" applyAlignment="1">
      <alignment vertical="center"/>
    </xf>
    <xf numFmtId="187" fontId="25" fillId="27" borderId="3" xfId="33" applyNumberFormat="1" applyFont="1" applyFill="1" applyBorder="1" applyAlignment="1">
      <alignment vertical="center"/>
    </xf>
    <xf numFmtId="186" fontId="25" fillId="27" borderId="2" xfId="33" applyNumberFormat="1" applyFont="1" applyFill="1" applyBorder="1" applyAlignment="1">
      <alignment vertical="center"/>
    </xf>
    <xf numFmtId="186" fontId="25" fillId="27" borderId="3" xfId="33" applyNumberFormat="1" applyFont="1" applyFill="1" applyBorder="1" applyAlignment="1">
      <alignment vertical="center"/>
    </xf>
    <xf numFmtId="186" fontId="25" fillId="8" borderId="2" xfId="33" applyNumberFormat="1" applyFont="1" applyFill="1" applyBorder="1" applyAlignment="1">
      <alignment vertical="center"/>
    </xf>
    <xf numFmtId="186" fontId="25" fillId="8" borderId="3" xfId="33" applyNumberFormat="1" applyFont="1" applyFill="1" applyBorder="1" applyAlignment="1">
      <alignment vertical="center"/>
    </xf>
    <xf numFmtId="187" fontId="25" fillId="34" borderId="201" xfId="33" applyNumberFormat="1" applyFont="1" applyFill="1" applyBorder="1" applyAlignment="1">
      <alignment vertical="center" wrapText="1"/>
    </xf>
    <xf numFmtId="187" fontId="25" fillId="34" borderId="202" xfId="33" applyNumberFormat="1" applyFont="1" applyFill="1" applyBorder="1" applyAlignment="1">
      <alignment vertical="center" wrapText="1"/>
    </xf>
    <xf numFmtId="187" fontId="25" fillId="34" borderId="8" xfId="33" applyNumberFormat="1" applyFont="1" applyFill="1" applyBorder="1" applyAlignment="1">
      <alignment vertical="center" wrapText="1"/>
    </xf>
    <xf numFmtId="187" fontId="25" fillId="27" borderId="146" xfId="33" applyNumberFormat="1" applyFont="1" applyFill="1" applyBorder="1" applyAlignment="1">
      <alignment vertical="center"/>
    </xf>
    <xf numFmtId="187" fontId="25" fillId="27" borderId="4" xfId="33" applyNumberFormat="1" applyFont="1" applyFill="1" applyBorder="1" applyAlignment="1">
      <alignment vertical="center"/>
    </xf>
    <xf numFmtId="187" fontId="25" fillId="27" borderId="55" xfId="33" applyNumberFormat="1" applyFont="1" applyFill="1" applyBorder="1" applyAlignment="1">
      <alignment vertical="center"/>
    </xf>
    <xf numFmtId="0" fontId="25" fillId="5" borderId="197" xfId="33" applyFont="1" applyFill="1" applyBorder="1" applyAlignment="1">
      <alignment horizontal="center" vertical="center"/>
    </xf>
    <xf numFmtId="0" fontId="25" fillId="27" borderId="8" xfId="0" applyFont="1" applyFill="1" applyBorder="1" applyAlignment="1">
      <alignment horizontal="center" vertical="center"/>
    </xf>
    <xf numFmtId="0" fontId="25" fillId="5" borderId="54" xfId="33" applyFont="1" applyFill="1" applyBorder="1" applyAlignment="1">
      <alignment horizontal="center" vertical="center"/>
    </xf>
    <xf numFmtId="0" fontId="25" fillId="5" borderId="11" xfId="33" applyFont="1" applyFill="1" applyBorder="1" applyAlignment="1">
      <alignment horizontal="center" vertical="center"/>
    </xf>
    <xf numFmtId="178" fontId="25" fillId="8" borderId="0" xfId="33" applyNumberFormat="1" applyFont="1" applyFill="1" applyAlignment="1">
      <alignment vertical="center" wrapText="1"/>
    </xf>
    <xf numFmtId="187" fontId="25" fillId="8" borderId="2" xfId="33" applyNumberFormat="1" applyFont="1" applyFill="1" applyBorder="1" applyAlignment="1">
      <alignment vertical="center"/>
    </xf>
    <xf numFmtId="187" fontId="25" fillId="8" borderId="3" xfId="33" applyNumberFormat="1" applyFont="1" applyFill="1" applyBorder="1" applyAlignment="1">
      <alignment vertical="center"/>
    </xf>
    <xf numFmtId="176" fontId="25" fillId="0" borderId="201" xfId="0" applyNumberFormat="1" applyFont="1" applyBorder="1">
      <alignment vertical="center"/>
    </xf>
    <xf numFmtId="176" fontId="25" fillId="0" borderId="202" xfId="0" applyNumberFormat="1" applyFont="1" applyBorder="1">
      <alignment vertical="center"/>
    </xf>
    <xf numFmtId="176" fontId="25" fillId="0" borderId="8" xfId="0" applyNumberFormat="1" applyFont="1" applyBorder="1">
      <alignment vertical="center"/>
    </xf>
    <xf numFmtId="0" fontId="25" fillId="18" borderId="33" xfId="31" applyFont="1" applyFill="1" applyBorder="1" applyAlignment="1">
      <alignment vertical="center"/>
    </xf>
    <xf numFmtId="0" fontId="25" fillId="17" borderId="165" xfId="31" applyFont="1" applyFill="1" applyBorder="1" applyAlignment="1">
      <alignment vertical="center"/>
    </xf>
    <xf numFmtId="0" fontId="25" fillId="17" borderId="3" xfId="31" applyFont="1" applyFill="1" applyBorder="1" applyAlignment="1">
      <alignment vertical="center"/>
    </xf>
    <xf numFmtId="0" fontId="25" fillId="17" borderId="48" xfId="31" applyFont="1" applyFill="1" applyBorder="1" applyAlignment="1">
      <alignment vertical="center"/>
    </xf>
    <xf numFmtId="0" fontId="25" fillId="18" borderId="38" xfId="31" applyFont="1" applyFill="1" applyBorder="1" applyAlignment="1">
      <alignment vertical="center"/>
    </xf>
    <xf numFmtId="0" fontId="25" fillId="8" borderId="8" xfId="31" applyFont="1" applyFill="1" applyBorder="1" applyAlignment="1">
      <alignment vertical="center"/>
    </xf>
    <xf numFmtId="0" fontId="25" fillId="36" borderId="167" xfId="31" applyFont="1" applyFill="1" applyBorder="1" applyAlignment="1">
      <alignment vertical="center"/>
    </xf>
    <xf numFmtId="0" fontId="25" fillId="22" borderId="54" xfId="31" applyFont="1" applyFill="1" applyBorder="1"/>
    <xf numFmtId="0" fontId="25" fillId="22" borderId="118" xfId="31" applyFont="1" applyFill="1" applyBorder="1"/>
    <xf numFmtId="187" fontId="25" fillId="18" borderId="146" xfId="31" applyNumberFormat="1" applyFont="1" applyFill="1" applyBorder="1" applyAlignment="1">
      <alignment vertical="center"/>
    </xf>
    <xf numFmtId="187" fontId="25" fillId="18" borderId="4" xfId="31" applyNumberFormat="1" applyFont="1" applyFill="1" applyBorder="1" applyAlignment="1">
      <alignment vertical="center"/>
    </xf>
    <xf numFmtId="187" fontId="25" fillId="18" borderId="55" xfId="31" applyNumberFormat="1" applyFont="1" applyFill="1" applyBorder="1" applyAlignment="1">
      <alignment vertical="center"/>
    </xf>
    <xf numFmtId="0" fontId="25" fillId="22" borderId="197" xfId="31" applyFont="1" applyFill="1" applyBorder="1" applyAlignment="1">
      <alignment horizontal="center"/>
    </xf>
    <xf numFmtId="0" fontId="25" fillId="22" borderId="13" xfId="31" applyFont="1" applyFill="1" applyBorder="1" applyAlignment="1">
      <alignment horizontal="center"/>
    </xf>
    <xf numFmtId="0" fontId="25" fillId="22" borderId="14" xfId="31" applyFont="1" applyFill="1" applyBorder="1" applyAlignment="1">
      <alignment horizontal="center"/>
    </xf>
    <xf numFmtId="0" fontId="25" fillId="8" borderId="165" xfId="31" applyFont="1" applyFill="1" applyBorder="1" applyAlignment="1">
      <alignment vertical="center"/>
    </xf>
    <xf numFmtId="0" fontId="25" fillId="8" borderId="3" xfId="31" applyFont="1" applyFill="1" applyBorder="1" applyAlignment="1">
      <alignment vertical="center"/>
    </xf>
    <xf numFmtId="0" fontId="25" fillId="8" borderId="48" xfId="31" applyFont="1" applyFill="1" applyBorder="1" applyAlignment="1">
      <alignment vertical="center"/>
    </xf>
    <xf numFmtId="0" fontId="25" fillId="27" borderId="48" xfId="31" applyFont="1" applyFill="1" applyBorder="1" applyAlignment="1">
      <alignment vertical="center"/>
    </xf>
    <xf numFmtId="0" fontId="25" fillId="18" borderId="167" xfId="31" applyFont="1" applyFill="1" applyBorder="1" applyAlignment="1">
      <alignment vertical="center"/>
    </xf>
    <xf numFmtId="38" fontId="25" fillId="15" borderId="49" xfId="29" quotePrefix="1" applyFont="1" applyFill="1" applyBorder="1" applyAlignment="1">
      <alignment vertical="center"/>
    </xf>
    <xf numFmtId="0" fontId="25" fillId="8" borderId="174" xfId="33" applyFont="1" applyFill="1" applyBorder="1" applyAlignment="1">
      <alignment horizontal="left" vertical="center"/>
    </xf>
    <xf numFmtId="0" fontId="25" fillId="18" borderId="17" xfId="33" applyFont="1" applyFill="1" applyBorder="1" applyAlignment="1">
      <alignment horizontal="left" vertical="center" wrapText="1"/>
    </xf>
    <xf numFmtId="0" fontId="25" fillId="18" borderId="4" xfId="33" applyFont="1" applyFill="1" applyBorder="1" applyAlignment="1">
      <alignment horizontal="left" vertical="center" wrapText="1"/>
    </xf>
    <xf numFmtId="0" fontId="59" fillId="0" borderId="47" xfId="33" applyFont="1" applyBorder="1" applyAlignment="1">
      <alignment vertical="center"/>
    </xf>
    <xf numFmtId="0" fontId="59" fillId="0" borderId="22" xfId="33" applyFont="1" applyBorder="1" applyAlignment="1">
      <alignment vertical="center"/>
    </xf>
    <xf numFmtId="0" fontId="25" fillId="42" borderId="17" xfId="33" applyFont="1" applyFill="1" applyBorder="1" applyAlignment="1">
      <alignment horizontal="left" vertical="center" wrapText="1"/>
    </xf>
    <xf numFmtId="0" fontId="25" fillId="36" borderId="134" xfId="31" applyFont="1" applyFill="1" applyBorder="1" applyAlignment="1">
      <alignment vertical="center"/>
    </xf>
    <xf numFmtId="0" fontId="25" fillId="18" borderId="134" xfId="31" applyFont="1" applyFill="1" applyBorder="1" applyAlignment="1">
      <alignment vertical="center"/>
    </xf>
    <xf numFmtId="0" fontId="32" fillId="18" borderId="119" xfId="33" applyFont="1" applyFill="1" applyBorder="1" applyAlignment="1">
      <alignment horizontal="center" vertical="center"/>
    </xf>
    <xf numFmtId="0" fontId="25" fillId="30" borderId="47" xfId="33" applyFont="1" applyFill="1" applyBorder="1" applyAlignment="1">
      <alignment vertical="center" wrapText="1"/>
    </xf>
    <xf numFmtId="0" fontId="25" fillId="30" borderId="20" xfId="33" applyFont="1" applyFill="1" applyBorder="1" applyAlignment="1">
      <alignment vertical="center" wrapText="1"/>
    </xf>
    <xf numFmtId="0" fontId="25" fillId="30" borderId="22" xfId="33" applyFont="1" applyFill="1" applyBorder="1" applyAlignment="1">
      <alignment vertical="center" wrapText="1"/>
    </xf>
    <xf numFmtId="0" fontId="25" fillId="18" borderId="120" xfId="33" applyFont="1" applyFill="1" applyBorder="1" applyAlignment="1">
      <alignment vertical="center" wrapText="1"/>
    </xf>
    <xf numFmtId="0" fontId="25" fillId="30" borderId="23" xfId="33" applyFont="1" applyFill="1" applyBorder="1" applyAlignment="1">
      <alignment vertical="center" wrapText="1"/>
    </xf>
    <xf numFmtId="0" fontId="32" fillId="18" borderId="176" xfId="33" applyFont="1" applyFill="1" applyBorder="1" applyAlignment="1">
      <alignment vertical="center" wrapText="1"/>
    </xf>
    <xf numFmtId="0" fontId="32" fillId="18" borderId="119" xfId="33" applyFont="1" applyFill="1" applyBorder="1" applyAlignment="1">
      <alignment vertical="center" wrapText="1"/>
    </xf>
    <xf numFmtId="0" fontId="25" fillId="30" borderId="183" xfId="33" applyFont="1" applyFill="1" applyBorder="1" applyAlignment="1">
      <alignment vertical="center" wrapText="1"/>
    </xf>
    <xf numFmtId="0" fontId="25" fillId="30" borderId="204" xfId="33" applyFont="1" applyFill="1" applyBorder="1" applyAlignment="1">
      <alignment vertical="center" wrapText="1"/>
    </xf>
    <xf numFmtId="0" fontId="25" fillId="30" borderId="180" xfId="33" applyFont="1" applyFill="1" applyBorder="1" applyAlignment="1">
      <alignment vertical="center" wrapText="1"/>
    </xf>
    <xf numFmtId="0" fontId="25" fillId="30" borderId="122" xfId="33" applyFont="1" applyFill="1" applyBorder="1" applyAlignment="1">
      <alignment vertical="center" wrapText="1"/>
    </xf>
    <xf numFmtId="0" fontId="32" fillId="18" borderId="167" xfId="33" applyFont="1" applyFill="1" applyBorder="1" applyAlignment="1">
      <alignment vertical="center" wrapText="1"/>
    </xf>
    <xf numFmtId="0" fontId="25" fillId="30" borderId="205" xfId="33" applyFont="1" applyFill="1" applyBorder="1" applyAlignment="1">
      <alignment vertical="center" wrapText="1"/>
    </xf>
    <xf numFmtId="0" fontId="25" fillId="18" borderId="121" xfId="33" applyFont="1" applyFill="1" applyBorder="1" applyAlignment="1">
      <alignment vertical="center" wrapText="1"/>
    </xf>
    <xf numFmtId="0" fontId="25" fillId="18" borderId="206" xfId="33" applyFont="1" applyFill="1" applyBorder="1" applyAlignment="1">
      <alignment vertical="center" wrapText="1"/>
    </xf>
    <xf numFmtId="0" fontId="25" fillId="18" borderId="173" xfId="33" applyFont="1" applyFill="1" applyBorder="1" applyAlignment="1">
      <alignment vertical="center" wrapText="1"/>
    </xf>
    <xf numFmtId="0" fontId="25" fillId="18" borderId="175" xfId="33" applyFont="1" applyFill="1" applyBorder="1" applyAlignment="1">
      <alignment vertical="center" wrapText="1"/>
    </xf>
    <xf numFmtId="0" fontId="25" fillId="30" borderId="208" xfId="33" applyFont="1" applyFill="1" applyBorder="1" applyAlignment="1">
      <alignment vertical="center"/>
    </xf>
    <xf numFmtId="0" fontId="25" fillId="30" borderId="211" xfId="33" applyFont="1" applyFill="1" applyBorder="1" applyAlignment="1">
      <alignment vertical="center"/>
    </xf>
    <xf numFmtId="0" fontId="25" fillId="5" borderId="13" xfId="32" applyFont="1" applyFill="1" applyBorder="1" applyAlignment="1">
      <alignment horizontal="center"/>
    </xf>
    <xf numFmtId="0" fontId="25" fillId="5" borderId="14" xfId="32" applyFont="1" applyFill="1" applyBorder="1" applyAlignment="1">
      <alignment horizontal="center"/>
    </xf>
    <xf numFmtId="38" fontId="32" fillId="26" borderId="35" xfId="29" applyFont="1" applyFill="1" applyBorder="1" applyAlignment="1">
      <alignment vertical="center"/>
    </xf>
    <xf numFmtId="38" fontId="25" fillId="3" borderId="18" xfId="29" applyFont="1" applyFill="1" applyBorder="1" applyAlignment="1">
      <alignment vertical="center"/>
    </xf>
    <xf numFmtId="38" fontId="25" fillId="29" borderId="141" xfId="29" applyFont="1" applyFill="1" applyBorder="1" applyAlignment="1">
      <alignment vertical="center"/>
    </xf>
    <xf numFmtId="38" fontId="25" fillId="29" borderId="105" xfId="29" applyFont="1" applyFill="1" applyBorder="1" applyAlignment="1">
      <alignment vertical="center"/>
    </xf>
    <xf numFmtId="38" fontId="25" fillId="29" borderId="140" xfId="29" applyFont="1" applyFill="1" applyBorder="1" applyAlignment="1">
      <alignment vertical="center"/>
    </xf>
    <xf numFmtId="38" fontId="25" fillId="29" borderId="104" xfId="29" applyFont="1" applyFill="1" applyBorder="1" applyAlignment="1">
      <alignment vertical="center"/>
    </xf>
    <xf numFmtId="38" fontId="32" fillId="31" borderId="62" xfId="29" applyFont="1" applyFill="1" applyBorder="1" applyAlignment="1">
      <alignment vertical="center"/>
    </xf>
    <xf numFmtId="38" fontId="32" fillId="18" borderId="35" xfId="29" applyFont="1" applyFill="1" applyBorder="1" applyAlignment="1">
      <alignment vertical="center"/>
    </xf>
    <xf numFmtId="38" fontId="25" fillId="33" borderId="64" xfId="29" applyFont="1" applyFill="1" applyBorder="1" applyAlignment="1">
      <alignment vertical="center"/>
    </xf>
    <xf numFmtId="198" fontId="25" fillId="33" borderId="101" xfId="29" applyNumberFormat="1" applyFont="1" applyFill="1" applyBorder="1" applyAlignment="1">
      <alignment vertical="center"/>
    </xf>
    <xf numFmtId="38" fontId="32" fillId="31" borderId="44" xfId="29" applyFont="1" applyFill="1" applyBorder="1" applyAlignment="1">
      <alignment vertical="center"/>
    </xf>
    <xf numFmtId="38" fontId="25" fillId="33" borderId="111" xfId="29" applyFont="1" applyFill="1" applyBorder="1" applyAlignment="1">
      <alignment vertical="center"/>
    </xf>
    <xf numFmtId="38" fontId="32" fillId="31" borderId="43" xfId="29" applyFont="1" applyFill="1" applyBorder="1" applyAlignment="1">
      <alignment vertical="center"/>
    </xf>
    <xf numFmtId="38" fontId="32" fillId="18" borderId="126" xfId="29" applyFont="1" applyFill="1" applyBorder="1" applyAlignment="1">
      <alignment vertical="center"/>
    </xf>
    <xf numFmtId="38" fontId="32" fillId="18" borderId="105" xfId="29" applyFont="1" applyFill="1" applyBorder="1" applyAlignment="1">
      <alignment vertical="center"/>
    </xf>
    <xf numFmtId="0" fontId="25" fillId="22" borderId="163" xfId="33" applyFont="1" applyFill="1" applyBorder="1" applyAlignment="1">
      <alignment horizontal="center" vertical="center"/>
    </xf>
    <xf numFmtId="38" fontId="32" fillId="26" borderId="72" xfId="29" applyFont="1" applyFill="1" applyBorder="1" applyAlignment="1">
      <alignment vertical="center"/>
    </xf>
    <xf numFmtId="38" fontId="25" fillId="3" borderId="30" xfId="29" applyFont="1" applyFill="1" applyBorder="1" applyAlignment="1">
      <alignment vertical="center"/>
    </xf>
    <xf numFmtId="38" fontId="25" fillId="29" borderId="86" xfId="29" applyFont="1" applyFill="1" applyBorder="1" applyAlignment="1">
      <alignment vertical="center"/>
    </xf>
    <xf numFmtId="38" fontId="25" fillId="29" borderId="106" xfId="29" applyFont="1" applyFill="1" applyBorder="1" applyAlignment="1">
      <alignment vertical="center"/>
    </xf>
    <xf numFmtId="38" fontId="25" fillId="29" borderId="139" xfId="29" applyFont="1" applyFill="1" applyBorder="1" applyAlignment="1">
      <alignment vertical="center"/>
    </xf>
    <xf numFmtId="38" fontId="25" fillId="18" borderId="30" xfId="29" applyFont="1" applyFill="1" applyBorder="1" applyAlignment="1">
      <alignment vertical="center"/>
    </xf>
    <xf numFmtId="38" fontId="25" fillId="29" borderId="107" xfId="29" applyFont="1" applyFill="1" applyBorder="1" applyAlignment="1">
      <alignment vertical="center"/>
    </xf>
    <xf numFmtId="38" fontId="32" fillId="31" borderId="155" xfId="29" applyFont="1" applyFill="1" applyBorder="1" applyAlignment="1">
      <alignment vertical="center"/>
    </xf>
    <xf numFmtId="38" fontId="32" fillId="18" borderId="72" xfId="29" applyFont="1" applyFill="1" applyBorder="1" applyAlignment="1">
      <alignment vertical="center"/>
    </xf>
    <xf numFmtId="38" fontId="25" fillId="33" borderId="82" xfId="29" applyFont="1" applyFill="1" applyBorder="1" applyAlignment="1">
      <alignment vertical="center"/>
    </xf>
    <xf numFmtId="38" fontId="25" fillId="33" borderId="100" xfId="29" applyFont="1" applyFill="1" applyBorder="1" applyAlignment="1">
      <alignment vertical="center"/>
    </xf>
    <xf numFmtId="38" fontId="32" fillId="31" borderId="29" xfId="29" applyFont="1" applyFill="1" applyBorder="1" applyAlignment="1">
      <alignment vertical="center"/>
    </xf>
    <xf numFmtId="38" fontId="25" fillId="33" borderId="110" xfId="29" applyFont="1" applyFill="1" applyBorder="1" applyAlignment="1">
      <alignment vertical="center"/>
    </xf>
    <xf numFmtId="38" fontId="32" fillId="31" borderId="75" xfId="29" applyFont="1" applyFill="1" applyBorder="1" applyAlignment="1">
      <alignment vertical="center"/>
    </xf>
    <xf numFmtId="38" fontId="32" fillId="18" borderId="213" xfId="29" applyFont="1" applyFill="1" applyBorder="1" applyAlignment="1">
      <alignment vertical="center"/>
    </xf>
    <xf numFmtId="38" fontId="32" fillId="18" borderId="106" xfId="29" applyFont="1" applyFill="1" applyBorder="1" applyAlignment="1">
      <alignment vertical="center"/>
    </xf>
    <xf numFmtId="0" fontId="25" fillId="22" borderId="197" xfId="33" applyFont="1" applyFill="1" applyBorder="1" applyAlignment="1">
      <alignment horizontal="center" vertical="center"/>
    </xf>
    <xf numFmtId="40" fontId="25" fillId="18" borderId="195" xfId="29" applyNumberFormat="1" applyFont="1" applyFill="1" applyBorder="1" applyAlignment="1">
      <alignment horizontal="center" vertical="center"/>
    </xf>
    <xf numFmtId="40" fontId="25" fillId="3" borderId="2" xfId="29" applyNumberFormat="1" applyFont="1" applyFill="1" applyBorder="1" applyAlignment="1">
      <alignment vertical="center"/>
    </xf>
    <xf numFmtId="40" fontId="25" fillId="30" borderId="192" xfId="29" applyNumberFormat="1" applyFont="1" applyFill="1" applyBorder="1" applyAlignment="1">
      <alignment vertical="center"/>
    </xf>
    <xf numFmtId="40" fontId="25" fillId="30" borderId="193" xfId="29" applyNumberFormat="1" applyFont="1" applyFill="1" applyBorder="1" applyAlignment="1">
      <alignment vertical="center" wrapText="1"/>
    </xf>
    <xf numFmtId="40" fontId="25" fillId="18" borderId="2" xfId="29" applyNumberFormat="1" applyFont="1" applyFill="1" applyBorder="1" applyAlignment="1">
      <alignment vertical="center"/>
    </xf>
    <xf numFmtId="40" fontId="25" fillId="32" borderId="216" xfId="29" applyNumberFormat="1" applyFont="1" applyFill="1" applyBorder="1" applyAlignment="1">
      <alignment vertical="center" wrapText="1"/>
    </xf>
    <xf numFmtId="40" fontId="25" fillId="18" borderId="195" xfId="29" applyNumberFormat="1" applyFont="1" applyFill="1" applyBorder="1" applyAlignment="1">
      <alignment vertical="center" wrapText="1"/>
    </xf>
    <xf numFmtId="40" fontId="25" fillId="30" borderId="218" xfId="29" applyNumberFormat="1" applyFont="1" applyFill="1" applyBorder="1" applyAlignment="1">
      <alignment vertical="center" wrapText="1"/>
    </xf>
    <xf numFmtId="40" fontId="25" fillId="30" borderId="220" xfId="29" applyNumberFormat="1" applyFont="1" applyFill="1" applyBorder="1" applyAlignment="1">
      <alignment vertical="center" wrapText="1"/>
    </xf>
    <xf numFmtId="40" fontId="25" fillId="30" borderId="221" xfId="29" applyNumberFormat="1" applyFont="1" applyFill="1" applyBorder="1" applyAlignment="1">
      <alignment vertical="center" wrapText="1"/>
    </xf>
    <xf numFmtId="40" fontId="25" fillId="18" borderId="146" xfId="29" applyNumberFormat="1" applyFont="1" applyFill="1" applyBorder="1" applyAlignment="1">
      <alignment vertical="center" wrapText="1"/>
    </xf>
    <xf numFmtId="40" fontId="25" fillId="30" borderId="224" xfId="29" applyNumberFormat="1" applyFont="1" applyFill="1" applyBorder="1" applyAlignment="1">
      <alignment vertical="center" wrapText="1"/>
    </xf>
    <xf numFmtId="40" fontId="25" fillId="18" borderId="196" xfId="29" applyNumberFormat="1" applyFont="1" applyFill="1" applyBorder="1" applyAlignment="1">
      <alignment vertical="center" wrapText="1"/>
    </xf>
    <xf numFmtId="40" fontId="32" fillId="18" borderId="225" xfId="29" applyNumberFormat="1" applyFont="1" applyFill="1" applyBorder="1" applyAlignment="1">
      <alignment vertical="center" wrapText="1"/>
    </xf>
    <xf numFmtId="40" fontId="32" fillId="18" borderId="193" xfId="29" applyNumberFormat="1" applyFont="1" applyFill="1" applyBorder="1" applyAlignment="1">
      <alignment vertical="center" wrapText="1"/>
    </xf>
    <xf numFmtId="0" fontId="25" fillId="42" borderId="30" xfId="33" applyFont="1" applyFill="1" applyBorder="1" applyAlignment="1">
      <alignment vertical="center"/>
    </xf>
    <xf numFmtId="0" fontId="56" fillId="27" borderId="0" xfId="34" applyFont="1" applyFill="1" applyAlignment="1">
      <alignment vertical="top"/>
    </xf>
    <xf numFmtId="0" fontId="56" fillId="27" borderId="41" xfId="33" applyFont="1" applyFill="1" applyBorder="1" applyAlignment="1">
      <alignment vertical="center"/>
    </xf>
    <xf numFmtId="0" fontId="56" fillId="8" borderId="1" xfId="33" applyFont="1" applyFill="1" applyBorder="1" applyAlignment="1">
      <alignment vertical="center"/>
    </xf>
    <xf numFmtId="0" fontId="56" fillId="8" borderId="30" xfId="33" applyFont="1" applyFill="1" applyBorder="1" applyAlignment="1">
      <alignment vertical="center"/>
    </xf>
    <xf numFmtId="0" fontId="25" fillId="58" borderId="0" xfId="0" applyFont="1" applyFill="1">
      <alignment vertical="center"/>
    </xf>
    <xf numFmtId="187" fontId="26" fillId="18" borderId="136" xfId="29" applyNumberFormat="1" applyFont="1" applyFill="1" applyBorder="1" applyAlignment="1">
      <alignment vertical="center"/>
    </xf>
    <xf numFmtId="0" fontId="33" fillId="27" borderId="0" xfId="33" applyFont="1" applyFill="1" applyAlignment="1">
      <alignment vertical="center"/>
    </xf>
    <xf numFmtId="0" fontId="33" fillId="27" borderId="0" xfId="33" applyFont="1" applyFill="1" applyAlignment="1">
      <alignment horizontal="center" vertical="center"/>
    </xf>
    <xf numFmtId="179" fontId="33" fillId="27" borderId="0" xfId="33" applyNumberFormat="1" applyFont="1" applyFill="1" applyAlignment="1">
      <alignment vertical="center"/>
    </xf>
    <xf numFmtId="0" fontId="33" fillId="27" borderId="134" xfId="33" applyFont="1" applyFill="1" applyBorder="1" applyAlignment="1">
      <alignment vertical="center"/>
    </xf>
    <xf numFmtId="0" fontId="53" fillId="27" borderId="134" xfId="33" applyFont="1" applyFill="1" applyBorder="1" applyAlignment="1">
      <alignment vertical="center"/>
    </xf>
    <xf numFmtId="0" fontId="33" fillId="27" borderId="0" xfId="33" applyFont="1" applyFill="1"/>
    <xf numFmtId="0" fontId="33" fillId="42" borderId="1" xfId="33" applyFont="1" applyFill="1" applyBorder="1"/>
    <xf numFmtId="0" fontId="33" fillId="42" borderId="134" xfId="33" applyFont="1" applyFill="1" applyBorder="1"/>
    <xf numFmtId="0" fontId="33" fillId="42" borderId="167" xfId="33" applyFont="1" applyFill="1" applyBorder="1" applyAlignment="1">
      <alignment vertical="center" wrapText="1"/>
    </xf>
    <xf numFmtId="0" fontId="33" fillId="42" borderId="51" xfId="33" applyFont="1" applyFill="1" applyBorder="1" applyAlignment="1">
      <alignment vertical="center"/>
    </xf>
    <xf numFmtId="0" fontId="33" fillId="42" borderId="56" xfId="33" applyFont="1" applyFill="1" applyBorder="1" applyAlignment="1">
      <alignment vertical="center"/>
    </xf>
    <xf numFmtId="0" fontId="25" fillId="18" borderId="51" xfId="33" applyFont="1" applyFill="1" applyBorder="1" applyAlignment="1">
      <alignment vertical="center"/>
    </xf>
    <xf numFmtId="176" fontId="25" fillId="18" borderId="29" xfId="33" applyNumberFormat="1" applyFont="1" applyFill="1" applyBorder="1" applyAlignment="1">
      <alignment vertical="center"/>
    </xf>
    <xf numFmtId="176" fontId="25" fillId="30" borderId="66" xfId="33" applyNumberFormat="1" applyFont="1" applyFill="1" applyBorder="1" applyAlignment="1">
      <alignment vertical="center"/>
    </xf>
    <xf numFmtId="176" fontId="25" fillId="30" borderId="60" xfId="33" applyNumberFormat="1" applyFont="1" applyFill="1" applyBorder="1" applyAlignment="1">
      <alignment vertical="center"/>
    </xf>
    <xf numFmtId="176" fontId="25" fillId="30" borderId="102" xfId="33" applyNumberFormat="1" applyFont="1" applyFill="1" applyBorder="1" applyAlignment="1">
      <alignment vertical="center"/>
    </xf>
    <xf numFmtId="183" fontId="25" fillId="30" borderId="61" xfId="33" applyNumberFormat="1" applyFont="1" applyFill="1" applyBorder="1" applyAlignment="1">
      <alignment vertical="center"/>
    </xf>
    <xf numFmtId="183" fontId="25" fillId="30" borderId="162" xfId="33" applyNumberFormat="1" applyFont="1" applyFill="1" applyBorder="1" applyAlignment="1">
      <alignment vertical="center"/>
    </xf>
    <xf numFmtId="176" fontId="25" fillId="30" borderId="227" xfId="33" applyNumberFormat="1" applyFont="1" applyFill="1" applyBorder="1" applyAlignment="1">
      <alignment vertical="center"/>
    </xf>
    <xf numFmtId="176" fontId="25" fillId="30" borderId="109" xfId="33" applyNumberFormat="1" applyFont="1" applyFill="1" applyBorder="1" applyAlignment="1">
      <alignment vertical="center"/>
    </xf>
    <xf numFmtId="176" fontId="25" fillId="30" borderId="112" xfId="33" applyNumberFormat="1" applyFont="1" applyFill="1" applyBorder="1" applyAlignment="1">
      <alignment vertical="center"/>
    </xf>
    <xf numFmtId="176" fontId="25" fillId="30" borderId="217" xfId="33" applyNumberFormat="1" applyFont="1" applyFill="1" applyBorder="1" applyAlignment="1">
      <alignment vertical="center"/>
    </xf>
    <xf numFmtId="176" fontId="25" fillId="30" borderId="61" xfId="33" applyNumberFormat="1" applyFont="1" applyFill="1" applyBorder="1" applyAlignment="1">
      <alignment vertical="center"/>
    </xf>
    <xf numFmtId="176" fontId="25" fillId="30" borderId="162" xfId="33" applyNumberFormat="1" applyFont="1" applyFill="1" applyBorder="1" applyAlignment="1">
      <alignment vertical="center"/>
    </xf>
    <xf numFmtId="176" fontId="25" fillId="30" borderId="219" xfId="33" applyNumberFormat="1" applyFont="1" applyFill="1" applyBorder="1" applyAlignment="1">
      <alignment vertical="center"/>
    </xf>
    <xf numFmtId="176" fontId="25" fillId="30" borderId="83" xfId="33" applyNumberFormat="1" applyFont="1" applyFill="1" applyBorder="1" applyAlignment="1">
      <alignment vertical="center"/>
    </xf>
    <xf numFmtId="176" fontId="25" fillId="30" borderId="218" xfId="33" applyNumberFormat="1" applyFont="1" applyFill="1" applyBorder="1" applyAlignment="1">
      <alignment vertical="center"/>
    </xf>
    <xf numFmtId="176" fontId="25" fillId="30" borderId="27" xfId="33" applyNumberFormat="1" applyFont="1" applyFill="1" applyBorder="1" applyAlignment="1">
      <alignment vertical="center"/>
    </xf>
    <xf numFmtId="177" fontId="25" fillId="30" borderId="162" xfId="33" applyNumberFormat="1" applyFont="1" applyFill="1" applyBorder="1" applyAlignment="1">
      <alignment vertical="center"/>
    </xf>
    <xf numFmtId="177" fontId="25" fillId="30" borderId="219" xfId="33" applyNumberFormat="1" applyFont="1" applyFill="1" applyBorder="1" applyAlignment="1">
      <alignment vertical="center"/>
    </xf>
    <xf numFmtId="177" fontId="25" fillId="30" borderId="109" xfId="33" applyNumberFormat="1" applyFont="1" applyFill="1" applyBorder="1" applyAlignment="1">
      <alignment vertical="center"/>
    </xf>
    <xf numFmtId="0" fontId="32" fillId="18" borderId="134" xfId="33" applyFont="1" applyFill="1" applyBorder="1" applyAlignment="1">
      <alignment horizontal="left" vertical="center"/>
    </xf>
    <xf numFmtId="177" fontId="25" fillId="18" borderId="146" xfId="33" applyNumberFormat="1" applyFont="1" applyFill="1" applyBorder="1" applyAlignment="1">
      <alignment vertical="center"/>
    </xf>
    <xf numFmtId="177" fontId="25" fillId="18" borderId="55" xfId="33" applyNumberFormat="1" applyFont="1" applyFill="1" applyBorder="1" applyAlignment="1">
      <alignment vertical="center"/>
    </xf>
    <xf numFmtId="176" fontId="25" fillId="30" borderId="87" xfId="33" applyNumberFormat="1" applyFont="1" applyFill="1" applyBorder="1" applyAlignment="1">
      <alignment vertical="center"/>
    </xf>
    <xf numFmtId="176" fontId="25" fillId="30" borderId="228" xfId="33" applyNumberFormat="1" applyFont="1" applyFill="1" applyBorder="1" applyAlignment="1">
      <alignment vertical="center"/>
    </xf>
    <xf numFmtId="176" fontId="25" fillId="30" borderId="25" xfId="33" applyNumberFormat="1" applyFont="1" applyFill="1" applyBorder="1" applyAlignment="1">
      <alignment vertical="center"/>
    </xf>
    <xf numFmtId="177" fontId="25" fillId="30" borderId="229" xfId="33" applyNumberFormat="1" applyFont="1" applyFill="1" applyBorder="1" applyAlignment="1">
      <alignment vertical="center"/>
    </xf>
    <xf numFmtId="177" fontId="25" fillId="30" borderId="27" xfId="33" applyNumberFormat="1" applyFont="1" applyFill="1" applyBorder="1" applyAlignment="1">
      <alignment vertical="center"/>
    </xf>
    <xf numFmtId="0" fontId="25" fillId="30" borderId="181" xfId="33" applyFont="1" applyFill="1" applyBorder="1" applyAlignment="1">
      <alignment vertical="center"/>
    </xf>
    <xf numFmtId="176" fontId="25" fillId="30" borderId="229" xfId="33" applyNumberFormat="1" applyFont="1" applyFill="1" applyBorder="1" applyAlignment="1">
      <alignment vertical="center"/>
    </xf>
    <xf numFmtId="0" fontId="25" fillId="18" borderId="230" xfId="33" applyFont="1" applyFill="1" applyBorder="1" applyAlignment="1">
      <alignment vertical="center"/>
    </xf>
    <xf numFmtId="176" fontId="25" fillId="18" borderId="49" xfId="33" applyNumberFormat="1" applyFont="1" applyFill="1" applyBorder="1" applyAlignment="1">
      <alignment vertical="center"/>
    </xf>
    <xf numFmtId="176" fontId="25" fillId="18" borderId="17" xfId="33" applyNumberFormat="1" applyFont="1" applyFill="1" applyBorder="1" applyAlignment="1">
      <alignment vertical="center"/>
    </xf>
    <xf numFmtId="176" fontId="25" fillId="18" borderId="231" xfId="33" applyNumberFormat="1" applyFont="1" applyFill="1" applyBorder="1" applyAlignment="1">
      <alignment vertical="center"/>
    </xf>
    <xf numFmtId="176" fontId="25" fillId="18" borderId="232" xfId="33" applyNumberFormat="1" applyFont="1" applyFill="1" applyBorder="1" applyAlignment="1">
      <alignment vertical="center"/>
    </xf>
    <xf numFmtId="0" fontId="25" fillId="18" borderId="233" xfId="33" applyFont="1" applyFill="1" applyBorder="1" applyAlignment="1">
      <alignment vertical="center"/>
    </xf>
    <xf numFmtId="176" fontId="25" fillId="18" borderId="87" xfId="33" applyNumberFormat="1" applyFont="1" applyFill="1" applyBorder="1" applyAlignment="1">
      <alignment vertical="center"/>
    </xf>
    <xf numFmtId="176" fontId="25" fillId="30" borderId="117" xfId="33" applyNumberFormat="1" applyFont="1" applyFill="1" applyBorder="1" applyAlignment="1">
      <alignment vertical="center"/>
    </xf>
    <xf numFmtId="176" fontId="25" fillId="30" borderId="151" xfId="33" applyNumberFormat="1" applyFont="1" applyFill="1" applyBorder="1" applyAlignment="1">
      <alignment vertical="center"/>
    </xf>
    <xf numFmtId="0" fontId="25" fillId="30" borderId="204" xfId="33" applyFont="1" applyFill="1" applyBorder="1" applyAlignment="1">
      <alignment vertical="center"/>
    </xf>
    <xf numFmtId="177" fontId="25" fillId="30" borderId="117" xfId="33" applyNumberFormat="1" applyFont="1" applyFill="1" applyBorder="1" applyAlignment="1">
      <alignment vertical="center"/>
    </xf>
    <xf numFmtId="177" fontId="25" fillId="30" borderId="102" xfId="33" applyNumberFormat="1" applyFont="1" applyFill="1" applyBorder="1" applyAlignment="1">
      <alignment vertical="center"/>
    </xf>
    <xf numFmtId="0" fontId="25" fillId="30" borderId="203" xfId="33" applyFont="1" applyFill="1" applyBorder="1" applyAlignment="1">
      <alignment vertical="center"/>
    </xf>
    <xf numFmtId="177" fontId="25" fillId="30" borderId="151" xfId="33" applyNumberFormat="1" applyFont="1" applyFill="1" applyBorder="1" applyAlignment="1">
      <alignment vertical="center"/>
    </xf>
    <xf numFmtId="176" fontId="25" fillId="30" borderId="82" xfId="33" applyNumberFormat="1" applyFont="1" applyFill="1" applyBorder="1" applyAlignment="1">
      <alignment vertical="center"/>
    </xf>
    <xf numFmtId="176" fontId="25" fillId="30" borderId="158" xfId="33" applyNumberFormat="1" applyFont="1" applyFill="1" applyBorder="1" applyAlignment="1">
      <alignment vertical="center"/>
    </xf>
    <xf numFmtId="0" fontId="25" fillId="30" borderId="183" xfId="33" applyFont="1" applyFill="1" applyBorder="1" applyAlignment="1">
      <alignment vertical="center"/>
    </xf>
    <xf numFmtId="176" fontId="25" fillId="30" borderId="138" xfId="33" applyNumberFormat="1" applyFont="1" applyFill="1" applyBorder="1" applyAlignment="1">
      <alignment vertical="center"/>
    </xf>
    <xf numFmtId="177" fontId="25" fillId="30" borderId="83" xfId="33" applyNumberFormat="1" applyFont="1" applyFill="1" applyBorder="1" applyAlignment="1">
      <alignment vertical="center"/>
    </xf>
    <xf numFmtId="177" fontId="25" fillId="30" borderId="138" xfId="33" applyNumberFormat="1" applyFont="1" applyFill="1" applyBorder="1" applyAlignment="1">
      <alignment vertical="center"/>
    </xf>
    <xf numFmtId="176" fontId="25" fillId="18" borderId="234" xfId="33" applyNumberFormat="1" applyFont="1" applyFill="1" applyBorder="1" applyAlignment="1">
      <alignment vertical="center"/>
    </xf>
    <xf numFmtId="176" fontId="25" fillId="18" borderId="235" xfId="33" applyNumberFormat="1" applyFont="1" applyFill="1" applyBorder="1" applyAlignment="1">
      <alignment vertical="center"/>
    </xf>
    <xf numFmtId="0" fontId="32" fillId="8" borderId="0" xfId="33" applyFont="1" applyFill="1" applyAlignment="1">
      <alignment vertical="center"/>
    </xf>
    <xf numFmtId="0" fontId="25" fillId="30" borderId="55" xfId="33" applyFont="1" applyFill="1" applyBorder="1" applyAlignment="1">
      <alignment vertical="center"/>
    </xf>
    <xf numFmtId="176" fontId="25" fillId="30" borderId="2" xfId="33" applyNumberFormat="1" applyFont="1" applyFill="1" applyBorder="1" applyAlignment="1">
      <alignment horizontal="right" vertical="center"/>
    </xf>
    <xf numFmtId="176" fontId="25" fillId="30" borderId="1" xfId="33" applyNumberFormat="1" applyFont="1" applyFill="1" applyBorder="1" applyAlignment="1">
      <alignment horizontal="right" vertical="center"/>
    </xf>
    <xf numFmtId="176" fontId="25" fillId="30" borderId="3" xfId="33" applyNumberFormat="1" applyFont="1" applyFill="1" applyBorder="1" applyAlignment="1">
      <alignment horizontal="right" vertical="center"/>
    </xf>
    <xf numFmtId="177" fontId="25" fillId="30" borderId="2" xfId="33" applyNumberFormat="1" applyFont="1" applyFill="1" applyBorder="1" applyAlignment="1">
      <alignment horizontal="right" vertical="center"/>
    </xf>
    <xf numFmtId="0" fontId="25" fillId="30" borderId="3" xfId="33" applyFont="1" applyFill="1" applyBorder="1" applyAlignment="1">
      <alignment vertical="center"/>
    </xf>
    <xf numFmtId="177" fontId="25" fillId="30" borderId="1" xfId="33" applyNumberFormat="1" applyFont="1" applyFill="1" applyBorder="1" applyAlignment="1">
      <alignment horizontal="right" vertical="center"/>
    </xf>
    <xf numFmtId="176" fontId="25" fillId="19" borderId="165" xfId="33" applyNumberFormat="1" applyFont="1" applyFill="1" applyBorder="1" applyAlignment="1">
      <alignment vertical="center"/>
    </xf>
    <xf numFmtId="176" fontId="25" fillId="30" borderId="161" xfId="33" applyNumberFormat="1" applyFont="1" applyFill="1" applyBorder="1" applyAlignment="1">
      <alignment horizontal="right" vertical="center"/>
    </xf>
    <xf numFmtId="176" fontId="25" fillId="30" borderId="10" xfId="33" applyNumberFormat="1" applyFont="1" applyFill="1" applyBorder="1" applyAlignment="1">
      <alignment horizontal="right" vertical="center"/>
    </xf>
    <xf numFmtId="176" fontId="25" fillId="30" borderId="165" xfId="33" applyNumberFormat="1" applyFont="1" applyFill="1" applyBorder="1" applyAlignment="1">
      <alignment horizontal="right" vertical="center"/>
    </xf>
    <xf numFmtId="177" fontId="25" fillId="30" borderId="3" xfId="33" applyNumberFormat="1" applyFont="1" applyFill="1" applyBorder="1" applyAlignment="1">
      <alignment horizontal="right" vertical="center"/>
    </xf>
    <xf numFmtId="0" fontId="33" fillId="27" borderId="0" xfId="34" applyFont="1" applyFill="1" applyAlignment="1">
      <alignment vertical="top"/>
    </xf>
    <xf numFmtId="0" fontId="33" fillId="27" borderId="0" xfId="34" applyFont="1" applyFill="1">
      <alignment vertical="center"/>
    </xf>
    <xf numFmtId="0" fontId="33" fillId="8" borderId="0" xfId="33" applyFont="1" applyFill="1"/>
    <xf numFmtId="0" fontId="33" fillId="27" borderId="87" xfId="33" applyFont="1" applyFill="1" applyBorder="1" applyAlignment="1">
      <alignment horizontal="center" vertical="center" wrapText="1"/>
    </xf>
    <xf numFmtId="176" fontId="33" fillId="27" borderId="87" xfId="33" applyNumberFormat="1" applyFont="1" applyFill="1" applyBorder="1" applyAlignment="1">
      <alignment vertical="center"/>
    </xf>
    <xf numFmtId="176" fontId="33" fillId="8" borderId="0" xfId="33" applyNumberFormat="1" applyFont="1" applyFill="1"/>
    <xf numFmtId="176" fontId="33" fillId="27" borderId="0" xfId="0" applyNumberFormat="1" applyFont="1" applyFill="1" applyAlignment="1">
      <alignment vertical="center" wrapText="1"/>
    </xf>
    <xf numFmtId="176" fontId="33" fillId="27" borderId="33" xfId="33" applyNumberFormat="1" applyFont="1" applyFill="1" applyBorder="1" applyAlignment="1">
      <alignment vertical="center"/>
    </xf>
    <xf numFmtId="183" fontId="33" fillId="8" borderId="0" xfId="33" applyNumberFormat="1" applyFont="1" applyFill="1" applyAlignment="1">
      <alignment vertical="center"/>
    </xf>
    <xf numFmtId="0" fontId="33" fillId="8" borderId="0" xfId="33" applyFont="1" applyFill="1" applyAlignment="1">
      <alignment horizontal="center" vertical="center"/>
    </xf>
    <xf numFmtId="176" fontId="33" fillId="27" borderId="0" xfId="0" applyNumberFormat="1" applyFont="1" applyFill="1" applyAlignment="1">
      <alignment vertical="center" shrinkToFit="1"/>
    </xf>
    <xf numFmtId="38" fontId="33" fillId="8" borderId="0" xfId="33" applyNumberFormat="1" applyFont="1" applyFill="1" applyAlignment="1">
      <alignment vertical="center"/>
    </xf>
    <xf numFmtId="176" fontId="33" fillId="27" borderId="87" xfId="33" applyNumberFormat="1" applyFont="1" applyFill="1" applyBorder="1" applyAlignment="1">
      <alignment horizontal="right" vertical="center"/>
    </xf>
    <xf numFmtId="0" fontId="33" fillId="42" borderId="137" xfId="33" applyFont="1" applyFill="1" applyBorder="1"/>
    <xf numFmtId="184" fontId="33" fillId="8" borderId="0" xfId="33" applyNumberFormat="1" applyFont="1" applyFill="1" applyAlignment="1">
      <alignment vertical="center"/>
    </xf>
    <xf numFmtId="0" fontId="33" fillId="5" borderId="1" xfId="33" applyFont="1" applyFill="1" applyBorder="1" applyAlignment="1">
      <alignment horizontal="center" vertical="center"/>
    </xf>
    <xf numFmtId="9" fontId="33" fillId="27" borderId="0" xfId="33" applyNumberFormat="1" applyFont="1" applyFill="1" applyAlignment="1">
      <alignment vertical="center"/>
    </xf>
    <xf numFmtId="184" fontId="33" fillId="27" borderId="0" xfId="33" applyNumberFormat="1" applyFont="1" applyFill="1" applyAlignment="1">
      <alignment vertical="center"/>
    </xf>
    <xf numFmtId="184" fontId="33" fillId="27" borderId="17" xfId="33" applyNumberFormat="1" applyFont="1" applyFill="1" applyBorder="1" applyAlignment="1">
      <alignment vertical="center"/>
    </xf>
    <xf numFmtId="176" fontId="33" fillId="8" borderId="0" xfId="0" applyNumberFormat="1" applyFont="1" applyFill="1" applyAlignment="1">
      <alignment vertical="center" wrapText="1"/>
    </xf>
    <xf numFmtId="0" fontId="33" fillId="27" borderId="33" xfId="33" applyFont="1" applyFill="1" applyBorder="1" applyAlignment="1">
      <alignment horizontal="center" vertical="center"/>
    </xf>
    <xf numFmtId="176" fontId="33" fillId="8" borderId="33" xfId="33" applyNumberFormat="1" applyFont="1" applyFill="1" applyBorder="1" applyAlignment="1">
      <alignment vertical="center"/>
    </xf>
    <xf numFmtId="178" fontId="33" fillId="8" borderId="0" xfId="33" applyNumberFormat="1" applyFont="1" applyFill="1" applyAlignment="1">
      <alignment vertical="center"/>
    </xf>
    <xf numFmtId="177" fontId="33" fillId="8" borderId="33" xfId="33" applyNumberFormat="1" applyFont="1" applyFill="1" applyBorder="1" applyAlignment="1">
      <alignment vertical="center"/>
    </xf>
    <xf numFmtId="0" fontId="33" fillId="5" borderId="30" xfId="33" applyFont="1" applyFill="1" applyBorder="1" applyAlignment="1">
      <alignment horizontal="center" vertical="center"/>
    </xf>
    <xf numFmtId="0" fontId="33" fillId="5" borderId="18" xfId="33" applyFont="1" applyFill="1" applyBorder="1" applyAlignment="1">
      <alignment horizontal="center" vertical="center"/>
    </xf>
    <xf numFmtId="0" fontId="33" fillId="27" borderId="18" xfId="33" applyFont="1" applyFill="1" applyBorder="1"/>
    <xf numFmtId="0" fontId="33" fillId="27" borderId="44" xfId="33" applyFont="1" applyFill="1" applyBorder="1"/>
    <xf numFmtId="0" fontId="33" fillId="27" borderId="67" xfId="33" applyFont="1" applyFill="1" applyBorder="1"/>
    <xf numFmtId="0" fontId="33" fillId="42" borderId="67" xfId="33" applyFont="1" applyFill="1" applyBorder="1"/>
    <xf numFmtId="0" fontId="33" fillId="27" borderId="17" xfId="31" applyFont="1" applyFill="1" applyBorder="1" applyAlignment="1">
      <alignment vertical="center"/>
    </xf>
    <xf numFmtId="38" fontId="25" fillId="43" borderId="4" xfId="29" applyFont="1" applyFill="1" applyBorder="1" applyAlignment="1">
      <alignment vertical="center"/>
    </xf>
    <xf numFmtId="38" fontId="32" fillId="43" borderId="16" xfId="29" applyFont="1" applyFill="1" applyBorder="1" applyAlignment="1">
      <alignment vertical="center"/>
    </xf>
    <xf numFmtId="38" fontId="32" fillId="43" borderId="19" xfId="29" applyFont="1" applyFill="1" applyBorder="1" applyAlignment="1">
      <alignment vertical="center"/>
    </xf>
    <xf numFmtId="38" fontId="25" fillId="8" borderId="49" xfId="29" applyFont="1" applyFill="1" applyBorder="1" applyAlignment="1">
      <alignment vertical="center"/>
    </xf>
    <xf numFmtId="38" fontId="25" fillId="21" borderId="4" xfId="29" applyFont="1" applyFill="1" applyBorder="1" applyAlignment="1">
      <alignment vertical="center"/>
    </xf>
    <xf numFmtId="38" fontId="25" fillId="23" borderId="1" xfId="29" applyFont="1" applyFill="1" applyBorder="1" applyAlignment="1">
      <alignment vertical="center"/>
    </xf>
    <xf numFmtId="38" fontId="25" fillId="38" borderId="4" xfId="29" applyFont="1" applyFill="1" applyBorder="1" applyAlignment="1">
      <alignment vertical="center"/>
    </xf>
    <xf numFmtId="38" fontId="25" fillId="39" borderId="49" xfId="29" applyFont="1" applyFill="1" applyBorder="1" applyAlignment="1">
      <alignment vertical="center"/>
    </xf>
    <xf numFmtId="38" fontId="32" fillId="25" borderId="49" xfId="29" applyFont="1" applyFill="1" applyBorder="1" applyAlignment="1">
      <alignment vertical="center"/>
    </xf>
    <xf numFmtId="0" fontId="25" fillId="5" borderId="163" xfId="33" applyFont="1" applyFill="1" applyBorder="1" applyAlignment="1">
      <alignment horizontal="center" vertical="center"/>
    </xf>
    <xf numFmtId="176" fontId="25" fillId="27" borderId="164" xfId="33" applyNumberFormat="1" applyFont="1" applyFill="1" applyBorder="1" applyAlignment="1">
      <alignment vertical="center"/>
    </xf>
    <xf numFmtId="176" fontId="25" fillId="27" borderId="106" xfId="33" applyNumberFormat="1" applyFont="1" applyFill="1" applyBorder="1" applyAlignment="1">
      <alignment vertical="center"/>
    </xf>
    <xf numFmtId="176" fontId="25" fillId="27" borderId="148" xfId="33" applyNumberFormat="1" applyFont="1" applyFill="1" applyBorder="1" applyAlignment="1">
      <alignment vertical="center"/>
    </xf>
    <xf numFmtId="176" fontId="25" fillId="27" borderId="80" xfId="33" applyNumberFormat="1" applyFont="1" applyFill="1" applyBorder="1" applyAlignment="1">
      <alignment vertical="center"/>
    </xf>
    <xf numFmtId="176" fontId="25" fillId="27" borderId="30" xfId="33" applyNumberFormat="1" applyFont="1" applyFill="1" applyBorder="1" applyAlignment="1">
      <alignment horizontal="right" vertical="center"/>
    </xf>
    <xf numFmtId="177" fontId="25" fillId="27" borderId="30" xfId="33" applyNumberFormat="1" applyFont="1" applyFill="1" applyBorder="1" applyAlignment="1">
      <alignment horizontal="right" vertical="center"/>
    </xf>
    <xf numFmtId="176" fontId="25" fillId="8" borderId="30" xfId="33" applyNumberFormat="1" applyFont="1" applyFill="1" applyBorder="1" applyAlignment="1">
      <alignment horizontal="right" vertical="center"/>
    </xf>
    <xf numFmtId="38" fontId="25" fillId="19" borderId="41" xfId="29" applyFont="1" applyFill="1" applyBorder="1" applyAlignment="1">
      <alignment vertical="center"/>
    </xf>
    <xf numFmtId="176" fontId="25" fillId="8" borderId="41" xfId="33" applyNumberFormat="1" applyFont="1" applyFill="1" applyBorder="1" applyAlignment="1">
      <alignment horizontal="right" vertical="center"/>
    </xf>
    <xf numFmtId="177" fontId="25" fillId="8" borderId="41" xfId="33" applyNumberFormat="1" applyFont="1" applyFill="1" applyBorder="1" applyAlignment="1">
      <alignment horizontal="right" vertical="center"/>
    </xf>
    <xf numFmtId="176" fontId="25" fillId="20" borderId="17" xfId="33" applyNumberFormat="1" applyFont="1" applyFill="1" applyBorder="1" applyAlignment="1">
      <alignment vertical="center"/>
    </xf>
    <xf numFmtId="177" fontId="25" fillId="8" borderId="30" xfId="33" applyNumberFormat="1" applyFont="1" applyFill="1" applyBorder="1" applyAlignment="1">
      <alignment horizontal="right" vertical="center"/>
    </xf>
    <xf numFmtId="176" fontId="25" fillId="40" borderId="30" xfId="33" applyNumberFormat="1" applyFont="1" applyFill="1" applyBorder="1" applyAlignment="1">
      <alignment vertical="center"/>
    </xf>
    <xf numFmtId="177" fontId="25" fillId="8" borderId="75" xfId="33" applyNumberFormat="1" applyFont="1" applyFill="1" applyBorder="1" applyAlignment="1">
      <alignment horizontal="right" vertical="center"/>
    </xf>
    <xf numFmtId="176" fontId="25" fillId="21" borderId="80" xfId="33" applyNumberFormat="1" applyFont="1" applyFill="1" applyBorder="1" applyAlignment="1">
      <alignment vertical="center"/>
    </xf>
    <xf numFmtId="187" fontId="25" fillId="27" borderId="29" xfId="33" applyNumberFormat="1" applyFont="1" applyFill="1" applyBorder="1" applyAlignment="1">
      <alignment vertical="center"/>
    </xf>
    <xf numFmtId="187" fontId="25" fillId="27" borderId="30" xfId="33" applyNumberFormat="1" applyFont="1" applyFill="1" applyBorder="1" applyAlignment="1">
      <alignment vertical="center"/>
    </xf>
    <xf numFmtId="186" fontId="25" fillId="27" borderId="30" xfId="33" applyNumberFormat="1" applyFont="1" applyFill="1" applyBorder="1" applyAlignment="1">
      <alignment vertical="center"/>
    </xf>
    <xf numFmtId="186" fontId="25" fillId="8" borderId="30" xfId="33" applyNumberFormat="1" applyFont="1" applyFill="1" applyBorder="1" applyAlignment="1">
      <alignment vertical="center"/>
    </xf>
    <xf numFmtId="187" fontId="25" fillId="34" borderId="99" xfId="33" applyNumberFormat="1" applyFont="1" applyFill="1" applyBorder="1" applyAlignment="1">
      <alignment vertical="center" wrapText="1"/>
    </xf>
    <xf numFmtId="187" fontId="25" fillId="8" borderId="30" xfId="33" applyNumberFormat="1" applyFont="1" applyFill="1" applyBorder="1" applyAlignment="1">
      <alignment vertical="center"/>
    </xf>
    <xf numFmtId="176" fontId="25" fillId="0" borderId="99" xfId="0" applyNumberFormat="1" applyFont="1" applyBorder="1">
      <alignment vertical="center"/>
    </xf>
    <xf numFmtId="0" fontId="25" fillId="22" borderId="163" xfId="31" applyFont="1" applyFill="1" applyBorder="1" applyAlignment="1">
      <alignment horizontal="center"/>
    </xf>
    <xf numFmtId="187" fontId="25" fillId="18" borderId="29" xfId="31" applyNumberFormat="1" applyFont="1" applyFill="1" applyBorder="1" applyAlignment="1">
      <alignment vertical="center"/>
    </xf>
    <xf numFmtId="0" fontId="25" fillId="5" borderId="163" xfId="32" applyFont="1" applyFill="1" applyBorder="1" applyAlignment="1">
      <alignment horizontal="center"/>
    </xf>
    <xf numFmtId="0" fontId="25" fillId="27" borderId="25" xfId="33" applyFont="1" applyFill="1" applyBorder="1" applyAlignment="1">
      <alignment vertical="center" wrapText="1"/>
    </xf>
    <xf numFmtId="0" fontId="25" fillId="27" borderId="166" xfId="33" applyFont="1" applyFill="1" applyBorder="1" applyAlignment="1">
      <alignment vertical="center"/>
    </xf>
    <xf numFmtId="0" fontId="25" fillId="42" borderId="119" xfId="33" applyFont="1" applyFill="1" applyBorder="1"/>
    <xf numFmtId="0" fontId="56" fillId="27" borderId="25" xfId="33" applyFont="1" applyFill="1" applyBorder="1" applyAlignment="1">
      <alignment vertical="center"/>
    </xf>
    <xf numFmtId="0" fontId="25" fillId="27" borderId="109" xfId="33" applyFont="1" applyFill="1" applyBorder="1" applyAlignment="1">
      <alignment vertical="center"/>
    </xf>
    <xf numFmtId="0" fontId="11" fillId="42" borderId="33" xfId="33" applyFont="1" applyFill="1" applyBorder="1" applyAlignment="1">
      <alignment vertical="center"/>
    </xf>
    <xf numFmtId="0" fontId="11" fillId="8" borderId="25" xfId="33" applyFont="1" applyFill="1" applyBorder="1" applyAlignment="1">
      <alignment vertical="center"/>
    </xf>
    <xf numFmtId="0" fontId="11" fillId="8" borderId="109" xfId="33" applyFont="1" applyFill="1" applyBorder="1" applyAlignment="1">
      <alignment vertical="center"/>
    </xf>
    <xf numFmtId="0" fontId="11" fillId="8" borderId="27" xfId="33" applyFont="1" applyFill="1" applyBorder="1" applyAlignment="1">
      <alignment vertical="center"/>
    </xf>
    <xf numFmtId="176" fontId="25" fillId="42" borderId="29" xfId="33" applyNumberFormat="1" applyFont="1" applyFill="1" applyBorder="1" applyAlignment="1">
      <alignment vertical="center"/>
    </xf>
    <xf numFmtId="177" fontId="25" fillId="42" borderId="29" xfId="33" applyNumberFormat="1" applyFont="1" applyFill="1" applyBorder="1" applyAlignment="1">
      <alignment vertical="center"/>
    </xf>
    <xf numFmtId="176" fontId="25" fillId="42" borderId="136" xfId="33" applyNumberFormat="1" applyFont="1" applyFill="1" applyBorder="1" applyAlignment="1">
      <alignment vertical="center"/>
    </xf>
    <xf numFmtId="0" fontId="11" fillId="42" borderId="51" xfId="33" applyFont="1" applyFill="1" applyBorder="1" applyAlignment="1">
      <alignment vertical="center"/>
    </xf>
    <xf numFmtId="0" fontId="11" fillId="27" borderId="25" xfId="33" applyFont="1" applyFill="1" applyBorder="1" applyAlignment="1">
      <alignment vertical="center"/>
    </xf>
    <xf numFmtId="0" fontId="11" fillId="27" borderId="109" xfId="33" applyFont="1" applyFill="1" applyBorder="1" applyAlignment="1">
      <alignment vertical="center"/>
    </xf>
    <xf numFmtId="0" fontId="11" fillId="42" borderId="1" xfId="33" applyFont="1" applyFill="1" applyBorder="1" applyAlignment="1">
      <alignment vertical="center"/>
    </xf>
    <xf numFmtId="0" fontId="25" fillId="42" borderId="67" xfId="33" applyFont="1" applyFill="1" applyBorder="1" applyAlignment="1">
      <alignment vertical="center"/>
    </xf>
    <xf numFmtId="176" fontId="25" fillId="27" borderId="26" xfId="33" applyNumberFormat="1" applyFont="1" applyFill="1" applyBorder="1" applyAlignment="1">
      <alignment vertical="center"/>
    </xf>
    <xf numFmtId="183" fontId="25" fillId="27" borderId="61" xfId="33" applyNumberFormat="1" applyFont="1" applyFill="1" applyBorder="1" applyAlignment="1">
      <alignment vertical="center"/>
    </xf>
    <xf numFmtId="183" fontId="25" fillId="27" borderId="162" xfId="33" applyNumberFormat="1" applyFont="1" applyFill="1" applyBorder="1" applyAlignment="1">
      <alignment vertical="center"/>
    </xf>
    <xf numFmtId="183" fontId="25" fillId="27" borderId="109" xfId="33" applyNumberFormat="1" applyFont="1" applyFill="1" applyBorder="1" applyAlignment="1">
      <alignment vertical="center"/>
    </xf>
    <xf numFmtId="176" fontId="25" fillId="8" borderId="112" xfId="33" applyNumberFormat="1" applyFont="1" applyFill="1" applyBorder="1" applyAlignment="1">
      <alignment vertical="center"/>
    </xf>
    <xf numFmtId="176" fontId="25" fillId="8" borderId="102" xfId="33" applyNumberFormat="1" applyFont="1" applyFill="1" applyBorder="1" applyAlignment="1">
      <alignment vertical="center"/>
    </xf>
    <xf numFmtId="176" fontId="25" fillId="8" borderId="17" xfId="33" applyNumberFormat="1" applyFont="1" applyFill="1" applyBorder="1" applyAlignment="1">
      <alignment vertical="center"/>
    </xf>
    <xf numFmtId="176" fontId="25" fillId="8" borderId="48" xfId="33" applyNumberFormat="1" applyFont="1" applyFill="1" applyBorder="1" applyAlignment="1">
      <alignment vertical="center"/>
    </xf>
    <xf numFmtId="176" fontId="25" fillId="8" borderId="236" xfId="33" applyNumberFormat="1" applyFont="1" applyFill="1" applyBorder="1" applyAlignment="1">
      <alignment vertical="center"/>
    </xf>
    <xf numFmtId="176" fontId="25" fillId="42" borderId="80" xfId="33" applyNumberFormat="1" applyFont="1" applyFill="1" applyBorder="1" applyAlignment="1">
      <alignment vertical="center"/>
    </xf>
    <xf numFmtId="176" fontId="25" fillId="42" borderId="57" xfId="33" applyNumberFormat="1" applyFont="1" applyFill="1" applyBorder="1" applyAlignment="1">
      <alignment vertical="center"/>
    </xf>
    <xf numFmtId="176" fontId="25" fillId="18" borderId="237" xfId="33" applyNumberFormat="1" applyFont="1" applyFill="1" applyBorder="1" applyAlignment="1">
      <alignment vertical="center"/>
    </xf>
    <xf numFmtId="176" fontId="25" fillId="30" borderId="30" xfId="33" applyNumberFormat="1" applyFont="1" applyFill="1" applyBorder="1" applyAlignment="1">
      <alignment horizontal="right" vertical="center"/>
    </xf>
    <xf numFmtId="176" fontId="25" fillId="30" borderId="41" xfId="33" applyNumberFormat="1" applyFont="1" applyFill="1" applyBorder="1" applyAlignment="1">
      <alignment horizontal="right" vertical="center"/>
    </xf>
    <xf numFmtId="177" fontId="25" fillId="30" borderId="30" xfId="33" applyNumberFormat="1" applyFont="1" applyFill="1" applyBorder="1" applyAlignment="1">
      <alignment horizontal="right" vertical="center"/>
    </xf>
    <xf numFmtId="0" fontId="11" fillId="42" borderId="135" xfId="33" applyFont="1" applyFill="1" applyBorder="1" applyAlignment="1">
      <alignment vertical="center"/>
    </xf>
    <xf numFmtId="0" fontId="11" fillId="42" borderId="115" xfId="33" applyFont="1" applyFill="1" applyBorder="1" applyAlignment="1">
      <alignment vertical="center"/>
    </xf>
    <xf numFmtId="0" fontId="25" fillId="42" borderId="171" xfId="33" applyFont="1" applyFill="1" applyBorder="1"/>
    <xf numFmtId="0" fontId="56" fillId="8" borderId="0" xfId="33" applyFont="1" applyFill="1" applyAlignment="1">
      <alignment horizontal="left" vertical="top" wrapText="1"/>
    </xf>
    <xf numFmtId="38" fontId="25" fillId="30" borderId="64" xfId="29" applyFont="1" applyFill="1" applyBorder="1" applyAlignment="1">
      <alignment vertical="center"/>
    </xf>
    <xf numFmtId="38" fontId="25" fillId="30" borderId="65" xfId="29" applyFont="1" applyFill="1" applyBorder="1" applyAlignment="1">
      <alignment vertical="center"/>
    </xf>
    <xf numFmtId="38" fontId="25" fillId="30" borderId="26" xfId="29" applyFont="1" applyFill="1" applyBorder="1" applyAlignment="1">
      <alignment vertical="center"/>
    </xf>
    <xf numFmtId="38" fontId="25" fillId="30" borderId="83" xfId="29" applyFont="1" applyFill="1" applyBorder="1" applyAlignment="1">
      <alignment vertical="center"/>
    </xf>
    <xf numFmtId="0" fontId="25" fillId="18" borderId="38" xfId="33" applyFont="1" applyFill="1" applyBorder="1" applyAlignment="1">
      <alignment vertical="center"/>
    </xf>
    <xf numFmtId="198" fontId="25" fillId="30" borderId="101" xfId="29" applyNumberFormat="1" applyFont="1" applyFill="1" applyBorder="1" applyAlignment="1">
      <alignment vertical="center"/>
    </xf>
    <xf numFmtId="198" fontId="25" fillId="30" borderId="53" xfId="29" applyNumberFormat="1" applyFont="1" applyFill="1" applyBorder="1" applyAlignment="1">
      <alignment vertical="center"/>
    </xf>
    <xf numFmtId="198" fontId="25" fillId="30" borderId="100" xfId="29" applyNumberFormat="1" applyFont="1" applyFill="1" applyBorder="1" applyAlignment="1">
      <alignment vertical="center"/>
    </xf>
    <xf numFmtId="38" fontId="32" fillId="31" borderId="66" xfId="29" applyFont="1" applyFill="1" applyBorder="1" applyAlignment="1">
      <alignment vertical="center"/>
    </xf>
    <xf numFmtId="38" fontId="32" fillId="31" borderId="60" xfId="29" applyFont="1" applyFill="1" applyBorder="1" applyAlignment="1">
      <alignment vertical="center"/>
    </xf>
    <xf numFmtId="38" fontId="32" fillId="31" borderId="112" xfId="29" applyFont="1" applyFill="1" applyBorder="1" applyAlignment="1">
      <alignment vertical="center"/>
    </xf>
    <xf numFmtId="40" fontId="25" fillId="18" borderId="217" xfId="29" applyNumberFormat="1" applyFont="1" applyFill="1" applyBorder="1" applyAlignment="1">
      <alignment vertical="center" wrapText="1"/>
    </xf>
    <xf numFmtId="40" fontId="25" fillId="18" borderId="102" xfId="29" applyNumberFormat="1" applyFont="1" applyFill="1" applyBorder="1" applyAlignment="1">
      <alignment vertical="center" wrapText="1"/>
    </xf>
    <xf numFmtId="38" fontId="25" fillId="33" borderId="65" xfId="29" applyFont="1" applyFill="1" applyBorder="1" applyAlignment="1">
      <alignment vertical="center"/>
    </xf>
    <xf numFmtId="38" fontId="25" fillId="33" borderId="26" xfId="29" applyFont="1" applyFill="1" applyBorder="1" applyAlignment="1">
      <alignment vertical="center"/>
    </xf>
    <xf numFmtId="38" fontId="25" fillId="33" borderId="83" xfId="29" applyFont="1" applyFill="1" applyBorder="1" applyAlignment="1">
      <alignment vertical="center"/>
    </xf>
    <xf numFmtId="0" fontId="25" fillId="18" borderId="52" xfId="33" applyFont="1" applyFill="1" applyBorder="1" applyAlignment="1">
      <alignment vertical="center"/>
    </xf>
    <xf numFmtId="0" fontId="25" fillId="37" borderId="12" xfId="33" applyFont="1" applyFill="1" applyBorder="1" applyAlignment="1">
      <alignment horizontal="center" vertical="center"/>
    </xf>
    <xf numFmtId="0" fontId="25" fillId="30" borderId="162" xfId="33" applyFont="1" applyFill="1" applyBorder="1" applyAlignment="1">
      <alignment vertical="center"/>
    </xf>
    <xf numFmtId="176" fontId="25" fillId="30" borderId="81" xfId="33" applyNumberFormat="1" applyFont="1" applyFill="1" applyBorder="1" applyAlignment="1">
      <alignment vertical="center"/>
    </xf>
    <xf numFmtId="0" fontId="25" fillId="18" borderId="108" xfId="33" applyFont="1" applyFill="1" applyBorder="1" applyAlignment="1">
      <alignment vertical="center"/>
    </xf>
    <xf numFmtId="0" fontId="25" fillId="30" borderId="158" xfId="33" applyFont="1" applyFill="1" applyBorder="1" applyAlignment="1">
      <alignment vertical="center"/>
    </xf>
    <xf numFmtId="177" fontId="25" fillId="30" borderId="66" xfId="33" applyNumberFormat="1" applyFont="1" applyFill="1" applyBorder="1" applyAlignment="1">
      <alignment vertical="center"/>
    </xf>
    <xf numFmtId="177" fontId="25" fillId="30" borderId="220" xfId="33" applyNumberFormat="1" applyFont="1" applyFill="1" applyBorder="1" applyAlignment="1">
      <alignment vertical="center"/>
    </xf>
    <xf numFmtId="0" fontId="25" fillId="30" borderId="151" xfId="33" applyFont="1" applyFill="1" applyBorder="1" applyAlignment="1">
      <alignment vertical="center"/>
    </xf>
    <xf numFmtId="0" fontId="25" fillId="18" borderId="146" xfId="33" applyFont="1" applyFill="1" applyBorder="1" applyAlignment="1">
      <alignment vertical="center"/>
    </xf>
    <xf numFmtId="177" fontId="25" fillId="30" borderId="81" xfId="33" applyNumberFormat="1" applyFont="1" applyFill="1" applyBorder="1" applyAlignment="1">
      <alignment vertical="center"/>
    </xf>
    <xf numFmtId="0" fontId="25" fillId="18" borderId="91" xfId="33" applyFont="1" applyFill="1" applyBorder="1" applyAlignment="1">
      <alignment vertical="center"/>
    </xf>
    <xf numFmtId="176" fontId="25" fillId="30" borderId="64" xfId="33" applyNumberFormat="1" applyFont="1" applyFill="1" applyBorder="1" applyAlignment="1">
      <alignment vertical="center"/>
    </xf>
    <xf numFmtId="0" fontId="25" fillId="30" borderId="138" xfId="33" applyFont="1" applyFill="1" applyBorder="1" applyAlignment="1">
      <alignment vertical="center"/>
    </xf>
    <xf numFmtId="176" fontId="25" fillId="30" borderId="65" xfId="33" applyNumberFormat="1" applyFont="1" applyFill="1" applyBorder="1" applyAlignment="1">
      <alignment vertical="center"/>
    </xf>
    <xf numFmtId="0" fontId="32" fillId="18" borderId="33" xfId="33" applyFont="1" applyFill="1" applyBorder="1" applyAlignment="1">
      <alignment horizontal="left" vertical="center"/>
    </xf>
    <xf numFmtId="0" fontId="32" fillId="18" borderId="0" xfId="33" applyFont="1" applyFill="1" applyAlignment="1">
      <alignment horizontal="left" vertical="center"/>
    </xf>
    <xf numFmtId="198" fontId="25" fillId="30" borderId="65" xfId="29" applyNumberFormat="1" applyFont="1" applyFill="1" applyBorder="1" applyAlignment="1">
      <alignment vertical="center"/>
    </xf>
    <xf numFmtId="38" fontId="25" fillId="30" borderId="27" xfId="29" applyFont="1" applyFill="1" applyBorder="1" applyAlignment="1">
      <alignment vertical="center"/>
    </xf>
    <xf numFmtId="177" fontId="25" fillId="30" borderId="65" xfId="33" applyNumberFormat="1" applyFont="1" applyFill="1" applyBorder="1" applyAlignment="1">
      <alignment vertical="center"/>
    </xf>
    <xf numFmtId="0" fontId="25" fillId="30" borderId="117" xfId="33" applyFont="1" applyFill="1" applyBorder="1" applyAlignment="1">
      <alignment vertical="center"/>
    </xf>
    <xf numFmtId="0" fontId="25" fillId="30" borderId="184" xfId="33" applyFont="1" applyFill="1" applyBorder="1" applyAlignment="1">
      <alignment vertical="center"/>
    </xf>
    <xf numFmtId="176" fontId="25" fillId="18" borderId="238" xfId="33" applyNumberFormat="1" applyFont="1" applyFill="1" applyBorder="1" applyAlignment="1">
      <alignment vertical="center"/>
    </xf>
    <xf numFmtId="0" fontId="25" fillId="18" borderId="29" xfId="33" applyFont="1" applyFill="1" applyBorder="1"/>
    <xf numFmtId="0" fontId="25" fillId="18" borderId="167" xfId="33" applyFont="1" applyFill="1" applyBorder="1"/>
    <xf numFmtId="183" fontId="25" fillId="30" borderId="81" xfId="33" applyNumberFormat="1" applyFont="1" applyFill="1" applyBorder="1" applyAlignment="1">
      <alignment vertical="center"/>
    </xf>
    <xf numFmtId="0" fontId="25" fillId="30" borderId="205" xfId="33" applyFont="1" applyFill="1" applyBorder="1" applyAlignment="1">
      <alignment vertical="center"/>
    </xf>
    <xf numFmtId="176" fontId="25" fillId="30" borderId="239" xfId="33" applyNumberFormat="1" applyFont="1" applyFill="1" applyBorder="1" applyAlignment="1">
      <alignment vertical="center"/>
    </xf>
    <xf numFmtId="176" fontId="25" fillId="18" borderId="195" xfId="33" applyNumberFormat="1" applyFont="1" applyFill="1" applyBorder="1" applyAlignment="1">
      <alignment vertical="center"/>
    </xf>
    <xf numFmtId="176" fontId="25" fillId="18" borderId="37" xfId="33" applyNumberFormat="1" applyFont="1" applyFill="1" applyBorder="1" applyAlignment="1">
      <alignment vertical="center"/>
    </xf>
    <xf numFmtId="38" fontId="25" fillId="30" borderId="2" xfId="29" applyFont="1" applyFill="1" applyBorder="1" applyAlignment="1">
      <alignment vertical="center"/>
    </xf>
    <xf numFmtId="38" fontId="25" fillId="30" borderId="1" xfId="29" applyFont="1" applyFill="1" applyBorder="1" applyAlignment="1">
      <alignment vertical="center"/>
    </xf>
    <xf numFmtId="38" fontId="25" fillId="30" borderId="3" xfId="29" applyFont="1" applyFill="1" applyBorder="1" applyAlignment="1">
      <alignment vertical="center"/>
    </xf>
    <xf numFmtId="38" fontId="25" fillId="30" borderId="2" xfId="29" applyFont="1" applyFill="1" applyBorder="1" applyAlignment="1">
      <alignment horizontal="right" vertical="center"/>
    </xf>
    <xf numFmtId="38" fontId="25" fillId="30" borderId="1" xfId="29" applyFont="1" applyFill="1" applyBorder="1" applyAlignment="1">
      <alignment horizontal="right" vertical="center"/>
    </xf>
    <xf numFmtId="38" fontId="25" fillId="30" borderId="3" xfId="29" applyFont="1" applyFill="1" applyBorder="1" applyAlignment="1">
      <alignment horizontal="right" vertical="center"/>
    </xf>
    <xf numFmtId="0" fontId="25" fillId="30" borderId="8" xfId="33" applyFont="1" applyFill="1" applyBorder="1" applyAlignment="1">
      <alignment vertical="center"/>
    </xf>
    <xf numFmtId="38" fontId="25" fillId="30" borderId="201" xfId="29" applyFont="1" applyFill="1" applyBorder="1" applyAlignment="1">
      <alignment horizontal="right" vertical="center"/>
    </xf>
    <xf numFmtId="38" fontId="25" fillId="30" borderId="202" xfId="29" applyFont="1" applyFill="1" applyBorder="1" applyAlignment="1">
      <alignment horizontal="right" vertical="center"/>
    </xf>
    <xf numFmtId="38" fontId="25" fillId="30" borderId="8" xfId="29" applyFont="1" applyFill="1" applyBorder="1" applyAlignment="1">
      <alignment horizontal="right" vertical="center"/>
    </xf>
    <xf numFmtId="177" fontId="25" fillId="30" borderId="201" xfId="33" applyNumberFormat="1" applyFont="1" applyFill="1" applyBorder="1" applyAlignment="1">
      <alignment horizontal="right" vertical="center"/>
    </xf>
    <xf numFmtId="177" fontId="25" fillId="30" borderId="8" xfId="33" applyNumberFormat="1" applyFont="1" applyFill="1" applyBorder="1" applyAlignment="1">
      <alignment horizontal="right" vertical="center"/>
    </xf>
    <xf numFmtId="177" fontId="25" fillId="27" borderId="0" xfId="33" applyNumberFormat="1" applyFont="1" applyFill="1" applyAlignment="1">
      <alignment horizontal="right" vertical="center"/>
    </xf>
    <xf numFmtId="0" fontId="25" fillId="30" borderId="122" xfId="33" applyFont="1" applyFill="1" applyBorder="1" applyAlignment="1">
      <alignment vertical="center"/>
    </xf>
    <xf numFmtId="176" fontId="25" fillId="30" borderId="201" xfId="33" applyNumberFormat="1" applyFont="1" applyFill="1" applyBorder="1" applyAlignment="1">
      <alignment horizontal="right" vertical="center"/>
    </xf>
    <xf numFmtId="176" fontId="25" fillId="30" borderId="202" xfId="33" applyNumberFormat="1" applyFont="1" applyFill="1" applyBorder="1" applyAlignment="1">
      <alignment horizontal="right" vertical="center"/>
    </xf>
    <xf numFmtId="176" fontId="25" fillId="30" borderId="8" xfId="33" applyNumberFormat="1" applyFont="1" applyFill="1" applyBorder="1" applyAlignment="1">
      <alignment horizontal="right" vertical="center"/>
    </xf>
    <xf numFmtId="176" fontId="25" fillId="27" borderId="0" xfId="33" applyNumberFormat="1" applyFont="1" applyFill="1" applyAlignment="1">
      <alignment horizontal="right" vertical="center"/>
    </xf>
    <xf numFmtId="176" fontId="25" fillId="30" borderId="161" xfId="33" applyNumberFormat="1" applyFont="1" applyFill="1" applyBorder="1" applyAlignment="1">
      <alignment vertical="center"/>
    </xf>
    <xf numFmtId="176" fontId="25" fillId="30" borderId="10" xfId="33" applyNumberFormat="1" applyFont="1" applyFill="1" applyBorder="1" applyAlignment="1">
      <alignment vertical="center"/>
    </xf>
    <xf numFmtId="176" fontId="25" fillId="30" borderId="165" xfId="33" applyNumberFormat="1" applyFont="1" applyFill="1" applyBorder="1" applyAlignment="1">
      <alignment vertical="center"/>
    </xf>
    <xf numFmtId="0" fontId="25" fillId="30" borderId="57" xfId="33" applyFont="1" applyFill="1" applyBorder="1" applyAlignment="1">
      <alignment vertical="center"/>
    </xf>
    <xf numFmtId="177" fontId="25" fillId="30" borderId="198" xfId="33" applyNumberFormat="1" applyFont="1" applyFill="1" applyBorder="1" applyAlignment="1">
      <alignment horizontal="right" vertical="center"/>
    </xf>
    <xf numFmtId="177" fontId="25" fillId="30" borderId="202" xfId="33" applyNumberFormat="1" applyFont="1" applyFill="1" applyBorder="1" applyAlignment="1">
      <alignment horizontal="right" vertical="center"/>
    </xf>
    <xf numFmtId="177" fontId="25" fillId="30" borderId="99" xfId="33" applyNumberFormat="1" applyFont="1" applyFill="1" applyBorder="1" applyAlignment="1">
      <alignment horizontal="right" vertical="center"/>
    </xf>
    <xf numFmtId="0" fontId="58" fillId="27" borderId="0" xfId="32" applyFont="1" applyFill="1" applyAlignment="1">
      <alignment vertical="top"/>
    </xf>
    <xf numFmtId="0" fontId="24" fillId="8" borderId="0" xfId="33" applyFont="1" applyFill="1" applyAlignment="1">
      <alignment vertical="center"/>
    </xf>
    <xf numFmtId="0" fontId="25" fillId="5" borderId="12" xfId="32" applyFont="1" applyFill="1" applyBorder="1" applyAlignment="1">
      <alignment horizontal="center"/>
    </xf>
    <xf numFmtId="0" fontId="25" fillId="30" borderId="135" xfId="32" applyFont="1" applyFill="1" applyBorder="1" applyAlignment="1">
      <alignment vertical="center"/>
    </xf>
    <xf numFmtId="0" fontId="25" fillId="30" borderId="39" xfId="32" applyFont="1" applyFill="1" applyBorder="1" applyAlignment="1">
      <alignment vertical="center"/>
    </xf>
    <xf numFmtId="0" fontId="25" fillId="30" borderId="119" xfId="32" applyFont="1" applyFill="1" applyBorder="1" applyAlignment="1">
      <alignment vertical="center"/>
    </xf>
    <xf numFmtId="176" fontId="25" fillId="30" borderId="108" xfId="32" applyNumberFormat="1" applyFont="1" applyFill="1" applyBorder="1" applyAlignment="1">
      <alignment vertical="center"/>
    </xf>
    <xf numFmtId="176" fontId="25" fillId="30" borderId="36" xfId="32" applyNumberFormat="1" applyFont="1" applyFill="1" applyBorder="1" applyAlignment="1">
      <alignment vertical="center"/>
    </xf>
    <xf numFmtId="176" fontId="25" fillId="30" borderId="37" xfId="32" applyNumberFormat="1" applyFont="1" applyFill="1" applyBorder="1" applyAlignment="1">
      <alignment vertical="center"/>
    </xf>
    <xf numFmtId="0" fontId="25" fillId="30" borderId="123" xfId="32" applyFont="1" applyFill="1" applyBorder="1" applyAlignment="1">
      <alignment vertical="center"/>
    </xf>
    <xf numFmtId="0" fontId="25" fillId="30" borderId="79" xfId="32" applyFont="1" applyFill="1" applyBorder="1" applyAlignment="1">
      <alignment vertical="center"/>
    </xf>
    <xf numFmtId="0" fontId="25" fillId="30" borderId="121" xfId="32" applyFont="1" applyFill="1" applyBorder="1" applyAlignment="1">
      <alignment vertical="center"/>
    </xf>
    <xf numFmtId="176" fontId="25" fillId="30" borderId="79" xfId="32" applyNumberFormat="1" applyFont="1" applyFill="1" applyBorder="1" applyAlignment="1">
      <alignment vertical="center"/>
    </xf>
    <xf numFmtId="176" fontId="25" fillId="30" borderId="9" xfId="32" applyNumberFormat="1" applyFont="1" applyFill="1" applyBorder="1" applyAlignment="1">
      <alignment vertical="center"/>
    </xf>
    <xf numFmtId="176" fontId="25" fillId="30" borderId="194" xfId="32" applyNumberFormat="1" applyFont="1" applyFill="1" applyBorder="1" applyAlignment="1">
      <alignment vertical="center"/>
    </xf>
    <xf numFmtId="0" fontId="25" fillId="18" borderId="38" xfId="32" applyFont="1" applyFill="1" applyBorder="1" applyAlignment="1">
      <alignment vertical="center"/>
    </xf>
    <xf numFmtId="0" fontId="25" fillId="18" borderId="7" xfId="32" applyFont="1" applyFill="1" applyBorder="1" applyAlignment="1">
      <alignment vertical="center"/>
    </xf>
    <xf numFmtId="0" fontId="25" fillId="18" borderId="122" xfId="32" applyFont="1" applyFill="1" applyBorder="1" applyAlignment="1">
      <alignment vertical="center"/>
    </xf>
    <xf numFmtId="176" fontId="25" fillId="18" borderId="15" xfId="32" applyNumberFormat="1" applyFont="1" applyFill="1" applyBorder="1" applyAlignment="1">
      <alignment vertical="center"/>
    </xf>
    <xf numFmtId="176" fontId="25" fillId="18" borderId="40" xfId="32" applyNumberFormat="1" applyFont="1" applyFill="1" applyBorder="1" applyAlignment="1">
      <alignment vertical="center"/>
    </xf>
    <xf numFmtId="176" fontId="25" fillId="18" borderId="57" xfId="32" applyNumberFormat="1" applyFont="1" applyFill="1" applyBorder="1" applyAlignment="1">
      <alignment vertical="center"/>
    </xf>
    <xf numFmtId="176" fontId="25" fillId="30" borderId="72" xfId="32" applyNumberFormat="1" applyFont="1" applyFill="1" applyBorder="1" applyAlignment="1">
      <alignment vertical="center"/>
    </xf>
    <xf numFmtId="176" fontId="25" fillId="30" borderId="75" xfId="32" applyNumberFormat="1" applyFont="1" applyFill="1" applyBorder="1" applyAlignment="1">
      <alignment vertical="center"/>
    </xf>
    <xf numFmtId="176" fontId="25" fillId="18" borderId="80" xfId="32" applyNumberFormat="1" applyFont="1" applyFill="1" applyBorder="1" applyAlignment="1">
      <alignment vertical="center"/>
    </xf>
    <xf numFmtId="38" fontId="25" fillId="30" borderId="30" xfId="29" applyFont="1" applyFill="1" applyBorder="1" applyAlignment="1">
      <alignment vertical="center"/>
    </xf>
    <xf numFmtId="38" fontId="25" fillId="30" borderId="30" xfId="29" applyFont="1" applyFill="1" applyBorder="1" applyAlignment="1">
      <alignment horizontal="right" vertical="center"/>
    </xf>
    <xf numFmtId="38" fontId="25" fillId="30" borderId="99" xfId="29" applyFont="1" applyFill="1" applyBorder="1" applyAlignment="1">
      <alignment horizontal="right" vertical="center"/>
    </xf>
    <xf numFmtId="176" fontId="25" fillId="30" borderId="99" xfId="33" applyNumberFormat="1" applyFont="1" applyFill="1" applyBorder="1" applyAlignment="1">
      <alignment horizontal="right" vertical="center"/>
    </xf>
    <xf numFmtId="176" fontId="25" fillId="30" borderId="41" xfId="33" applyNumberFormat="1" applyFont="1" applyFill="1" applyBorder="1" applyAlignment="1">
      <alignment vertical="center"/>
    </xf>
    <xf numFmtId="184" fontId="25" fillId="42" borderId="9" xfId="33" applyNumberFormat="1" applyFont="1" applyFill="1" applyBorder="1" applyAlignment="1">
      <alignment vertical="center"/>
    </xf>
    <xf numFmtId="0" fontId="24" fillId="27" borderId="0" xfId="33" applyFont="1" applyFill="1" applyAlignment="1">
      <alignment vertical="center"/>
    </xf>
    <xf numFmtId="0" fontId="32" fillId="18" borderId="195" xfId="33" applyFont="1" applyFill="1" applyBorder="1" applyAlignment="1">
      <alignment vertical="center"/>
    </xf>
    <xf numFmtId="176" fontId="32" fillId="18" borderId="35" xfId="33" applyNumberFormat="1" applyFont="1" applyFill="1" applyBorder="1" applyAlignment="1">
      <alignment vertical="center"/>
    </xf>
    <xf numFmtId="0" fontId="32" fillId="18" borderId="2" xfId="33" applyFont="1" applyFill="1" applyBorder="1" applyAlignment="1">
      <alignment vertical="center"/>
    </xf>
    <xf numFmtId="0" fontId="25" fillId="18" borderId="120" xfId="33" applyFont="1" applyFill="1" applyBorder="1"/>
    <xf numFmtId="176" fontId="32" fillId="18" borderId="91" xfId="33" applyNumberFormat="1" applyFont="1" applyFill="1" applyBorder="1" applyAlignment="1">
      <alignment vertical="center"/>
    </xf>
    <xf numFmtId="176" fontId="32" fillId="18" borderId="1" xfId="33" applyNumberFormat="1" applyFont="1" applyFill="1" applyBorder="1" applyAlignment="1">
      <alignment vertical="center"/>
    </xf>
    <xf numFmtId="0" fontId="32" fillId="18" borderId="5" xfId="33" applyFont="1" applyFill="1" applyBorder="1" applyAlignment="1">
      <alignment vertical="center"/>
    </xf>
    <xf numFmtId="176" fontId="32" fillId="18" borderId="44" xfId="33" applyNumberFormat="1" applyFont="1" applyFill="1" applyBorder="1" applyAlignment="1">
      <alignment vertical="center"/>
    </xf>
    <xf numFmtId="0" fontId="32" fillId="18" borderId="91" xfId="33" applyFont="1" applyFill="1" applyBorder="1" applyAlignment="1">
      <alignment vertical="center"/>
    </xf>
    <xf numFmtId="0" fontId="32" fillId="18" borderId="108" xfId="33" applyFont="1" applyFill="1" applyBorder="1" applyAlignment="1">
      <alignment horizontal="left" vertical="center"/>
    </xf>
    <xf numFmtId="0" fontId="32" fillId="18" borderId="167" xfId="33" applyFont="1" applyFill="1" applyBorder="1" applyAlignment="1">
      <alignment horizontal="left" vertical="center"/>
    </xf>
    <xf numFmtId="177" fontId="32" fillId="18" borderId="44" xfId="33" applyNumberFormat="1" applyFont="1" applyFill="1" applyBorder="1" applyAlignment="1">
      <alignment vertical="center"/>
    </xf>
    <xf numFmtId="0" fontId="32" fillId="18" borderId="240" xfId="33" applyFont="1" applyFill="1" applyBorder="1" applyAlignment="1">
      <alignment vertical="center"/>
    </xf>
    <xf numFmtId="0" fontId="25" fillId="18" borderId="241" xfId="33" applyFont="1" applyFill="1" applyBorder="1" applyAlignment="1">
      <alignment vertical="center"/>
    </xf>
    <xf numFmtId="0" fontId="25" fillId="18" borderId="242" xfId="33" applyFont="1" applyFill="1" applyBorder="1" applyAlignment="1">
      <alignment vertical="center" wrapText="1"/>
    </xf>
    <xf numFmtId="38" fontId="32" fillId="18" borderId="243" xfId="29" applyFont="1" applyFill="1" applyBorder="1" applyAlignment="1">
      <alignment vertical="center"/>
    </xf>
    <xf numFmtId="40" fontId="32" fillId="18" borderId="244" xfId="29" applyNumberFormat="1" applyFont="1" applyFill="1" applyBorder="1" applyAlignment="1">
      <alignment vertical="center" wrapText="1"/>
    </xf>
    <xf numFmtId="40" fontId="32" fillId="18" borderId="245" xfId="29" applyNumberFormat="1" applyFont="1" applyFill="1" applyBorder="1" applyAlignment="1">
      <alignment vertical="center" wrapText="1"/>
    </xf>
    <xf numFmtId="176" fontId="32" fillId="18" borderId="39" xfId="33" applyNumberFormat="1" applyFont="1" applyFill="1" applyBorder="1" applyAlignment="1">
      <alignment vertical="center"/>
    </xf>
    <xf numFmtId="176" fontId="32" fillId="18" borderId="30" xfId="33" applyNumberFormat="1" applyFont="1" applyFill="1" applyBorder="1" applyAlignment="1">
      <alignment vertical="center"/>
    </xf>
    <xf numFmtId="176" fontId="32" fillId="18" borderId="108" xfId="33" applyNumberFormat="1" applyFont="1" applyFill="1" applyBorder="1" applyAlignment="1">
      <alignment vertical="center"/>
    </xf>
    <xf numFmtId="177" fontId="32" fillId="18" borderId="108" xfId="33" applyNumberFormat="1" applyFont="1" applyFill="1" applyBorder="1" applyAlignment="1">
      <alignment vertical="center"/>
    </xf>
    <xf numFmtId="38" fontId="32" fillId="31" borderId="79" xfId="29" applyFont="1" applyFill="1" applyBorder="1" applyAlignment="1">
      <alignment vertical="center"/>
    </xf>
    <xf numFmtId="38" fontId="32" fillId="18" borderId="241" xfId="29" applyFont="1" applyFill="1" applyBorder="1" applyAlignment="1">
      <alignment vertical="center"/>
    </xf>
    <xf numFmtId="38" fontId="32" fillId="18" borderId="129" xfId="29" applyFont="1" applyFill="1" applyBorder="1" applyAlignment="1">
      <alignment vertical="center"/>
    </xf>
    <xf numFmtId="176" fontId="32" fillId="18" borderId="37" xfId="33" applyNumberFormat="1" applyFont="1" applyFill="1" applyBorder="1" applyAlignment="1">
      <alignment vertical="center"/>
    </xf>
    <xf numFmtId="176" fontId="32" fillId="18" borderId="3" xfId="33" applyNumberFormat="1" applyFont="1" applyFill="1" applyBorder="1" applyAlignment="1">
      <alignment vertical="center"/>
    </xf>
    <xf numFmtId="176" fontId="32" fillId="18" borderId="55" xfId="33" applyNumberFormat="1" applyFont="1" applyFill="1" applyBorder="1" applyAlignment="1">
      <alignment vertical="center"/>
    </xf>
    <xf numFmtId="177" fontId="32" fillId="18" borderId="55" xfId="33" applyNumberFormat="1" applyFont="1" applyFill="1" applyBorder="1" applyAlignment="1">
      <alignment vertical="center"/>
    </xf>
    <xf numFmtId="38" fontId="32" fillId="31" borderId="194" xfId="29" applyFont="1" applyFill="1" applyBorder="1" applyAlignment="1">
      <alignment vertical="center"/>
    </xf>
    <xf numFmtId="38" fontId="32" fillId="18" borderId="245" xfId="29" applyFont="1" applyFill="1" applyBorder="1" applyAlignment="1">
      <alignment vertical="center"/>
    </xf>
    <xf numFmtId="38" fontId="32" fillId="18" borderId="20" xfId="29" applyFont="1" applyFill="1" applyBorder="1" applyAlignment="1">
      <alignment vertical="center"/>
    </xf>
    <xf numFmtId="40" fontId="11" fillId="30" borderId="193" xfId="29" applyNumberFormat="1" applyFont="1" applyFill="1" applyBorder="1" applyAlignment="1">
      <alignment vertical="center" wrapText="1"/>
    </xf>
    <xf numFmtId="40" fontId="11" fillId="30" borderId="214" xfId="29" applyNumberFormat="1" applyFont="1" applyFill="1" applyBorder="1" applyAlignment="1">
      <alignment vertical="center" wrapText="1"/>
    </xf>
    <xf numFmtId="40" fontId="11" fillId="30" borderId="215" xfId="29" applyNumberFormat="1" applyFont="1" applyFill="1" applyBorder="1" applyAlignment="1">
      <alignment vertical="center" wrapText="1"/>
    </xf>
    <xf numFmtId="40" fontId="11" fillId="30" borderId="220" xfId="29" applyNumberFormat="1" applyFont="1" applyFill="1" applyBorder="1" applyAlignment="1">
      <alignment vertical="center" wrapText="1"/>
    </xf>
    <xf numFmtId="176" fontId="11" fillId="30" borderId="117" xfId="33" applyNumberFormat="1" applyFont="1" applyFill="1" applyBorder="1" applyAlignment="1">
      <alignment vertical="center"/>
    </xf>
    <xf numFmtId="176" fontId="11" fillId="30" borderId="226" xfId="33" applyNumberFormat="1" applyFont="1" applyFill="1" applyBorder="1" applyAlignment="1">
      <alignment vertical="center"/>
    </xf>
    <xf numFmtId="0" fontId="32" fillId="18" borderId="216" xfId="33" applyFont="1" applyFill="1" applyBorder="1" applyAlignment="1">
      <alignment vertical="center"/>
    </xf>
    <xf numFmtId="0" fontId="32" fillId="18" borderId="55" xfId="33" applyFont="1" applyFill="1" applyBorder="1"/>
    <xf numFmtId="0" fontId="32" fillId="27" borderId="0" xfId="33" applyFont="1" applyFill="1"/>
    <xf numFmtId="176" fontId="32" fillId="18" borderId="4" xfId="33" applyNumberFormat="1" applyFont="1" applyFill="1" applyBorder="1" applyAlignment="1">
      <alignment vertical="center"/>
    </xf>
    <xf numFmtId="176" fontId="32" fillId="18" borderId="29" xfId="33" applyNumberFormat="1" applyFont="1" applyFill="1" applyBorder="1" applyAlignment="1">
      <alignment vertical="center"/>
    </xf>
    <xf numFmtId="0" fontId="25" fillId="18" borderId="51" xfId="33" applyFont="1" applyFill="1" applyBorder="1"/>
    <xf numFmtId="0" fontId="32" fillId="18" borderId="115" xfId="33" applyFont="1" applyFill="1" applyBorder="1" applyAlignment="1">
      <alignment vertical="center"/>
    </xf>
    <xf numFmtId="0" fontId="32" fillId="18" borderId="120" xfId="33" applyFont="1" applyFill="1" applyBorder="1" applyAlignment="1">
      <alignment vertical="center"/>
    </xf>
    <xf numFmtId="177" fontId="32" fillId="18" borderId="4" xfId="33" applyNumberFormat="1" applyFont="1" applyFill="1" applyBorder="1" applyAlignment="1">
      <alignment vertical="center"/>
    </xf>
    <xf numFmtId="177" fontId="32" fillId="18" borderId="29" xfId="33" applyNumberFormat="1" applyFont="1" applyFill="1" applyBorder="1" applyAlignment="1">
      <alignment vertical="center"/>
    </xf>
    <xf numFmtId="176" fontId="32" fillId="8" borderId="0" xfId="33" applyNumberFormat="1" applyFont="1" applyFill="1"/>
    <xf numFmtId="0" fontId="32" fillId="8" borderId="0" xfId="33" applyFont="1" applyFill="1" applyAlignment="1">
      <alignment horizontal="center" vertical="center"/>
    </xf>
    <xf numFmtId="0" fontId="32" fillId="27" borderId="0" xfId="33" applyFont="1" applyFill="1" applyAlignment="1">
      <alignment vertical="center"/>
    </xf>
    <xf numFmtId="0" fontId="32" fillId="18" borderId="167" xfId="33" applyFont="1" applyFill="1" applyBorder="1" applyAlignment="1">
      <alignment vertical="center"/>
    </xf>
    <xf numFmtId="0" fontId="32" fillId="18" borderId="212" xfId="33" applyFont="1" applyFill="1" applyBorder="1" applyAlignment="1">
      <alignment vertical="center"/>
    </xf>
    <xf numFmtId="176" fontId="19" fillId="18" borderId="108" xfId="33" applyNumberFormat="1" applyFont="1" applyFill="1" applyBorder="1" applyAlignment="1">
      <alignment vertical="center"/>
    </xf>
    <xf numFmtId="0" fontId="32" fillId="18" borderId="51" xfId="33" applyFont="1" applyFill="1" applyBorder="1" applyAlignment="1">
      <alignment vertical="center"/>
    </xf>
    <xf numFmtId="0" fontId="32" fillId="18" borderId="29" xfId="33" applyFont="1" applyFill="1" applyBorder="1"/>
    <xf numFmtId="0" fontId="32" fillId="18" borderId="167" xfId="33" applyFont="1" applyFill="1" applyBorder="1"/>
    <xf numFmtId="176" fontId="32" fillId="18" borderId="146" xfId="33" applyNumberFormat="1" applyFont="1" applyFill="1" applyBorder="1" applyAlignment="1">
      <alignment vertical="center"/>
    </xf>
    <xf numFmtId="0" fontId="32" fillId="18" borderId="0" xfId="33" applyFont="1" applyFill="1"/>
    <xf numFmtId="0" fontId="32" fillId="18" borderId="134" xfId="33" applyFont="1" applyFill="1" applyBorder="1"/>
    <xf numFmtId="176" fontId="32" fillId="18" borderId="195" xfId="33" applyNumberFormat="1" applyFont="1" applyFill="1" applyBorder="1" applyAlignment="1">
      <alignment vertical="center"/>
    </xf>
    <xf numFmtId="176" fontId="32" fillId="18" borderId="36" xfId="33" applyNumberFormat="1" applyFont="1" applyFill="1" applyBorder="1" applyAlignment="1">
      <alignment vertical="center"/>
    </xf>
    <xf numFmtId="176" fontId="32" fillId="18" borderId="72" xfId="33" applyNumberFormat="1" applyFont="1" applyFill="1" applyBorder="1" applyAlignment="1">
      <alignment vertical="center"/>
    </xf>
    <xf numFmtId="4" fontId="32" fillId="8" borderId="0" xfId="33" applyNumberFormat="1" applyFont="1" applyFill="1" applyAlignment="1">
      <alignment vertical="center"/>
    </xf>
    <xf numFmtId="176" fontId="32" fillId="18" borderId="135" xfId="33" applyNumberFormat="1" applyFont="1" applyFill="1" applyBorder="1" applyAlignment="1">
      <alignment vertical="center"/>
    </xf>
    <xf numFmtId="176" fontId="25" fillId="27" borderId="0" xfId="32" applyNumberFormat="1" applyFont="1" applyFill="1" applyAlignment="1">
      <alignment vertical="center"/>
    </xf>
    <xf numFmtId="0" fontId="25" fillId="18" borderId="135" xfId="32" applyFont="1" applyFill="1" applyBorder="1"/>
    <xf numFmtId="0" fontId="25" fillId="18" borderId="39" xfId="32" applyFont="1" applyFill="1" applyBorder="1"/>
    <xf numFmtId="0" fontId="25" fillId="18" borderId="119" xfId="32" applyFont="1" applyFill="1" applyBorder="1"/>
    <xf numFmtId="176" fontId="25" fillId="18" borderId="36" xfId="32" applyNumberFormat="1" applyFont="1" applyFill="1" applyBorder="1"/>
    <xf numFmtId="176" fontId="25" fillId="18" borderId="37" xfId="32" applyNumberFormat="1" applyFont="1" applyFill="1" applyBorder="1"/>
    <xf numFmtId="0" fontId="25" fillId="18" borderId="198" xfId="32" applyFont="1" applyFill="1" applyBorder="1"/>
    <xf numFmtId="0" fontId="25" fillId="18" borderId="199" xfId="32" applyFont="1" applyFill="1" applyBorder="1"/>
    <xf numFmtId="0" fontId="25" fillId="18" borderId="246" xfId="32" applyFont="1" applyFill="1" applyBorder="1"/>
    <xf numFmtId="179" fontId="25" fillId="18" borderId="201" xfId="26" applyNumberFormat="1" applyFont="1" applyFill="1" applyBorder="1" applyAlignment="1"/>
    <xf numFmtId="179" fontId="25" fillId="18" borderId="202" xfId="26" applyNumberFormat="1" applyFont="1" applyFill="1" applyBorder="1" applyAlignment="1"/>
    <xf numFmtId="179" fontId="25" fillId="18" borderId="8" xfId="26" applyNumberFormat="1" applyFont="1" applyFill="1" applyBorder="1" applyAlignment="1"/>
    <xf numFmtId="176" fontId="25" fillId="18" borderId="135" xfId="32" applyNumberFormat="1" applyFont="1" applyFill="1" applyBorder="1"/>
    <xf numFmtId="176" fontId="25" fillId="18" borderId="72" xfId="32" applyNumberFormat="1" applyFont="1" applyFill="1" applyBorder="1"/>
    <xf numFmtId="179" fontId="25" fillId="18" borderId="99" xfId="26" applyNumberFormat="1" applyFont="1" applyFill="1" applyBorder="1" applyAlignment="1"/>
    <xf numFmtId="176" fontId="25" fillId="18" borderId="119" xfId="32" applyNumberFormat="1" applyFont="1" applyFill="1" applyBorder="1"/>
    <xf numFmtId="179" fontId="25" fillId="18" borderId="246" xfId="26" applyNumberFormat="1" applyFont="1" applyFill="1" applyBorder="1" applyAlignment="1"/>
    <xf numFmtId="0" fontId="68" fillId="18" borderId="128" xfId="33" applyFont="1" applyFill="1" applyBorder="1" applyAlignment="1">
      <alignment vertical="center"/>
    </xf>
    <xf numFmtId="176" fontId="25" fillId="18" borderId="195" xfId="32" applyNumberFormat="1" applyFont="1" applyFill="1" applyBorder="1"/>
    <xf numFmtId="0" fontId="32" fillId="8" borderId="0" xfId="33" applyFont="1" applyFill="1" applyAlignment="1">
      <alignment horizontal="left"/>
    </xf>
    <xf numFmtId="38" fontId="11" fillId="15" borderId="159" xfId="29" applyFont="1" applyFill="1" applyBorder="1" applyAlignment="1">
      <alignment vertical="center"/>
    </xf>
    <xf numFmtId="38" fontId="25" fillId="14" borderId="22" xfId="29" applyFont="1" applyFill="1" applyBorder="1" applyAlignment="1">
      <alignment horizontal="left" vertical="center"/>
    </xf>
    <xf numFmtId="0" fontId="27" fillId="27" borderId="0" xfId="33" applyFont="1" applyFill="1"/>
    <xf numFmtId="0" fontId="4" fillId="8" borderId="0" xfId="33" applyFont="1" applyFill="1"/>
    <xf numFmtId="0" fontId="25" fillId="8" borderId="0" xfId="33" applyFont="1" applyFill="1" applyAlignment="1">
      <alignment horizontal="center"/>
    </xf>
    <xf numFmtId="0" fontId="42" fillId="8" borderId="0" xfId="33" applyFont="1" applyFill="1" applyAlignment="1">
      <alignment horizontal="center"/>
    </xf>
    <xf numFmtId="0" fontId="25" fillId="27" borderId="235" xfId="33" applyFont="1" applyFill="1" applyBorder="1" applyAlignment="1">
      <alignment vertical="center"/>
    </xf>
    <xf numFmtId="0" fontId="53" fillId="27" borderId="0" xfId="33" applyFont="1" applyFill="1" applyAlignment="1">
      <alignment horizontal="left" vertical="center"/>
    </xf>
    <xf numFmtId="0" fontId="33" fillId="27" borderId="0" xfId="33" applyFont="1" applyFill="1" applyAlignment="1">
      <alignment horizontal="left" vertical="center"/>
    </xf>
    <xf numFmtId="176" fontId="33" fillId="27" borderId="0" xfId="33" applyNumberFormat="1" applyFont="1" applyFill="1" applyAlignment="1">
      <alignment horizontal="center" vertical="center"/>
    </xf>
    <xf numFmtId="0" fontId="62" fillId="27" borderId="0" xfId="33" applyFont="1" applyFill="1" applyAlignment="1">
      <alignment vertical="center"/>
    </xf>
    <xf numFmtId="176" fontId="33" fillId="27" borderId="0" xfId="33" applyNumberFormat="1" applyFont="1" applyFill="1" applyAlignment="1">
      <alignment horizontal="center" vertical="center" wrapText="1"/>
    </xf>
    <xf numFmtId="0" fontId="62" fillId="27" borderId="0" xfId="33" applyFont="1" applyFill="1" applyAlignment="1">
      <alignment horizontal="left" vertical="center"/>
    </xf>
    <xf numFmtId="0" fontId="62" fillId="27" borderId="0" xfId="33" applyFont="1" applyFill="1" applyAlignment="1">
      <alignment horizontal="center" vertical="center"/>
    </xf>
    <xf numFmtId="177" fontId="33" fillId="27" borderId="0" xfId="33" applyNumberFormat="1" applyFont="1" applyFill="1" applyAlignment="1">
      <alignment horizontal="center" vertical="center"/>
    </xf>
    <xf numFmtId="0" fontId="33" fillId="27" borderId="0" xfId="33" applyFont="1" applyFill="1" applyAlignment="1">
      <alignment horizontal="centerContinuous" vertical="center"/>
    </xf>
    <xf numFmtId="176" fontId="33" fillId="27" borderId="0" xfId="33" applyNumberFormat="1" applyFont="1" applyFill="1" applyAlignment="1">
      <alignment horizontal="centerContinuous" vertical="center"/>
    </xf>
    <xf numFmtId="0" fontId="33" fillId="27" borderId="0" xfId="33" applyFont="1" applyFill="1" applyAlignment="1">
      <alignment horizontal="right" vertical="center"/>
    </xf>
    <xf numFmtId="0" fontId="25" fillId="27" borderId="87" xfId="33" applyFont="1" applyFill="1" applyBorder="1" applyAlignment="1">
      <alignment horizontal="center" vertical="center" wrapText="1"/>
    </xf>
    <xf numFmtId="177" fontId="26" fillId="27" borderId="87" xfId="33" applyNumberFormat="1" applyFont="1" applyFill="1" applyBorder="1" applyAlignment="1">
      <alignment horizontal="right" vertical="center"/>
    </xf>
    <xf numFmtId="198" fontId="26" fillId="27" borderId="87" xfId="29" applyNumberFormat="1" applyFont="1" applyFill="1" applyBorder="1" applyAlignment="1" applyProtection="1">
      <alignment horizontal="right" vertical="center"/>
    </xf>
    <xf numFmtId="177" fontId="26" fillId="27" borderId="87" xfId="33" applyNumberFormat="1" applyFont="1" applyFill="1" applyBorder="1" applyAlignment="1">
      <alignment vertical="center"/>
    </xf>
    <xf numFmtId="177" fontId="26" fillId="27" borderId="0" xfId="33" applyNumberFormat="1" applyFont="1" applyFill="1" applyAlignment="1">
      <alignment horizontal="right" vertical="center"/>
    </xf>
    <xf numFmtId="177" fontId="25" fillId="27" borderId="0" xfId="33" applyNumberFormat="1" applyFont="1" applyFill="1" applyAlignment="1">
      <alignment horizontal="center" vertical="center"/>
    </xf>
    <xf numFmtId="198" fontId="25" fillId="27" borderId="87" xfId="29" applyNumberFormat="1" applyFont="1" applyFill="1" applyBorder="1" applyAlignment="1">
      <alignment horizontal="right" vertical="center"/>
    </xf>
    <xf numFmtId="190" fontId="25" fillId="27" borderId="87" xfId="26" applyNumberFormat="1" applyFont="1" applyFill="1" applyBorder="1" applyAlignment="1">
      <alignment horizontal="right" vertical="center"/>
    </xf>
    <xf numFmtId="179" fontId="25" fillId="27" borderId="0" xfId="26" applyNumberFormat="1" applyFont="1" applyFill="1" applyBorder="1" applyAlignment="1">
      <alignment horizontal="right" vertical="center"/>
    </xf>
    <xf numFmtId="0" fontId="25" fillId="27" borderId="87" xfId="33" applyFont="1" applyFill="1" applyBorder="1" applyAlignment="1">
      <alignment vertical="center" wrapText="1"/>
    </xf>
    <xf numFmtId="0" fontId="25" fillId="27" borderId="87" xfId="33" applyFont="1" applyFill="1" applyBorder="1" applyAlignment="1">
      <alignment horizontal="left" vertical="center"/>
    </xf>
    <xf numFmtId="0" fontId="33" fillId="27" borderId="87" xfId="33" applyFont="1" applyFill="1" applyBorder="1" applyAlignment="1">
      <alignment vertical="center"/>
    </xf>
    <xf numFmtId="0" fontId="32" fillId="27" borderId="87" xfId="33" applyFont="1" applyFill="1" applyBorder="1" applyAlignment="1">
      <alignment vertical="center" wrapText="1"/>
    </xf>
    <xf numFmtId="0" fontId="57" fillId="27" borderId="0" xfId="33" applyFont="1" applyFill="1" applyAlignment="1">
      <alignment horizontal="left" vertical="top"/>
    </xf>
    <xf numFmtId="0" fontId="52" fillId="27" borderId="0" xfId="33" applyFont="1" applyFill="1" applyAlignment="1">
      <alignment vertical="center"/>
    </xf>
    <xf numFmtId="0" fontId="53" fillId="27" borderId="0" xfId="33" applyFont="1" applyFill="1" applyAlignment="1">
      <alignment horizontal="left"/>
    </xf>
    <xf numFmtId="0" fontId="42" fillId="27" borderId="0" xfId="33" applyFont="1" applyFill="1"/>
    <xf numFmtId="0" fontId="25" fillId="27" borderId="87" xfId="33" applyFont="1" applyFill="1" applyBorder="1" applyAlignment="1">
      <alignment horizontal="center" vertical="center"/>
    </xf>
    <xf numFmtId="0" fontId="53" fillId="27" borderId="0" xfId="33" applyFont="1" applyFill="1" applyAlignment="1">
      <alignment vertical="center"/>
    </xf>
    <xf numFmtId="0" fontId="53" fillId="27" borderId="0" xfId="33" applyFont="1" applyFill="1" applyAlignment="1">
      <alignment horizontal="center" vertical="center"/>
    </xf>
    <xf numFmtId="0" fontId="32" fillId="27" borderId="87" xfId="33" applyFont="1" applyFill="1" applyBorder="1" applyAlignment="1">
      <alignment horizontal="center" vertical="center"/>
    </xf>
    <xf numFmtId="0" fontId="53" fillId="27" borderId="0" xfId="33" applyFont="1" applyFill="1" applyAlignment="1">
      <alignment vertical="center" wrapText="1"/>
    </xf>
    <xf numFmtId="0" fontId="33" fillId="27" borderId="0" xfId="33" applyFont="1" applyFill="1" applyAlignment="1">
      <alignment vertical="center" wrapText="1"/>
    </xf>
    <xf numFmtId="49" fontId="25" fillId="27" borderId="87" xfId="33" applyNumberFormat="1" applyFont="1" applyFill="1" applyBorder="1" applyAlignment="1">
      <alignment horizontal="left" vertical="center" wrapText="1"/>
    </xf>
    <xf numFmtId="38" fontId="32" fillId="27" borderId="87" xfId="29" applyFont="1" applyFill="1" applyBorder="1" applyAlignment="1">
      <alignment vertical="center"/>
    </xf>
    <xf numFmtId="0" fontId="32" fillId="27" borderId="87" xfId="33" applyFont="1" applyFill="1" applyBorder="1" applyAlignment="1">
      <alignment vertical="center"/>
    </xf>
    <xf numFmtId="0" fontId="33" fillId="27" borderId="0" xfId="33" applyFont="1" applyFill="1" applyAlignment="1">
      <alignment horizontal="left" vertical="center" wrapText="1"/>
    </xf>
    <xf numFmtId="38" fontId="25" fillId="27" borderId="87" xfId="29" applyFont="1" applyFill="1" applyBorder="1" applyAlignment="1">
      <alignment vertical="center"/>
    </xf>
    <xf numFmtId="38" fontId="32" fillId="28" borderId="87" xfId="29" applyFont="1" applyFill="1" applyBorder="1" applyAlignment="1">
      <alignment vertical="center"/>
    </xf>
    <xf numFmtId="10" fontId="25" fillId="27" borderId="87" xfId="33" applyNumberFormat="1" applyFont="1" applyFill="1" applyBorder="1" applyAlignment="1">
      <alignment vertical="center"/>
    </xf>
    <xf numFmtId="0" fontId="51" fillId="27" borderId="0" xfId="33" applyFont="1" applyFill="1" applyAlignment="1">
      <alignment vertical="center"/>
    </xf>
    <xf numFmtId="38" fontId="25" fillId="35" borderId="87" xfId="29" applyFont="1" applyFill="1" applyBorder="1" applyAlignment="1">
      <alignment vertical="center"/>
    </xf>
    <xf numFmtId="38" fontId="25" fillId="35" borderId="87" xfId="29" applyFont="1" applyFill="1" applyBorder="1" applyAlignment="1">
      <alignment horizontal="right" vertical="center"/>
    </xf>
    <xf numFmtId="38" fontId="33" fillId="28" borderId="0" xfId="29" applyFont="1" applyFill="1" applyBorder="1" applyAlignment="1">
      <alignment vertical="center"/>
    </xf>
    <xf numFmtId="38" fontId="33" fillId="28" borderId="0" xfId="29" applyFont="1" applyFill="1" applyBorder="1" applyAlignment="1">
      <alignment vertical="center" wrapText="1"/>
    </xf>
    <xf numFmtId="0" fontId="33" fillId="27" borderId="0" xfId="33" applyFont="1" applyFill="1" applyAlignment="1">
      <alignment horizontal="left" vertical="top"/>
    </xf>
    <xf numFmtId="1" fontId="33" fillId="27" borderId="0" xfId="0" applyNumberFormat="1" applyFont="1" applyFill="1" applyAlignment="1">
      <alignment horizontal="left" vertical="center" indent="1"/>
    </xf>
    <xf numFmtId="38" fontId="32" fillId="35" borderId="87" xfId="29" applyFont="1" applyFill="1" applyBorder="1" applyAlignment="1">
      <alignment vertical="center"/>
    </xf>
    <xf numFmtId="177" fontId="25" fillId="27" borderId="87" xfId="33" applyNumberFormat="1" applyFont="1" applyFill="1" applyBorder="1" applyAlignment="1">
      <alignment vertical="center"/>
    </xf>
    <xf numFmtId="176" fontId="25" fillId="27" borderId="87" xfId="33" applyNumberFormat="1" applyFont="1" applyFill="1" applyBorder="1" applyAlignment="1">
      <alignment vertical="center"/>
    </xf>
    <xf numFmtId="38" fontId="25" fillId="41" borderId="45" xfId="29" applyFont="1" applyFill="1" applyBorder="1" applyAlignment="1">
      <alignment vertical="center"/>
    </xf>
    <xf numFmtId="38" fontId="25" fillId="41" borderId="49" xfId="29" applyFont="1" applyFill="1" applyBorder="1" applyAlignment="1">
      <alignment vertical="center"/>
    </xf>
    <xf numFmtId="38" fontId="25" fillId="41" borderId="17" xfId="29" applyFont="1" applyFill="1" applyBorder="1" applyAlignment="1">
      <alignment vertical="center"/>
    </xf>
    <xf numFmtId="38" fontId="25" fillId="41" borderId="0" xfId="29" applyFont="1" applyFill="1" applyBorder="1" applyAlignment="1">
      <alignment vertical="center"/>
    </xf>
    <xf numFmtId="38" fontId="25" fillId="41" borderId="89" xfId="29" applyFont="1" applyFill="1" applyBorder="1" applyAlignment="1">
      <alignment vertical="center"/>
    </xf>
    <xf numFmtId="38" fontId="25" fillId="41" borderId="164" xfId="29" applyFont="1" applyFill="1" applyBorder="1" applyAlignment="1">
      <alignment vertical="center"/>
    </xf>
    <xf numFmtId="38" fontId="25" fillId="41" borderId="16" xfId="29" applyFont="1" applyFill="1" applyBorder="1" applyAlignment="1">
      <alignment vertical="center"/>
    </xf>
    <xf numFmtId="38" fontId="25" fillId="41" borderId="107" xfId="29" applyFont="1" applyFill="1" applyBorder="1" applyAlignment="1">
      <alignment vertical="center"/>
    </xf>
    <xf numFmtId="38" fontId="25" fillId="41" borderId="157" xfId="29" applyFont="1" applyFill="1" applyBorder="1" applyAlignment="1">
      <alignment vertical="center"/>
    </xf>
    <xf numFmtId="38" fontId="25" fillId="41" borderId="19" xfId="29" applyFont="1" applyFill="1" applyBorder="1" applyAlignment="1">
      <alignment vertical="center"/>
    </xf>
    <xf numFmtId="38" fontId="25" fillId="41" borderId="106" xfId="29" applyFont="1" applyFill="1" applyBorder="1" applyAlignment="1">
      <alignment vertical="center"/>
    </xf>
    <xf numFmtId="38" fontId="25" fillId="41" borderId="21" xfId="29" applyFont="1" applyFill="1" applyBorder="1" applyAlignment="1">
      <alignment vertical="center"/>
    </xf>
    <xf numFmtId="38" fontId="25" fillId="41" borderId="139" xfId="29" applyFont="1" applyFill="1" applyBorder="1" applyAlignment="1">
      <alignment vertical="center"/>
    </xf>
    <xf numFmtId="38" fontId="25" fillId="41" borderId="156" xfId="29" applyFont="1" applyFill="1" applyBorder="1" applyAlignment="1">
      <alignment vertical="center"/>
    </xf>
    <xf numFmtId="38" fontId="25" fillId="41" borderId="42" xfId="29" applyFont="1" applyFill="1" applyBorder="1" applyAlignment="1">
      <alignment vertical="center"/>
    </xf>
    <xf numFmtId="38" fontId="25" fillId="41" borderId="86" xfId="29" applyFont="1" applyFill="1" applyBorder="1" applyAlignment="1">
      <alignment vertical="center"/>
    </xf>
    <xf numFmtId="38" fontId="25" fillId="41" borderId="129" xfId="29" applyFont="1" applyFill="1" applyBorder="1" applyAlignment="1">
      <alignment vertical="center"/>
    </xf>
    <xf numFmtId="38" fontId="25" fillId="22" borderId="19" xfId="29" applyFont="1" applyFill="1" applyBorder="1" applyAlignment="1">
      <alignment vertical="center"/>
    </xf>
    <xf numFmtId="38" fontId="25" fillId="22" borderId="106" xfId="29" applyFont="1" applyFill="1" applyBorder="1" applyAlignment="1">
      <alignment vertical="center"/>
    </xf>
    <xf numFmtId="38" fontId="25" fillId="22" borderId="129" xfId="29" applyFont="1" applyFill="1" applyBorder="1" applyAlignment="1">
      <alignment vertical="center"/>
    </xf>
    <xf numFmtId="198" fontId="25" fillId="41" borderId="19" xfId="29" applyNumberFormat="1" applyFont="1" applyFill="1" applyBorder="1" applyAlignment="1">
      <alignment vertical="center"/>
    </xf>
    <xf numFmtId="198" fontId="25" fillId="41" borderId="106" xfId="29" applyNumberFormat="1" applyFont="1" applyFill="1" applyBorder="1" applyAlignment="1">
      <alignment vertical="center"/>
    </xf>
    <xf numFmtId="198" fontId="25" fillId="41" borderId="129" xfId="29" applyNumberFormat="1" applyFont="1" applyFill="1" applyBorder="1" applyAlignment="1">
      <alignment vertical="center"/>
    </xf>
    <xf numFmtId="38" fontId="25" fillId="22" borderId="21" xfId="29" applyFont="1" applyFill="1" applyBorder="1" applyAlignment="1">
      <alignment vertical="center"/>
    </xf>
    <xf numFmtId="38" fontId="25" fillId="22" borderId="139" xfId="29" applyFont="1" applyFill="1" applyBorder="1" applyAlignment="1">
      <alignment vertical="center"/>
    </xf>
    <xf numFmtId="38" fontId="25" fillId="22" borderId="156" xfId="29" applyFont="1" applyFill="1" applyBorder="1" applyAlignment="1">
      <alignment vertical="center"/>
    </xf>
    <xf numFmtId="38" fontId="25" fillId="22" borderId="86" xfId="29" applyFont="1" applyFill="1" applyBorder="1" applyAlignment="1">
      <alignment vertical="center"/>
    </xf>
    <xf numFmtId="38" fontId="25" fillId="22" borderId="42" xfId="29" applyFont="1" applyFill="1" applyBorder="1" applyAlignment="1">
      <alignment vertical="center"/>
    </xf>
    <xf numFmtId="38" fontId="25" fillId="22" borderId="142" xfId="29" applyFont="1" applyFill="1" applyBorder="1" applyAlignment="1">
      <alignment vertical="center"/>
    </xf>
    <xf numFmtId="38" fontId="25" fillId="22" borderId="133" xfId="29" applyFont="1" applyFill="1" applyBorder="1" applyAlignment="1">
      <alignment vertical="center"/>
    </xf>
    <xf numFmtId="38" fontId="25" fillId="41" borderId="21" xfId="29" quotePrefix="1" applyFont="1" applyFill="1" applyBorder="1" applyAlignment="1">
      <alignment vertical="center"/>
    </xf>
    <xf numFmtId="0" fontId="57" fillId="27" borderId="0" xfId="33" applyFont="1" applyFill="1" applyAlignment="1">
      <alignment vertical="center" wrapText="1"/>
    </xf>
    <xf numFmtId="0" fontId="33" fillId="27" borderId="0" xfId="33" applyFont="1" applyFill="1" applyAlignment="1">
      <alignment horizontal="left" vertical="top" wrapText="1"/>
    </xf>
    <xf numFmtId="0" fontId="33" fillId="27" borderId="87" xfId="33" applyFont="1" applyFill="1" applyBorder="1" applyAlignment="1">
      <alignment horizontal="center" vertical="center"/>
    </xf>
    <xf numFmtId="0" fontId="57" fillId="27" borderId="0" xfId="32" applyFont="1" applyFill="1" applyAlignment="1">
      <alignment horizontal="left" vertical="top"/>
    </xf>
    <xf numFmtId="9" fontId="33" fillId="27" borderId="87" xfId="33" applyNumberFormat="1" applyFont="1" applyFill="1" applyBorder="1" applyAlignment="1">
      <alignment vertical="center"/>
    </xf>
    <xf numFmtId="0" fontId="33" fillId="27" borderId="17" xfId="33" applyFont="1" applyFill="1" applyBorder="1"/>
    <xf numFmtId="184" fontId="33" fillId="27" borderId="0" xfId="33" applyNumberFormat="1" applyFont="1" applyFill="1"/>
    <xf numFmtId="184" fontId="33" fillId="27" borderId="87" xfId="33" applyNumberFormat="1" applyFont="1" applyFill="1" applyBorder="1" applyAlignment="1">
      <alignment vertical="center"/>
    </xf>
    <xf numFmtId="199" fontId="33" fillId="27" borderId="87" xfId="29" applyNumberFormat="1" applyFont="1" applyFill="1" applyBorder="1" applyAlignment="1">
      <alignment vertical="center"/>
    </xf>
    <xf numFmtId="0" fontId="64" fillId="27" borderId="87" xfId="33" applyFont="1" applyFill="1" applyBorder="1" applyAlignment="1">
      <alignment horizontal="center" vertical="center" wrapText="1"/>
    </xf>
    <xf numFmtId="177" fontId="33" fillId="27" borderId="87" xfId="33" applyNumberFormat="1" applyFont="1" applyFill="1" applyBorder="1" applyAlignment="1">
      <alignment vertical="center"/>
    </xf>
    <xf numFmtId="189" fontId="33" fillId="27" borderId="0" xfId="33" applyNumberFormat="1" applyFont="1" applyFill="1"/>
    <xf numFmtId="188" fontId="33" fillId="27" borderId="0" xfId="33" applyNumberFormat="1" applyFont="1" applyFill="1"/>
    <xf numFmtId="38" fontId="33" fillId="27" borderId="87" xfId="29" applyFont="1" applyFill="1" applyBorder="1" applyAlignment="1">
      <alignment vertical="center"/>
    </xf>
    <xf numFmtId="0" fontId="33" fillId="27" borderId="0" xfId="33" applyFont="1" applyFill="1" applyAlignment="1">
      <alignment vertical="top"/>
    </xf>
    <xf numFmtId="0" fontId="47" fillId="27" borderId="0" xfId="32" applyFont="1" applyFill="1" applyAlignment="1">
      <alignment vertical="center"/>
    </xf>
    <xf numFmtId="176" fontId="25" fillId="27" borderId="0" xfId="33" applyNumberFormat="1" applyFont="1" applyFill="1" applyAlignment="1">
      <alignment horizontal="center" vertical="center"/>
    </xf>
    <xf numFmtId="0" fontId="48" fillId="27" borderId="0" xfId="33" applyFont="1" applyFill="1" applyAlignment="1">
      <alignment vertical="center"/>
    </xf>
    <xf numFmtId="9" fontId="25" fillId="27" borderId="87" xfId="26" applyFont="1" applyFill="1" applyBorder="1" applyAlignment="1">
      <alignment vertical="center"/>
    </xf>
    <xf numFmtId="190" fontId="25" fillId="27" borderId="87" xfId="26" applyNumberFormat="1" applyFont="1" applyFill="1" applyBorder="1" applyAlignment="1">
      <alignment horizontal="center" vertical="center"/>
    </xf>
    <xf numFmtId="179" fontId="25" fillId="27" borderId="87" xfId="26" applyNumberFormat="1" applyFont="1" applyFill="1" applyBorder="1" applyAlignment="1">
      <alignment vertical="center"/>
    </xf>
    <xf numFmtId="40" fontId="25" fillId="27" borderId="87" xfId="29" applyNumberFormat="1" applyFont="1" applyFill="1" applyBorder="1" applyAlignment="1">
      <alignment horizontal="right" vertical="center"/>
    </xf>
    <xf numFmtId="38" fontId="25" fillId="27" borderId="87" xfId="29" applyFont="1" applyFill="1" applyBorder="1" applyAlignment="1">
      <alignment horizontal="right" vertical="center"/>
    </xf>
    <xf numFmtId="0" fontId="33" fillId="27" borderId="0" xfId="0" applyFont="1" applyFill="1" applyAlignment="1">
      <alignment horizontal="center" vertical="center"/>
    </xf>
    <xf numFmtId="0" fontId="49" fillId="27" borderId="0" xfId="33" applyFont="1" applyFill="1" applyAlignment="1">
      <alignment vertical="center"/>
    </xf>
    <xf numFmtId="0" fontId="33" fillId="27" borderId="134" xfId="33" applyFont="1" applyFill="1" applyBorder="1" applyAlignment="1">
      <alignment horizontal="center" vertical="center" wrapText="1"/>
    </xf>
    <xf numFmtId="0" fontId="33" fillId="27" borderId="134" xfId="0" applyFont="1" applyFill="1" applyBorder="1" applyAlignment="1">
      <alignment horizontal="center" vertical="center"/>
    </xf>
    <xf numFmtId="0" fontId="33" fillId="27" borderId="0" xfId="33" applyFont="1" applyFill="1" applyAlignment="1">
      <alignment vertical="top" wrapText="1"/>
    </xf>
    <xf numFmtId="0" fontId="33" fillId="27" borderId="134" xfId="0" applyFont="1" applyFill="1" applyBorder="1" applyAlignment="1">
      <alignment horizontal="center" vertical="center" wrapText="1"/>
    </xf>
    <xf numFmtId="0" fontId="33" fillId="27" borderId="0" xfId="0" applyFont="1" applyFill="1" applyAlignment="1">
      <alignment horizontal="center" vertical="center" wrapText="1"/>
    </xf>
    <xf numFmtId="187" fontId="33" fillId="50" borderId="0" xfId="33" applyNumberFormat="1" applyFont="1" applyFill="1" applyAlignment="1">
      <alignment vertical="center" wrapText="1"/>
    </xf>
    <xf numFmtId="0" fontId="57" fillId="27" borderId="0" xfId="33" applyFont="1" applyFill="1" applyAlignment="1">
      <alignment vertical="top"/>
    </xf>
    <xf numFmtId="0" fontId="65" fillId="27" borderId="0" xfId="33" applyFont="1" applyFill="1" applyAlignment="1">
      <alignment vertical="center"/>
    </xf>
    <xf numFmtId="186" fontId="33" fillId="27" borderId="134" xfId="33" applyNumberFormat="1" applyFont="1" applyFill="1" applyBorder="1" applyAlignment="1">
      <alignment horizontal="center" vertical="center"/>
    </xf>
    <xf numFmtId="176" fontId="33" fillId="27" borderId="134" xfId="0" applyNumberFormat="1" applyFont="1" applyFill="1" applyBorder="1" applyAlignment="1">
      <alignment horizontal="center" vertical="center"/>
    </xf>
    <xf numFmtId="176" fontId="33" fillId="27" borderId="0" xfId="0" applyNumberFormat="1" applyFont="1" applyFill="1" applyAlignment="1">
      <alignment horizontal="center" vertical="center"/>
    </xf>
    <xf numFmtId="179" fontId="33" fillId="27" borderId="87" xfId="33" applyNumberFormat="1" applyFont="1" applyFill="1" applyBorder="1" applyAlignment="1">
      <alignment vertical="center"/>
    </xf>
    <xf numFmtId="0" fontId="33" fillId="27" borderId="134" xfId="31" applyFont="1" applyFill="1" applyBorder="1"/>
    <xf numFmtId="0" fontId="33" fillId="27" borderId="0" xfId="31" applyFont="1" applyFill="1"/>
    <xf numFmtId="0" fontId="57" fillId="27" borderId="0" xfId="31" applyFont="1" applyFill="1" applyAlignment="1">
      <alignment horizontal="left" vertical="top" wrapText="1"/>
    </xf>
    <xf numFmtId="0" fontId="33" fillId="27" borderId="87" xfId="31" applyFont="1" applyFill="1" applyBorder="1"/>
    <xf numFmtId="0" fontId="33" fillId="27" borderId="0" xfId="41" applyFont="1" applyFill="1"/>
    <xf numFmtId="0" fontId="33" fillId="50" borderId="0" xfId="31" applyFont="1" applyFill="1" applyAlignment="1">
      <alignment vertical="center"/>
    </xf>
    <xf numFmtId="0" fontId="33" fillId="27" borderId="0" xfId="31" applyFont="1" applyFill="1" applyAlignment="1">
      <alignment vertical="center"/>
    </xf>
    <xf numFmtId="0" fontId="33" fillId="27" borderId="134" xfId="41" applyFont="1" applyFill="1" applyBorder="1"/>
    <xf numFmtId="0" fontId="33" fillId="27" borderId="134" xfId="41" applyFont="1" applyFill="1" applyBorder="1" applyAlignment="1">
      <alignment wrapText="1"/>
    </xf>
    <xf numFmtId="0" fontId="33" fillId="27" borderId="87" xfId="41" applyFont="1" applyFill="1" applyBorder="1"/>
    <xf numFmtId="0" fontId="63" fillId="27" borderId="0" xfId="41" applyFont="1" applyFill="1" applyAlignment="1">
      <alignment wrapText="1"/>
    </xf>
    <xf numFmtId="0" fontId="33" fillId="27" borderId="0" xfId="31" applyFont="1" applyFill="1" applyAlignment="1">
      <alignment vertical="center" wrapText="1"/>
    </xf>
    <xf numFmtId="205" fontId="25" fillId="59" borderId="2" xfId="31" applyNumberFormat="1" applyFont="1" applyFill="1" applyBorder="1" applyAlignment="1">
      <alignment vertical="center"/>
    </xf>
    <xf numFmtId="205" fontId="25" fillId="59" borderId="1" xfId="31" applyNumberFormat="1" applyFont="1" applyFill="1" applyBorder="1" applyAlignment="1">
      <alignment vertical="center"/>
    </xf>
    <xf numFmtId="205" fontId="25" fillId="59" borderId="30" xfId="31" applyNumberFormat="1" applyFont="1" applyFill="1" applyBorder="1" applyAlignment="1">
      <alignment vertical="center"/>
    </xf>
    <xf numFmtId="205" fontId="25" fillId="59" borderId="3" xfId="31" applyNumberFormat="1" applyFont="1" applyFill="1" applyBorder="1" applyAlignment="1">
      <alignment vertical="center"/>
    </xf>
    <xf numFmtId="187" fontId="25" fillId="59" borderId="2" xfId="31" applyNumberFormat="1" applyFont="1" applyFill="1" applyBorder="1" applyAlignment="1">
      <alignment vertical="center"/>
    </xf>
    <xf numFmtId="187" fontId="25" fillId="59" borderId="1" xfId="31" applyNumberFormat="1" applyFont="1" applyFill="1" applyBorder="1" applyAlignment="1">
      <alignment vertical="center"/>
    </xf>
    <xf numFmtId="187" fontId="25" fillId="59" borderId="30" xfId="31" applyNumberFormat="1" applyFont="1" applyFill="1" applyBorder="1" applyAlignment="1">
      <alignment vertical="center"/>
    </xf>
    <xf numFmtId="187" fontId="25" fillId="59" borderId="3" xfId="31" applyNumberFormat="1" applyFont="1" applyFill="1" applyBorder="1" applyAlignment="1">
      <alignment vertical="center"/>
    </xf>
    <xf numFmtId="205" fontId="25" fillId="59" borderId="201" xfId="31" applyNumberFormat="1" applyFont="1" applyFill="1" applyBorder="1" applyAlignment="1">
      <alignment vertical="center"/>
    </xf>
    <xf numFmtId="205" fontId="25" fillId="59" borderId="202" xfId="31" applyNumberFormat="1" applyFont="1" applyFill="1" applyBorder="1" applyAlignment="1">
      <alignment vertical="center"/>
    </xf>
    <xf numFmtId="205" fontId="25" fillId="59" borderId="99" xfId="31" applyNumberFormat="1" applyFont="1" applyFill="1" applyBorder="1" applyAlignment="1">
      <alignment vertical="center"/>
    </xf>
    <xf numFmtId="205" fontId="25" fillId="59" borderId="8" xfId="31" applyNumberFormat="1" applyFont="1" applyFill="1" applyBorder="1" applyAlignment="1">
      <alignment vertical="center"/>
    </xf>
    <xf numFmtId="9" fontId="25" fillId="22" borderId="1" xfId="27" applyFont="1" applyFill="1" applyBorder="1" applyAlignment="1">
      <alignment vertical="center"/>
    </xf>
    <xf numFmtId="10" fontId="25" fillId="22" borderId="1" xfId="31" applyNumberFormat="1" applyFont="1" applyFill="1" applyBorder="1" applyAlignment="1">
      <alignment vertical="center"/>
    </xf>
    <xf numFmtId="179" fontId="25" fillId="22" borderId="1" xfId="31" applyNumberFormat="1" applyFont="1" applyFill="1" applyBorder="1" applyAlignment="1">
      <alignment vertical="center"/>
    </xf>
    <xf numFmtId="187" fontId="25" fillId="22" borderId="2" xfId="31" applyNumberFormat="1" applyFont="1" applyFill="1" applyBorder="1" applyAlignment="1">
      <alignment vertical="center"/>
    </xf>
    <xf numFmtId="187" fontId="25" fillId="22" borderId="1" xfId="31" applyNumberFormat="1" applyFont="1" applyFill="1" applyBorder="1" applyAlignment="1">
      <alignment vertical="center"/>
    </xf>
    <xf numFmtId="187" fontId="25" fillId="22" borderId="30" xfId="31" applyNumberFormat="1" applyFont="1" applyFill="1" applyBorder="1" applyAlignment="1">
      <alignment vertical="center"/>
    </xf>
    <xf numFmtId="187" fontId="25" fillId="22" borderId="3" xfId="31" applyNumberFormat="1" applyFont="1" applyFill="1" applyBorder="1" applyAlignment="1">
      <alignment vertical="center"/>
    </xf>
    <xf numFmtId="205" fontId="25" fillId="22" borderId="201" xfId="31" applyNumberFormat="1" applyFont="1" applyFill="1" applyBorder="1" applyAlignment="1">
      <alignment vertical="center"/>
    </xf>
    <xf numFmtId="205" fontId="25" fillId="22" borderId="202" xfId="31" applyNumberFormat="1" applyFont="1" applyFill="1" applyBorder="1" applyAlignment="1">
      <alignment vertical="center"/>
    </xf>
    <xf numFmtId="205" fontId="25" fillId="22" borderId="99" xfId="31" applyNumberFormat="1" applyFont="1" applyFill="1" applyBorder="1" applyAlignment="1">
      <alignment vertical="center"/>
    </xf>
    <xf numFmtId="205" fontId="25" fillId="22" borderId="8" xfId="31" applyNumberFormat="1" applyFont="1" applyFill="1" applyBorder="1" applyAlignment="1">
      <alignment vertical="center"/>
    </xf>
    <xf numFmtId="9" fontId="25" fillId="22" borderId="1" xfId="31" applyNumberFormat="1" applyFont="1" applyFill="1" applyBorder="1" applyAlignment="1">
      <alignment vertical="center"/>
    </xf>
    <xf numFmtId="0" fontId="33" fillId="50" borderId="134" xfId="31" applyFont="1" applyFill="1" applyBorder="1"/>
    <xf numFmtId="0" fontId="33" fillId="27" borderId="0" xfId="31" applyFont="1" applyFill="1" applyAlignment="1">
      <alignment horizontal="left" wrapText="1"/>
    </xf>
    <xf numFmtId="0" fontId="33" fillId="50" borderId="0" xfId="31" applyFont="1" applyFill="1"/>
    <xf numFmtId="179" fontId="25" fillId="22" borderId="1" xfId="27" applyNumberFormat="1" applyFont="1" applyFill="1" applyBorder="1" applyAlignment="1">
      <alignment vertical="center"/>
    </xf>
    <xf numFmtId="205" fontId="25" fillId="22" borderId="2" xfId="31" applyNumberFormat="1" applyFont="1" applyFill="1" applyBorder="1" applyAlignment="1">
      <alignment vertical="center"/>
    </xf>
    <xf numFmtId="205" fontId="25" fillId="22" borderId="1" xfId="31" applyNumberFormat="1" applyFont="1" applyFill="1" applyBorder="1" applyAlignment="1">
      <alignment vertical="center"/>
    </xf>
    <xf numFmtId="205" fontId="25" fillId="22" borderId="30" xfId="31" applyNumberFormat="1" applyFont="1" applyFill="1" applyBorder="1" applyAlignment="1">
      <alignment vertical="center"/>
    </xf>
    <xf numFmtId="205" fontId="25" fillId="22" borderId="3" xfId="31" applyNumberFormat="1" applyFont="1" applyFill="1" applyBorder="1" applyAlignment="1">
      <alignment vertical="center"/>
    </xf>
    <xf numFmtId="176" fontId="53" fillId="27" borderId="134" xfId="33" applyNumberFormat="1" applyFont="1" applyFill="1" applyBorder="1" applyAlignment="1">
      <alignment vertical="center"/>
    </xf>
    <xf numFmtId="176" fontId="33" fillId="27" borderId="134" xfId="33" applyNumberFormat="1" applyFont="1" applyFill="1" applyBorder="1" applyAlignment="1">
      <alignment vertical="center"/>
    </xf>
    <xf numFmtId="0" fontId="66" fillId="27" borderId="0" xfId="33" applyFont="1" applyFill="1" applyAlignment="1">
      <alignment horizontal="left" vertical="center"/>
    </xf>
    <xf numFmtId="0" fontId="57" fillId="27" borderId="0" xfId="33" applyFont="1" applyFill="1" applyAlignment="1">
      <alignment horizontal="left" vertical="center"/>
    </xf>
    <xf numFmtId="0" fontId="57" fillId="27" borderId="0" xfId="33" applyFont="1" applyFill="1" applyAlignment="1">
      <alignment vertical="center"/>
    </xf>
    <xf numFmtId="0" fontId="33" fillId="27" borderId="134" xfId="33" applyFont="1" applyFill="1" applyBorder="1" applyAlignment="1">
      <alignment horizontal="center" vertical="center"/>
    </xf>
    <xf numFmtId="0" fontId="53" fillId="27" borderId="134" xfId="33" applyFont="1" applyFill="1" applyBorder="1" applyAlignment="1">
      <alignment horizontal="center" vertical="center"/>
    </xf>
    <xf numFmtId="0" fontId="33" fillId="27" borderId="134" xfId="33" applyFont="1" applyFill="1" applyBorder="1" applyAlignment="1">
      <alignment horizontal="left" vertical="center"/>
    </xf>
    <xf numFmtId="0" fontId="53" fillId="27" borderId="0" xfId="33" applyFont="1" applyFill="1"/>
    <xf numFmtId="176" fontId="33" fillId="27" borderId="134" xfId="33" applyNumberFormat="1" applyFont="1" applyFill="1" applyBorder="1" applyAlignment="1">
      <alignment horizontal="right" vertical="center"/>
    </xf>
    <xf numFmtId="177" fontId="33" fillId="27" borderId="134" xfId="33" applyNumberFormat="1" applyFont="1" applyFill="1" applyBorder="1" applyAlignment="1">
      <alignment vertical="center"/>
    </xf>
    <xf numFmtId="0" fontId="67" fillId="27" borderId="0" xfId="0" applyFont="1" applyFill="1" applyAlignment="1">
      <alignment horizontal="left" vertical="top"/>
    </xf>
    <xf numFmtId="176" fontId="53" fillId="27" borderId="0" xfId="33" applyNumberFormat="1" applyFont="1" applyFill="1" applyAlignment="1">
      <alignment vertical="center"/>
    </xf>
    <xf numFmtId="38" fontId="53" fillId="27" borderId="0" xfId="29" applyFont="1" applyFill="1" applyBorder="1" applyAlignment="1">
      <alignment horizontal="right" vertical="center"/>
    </xf>
    <xf numFmtId="0" fontId="33" fillId="27" borderId="0" xfId="32" applyFont="1" applyFill="1" applyAlignment="1">
      <alignment vertical="center"/>
    </xf>
    <xf numFmtId="0" fontId="57" fillId="27" borderId="0" xfId="32" applyFont="1" applyFill="1" applyAlignment="1">
      <alignment vertical="top"/>
    </xf>
    <xf numFmtId="0" fontId="33" fillId="27" borderId="0" xfId="32" applyFont="1" applyFill="1"/>
    <xf numFmtId="0" fontId="33" fillId="27" borderId="134" xfId="32" applyFont="1" applyFill="1" applyBorder="1" applyAlignment="1">
      <alignment vertical="center"/>
    </xf>
    <xf numFmtId="0" fontId="33" fillId="27" borderId="134" xfId="32" applyFont="1" applyFill="1" applyBorder="1"/>
    <xf numFmtId="0" fontId="33" fillId="27" borderId="0" xfId="32" applyFont="1" applyFill="1" applyAlignment="1">
      <alignment vertical="top"/>
    </xf>
    <xf numFmtId="3" fontId="32" fillId="60" borderId="35" xfId="29" applyNumberFormat="1" applyFont="1" applyFill="1" applyBorder="1" applyAlignment="1">
      <alignment vertical="center"/>
    </xf>
    <xf numFmtId="3" fontId="32" fillId="60" borderId="72" xfId="29" applyNumberFormat="1" applyFont="1" applyFill="1" applyBorder="1" applyAlignment="1">
      <alignment vertical="center"/>
    </xf>
    <xf numFmtId="38" fontId="32" fillId="60" borderId="195" xfId="29" applyFont="1" applyFill="1" applyBorder="1" applyAlignment="1">
      <alignment vertical="center"/>
    </xf>
    <xf numFmtId="38" fontId="32" fillId="60" borderId="37" xfId="29" applyFont="1" applyFill="1" applyBorder="1" applyAlignment="1">
      <alignment vertical="center"/>
    </xf>
    <xf numFmtId="3" fontId="25" fillId="60" borderId="64" xfId="29" applyNumberFormat="1" applyFont="1" applyFill="1" applyBorder="1" applyAlignment="1">
      <alignment vertical="center"/>
    </xf>
    <xf numFmtId="3" fontId="25" fillId="60" borderId="24" xfId="29" applyNumberFormat="1" applyFont="1" applyFill="1" applyBorder="1" applyAlignment="1">
      <alignment vertical="center"/>
    </xf>
    <xf numFmtId="3" fontId="25" fillId="60" borderId="82" xfId="29" applyNumberFormat="1" applyFont="1" applyFill="1" applyBorder="1" applyAlignment="1">
      <alignment vertical="center"/>
    </xf>
    <xf numFmtId="38" fontId="25" fillId="60" borderId="220" xfId="29" applyFont="1" applyFill="1" applyBorder="1" applyAlignment="1">
      <alignment vertical="center"/>
    </xf>
    <xf numFmtId="38" fontId="25" fillId="60" borderId="25" xfId="29" applyFont="1" applyFill="1" applyBorder="1" applyAlignment="1">
      <alignment vertical="center"/>
    </xf>
    <xf numFmtId="3" fontId="25" fillId="60" borderId="65" xfId="29" applyNumberFormat="1" applyFont="1" applyFill="1" applyBorder="1" applyAlignment="1">
      <alignment vertical="center"/>
    </xf>
    <xf numFmtId="3" fontId="25" fillId="60" borderId="26" xfId="29" applyNumberFormat="1" applyFont="1" applyFill="1" applyBorder="1" applyAlignment="1">
      <alignment vertical="center"/>
    </xf>
    <xf numFmtId="206" fontId="25" fillId="60" borderId="26" xfId="29" applyNumberFormat="1" applyFont="1" applyFill="1" applyBorder="1" applyAlignment="1">
      <alignment vertical="center"/>
    </xf>
    <xf numFmtId="3" fontId="25" fillId="60" borderId="83" xfId="29" applyNumberFormat="1" applyFont="1" applyFill="1" applyBorder="1" applyAlignment="1">
      <alignment vertical="center"/>
    </xf>
    <xf numFmtId="38" fontId="25" fillId="60" borderId="218" xfId="29" applyFont="1" applyFill="1" applyBorder="1" applyAlignment="1">
      <alignment vertical="center"/>
    </xf>
    <xf numFmtId="38" fontId="25" fillId="60" borderId="27" xfId="29" applyFont="1" applyFill="1" applyBorder="1" applyAlignment="1">
      <alignment vertical="center"/>
    </xf>
    <xf numFmtId="206" fontId="25" fillId="60" borderId="65" xfId="29" applyNumberFormat="1" applyFont="1" applyFill="1" applyBorder="1" applyAlignment="1">
      <alignment vertical="center"/>
    </xf>
    <xf numFmtId="206" fontId="25" fillId="60" borderId="83" xfId="29" applyNumberFormat="1" applyFont="1" applyFill="1" applyBorder="1" applyAlignment="1">
      <alignment vertical="center"/>
    </xf>
    <xf numFmtId="3" fontId="25" fillId="60" borderId="209" xfId="29" applyNumberFormat="1" applyFont="1" applyFill="1" applyBorder="1" applyAlignment="1">
      <alignment vertical="center"/>
    </xf>
    <xf numFmtId="3" fontId="25" fillId="60" borderId="207" xfId="29" applyNumberFormat="1" applyFont="1" applyFill="1" applyBorder="1" applyAlignment="1">
      <alignment vertical="center"/>
    </xf>
    <xf numFmtId="206" fontId="25" fillId="60" borderId="207" xfId="29" applyNumberFormat="1" applyFont="1" applyFill="1" applyBorder="1" applyAlignment="1">
      <alignment vertical="center"/>
    </xf>
    <xf numFmtId="3" fontId="25" fillId="60" borderId="208" xfId="29" applyNumberFormat="1" applyFont="1" applyFill="1" applyBorder="1" applyAlignment="1">
      <alignment vertical="center"/>
    </xf>
    <xf numFmtId="38" fontId="25" fillId="60" borderId="222" xfId="29" applyFont="1" applyFill="1" applyBorder="1" applyAlignment="1">
      <alignment vertical="center"/>
    </xf>
    <xf numFmtId="38" fontId="25" fillId="60" borderId="210" xfId="29" applyFont="1" applyFill="1" applyBorder="1" applyAlignment="1">
      <alignment vertical="center"/>
    </xf>
    <xf numFmtId="3" fontId="25" fillId="60" borderId="132" xfId="29" applyNumberFormat="1" applyFont="1" applyFill="1" applyBorder="1" applyAlignment="1">
      <alignment horizontal="right" vertical="center"/>
    </xf>
    <xf numFmtId="3" fontId="25" fillId="60" borderId="133" xfId="29" applyNumberFormat="1" applyFont="1" applyFill="1" applyBorder="1" applyAlignment="1">
      <alignment horizontal="right" vertical="center"/>
    </xf>
    <xf numFmtId="180" fontId="25" fillId="60" borderId="142" xfId="29" applyNumberFormat="1" applyFont="1" applyFill="1" applyBorder="1" applyAlignment="1">
      <alignment vertical="center"/>
    </xf>
    <xf numFmtId="38" fontId="25" fillId="60" borderId="223" xfId="29" applyFont="1" applyFill="1" applyBorder="1" applyAlignment="1">
      <alignment vertical="center"/>
    </xf>
    <xf numFmtId="38" fontId="25" fillId="60" borderId="153" xfId="29" applyFont="1" applyFill="1" applyBorder="1" applyAlignment="1">
      <alignment vertical="center"/>
    </xf>
    <xf numFmtId="38" fontId="32" fillId="57" borderId="105" xfId="29" applyFont="1" applyFill="1" applyBorder="1" applyAlignment="1">
      <alignment vertical="center"/>
    </xf>
    <xf numFmtId="38" fontId="32" fillId="57" borderId="19" xfId="29" applyFont="1" applyFill="1" applyBorder="1" applyAlignment="1">
      <alignment vertical="center"/>
    </xf>
    <xf numFmtId="38" fontId="32" fillId="57" borderId="106" xfId="29" applyFont="1" applyFill="1" applyBorder="1" applyAlignment="1">
      <alignment vertical="center"/>
    </xf>
    <xf numFmtId="40" fontId="32" fillId="57" borderId="193" xfId="29" applyNumberFormat="1" applyFont="1" applyFill="1" applyBorder="1" applyAlignment="1">
      <alignment vertical="center" wrapText="1"/>
    </xf>
    <xf numFmtId="40" fontId="32" fillId="57" borderId="20" xfId="29" applyNumberFormat="1" applyFont="1" applyFill="1" applyBorder="1" applyAlignment="1">
      <alignment vertical="center" wrapText="1"/>
    </xf>
    <xf numFmtId="38" fontId="32" fillId="57" borderId="132" xfId="29" applyFont="1" applyFill="1" applyBorder="1" applyAlignment="1">
      <alignment vertical="center"/>
    </xf>
    <xf numFmtId="38" fontId="32" fillId="57" borderId="133" xfId="29" applyFont="1" applyFill="1" applyBorder="1" applyAlignment="1">
      <alignment vertical="center"/>
    </xf>
    <xf numFmtId="38" fontId="32" fillId="57" borderId="142" xfId="29" applyFont="1" applyFill="1" applyBorder="1" applyAlignment="1">
      <alignment vertical="center"/>
    </xf>
    <xf numFmtId="40" fontId="32" fillId="57" borderId="223" xfId="29" applyNumberFormat="1" applyFont="1" applyFill="1" applyBorder="1" applyAlignment="1">
      <alignment vertical="center" wrapText="1"/>
    </xf>
    <xf numFmtId="40" fontId="32" fillId="57" borderId="153" xfId="29" applyNumberFormat="1" applyFont="1" applyFill="1" applyBorder="1" applyAlignment="1">
      <alignment vertical="center" wrapText="1"/>
    </xf>
    <xf numFmtId="176" fontId="32" fillId="57" borderId="44" xfId="33" applyNumberFormat="1" applyFont="1" applyFill="1" applyBorder="1" applyAlignment="1">
      <alignment vertical="center"/>
    </xf>
    <xf numFmtId="176" fontId="32" fillId="57" borderId="29" xfId="33" applyNumberFormat="1" applyFont="1" applyFill="1" applyBorder="1" applyAlignment="1">
      <alignment vertical="center"/>
    </xf>
    <xf numFmtId="176" fontId="32" fillId="57" borderId="55" xfId="33" applyNumberFormat="1" applyFont="1" applyFill="1" applyBorder="1" applyAlignment="1">
      <alignment vertical="center"/>
    </xf>
    <xf numFmtId="176" fontId="25" fillId="57" borderId="87" xfId="33" applyNumberFormat="1" applyFont="1" applyFill="1" applyBorder="1" applyAlignment="1">
      <alignment vertical="center"/>
    </xf>
    <xf numFmtId="176" fontId="25" fillId="57" borderId="17" xfId="33" applyNumberFormat="1" applyFont="1" applyFill="1" applyBorder="1" applyAlignment="1">
      <alignment vertical="center"/>
    </xf>
    <xf numFmtId="176" fontId="25" fillId="57" borderId="48" xfId="33" applyNumberFormat="1" applyFont="1" applyFill="1" applyBorder="1" applyAlignment="1">
      <alignment vertical="center"/>
    </xf>
    <xf numFmtId="176" fontId="25" fillId="57" borderId="105" xfId="33" applyNumberFormat="1" applyFont="1" applyFill="1" applyBorder="1" applyAlignment="1">
      <alignment vertical="center"/>
    </xf>
    <xf numFmtId="176" fontId="25" fillId="57" borderId="106" xfId="33" applyNumberFormat="1" applyFont="1" applyFill="1" applyBorder="1" applyAlignment="1">
      <alignment vertical="center"/>
    </xf>
    <xf numFmtId="176" fontId="25" fillId="57" borderId="20" xfId="33" applyNumberFormat="1" applyFont="1" applyFill="1" applyBorder="1" applyAlignment="1">
      <alignment vertical="center"/>
    </xf>
    <xf numFmtId="176" fontId="25" fillId="57" borderId="44" xfId="33" applyNumberFormat="1" applyFont="1" applyFill="1" applyBorder="1" applyAlignment="1">
      <alignment vertical="center"/>
    </xf>
    <xf numFmtId="176" fontId="25" fillId="57" borderId="29" xfId="33" applyNumberFormat="1" applyFont="1" applyFill="1" applyBorder="1" applyAlignment="1">
      <alignment vertical="center"/>
    </xf>
    <xf numFmtId="176" fontId="25" fillId="57" borderId="55" xfId="33" applyNumberFormat="1" applyFont="1" applyFill="1" applyBorder="1" applyAlignment="1">
      <alignment vertical="center"/>
    </xf>
    <xf numFmtId="176" fontId="25" fillId="57" borderId="132" xfId="33" applyNumberFormat="1" applyFont="1" applyFill="1" applyBorder="1" applyAlignment="1">
      <alignment vertical="center"/>
    </xf>
    <xf numFmtId="176" fontId="25" fillId="57" borderId="133" xfId="33" applyNumberFormat="1" applyFont="1" applyFill="1" applyBorder="1" applyAlignment="1">
      <alignment vertical="center"/>
    </xf>
    <xf numFmtId="176" fontId="25" fillId="57" borderId="142" xfId="33" applyNumberFormat="1" applyFont="1" applyFill="1" applyBorder="1" applyAlignment="1">
      <alignment vertical="center"/>
    </xf>
    <xf numFmtId="176" fontId="25" fillId="57" borderId="153" xfId="33" applyNumberFormat="1" applyFont="1" applyFill="1" applyBorder="1" applyAlignment="1">
      <alignment vertical="center"/>
    </xf>
    <xf numFmtId="177" fontId="32" fillId="57" borderId="44" xfId="33" applyNumberFormat="1" applyFont="1" applyFill="1" applyBorder="1" applyAlignment="1">
      <alignment vertical="center"/>
    </xf>
    <xf numFmtId="177" fontId="32" fillId="57" borderId="146" xfId="33" applyNumberFormat="1" applyFont="1" applyFill="1" applyBorder="1" applyAlignment="1">
      <alignment vertical="center"/>
    </xf>
    <xf numFmtId="177" fontId="32" fillId="57" borderId="55" xfId="33" applyNumberFormat="1" applyFont="1" applyFill="1" applyBorder="1" applyAlignment="1">
      <alignment vertical="center"/>
    </xf>
    <xf numFmtId="177" fontId="25" fillId="57" borderId="141" xfId="33" applyNumberFormat="1" applyFont="1" applyFill="1" applyBorder="1" applyAlignment="1">
      <alignment vertical="center"/>
    </xf>
    <xf numFmtId="177" fontId="25" fillId="57" borderId="192" xfId="33" applyNumberFormat="1" applyFont="1" applyFill="1" applyBorder="1" applyAlignment="1">
      <alignment vertical="center"/>
    </xf>
    <xf numFmtId="177" fontId="25" fillId="57" borderId="47" xfId="33" applyNumberFormat="1" applyFont="1" applyFill="1" applyBorder="1" applyAlignment="1">
      <alignment vertical="center"/>
    </xf>
    <xf numFmtId="177" fontId="25" fillId="57" borderId="105" xfId="33" applyNumberFormat="1" applyFont="1" applyFill="1" applyBorder="1" applyAlignment="1">
      <alignment vertical="center"/>
    </xf>
    <xf numFmtId="177" fontId="25" fillId="57" borderId="193" xfId="33" applyNumberFormat="1" applyFont="1" applyFill="1" applyBorder="1" applyAlignment="1">
      <alignment vertical="center"/>
    </xf>
    <xf numFmtId="177" fontId="25" fillId="57" borderId="20" xfId="33" applyNumberFormat="1" applyFont="1" applyFill="1" applyBorder="1" applyAlignment="1">
      <alignment vertical="center"/>
    </xf>
    <xf numFmtId="177" fontId="25" fillId="57" borderId="140" xfId="33" applyNumberFormat="1" applyFont="1" applyFill="1" applyBorder="1" applyAlignment="1">
      <alignment vertical="center"/>
    </xf>
    <xf numFmtId="177" fontId="25" fillId="57" borderId="214" xfId="33" applyNumberFormat="1" applyFont="1" applyFill="1" applyBorder="1" applyAlignment="1">
      <alignment vertical="center"/>
    </xf>
    <xf numFmtId="177" fontId="25" fillId="57" borderId="22" xfId="33" applyNumberFormat="1" applyFont="1" applyFill="1" applyBorder="1" applyAlignment="1">
      <alignment vertical="center"/>
    </xf>
    <xf numFmtId="176" fontId="25" fillId="57" borderId="131" xfId="33" applyNumberFormat="1" applyFont="1" applyFill="1" applyBorder="1" applyAlignment="1">
      <alignment vertical="center"/>
    </xf>
    <xf numFmtId="176" fontId="25" fillId="57" borderId="223" xfId="33" applyNumberFormat="1" applyFont="1" applyFill="1" applyBorder="1" applyAlignment="1">
      <alignment vertical="center"/>
    </xf>
    <xf numFmtId="177" fontId="32" fillId="57" borderId="108" xfId="33" applyNumberFormat="1" applyFont="1" applyFill="1" applyBorder="1" applyAlignment="1">
      <alignment vertical="center"/>
    </xf>
    <xf numFmtId="177" fontId="25" fillId="57" borderId="146" xfId="33" applyNumberFormat="1" applyFont="1" applyFill="1" applyBorder="1" applyAlignment="1">
      <alignment vertical="center"/>
    </xf>
    <xf numFmtId="177" fontId="25" fillId="57" borderId="55" xfId="33" applyNumberFormat="1" applyFont="1" applyFill="1" applyBorder="1" applyAlignment="1">
      <alignment vertical="center"/>
    </xf>
    <xf numFmtId="38" fontId="32" fillId="57" borderId="129" xfId="29" applyFont="1" applyFill="1" applyBorder="1" applyAlignment="1">
      <alignment vertical="center"/>
    </xf>
    <xf numFmtId="38" fontId="32" fillId="57" borderId="20" xfId="29" applyFont="1" applyFill="1" applyBorder="1" applyAlignment="1">
      <alignment vertical="center"/>
    </xf>
    <xf numFmtId="38" fontId="32" fillId="57" borderId="131" xfId="29" applyFont="1" applyFill="1" applyBorder="1" applyAlignment="1">
      <alignment vertical="center"/>
    </xf>
    <xf numFmtId="38" fontId="32" fillId="57" borderId="153" xfId="29" applyFont="1" applyFill="1" applyBorder="1" applyAlignment="1">
      <alignment vertical="center"/>
    </xf>
    <xf numFmtId="10" fontId="25" fillId="19" borderId="1" xfId="26" applyNumberFormat="1" applyFont="1" applyFill="1" applyBorder="1" applyAlignment="1">
      <alignment vertical="center"/>
    </xf>
    <xf numFmtId="0" fontId="27" fillId="27" borderId="0" xfId="0" applyFont="1" applyFill="1">
      <alignment vertical="center"/>
    </xf>
    <xf numFmtId="0" fontId="4" fillId="0" borderId="0" xfId="33" applyFont="1" applyAlignment="1">
      <alignment horizontal="left" vertical="center"/>
    </xf>
    <xf numFmtId="207" fontId="25" fillId="8" borderId="9" xfId="26" applyNumberFormat="1" applyFont="1" applyFill="1" applyBorder="1" applyAlignment="1">
      <alignment horizontal="right" vertical="center"/>
    </xf>
    <xf numFmtId="201" fontId="25" fillId="8" borderId="9" xfId="26" applyNumberFormat="1" applyFont="1" applyFill="1" applyBorder="1" applyAlignment="1">
      <alignment horizontal="right" vertical="center"/>
    </xf>
    <xf numFmtId="202" fontId="25" fillId="8" borderId="67" xfId="26" applyNumberFormat="1" applyFont="1" applyFill="1" applyBorder="1" applyAlignment="1">
      <alignment horizontal="right" vertical="center"/>
    </xf>
    <xf numFmtId="38" fontId="25" fillId="61" borderId="104" xfId="29" applyFont="1" applyFill="1" applyBorder="1" applyAlignment="1">
      <alignment vertical="center"/>
    </xf>
    <xf numFmtId="38" fontId="25" fillId="61" borderId="16" xfId="29" applyFont="1" applyFill="1" applyBorder="1" applyAlignment="1">
      <alignment vertical="center"/>
    </xf>
    <xf numFmtId="38" fontId="25" fillId="61" borderId="107" xfId="29" applyFont="1" applyFill="1" applyBorder="1" applyAlignment="1">
      <alignment vertical="center"/>
    </xf>
    <xf numFmtId="40" fontId="25" fillId="57" borderId="215" xfId="29" applyNumberFormat="1" applyFont="1" applyFill="1" applyBorder="1" applyAlignment="1">
      <alignment vertical="center" wrapText="1"/>
    </xf>
    <xf numFmtId="40" fontId="25" fillId="57" borderId="23" xfId="29" applyNumberFormat="1" applyFont="1" applyFill="1" applyBorder="1" applyAlignment="1">
      <alignment vertical="center" wrapText="1"/>
    </xf>
    <xf numFmtId="38" fontId="25" fillId="61" borderId="87" xfId="29" applyFont="1" applyFill="1" applyBorder="1" applyAlignment="1">
      <alignment vertical="center"/>
    </xf>
    <xf numFmtId="38" fontId="25" fillId="61" borderId="49" xfId="29" applyFont="1" applyFill="1" applyBorder="1" applyAlignment="1">
      <alignment vertical="center"/>
    </xf>
    <xf numFmtId="38" fontId="25" fillId="61" borderId="17" xfId="29" applyFont="1" applyFill="1" applyBorder="1" applyAlignment="1">
      <alignment vertical="center"/>
    </xf>
    <xf numFmtId="40" fontId="25" fillId="57" borderId="51" xfId="29" applyNumberFormat="1" applyFont="1" applyFill="1" applyBorder="1" applyAlignment="1">
      <alignment vertical="center" wrapText="1"/>
    </xf>
    <xf numFmtId="40" fontId="25" fillId="57" borderId="48" xfId="29" applyNumberFormat="1" applyFont="1" applyFill="1" applyBorder="1" applyAlignment="1">
      <alignment vertical="center" wrapText="1"/>
    </xf>
    <xf numFmtId="38" fontId="25" fillId="57" borderId="18" xfId="29" applyFont="1" applyFill="1" applyBorder="1" applyAlignment="1">
      <alignment vertical="center"/>
    </xf>
    <xf numFmtId="38" fontId="25" fillId="57" borderId="1" xfId="29" applyFont="1" applyFill="1" applyBorder="1" applyAlignment="1">
      <alignment vertical="center"/>
    </xf>
    <xf numFmtId="38" fontId="25" fillId="57" borderId="30" xfId="29" applyFont="1" applyFill="1" applyBorder="1" applyAlignment="1">
      <alignment vertical="center"/>
    </xf>
    <xf numFmtId="40" fontId="11" fillId="57" borderId="2" xfId="29" applyNumberFormat="1" applyFont="1" applyFill="1" applyBorder="1" applyAlignment="1">
      <alignment vertical="center"/>
    </xf>
    <xf numFmtId="40" fontId="25" fillId="57" borderId="3" xfId="29" applyNumberFormat="1" applyFont="1" applyFill="1" applyBorder="1" applyAlignment="1">
      <alignment vertical="center"/>
    </xf>
    <xf numFmtId="38" fontId="25" fillId="61" borderId="18" xfId="29" applyFont="1" applyFill="1" applyBorder="1" applyAlignment="1">
      <alignment vertical="center"/>
    </xf>
    <xf numFmtId="38" fontId="25" fillId="61" borderId="1" xfId="29" applyFont="1" applyFill="1" applyBorder="1" applyAlignment="1">
      <alignment vertical="center"/>
    </xf>
    <xf numFmtId="38" fontId="25" fillId="61" borderId="30" xfId="29" applyFont="1" applyFill="1" applyBorder="1" applyAlignment="1">
      <alignment vertical="center"/>
    </xf>
    <xf numFmtId="40" fontId="25" fillId="57" borderId="2" xfId="29" applyNumberFormat="1" applyFont="1" applyFill="1" applyBorder="1" applyAlignment="1">
      <alignment vertical="center"/>
    </xf>
    <xf numFmtId="40" fontId="11" fillId="57" borderId="215" xfId="29" applyNumberFormat="1" applyFont="1" applyFill="1" applyBorder="1" applyAlignment="1">
      <alignment vertical="center" wrapText="1"/>
    </xf>
    <xf numFmtId="0" fontId="27" fillId="27" borderId="0" xfId="33" applyFont="1" applyFill="1" applyAlignment="1">
      <alignment horizontal="left" vertical="top" wrapText="1"/>
    </xf>
    <xf numFmtId="0" fontId="0" fillId="0" borderId="0" xfId="0" applyAlignment="1">
      <alignment vertical="center" wrapText="1"/>
    </xf>
    <xf numFmtId="0" fontId="57" fillId="27" borderId="0" xfId="33" applyFont="1" applyFill="1" applyAlignment="1">
      <alignment horizontal="left" vertical="top" wrapText="1"/>
    </xf>
    <xf numFmtId="0" fontId="0" fillId="27" borderId="0" xfId="0" applyFill="1" applyAlignment="1">
      <alignment vertical="center" wrapText="1"/>
    </xf>
    <xf numFmtId="0" fontId="57" fillId="27" borderId="0" xfId="33" applyFont="1" applyFill="1" applyAlignment="1">
      <alignment horizontal="left" vertical="top"/>
    </xf>
    <xf numFmtId="0" fontId="53" fillId="27" borderId="0" xfId="33" applyFont="1" applyFill="1" applyAlignment="1">
      <alignment horizontal="left" vertical="center" wrapText="1"/>
    </xf>
    <xf numFmtId="49" fontId="53" fillId="27" borderId="0" xfId="33" applyNumberFormat="1" applyFont="1" applyFill="1" applyAlignment="1">
      <alignment horizontal="left" vertical="center" wrapText="1"/>
    </xf>
    <xf numFmtId="0" fontId="32" fillId="9" borderId="41" xfId="33" applyFont="1" applyFill="1" applyBorder="1" applyAlignment="1">
      <alignment horizontal="left" vertical="center"/>
    </xf>
    <xf numFmtId="0" fontId="32" fillId="9" borderId="171" xfId="33" applyFont="1" applyFill="1" applyBorder="1" applyAlignment="1">
      <alignment horizontal="left" vertical="center"/>
    </xf>
    <xf numFmtId="0" fontId="32" fillId="22" borderId="30" xfId="33" applyFont="1" applyFill="1" applyBorder="1" applyAlignment="1">
      <alignment horizontal="left" vertical="center"/>
    </xf>
    <xf numFmtId="0" fontId="32" fillId="22" borderId="120" xfId="33" applyFont="1" applyFill="1" applyBorder="1" applyAlignment="1">
      <alignment horizontal="left" vertical="center"/>
    </xf>
    <xf numFmtId="0" fontId="33" fillId="27" borderId="0" xfId="33" applyFont="1" applyFill="1" applyAlignment="1">
      <alignment horizontal="left" vertical="center" wrapText="1"/>
    </xf>
    <xf numFmtId="0" fontId="19" fillId="18" borderId="41" xfId="33" applyFont="1" applyFill="1" applyBorder="1" applyAlignment="1">
      <alignment horizontal="left" vertical="center" wrapText="1"/>
    </xf>
    <xf numFmtId="0" fontId="32" fillId="18" borderId="171" xfId="33" applyFont="1" applyFill="1" applyBorder="1" applyAlignment="1">
      <alignment horizontal="left" vertical="center" wrapText="1"/>
    </xf>
    <xf numFmtId="0" fontId="25" fillId="8" borderId="106" xfId="33" applyFont="1" applyFill="1" applyBorder="1" applyAlignment="1">
      <alignment horizontal="left" vertical="center"/>
    </xf>
    <xf numFmtId="0" fontId="25" fillId="8" borderId="173" xfId="33" applyFont="1" applyFill="1" applyBorder="1" applyAlignment="1">
      <alignment horizontal="left" vertical="center"/>
    </xf>
    <xf numFmtId="0" fontId="25" fillId="8" borderId="106" xfId="33" applyFont="1" applyFill="1" applyBorder="1" applyAlignment="1">
      <alignment horizontal="left" vertical="center" wrapText="1"/>
    </xf>
    <xf numFmtId="0" fontId="25" fillId="8" borderId="173" xfId="33" applyFont="1" applyFill="1" applyBorder="1" applyAlignment="1">
      <alignment horizontal="left" vertical="center" wrapText="1"/>
    </xf>
    <xf numFmtId="0" fontId="25" fillId="8" borderId="164" xfId="33" applyFont="1" applyFill="1" applyBorder="1" applyAlignment="1">
      <alignment horizontal="left" vertical="center"/>
    </xf>
    <xf numFmtId="0" fontId="25" fillId="8" borderId="179" xfId="33" applyFont="1" applyFill="1" applyBorder="1" applyAlignment="1">
      <alignment horizontal="left" vertical="center"/>
    </xf>
    <xf numFmtId="0" fontId="33" fillId="27" borderId="0" xfId="33" applyFont="1" applyFill="1" applyAlignment="1">
      <alignment horizontal="left" vertical="center"/>
    </xf>
    <xf numFmtId="0" fontId="32" fillId="38" borderId="30" xfId="33" applyFont="1" applyFill="1" applyBorder="1" applyAlignment="1">
      <alignment horizontal="left" vertical="center" wrapText="1"/>
    </xf>
    <xf numFmtId="0" fontId="32" fillId="38" borderId="120" xfId="33" applyFont="1" applyFill="1" applyBorder="1" applyAlignment="1">
      <alignment horizontal="left" vertical="center" wrapText="1"/>
    </xf>
    <xf numFmtId="0" fontId="25" fillId="27" borderId="86" xfId="33" applyFont="1" applyFill="1" applyBorder="1" applyAlignment="1">
      <alignment horizontal="left" vertical="center" wrapText="1"/>
    </xf>
    <xf numFmtId="0" fontId="25" fillId="27" borderId="172" xfId="33" applyFont="1" applyFill="1" applyBorder="1" applyAlignment="1">
      <alignment horizontal="left" vertical="center" wrapText="1"/>
    </xf>
    <xf numFmtId="0" fontId="32" fillId="18" borderId="30" xfId="33" applyFont="1" applyFill="1" applyBorder="1" applyAlignment="1">
      <alignment horizontal="left" vertical="center"/>
    </xf>
    <xf numFmtId="0" fontId="32" fillId="18" borderId="120" xfId="33" applyFont="1" applyFill="1" applyBorder="1" applyAlignment="1">
      <alignment horizontal="left" vertical="center"/>
    </xf>
    <xf numFmtId="0" fontId="25" fillId="42" borderId="41" xfId="33" applyFont="1" applyFill="1" applyBorder="1" applyAlignment="1">
      <alignment horizontal="left" vertical="center" wrapText="1"/>
    </xf>
    <xf numFmtId="0" fontId="25" fillId="42" borderId="172" xfId="33" applyFont="1" applyFill="1" applyBorder="1" applyAlignment="1">
      <alignment horizontal="left" vertical="center" wrapText="1"/>
    </xf>
    <xf numFmtId="0" fontId="25" fillId="42" borderId="171" xfId="33" applyFont="1" applyFill="1" applyBorder="1" applyAlignment="1">
      <alignment horizontal="left" vertical="center" wrapText="1"/>
    </xf>
    <xf numFmtId="0" fontId="32" fillId="49" borderId="30" xfId="33" applyFont="1" applyFill="1" applyBorder="1" applyAlignment="1">
      <alignment horizontal="left" vertical="center"/>
    </xf>
    <xf numFmtId="0" fontId="32" fillId="49" borderId="120" xfId="33" applyFont="1" applyFill="1" applyBorder="1" applyAlignment="1">
      <alignment horizontal="left" vertical="center"/>
    </xf>
    <xf numFmtId="0" fontId="53" fillId="27" borderId="0" xfId="33" applyFont="1" applyFill="1" applyAlignment="1">
      <alignment horizontal="left" vertical="top" wrapText="1"/>
    </xf>
    <xf numFmtId="0" fontId="53" fillId="27" borderId="0" xfId="33" applyFont="1" applyFill="1" applyAlignment="1">
      <alignment horizontal="left" vertical="center"/>
    </xf>
    <xf numFmtId="0" fontId="25" fillId="0" borderId="0" xfId="0" applyFont="1" applyAlignment="1">
      <alignment horizontal="left" vertical="top"/>
    </xf>
    <xf numFmtId="0" fontId="33" fillId="27" borderId="0" xfId="0" applyFont="1" applyFill="1" applyAlignment="1">
      <alignment horizontal="left" vertical="top" wrapText="1"/>
    </xf>
    <xf numFmtId="0" fontId="43" fillId="37" borderId="54" xfId="33" applyFont="1" applyFill="1" applyBorder="1" applyAlignment="1">
      <alignment horizontal="center" vertical="center"/>
    </xf>
    <xf numFmtId="0" fontId="43" fillId="37" borderId="118" xfId="33" applyFont="1" applyFill="1" applyBorder="1" applyAlignment="1">
      <alignment horizontal="center" vertical="center"/>
    </xf>
    <xf numFmtId="0" fontId="43" fillId="37" borderId="54" xfId="33" applyFont="1" applyFill="1" applyBorder="1" applyAlignment="1">
      <alignment horizontal="center" vertical="center" wrapText="1"/>
    </xf>
    <xf numFmtId="0" fontId="32" fillId="8" borderId="0" xfId="33" applyFont="1" applyFill="1" applyAlignment="1">
      <alignment horizontal="left"/>
    </xf>
    <xf numFmtId="0" fontId="27" fillId="27" borderId="0" xfId="32" applyFont="1" applyFill="1" applyAlignment="1">
      <alignment vertical="top" wrapText="1"/>
    </xf>
    <xf numFmtId="0" fontId="33" fillId="27" borderId="0" xfId="33" applyFont="1" applyFill="1" applyAlignment="1">
      <alignment vertical="center"/>
    </xf>
    <xf numFmtId="0" fontId="33" fillId="27" borderId="0" xfId="33" applyFont="1" applyFill="1" applyAlignment="1">
      <alignment vertical="top" wrapText="1"/>
    </xf>
    <xf numFmtId="0" fontId="25" fillId="5" borderId="54" xfId="33" applyFont="1" applyFill="1" applyBorder="1" applyAlignment="1">
      <alignment vertical="center"/>
    </xf>
    <xf numFmtId="0" fontId="25" fillId="5" borderId="11" xfId="33" applyFont="1" applyFill="1" applyBorder="1" applyAlignment="1">
      <alignment vertical="center"/>
    </xf>
    <xf numFmtId="0" fontId="25" fillId="5" borderId="12" xfId="33" applyFont="1" applyFill="1" applyBorder="1" applyAlignment="1">
      <alignment vertical="center"/>
    </xf>
    <xf numFmtId="0" fontId="56" fillId="27" borderId="0" xfId="33" applyFont="1" applyFill="1" applyAlignment="1">
      <alignment vertical="top" wrapText="1"/>
    </xf>
    <xf numFmtId="0" fontId="25" fillId="27" borderId="0" xfId="33" applyFont="1" applyFill="1" applyAlignment="1">
      <alignment vertical="top" wrapText="1"/>
    </xf>
    <xf numFmtId="0" fontId="25" fillId="8" borderId="198" xfId="33" applyFont="1" applyFill="1" applyBorder="1" applyAlignment="1">
      <alignment vertical="center" wrapText="1"/>
    </xf>
    <xf numFmtId="0" fontId="25" fillId="8" borderId="199" xfId="33" applyFont="1" applyFill="1" applyBorder="1" applyAlignment="1">
      <alignment vertical="center" wrapText="1"/>
    </xf>
    <xf numFmtId="0" fontId="25" fillId="8" borderId="200" xfId="33" applyFont="1" applyFill="1" applyBorder="1" applyAlignment="1">
      <alignment vertical="center" wrapText="1"/>
    </xf>
    <xf numFmtId="0" fontId="25" fillId="27" borderId="0" xfId="33" applyFont="1" applyFill="1" applyAlignment="1">
      <alignment vertical="top"/>
    </xf>
    <xf numFmtId="0" fontId="33" fillId="27" borderId="0" xfId="33" applyFont="1" applyFill="1" applyAlignment="1">
      <alignment vertical="center" wrapText="1"/>
    </xf>
    <xf numFmtId="0" fontId="58" fillId="27" borderId="0" xfId="31" applyFont="1" applyFill="1" applyAlignment="1">
      <alignment horizontal="left" vertical="top" wrapText="1"/>
    </xf>
    <xf numFmtId="0" fontId="27" fillId="27" borderId="0" xfId="31" applyFont="1" applyFill="1" applyAlignment="1">
      <alignment horizontal="left" vertical="top" wrapText="1"/>
    </xf>
    <xf numFmtId="0" fontId="57" fillId="27" borderId="0" xfId="31" applyFont="1" applyFill="1" applyAlignment="1">
      <alignment horizontal="left" vertical="top" wrapText="1"/>
    </xf>
    <xf numFmtId="0" fontId="25" fillId="8" borderId="85" xfId="31" applyFont="1" applyFill="1" applyBorder="1" applyAlignment="1">
      <alignment vertical="top" wrapText="1"/>
    </xf>
    <xf numFmtId="0" fontId="33" fillId="27" borderId="0" xfId="31" applyFont="1" applyFill="1" applyAlignment="1">
      <alignment horizontal="left" vertical="top" wrapText="1"/>
    </xf>
    <xf numFmtId="0" fontId="56" fillId="8" borderId="85" xfId="31" applyFont="1" applyFill="1" applyBorder="1" applyAlignment="1">
      <alignment horizontal="left" vertical="top" wrapText="1"/>
    </xf>
    <xf numFmtId="0" fontId="25" fillId="8" borderId="85" xfId="31" applyFont="1" applyFill="1" applyBorder="1" applyAlignment="1">
      <alignment horizontal="left" vertical="top" wrapText="1"/>
    </xf>
    <xf numFmtId="0" fontId="25" fillId="8" borderId="0" xfId="33" applyFont="1" applyFill="1" applyAlignment="1">
      <alignment horizontal="left" vertical="top" wrapText="1"/>
    </xf>
    <xf numFmtId="0" fontId="24" fillId="27" borderId="0" xfId="33" applyFont="1" applyFill="1" applyAlignment="1">
      <alignment horizontal="left" vertical="center" wrapText="1"/>
    </xf>
    <xf numFmtId="0" fontId="27" fillId="27" borderId="0" xfId="33" applyFont="1" applyFill="1" applyAlignment="1">
      <alignment horizontal="left" vertical="center" wrapText="1"/>
    </xf>
    <xf numFmtId="0" fontId="25" fillId="8" borderId="34" xfId="33" applyFont="1" applyFill="1" applyBorder="1" applyAlignment="1">
      <alignment horizontal="left" vertical="top" wrapText="1"/>
    </xf>
    <xf numFmtId="0" fontId="25" fillId="8" borderId="34" xfId="32" applyFont="1" applyFill="1" applyBorder="1" applyAlignment="1">
      <alignment horizontal="left" vertical="top" wrapText="1"/>
    </xf>
    <xf numFmtId="0" fontId="0" fillId="0" borderId="34" xfId="0" applyBorder="1" applyAlignment="1">
      <alignment vertical="center" wrapText="1"/>
    </xf>
    <xf numFmtId="0" fontId="56" fillId="8" borderId="0" xfId="33" applyFont="1" applyFill="1" applyAlignment="1">
      <alignment horizontal="left" vertical="top" wrapText="1"/>
    </xf>
    <xf numFmtId="0" fontId="56" fillId="8" borderId="34" xfId="33" applyFont="1" applyFill="1" applyBorder="1" applyAlignment="1">
      <alignment horizontal="left" vertical="top" wrapText="1"/>
    </xf>
  </cellXfs>
  <cellStyles count="44">
    <cellStyle name="2x indented GHG Textfiels" xfId="1" xr:uid="{00000000-0005-0000-0000-000000000000}"/>
    <cellStyle name="5x indented GHG Textfiels" xfId="2" xr:uid="{00000000-0005-0000-0000-000001000000}"/>
    <cellStyle name="AggblueCels_1x" xfId="3" xr:uid="{00000000-0005-0000-0000-000002000000}"/>
    <cellStyle name="AggBoldCells" xfId="4" xr:uid="{00000000-0005-0000-0000-000003000000}"/>
    <cellStyle name="AggCels" xfId="5" xr:uid="{00000000-0005-0000-0000-000004000000}"/>
    <cellStyle name="AggOrange" xfId="6" xr:uid="{00000000-0005-0000-0000-000005000000}"/>
    <cellStyle name="AggOrange9" xfId="7" xr:uid="{00000000-0005-0000-0000-000006000000}"/>
    <cellStyle name="AggOrangeRBorder" xfId="8" xr:uid="{00000000-0005-0000-0000-000007000000}"/>
    <cellStyle name="Bold GHG Numbers (0.00)" xfId="9" xr:uid="{00000000-0005-0000-0000-000008000000}"/>
    <cellStyle name="Constants" xfId="10" xr:uid="{00000000-0005-0000-0000-000009000000}"/>
    <cellStyle name="CustomizationCells" xfId="11" xr:uid="{00000000-0005-0000-0000-00000A000000}"/>
    <cellStyle name="CustomizationGreenCells" xfId="12" xr:uid="{00000000-0005-0000-0000-00000B000000}"/>
    <cellStyle name="DocBox_EmptyRow" xfId="13" xr:uid="{00000000-0005-0000-0000-00000C000000}"/>
    <cellStyle name="Empty_B_border" xfId="14" xr:uid="{00000000-0005-0000-0000-00000D000000}"/>
    <cellStyle name="Headline" xfId="15" xr:uid="{00000000-0005-0000-0000-00000E000000}"/>
    <cellStyle name="InputCells" xfId="16" xr:uid="{00000000-0005-0000-0000-00000F000000}"/>
    <cellStyle name="InputCells12_RBBorder" xfId="17" xr:uid="{00000000-0005-0000-0000-000010000000}"/>
    <cellStyle name="Normal GHG Numbers (0.00)" xfId="18" xr:uid="{00000000-0005-0000-0000-000011000000}"/>
    <cellStyle name="Normal GHG Textfiels Bold" xfId="19" xr:uid="{00000000-0005-0000-0000-000012000000}"/>
    <cellStyle name="Normal GHG whole table" xfId="20" xr:uid="{00000000-0005-0000-0000-000013000000}"/>
    <cellStyle name="Normal GHG-Shade" xfId="21" xr:uid="{00000000-0005-0000-0000-000014000000}"/>
    <cellStyle name="Normal_HELP" xfId="22" xr:uid="{00000000-0005-0000-0000-000015000000}"/>
    <cellStyle name="Pattern" xfId="23" xr:uid="{00000000-0005-0000-0000-000016000000}"/>
    <cellStyle name="Shade_R_border" xfId="24" xr:uid="{00000000-0005-0000-0000-000017000000}"/>
    <cellStyle name="Обычный_2++_CRFReport-template" xfId="25" xr:uid="{00000000-0005-0000-0000-000018000000}"/>
    <cellStyle name="パーセント" xfId="26" builtinId="5"/>
    <cellStyle name="パーセント 2" xfId="27" xr:uid="{00000000-0005-0000-0000-00001A000000}"/>
    <cellStyle name="パーセント 4" xfId="36" xr:uid="{00000000-0005-0000-0000-00001B000000}"/>
    <cellStyle name="パーセント 5" xfId="37" xr:uid="{00000000-0005-0000-0000-00001C000000}"/>
    <cellStyle name="ハイパーリンク" xfId="28" builtinId="8"/>
    <cellStyle name="桁区切り" xfId="29" builtinId="6"/>
    <cellStyle name="桁区切り 11" xfId="43" xr:uid="{3057BC19-C4CF-4C29-B286-2D32403D5AE4}"/>
    <cellStyle name="桁区切り 2 2" xfId="40" xr:uid="{00000000-0005-0000-0000-00001F000000}"/>
    <cellStyle name="桁区切り 5" xfId="38" xr:uid="{00000000-0005-0000-0000-000020000000}"/>
    <cellStyle name="標準" xfId="0" builtinId="0"/>
    <cellStyle name="標準 2" xfId="30" xr:uid="{00000000-0005-0000-0000-000022000000}"/>
    <cellStyle name="標準 3" xfId="31" xr:uid="{00000000-0005-0000-0000-000023000000}"/>
    <cellStyle name="標準 3 2" xfId="42" xr:uid="{F793E9A7-1124-4303-8EC3-BA2159C75F1D}"/>
    <cellStyle name="標準 6" xfId="39" xr:uid="{00000000-0005-0000-0000-000024000000}"/>
    <cellStyle name="標準_6gasデータ2001p" xfId="32" xr:uid="{00000000-0005-0000-0000-000025000000}"/>
    <cellStyle name="標準_6gasデータ2001q" xfId="33" xr:uid="{00000000-0005-0000-0000-000026000000}"/>
    <cellStyle name="標準_家庭排出量（除バイオマス）-2006ver0.0" xfId="41" xr:uid="{00000000-0005-0000-0000-000027000000}"/>
    <cellStyle name="標準_単位" xfId="34" xr:uid="{00000000-0005-0000-0000-000028000000}"/>
    <cellStyle name="未定義" xfId="35" xr:uid="{00000000-0005-0000-0000-000029000000}"/>
  </cellStyles>
  <dxfs count="0"/>
  <tableStyles count="0" defaultTableStyle="TableStyleMedium9" defaultPivotStyle="PivotStyleLight16"/>
  <colors>
    <mruColors>
      <color rgb="FFCCFFCC"/>
      <color rgb="FFC0C0C0"/>
      <color rgb="FF3D96AE"/>
      <color rgb="FF99FF66"/>
      <color rgb="FFFFFFCC"/>
      <color rgb="FFCCCCFF"/>
      <color rgb="FFFFFF99"/>
      <color rgb="FFFFFFFF"/>
      <color rgb="FF99CC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14784236111111124"/>
          <c:y val="0.13078222222222224"/>
          <c:w val="0.72358055555555567"/>
          <c:h val="0.70073685185185186"/>
        </c:manualLayout>
      </c:layout>
      <c:barChart>
        <c:barDir val="col"/>
        <c:grouping val="clustered"/>
        <c:varyColors val="0"/>
        <c:ser>
          <c:idx val="0"/>
          <c:order val="0"/>
          <c:tx>
            <c:strRef>
              <c:f>'9.GHG-capita'!$U$7</c:f>
              <c:strCache>
                <c:ptCount val="1"/>
                <c:pt idx="0">
                  <c:v>Mt CO2</c:v>
                </c:pt>
              </c:strCache>
            </c:strRef>
          </c:tx>
          <c:spPr>
            <a:solidFill>
              <a:schemeClr val="accent2">
                <a:alpha val="50000"/>
              </a:schemeClr>
            </a:solidFill>
            <a:ln>
              <a:noFill/>
            </a:ln>
            <a:effectLst/>
          </c:spPr>
          <c:invertIfNegative val="0"/>
          <c:dLbls>
            <c:numFmt formatCode="#,##0_);[Red]\(#,##0\)" sourceLinked="0"/>
            <c:spPr>
              <a:noFill/>
              <a:ln>
                <a:noFill/>
              </a:ln>
              <a:effectLst/>
            </c:spPr>
            <c:txPr>
              <a:bodyPr rot="-5400000" spcFirstLastPara="1" vertOverflow="ellipsis" wrap="square" anchor="ctr" anchorCtr="1"/>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'9.GHG-capita'!$AA$4:$BH$4</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'9.GHG-capita'!$AA$7:$BH$7</c:f>
              <c:numCache>
                <c:formatCode>#,##0_);[Red]\(#,##0\)</c:formatCode>
                <c:ptCount val="34"/>
                <c:pt idx="0">
                  <c:v>1067.561954437844</c:v>
                </c:pt>
                <c:pt idx="1">
                  <c:v>1077.8113134951486</c:v>
                </c:pt>
                <c:pt idx="2">
                  <c:v>1085.8221633882238</c:v>
                </c:pt>
                <c:pt idx="3">
                  <c:v>1081.0016873980737</c:v>
                </c:pt>
                <c:pt idx="4">
                  <c:v>1130.9039713782831</c:v>
                </c:pt>
                <c:pt idx="5">
                  <c:v>1142.1412286336395</c:v>
                </c:pt>
                <c:pt idx="6">
                  <c:v>1153.5496793706229</c:v>
                </c:pt>
                <c:pt idx="7">
                  <c:v>1147.0967966268647</c:v>
                </c:pt>
                <c:pt idx="8">
                  <c:v>1113.1578091833085</c:v>
                </c:pt>
                <c:pt idx="9">
                  <c:v>1149.4787329300641</c:v>
                </c:pt>
                <c:pt idx="10">
                  <c:v>1170.3002428345183</c:v>
                </c:pt>
                <c:pt idx="11">
                  <c:v>1157.3601822797361</c:v>
                </c:pt>
                <c:pt idx="12">
                  <c:v>1188.9908394394013</c:v>
                </c:pt>
                <c:pt idx="13">
                  <c:v>1197.2982498674169</c:v>
                </c:pt>
                <c:pt idx="14">
                  <c:v>1193.4424477155812</c:v>
                </c:pt>
                <c:pt idx="15">
                  <c:v>1200.5211451346584</c:v>
                </c:pt>
                <c:pt idx="16">
                  <c:v>1178.6756193085625</c:v>
                </c:pt>
                <c:pt idx="17">
                  <c:v>1214.4658442662508</c:v>
                </c:pt>
                <c:pt idx="18">
                  <c:v>1146.91826166287</c:v>
                </c:pt>
                <c:pt idx="19">
                  <c:v>1087.272069202096</c:v>
                </c:pt>
                <c:pt idx="20">
                  <c:v>1136.944412005553</c:v>
                </c:pt>
                <c:pt idx="21">
                  <c:v>1188.0046866890555</c:v>
                </c:pt>
                <c:pt idx="22">
                  <c:v>1227.2625996148483</c:v>
                </c:pt>
                <c:pt idx="23">
                  <c:v>1235.3729068825387</c:v>
                </c:pt>
                <c:pt idx="24">
                  <c:v>1185.1804579719142</c:v>
                </c:pt>
                <c:pt idx="25">
                  <c:v>1145.8045035909081</c:v>
                </c:pt>
                <c:pt idx="26">
                  <c:v>1126.0573880736017</c:v>
                </c:pt>
                <c:pt idx="27">
                  <c:v>1109.4205371072296</c:v>
                </c:pt>
                <c:pt idx="28">
                  <c:v>1064.4055096352604</c:v>
                </c:pt>
                <c:pt idx="29">
                  <c:v>1028.5188113534248</c:v>
                </c:pt>
                <c:pt idx="30">
                  <c:v>967.88642559121502</c:v>
                </c:pt>
                <c:pt idx="31">
                  <c:v>987.09932422712575</c:v>
                </c:pt>
                <c:pt idx="32">
                  <c:v>961.51623309519437</c:v>
                </c:pt>
                <c:pt idx="33">
                  <c:v>915.59150990712112</c:v>
                </c:pt>
              </c:numCache>
            </c:numRef>
          </c:val>
          <c:extLst>
            <c:ext xmlns:c16="http://schemas.microsoft.com/office/drawing/2014/chart" uri="{C3380CC4-5D6E-409C-BE32-E72D297353CC}">
              <c16:uniqueId val="{00000000-D392-4D5B-9E95-22461049C2BA}"/>
            </c:ext>
          </c:extLst>
        </c:ser>
        <c:dLbls>
          <c:showLegendKey val="0"/>
          <c:showVal val="0"/>
          <c:showCatName val="0"/>
          <c:showSerName val="0"/>
          <c:showPercent val="0"/>
          <c:showBubbleSize val="0"/>
        </c:dLbls>
        <c:gapWidth val="91"/>
        <c:overlap val="45"/>
        <c:axId val="186615296"/>
        <c:axId val="186616832"/>
      </c:barChart>
      <c:lineChart>
        <c:grouping val="standard"/>
        <c:varyColors val="0"/>
        <c:ser>
          <c:idx val="2"/>
          <c:order val="1"/>
          <c:tx>
            <c:strRef>
              <c:f>'9.GHG-capita'!$U$10</c:f>
              <c:strCache>
                <c:ptCount val="1"/>
                <c:pt idx="0">
                  <c:v>t CO2/ 一人</c:v>
                </c:pt>
              </c:strCache>
            </c:strRef>
          </c:tx>
          <c:spPr>
            <a:ln w="28575" cap="rnd" cmpd="sng" algn="ctr">
              <a:solidFill>
                <a:schemeClr val="accent2">
                  <a:alpha val="50000"/>
                </a:schemeClr>
              </a:solidFill>
              <a:prstDash val="solid"/>
              <a:round/>
            </a:ln>
            <a:effectLst/>
          </c:spPr>
          <c:marker>
            <c:symbol val="triangle"/>
            <c:size val="7"/>
            <c:spPr>
              <a:solidFill>
                <a:schemeClr val="accent2"/>
              </a:solidFill>
              <a:ln w="9525" cap="flat" cmpd="sng" algn="ctr">
                <a:solidFill>
                  <a:schemeClr val="accent2"/>
                </a:solidFill>
                <a:prstDash val="solid"/>
                <a:round/>
              </a:ln>
              <a:effectLst/>
            </c:spPr>
          </c:marker>
          <c:dLbls>
            <c:dLbl>
              <c:idx val="18"/>
              <c:layout>
                <c:manualLayout>
                  <c:x val="-3.2696894196636635E-2"/>
                  <c:y val="-8.37639130725097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92-4D5B-9E95-22461049C2BA}"/>
                </c:ext>
              </c:extLst>
            </c:dLbl>
            <c:numFmt formatCode="#,##0.00;[Red]#,##0.00" sourceLinked="0"/>
            <c:spPr>
              <a:noFill/>
              <a:ln>
                <a:noFill/>
              </a:ln>
              <a:effectLst/>
            </c:spPr>
            <c:txPr>
              <a:bodyPr rot="-5400000" spcFirstLastPara="1" vertOverflow="ellipsis" wrap="square" anchor="ctr" anchorCtr="1"/>
              <a:lstStyle/>
              <a:p>
                <a:pPr>
                  <a:defRPr sz="10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'9.GHG-capita'!$AA$4:$BH$4</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'9.GHG-capita'!$AA$10:$BH$10</c:f>
              <c:numCache>
                <c:formatCode>#,##0.00_);[Red]\(#,##0.00\)</c:formatCode>
                <c:ptCount val="34"/>
                <c:pt idx="0">
                  <c:v>8.6364640237344883</c:v>
                </c:pt>
                <c:pt idx="1">
                  <c:v>8.6849526876910641</c:v>
                </c:pt>
                <c:pt idx="2">
                  <c:v>8.7167722060274695</c:v>
                </c:pt>
                <c:pt idx="3">
                  <c:v>8.6523050424856631</c:v>
                </c:pt>
                <c:pt idx="4">
                  <c:v>9.0280922155293428</c:v>
                </c:pt>
                <c:pt idx="5">
                  <c:v>9.0956536484322665</c:v>
                </c:pt>
                <c:pt idx="6">
                  <c:v>9.1654127187616528</c:v>
                </c:pt>
                <c:pt idx="7">
                  <c:v>9.0926131457379675</c:v>
                </c:pt>
                <c:pt idx="8">
                  <c:v>8.8016146592392648</c:v>
                </c:pt>
                <c:pt idx="9">
                  <c:v>9.0748082210051884</c:v>
                </c:pt>
                <c:pt idx="10">
                  <c:v>9.2203350206775472</c:v>
                </c:pt>
                <c:pt idx="11">
                  <c:v>9.0904535351388365</c:v>
                </c:pt>
                <c:pt idx="12">
                  <c:v>9.3264424284972574</c:v>
                </c:pt>
                <c:pt idx="13">
                  <c:v>9.3763078129545399</c:v>
                </c:pt>
                <c:pt idx="14">
                  <c:v>9.339310318855448</c:v>
                </c:pt>
                <c:pt idx="15">
                  <c:v>9.3961018810238741</c:v>
                </c:pt>
                <c:pt idx="16">
                  <c:v>9.2155309130386982</c:v>
                </c:pt>
                <c:pt idx="17">
                  <c:v>9.4855689100954521</c:v>
                </c:pt>
                <c:pt idx="18">
                  <c:v>8.954422579423424</c:v>
                </c:pt>
                <c:pt idx="19">
                  <c:v>8.4921899931430893</c:v>
                </c:pt>
                <c:pt idx="20">
                  <c:v>8.8784001406303723</c:v>
                </c:pt>
                <c:pt idx="21">
                  <c:v>9.2933219749443428</c:v>
                </c:pt>
                <c:pt idx="22">
                  <c:v>9.6185989732532047</c:v>
                </c:pt>
                <c:pt idx="23">
                  <c:v>9.6957476635713267</c:v>
                </c:pt>
                <c:pt idx="24">
                  <c:v>9.3147359711524036</c:v>
                </c:pt>
                <c:pt idx="25">
                  <c:v>9.0153570361300783</c:v>
                </c:pt>
                <c:pt idx="26">
                  <c:v>8.863662316978651</c:v>
                </c:pt>
                <c:pt idx="27">
                  <c:v>8.7411698572099503</c:v>
                </c:pt>
                <c:pt idx="28">
                  <c:v>8.3977428589989689</c:v>
                </c:pt>
                <c:pt idx="29">
                  <c:v>8.1270499889646786</c:v>
                </c:pt>
                <c:pt idx="30">
                  <c:v>7.6727416326303928</c:v>
                </c:pt>
                <c:pt idx="31">
                  <c:v>7.8651897445626355</c:v>
                </c:pt>
                <c:pt idx="32">
                  <c:v>7.6953927112711336</c:v>
                </c:pt>
                <c:pt idx="33">
                  <c:v>7.3629013599067248</c:v>
                </c:pt>
              </c:numCache>
            </c:numRef>
          </c:val>
          <c:smooth val="0"/>
          <c:extLst>
            <c:ext xmlns:c16="http://schemas.microsoft.com/office/drawing/2014/chart" uri="{C3380CC4-5D6E-409C-BE32-E72D297353CC}">
              <c16:uniqueId val="{00000002-D392-4D5B-9E95-22461049C2BA}"/>
            </c:ext>
          </c:extLst>
        </c:ser>
        <c:dLbls>
          <c:showLegendKey val="0"/>
          <c:showVal val="0"/>
          <c:showCatName val="0"/>
          <c:showSerName val="0"/>
          <c:showPercent val="0"/>
          <c:showBubbleSize val="0"/>
        </c:dLbls>
        <c:marker val="1"/>
        <c:smooth val="0"/>
        <c:axId val="186704640"/>
        <c:axId val="186706176"/>
      </c:lineChart>
      <c:catAx>
        <c:axId val="186615296"/>
        <c:scaling>
          <c:orientation val="minMax"/>
        </c:scaling>
        <c:delete val="0"/>
        <c:axPos val="b"/>
        <c:numFmt formatCode="General" sourceLinked="0"/>
        <c:majorTickMark val="in"/>
        <c:minorTickMark val="none"/>
        <c:tickLblPos val="nextTo"/>
        <c:spPr>
          <a:noFill/>
          <a:ln w="9525" cap="flat" cmpd="sng" algn="ctr">
            <a:solidFill>
              <a:schemeClr val="tx1">
                <a:tint val="75000"/>
                <a:shade val="95000"/>
                <a:satMod val="105000"/>
              </a:schemeClr>
            </a:solidFill>
            <a:prstDash val="solid"/>
            <a:round/>
          </a:ln>
          <a:effectLst/>
        </c:spPr>
        <c:txPr>
          <a:bodyPr rot="-5400000" spcFirstLastPara="1" vertOverflow="ellipsis" wrap="square" anchor="ctr" anchorCtr="1"/>
          <a:lstStyle/>
          <a:p>
            <a:pPr>
              <a:defRPr sz="1200" b="0" i="0" u="none" strike="noStrike" kern="1200" baseline="0">
                <a:solidFill>
                  <a:schemeClr val="tx1"/>
                </a:solidFill>
                <a:latin typeface="+mn-lt"/>
                <a:ea typeface="+mn-ea"/>
                <a:cs typeface="+mn-cs"/>
              </a:defRPr>
            </a:pPr>
            <a:endParaRPr lang="ja-JP"/>
          </a:p>
        </c:txPr>
        <c:crossAx val="186616832"/>
        <c:crosses val="autoZero"/>
        <c:auto val="1"/>
        <c:lblAlgn val="ctr"/>
        <c:lblOffset val="100"/>
        <c:tickLblSkip val="1"/>
        <c:noMultiLvlLbl val="0"/>
      </c:catAx>
      <c:valAx>
        <c:axId val="186616832"/>
        <c:scaling>
          <c:orientation val="minMax"/>
          <c:max val="1600"/>
          <c:min val="800"/>
        </c:scaling>
        <c:delete val="0"/>
        <c:axPos val="l"/>
        <c:numFmt formatCode="#,##0_);[Red]\(#,##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crossAx val="186615296"/>
        <c:crosses val="autoZero"/>
        <c:crossBetween val="between"/>
      </c:valAx>
      <c:catAx>
        <c:axId val="186704640"/>
        <c:scaling>
          <c:orientation val="minMax"/>
        </c:scaling>
        <c:delete val="1"/>
        <c:axPos val="b"/>
        <c:numFmt formatCode="General" sourceLinked="1"/>
        <c:majorTickMark val="out"/>
        <c:minorTickMark val="none"/>
        <c:tickLblPos val="none"/>
        <c:crossAx val="186706176"/>
        <c:crosses val="autoZero"/>
        <c:auto val="1"/>
        <c:lblAlgn val="ctr"/>
        <c:lblOffset val="100"/>
        <c:noMultiLvlLbl val="0"/>
      </c:catAx>
      <c:valAx>
        <c:axId val="186706176"/>
        <c:scaling>
          <c:orientation val="minMax"/>
          <c:max val="10.5"/>
          <c:min val="6"/>
        </c:scaling>
        <c:delete val="0"/>
        <c:axPos val="r"/>
        <c:numFmt formatCode="#,##0_);[Red]\(#,##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crossAx val="186704640"/>
        <c:crosses val="max"/>
        <c:crossBetween val="between"/>
        <c:majorUnit val="1"/>
      </c:valAx>
      <c:spPr>
        <a:solidFill>
          <a:schemeClr val="bg1"/>
        </a:solidFill>
        <a:ln>
          <a:noFill/>
        </a:ln>
        <a:effectLst/>
      </c:spPr>
    </c:plotArea>
    <c:plotVisOnly val="1"/>
    <c:dispBlanksAs val="gap"/>
    <c:showDLblsOverMax val="0"/>
  </c:chart>
  <c:spPr>
    <a:solidFill>
      <a:sysClr val="window" lastClr="FFFFFF"/>
    </a:solidFill>
    <a:ln w="9525" cap="flat" cmpd="sng" algn="ctr">
      <a:noFill/>
      <a:prstDash val="solid"/>
      <a:round/>
    </a:ln>
    <a:effectLst/>
  </c:spPr>
  <c:txPr>
    <a:bodyPr/>
    <a:lstStyle/>
    <a:p>
      <a:pPr>
        <a:defRPr/>
      </a:pPr>
      <a:endParaRPr lang="ja-JP"/>
    </a:p>
  </c:txPr>
  <c:printSettings>
    <c:headerFooter/>
    <c:pageMargins b="0.75000000000000089" l="0.70000000000000062" r="0.70000000000000062" t="0.75000000000000089" header="0.30000000000000032" footer="0.30000000000000032"/>
    <c:pageSetup paperSize="9" orientation="landscape" verticalDpi="0"/>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14784236111111146"/>
          <c:y val="0.13078222222222224"/>
          <c:w val="0.72358055555555567"/>
          <c:h val="0.70073685185185186"/>
        </c:manualLayout>
      </c:layout>
      <c:barChart>
        <c:barDir val="col"/>
        <c:grouping val="clustered"/>
        <c:varyColors val="0"/>
        <c:ser>
          <c:idx val="0"/>
          <c:order val="0"/>
          <c:tx>
            <c:strRef>
              <c:f>'9.GHG-capita'!$Y$7</c:f>
              <c:strCache>
                <c:ptCount val="1"/>
              </c:strCache>
            </c:strRef>
          </c:tx>
          <c:spPr>
            <a:solidFill>
              <a:schemeClr val="accent2">
                <a:alpha val="50000"/>
              </a:schemeClr>
            </a:solidFill>
            <a:ln>
              <a:noFill/>
            </a:ln>
            <a:effectLst/>
          </c:spPr>
          <c:invertIfNegative val="0"/>
          <c:dLbls>
            <c:numFmt formatCode="#,##0_);[Red]\(#,##0\)" sourceLinked="0"/>
            <c:spPr>
              <a:noFill/>
              <a:ln>
                <a:noFill/>
              </a:ln>
              <a:effectLst/>
            </c:spPr>
            <c:txPr>
              <a:bodyPr rot="-5400000" spcFirstLastPara="1" vertOverflow="ellipsis" wrap="square" anchor="ctr" anchorCtr="1"/>
              <a:lstStyle/>
              <a:p>
                <a:pPr>
                  <a:defRPr sz="900" b="0" i="0" u="none" strike="noStrike" kern="1200" baseline="0">
                    <a:solidFill>
                      <a:schemeClr val="tx1"/>
                    </a:solidFill>
                    <a:latin typeface="Calibri" panose="020F0502020204030204" pitchFamily="34" charset="0"/>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'9.GHG-capita'!$AA$4:$BH$4</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'9.GHG-capita'!$AA$7:$BH$7</c:f>
              <c:numCache>
                <c:formatCode>#,##0_);[Red]\(#,##0\)</c:formatCode>
                <c:ptCount val="34"/>
                <c:pt idx="0">
                  <c:v>1067.561954437844</c:v>
                </c:pt>
                <c:pt idx="1">
                  <c:v>1077.8113134951486</c:v>
                </c:pt>
                <c:pt idx="2">
                  <c:v>1085.8221633882238</c:v>
                </c:pt>
                <c:pt idx="3">
                  <c:v>1081.0016873980737</c:v>
                </c:pt>
                <c:pt idx="4">
                  <c:v>1130.9039713782831</c:v>
                </c:pt>
                <c:pt idx="5">
                  <c:v>1142.1412286336395</c:v>
                </c:pt>
                <c:pt idx="6">
                  <c:v>1153.5496793706229</c:v>
                </c:pt>
                <c:pt idx="7">
                  <c:v>1147.0967966268647</c:v>
                </c:pt>
                <c:pt idx="8">
                  <c:v>1113.1578091833085</c:v>
                </c:pt>
                <c:pt idx="9">
                  <c:v>1149.4787329300641</c:v>
                </c:pt>
                <c:pt idx="10">
                  <c:v>1170.3002428345183</c:v>
                </c:pt>
                <c:pt idx="11">
                  <c:v>1157.3601822797361</c:v>
                </c:pt>
                <c:pt idx="12">
                  <c:v>1188.9908394394013</c:v>
                </c:pt>
                <c:pt idx="13">
                  <c:v>1197.2982498674169</c:v>
                </c:pt>
                <c:pt idx="14">
                  <c:v>1193.4424477155812</c:v>
                </c:pt>
                <c:pt idx="15">
                  <c:v>1200.5211451346584</c:v>
                </c:pt>
                <c:pt idx="16">
                  <c:v>1178.6756193085625</c:v>
                </c:pt>
                <c:pt idx="17">
                  <c:v>1214.4658442662508</c:v>
                </c:pt>
                <c:pt idx="18">
                  <c:v>1146.91826166287</c:v>
                </c:pt>
                <c:pt idx="19">
                  <c:v>1087.272069202096</c:v>
                </c:pt>
                <c:pt idx="20">
                  <c:v>1136.944412005553</c:v>
                </c:pt>
                <c:pt idx="21">
                  <c:v>1188.0046866890555</c:v>
                </c:pt>
                <c:pt idx="22">
                  <c:v>1227.2625996148483</c:v>
                </c:pt>
                <c:pt idx="23">
                  <c:v>1235.3729068825387</c:v>
                </c:pt>
                <c:pt idx="24">
                  <c:v>1185.1804579719142</c:v>
                </c:pt>
                <c:pt idx="25">
                  <c:v>1145.8045035909081</c:v>
                </c:pt>
                <c:pt idx="26">
                  <c:v>1126.0573880736017</c:v>
                </c:pt>
                <c:pt idx="27">
                  <c:v>1109.4205371072296</c:v>
                </c:pt>
                <c:pt idx="28">
                  <c:v>1064.4055096352604</c:v>
                </c:pt>
                <c:pt idx="29">
                  <c:v>1028.5188113534248</c:v>
                </c:pt>
                <c:pt idx="30">
                  <c:v>967.88642559121502</c:v>
                </c:pt>
                <c:pt idx="31">
                  <c:v>987.09932422712575</c:v>
                </c:pt>
                <c:pt idx="32">
                  <c:v>961.51623309519437</c:v>
                </c:pt>
                <c:pt idx="33">
                  <c:v>915.59150990712112</c:v>
                </c:pt>
              </c:numCache>
            </c:numRef>
          </c:val>
          <c:extLst>
            <c:ext xmlns:c16="http://schemas.microsoft.com/office/drawing/2014/chart" uri="{C3380CC4-5D6E-409C-BE32-E72D297353CC}">
              <c16:uniqueId val="{00000000-6C1C-4424-BF01-CD53080B658B}"/>
            </c:ext>
          </c:extLst>
        </c:ser>
        <c:dLbls>
          <c:showLegendKey val="0"/>
          <c:showVal val="0"/>
          <c:showCatName val="0"/>
          <c:showSerName val="0"/>
          <c:showPercent val="0"/>
          <c:showBubbleSize val="0"/>
        </c:dLbls>
        <c:gapWidth val="91"/>
        <c:overlap val="45"/>
        <c:axId val="123615104"/>
        <c:axId val="123616640"/>
      </c:barChart>
      <c:lineChart>
        <c:grouping val="standard"/>
        <c:varyColors val="0"/>
        <c:ser>
          <c:idx val="2"/>
          <c:order val="1"/>
          <c:tx>
            <c:strRef>
              <c:f>'9.GHG-capita'!$Y$10</c:f>
              <c:strCache>
                <c:ptCount val="1"/>
              </c:strCache>
            </c:strRef>
          </c:tx>
          <c:spPr>
            <a:ln w="28575" cap="rnd" cmpd="sng" algn="ctr">
              <a:solidFill>
                <a:schemeClr val="accent2">
                  <a:alpha val="50000"/>
                </a:schemeClr>
              </a:solidFill>
              <a:prstDash val="solid"/>
              <a:round/>
            </a:ln>
            <a:effectLst/>
          </c:spPr>
          <c:marker>
            <c:symbol val="triangle"/>
            <c:size val="7"/>
            <c:spPr>
              <a:solidFill>
                <a:schemeClr val="accent2"/>
              </a:solidFill>
              <a:ln w="9525" cap="flat" cmpd="sng" algn="ctr">
                <a:solidFill>
                  <a:schemeClr val="accent2"/>
                </a:solidFill>
                <a:prstDash val="solid"/>
                <a:round/>
              </a:ln>
              <a:effectLst/>
            </c:spPr>
          </c:marker>
          <c:dLbls>
            <c:dLbl>
              <c:idx val="18"/>
              <c:layout>
                <c:manualLayout>
                  <c:x val="-3.2696894196636635E-2"/>
                  <c:y val="-8.37639130725097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1C-4424-BF01-CD53080B658B}"/>
                </c:ext>
              </c:extLst>
            </c:dLbl>
            <c:numFmt formatCode="#,##0.00;[Red]#,##0.00" sourceLinked="0"/>
            <c:spPr>
              <a:noFill/>
              <a:ln>
                <a:noFill/>
              </a:ln>
              <a:effectLst/>
            </c:spPr>
            <c:txPr>
              <a:bodyPr rot="-5400000" spcFirstLastPara="1" vertOverflow="ellipsis" wrap="square" anchor="ctr" anchorCtr="1"/>
              <a:lstStyle/>
              <a:p>
                <a:pPr>
                  <a:defRPr sz="10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'9.GHG-capita'!$AA$4:$BH$4</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'9.GHG-capita'!$AA$10:$BH$10</c:f>
              <c:numCache>
                <c:formatCode>#,##0.00_);[Red]\(#,##0.00\)</c:formatCode>
                <c:ptCount val="34"/>
                <c:pt idx="0">
                  <c:v>8.6364640237344883</c:v>
                </c:pt>
                <c:pt idx="1">
                  <c:v>8.6849526876910641</c:v>
                </c:pt>
                <c:pt idx="2">
                  <c:v>8.7167722060274695</c:v>
                </c:pt>
                <c:pt idx="3">
                  <c:v>8.6523050424856631</c:v>
                </c:pt>
                <c:pt idx="4">
                  <c:v>9.0280922155293428</c:v>
                </c:pt>
                <c:pt idx="5">
                  <c:v>9.0956536484322665</c:v>
                </c:pt>
                <c:pt idx="6">
                  <c:v>9.1654127187616528</c:v>
                </c:pt>
                <c:pt idx="7">
                  <c:v>9.0926131457379675</c:v>
                </c:pt>
                <c:pt idx="8">
                  <c:v>8.8016146592392648</c:v>
                </c:pt>
                <c:pt idx="9">
                  <c:v>9.0748082210051884</c:v>
                </c:pt>
                <c:pt idx="10">
                  <c:v>9.2203350206775472</c:v>
                </c:pt>
                <c:pt idx="11">
                  <c:v>9.0904535351388365</c:v>
                </c:pt>
                <c:pt idx="12">
                  <c:v>9.3264424284972574</c:v>
                </c:pt>
                <c:pt idx="13">
                  <c:v>9.3763078129545399</c:v>
                </c:pt>
                <c:pt idx="14">
                  <c:v>9.339310318855448</c:v>
                </c:pt>
                <c:pt idx="15">
                  <c:v>9.3961018810238741</c:v>
                </c:pt>
                <c:pt idx="16">
                  <c:v>9.2155309130386982</c:v>
                </c:pt>
                <c:pt idx="17">
                  <c:v>9.4855689100954521</c:v>
                </c:pt>
                <c:pt idx="18">
                  <c:v>8.954422579423424</c:v>
                </c:pt>
                <c:pt idx="19">
                  <c:v>8.4921899931430893</c:v>
                </c:pt>
                <c:pt idx="20">
                  <c:v>8.8784001406303723</c:v>
                </c:pt>
                <c:pt idx="21">
                  <c:v>9.2933219749443428</c:v>
                </c:pt>
                <c:pt idx="22">
                  <c:v>9.6185989732532047</c:v>
                </c:pt>
                <c:pt idx="23">
                  <c:v>9.6957476635713267</c:v>
                </c:pt>
                <c:pt idx="24">
                  <c:v>9.3147359711524036</c:v>
                </c:pt>
                <c:pt idx="25">
                  <c:v>9.0153570361300783</c:v>
                </c:pt>
                <c:pt idx="26">
                  <c:v>8.863662316978651</c:v>
                </c:pt>
                <c:pt idx="27">
                  <c:v>8.7411698572099503</c:v>
                </c:pt>
                <c:pt idx="28">
                  <c:v>8.3977428589989689</c:v>
                </c:pt>
                <c:pt idx="29">
                  <c:v>8.1270499889646786</c:v>
                </c:pt>
                <c:pt idx="30">
                  <c:v>7.6727416326303928</c:v>
                </c:pt>
                <c:pt idx="31">
                  <c:v>7.8651897445626355</c:v>
                </c:pt>
                <c:pt idx="32">
                  <c:v>7.6953927112711336</c:v>
                </c:pt>
                <c:pt idx="33">
                  <c:v>7.3629013599067248</c:v>
                </c:pt>
              </c:numCache>
            </c:numRef>
          </c:val>
          <c:smooth val="0"/>
          <c:extLst>
            <c:ext xmlns:c16="http://schemas.microsoft.com/office/drawing/2014/chart" uri="{C3380CC4-5D6E-409C-BE32-E72D297353CC}">
              <c16:uniqueId val="{00000002-6C1C-4424-BF01-CD53080B658B}"/>
            </c:ext>
          </c:extLst>
        </c:ser>
        <c:dLbls>
          <c:showLegendKey val="0"/>
          <c:showVal val="0"/>
          <c:showCatName val="0"/>
          <c:showSerName val="0"/>
          <c:showPercent val="0"/>
          <c:showBubbleSize val="0"/>
        </c:dLbls>
        <c:marker val="1"/>
        <c:smooth val="0"/>
        <c:axId val="123606144"/>
        <c:axId val="123607680"/>
      </c:lineChart>
      <c:catAx>
        <c:axId val="123615104"/>
        <c:scaling>
          <c:orientation val="minMax"/>
        </c:scaling>
        <c:delete val="0"/>
        <c:axPos val="b"/>
        <c:numFmt formatCode="General" sourceLinked="0"/>
        <c:majorTickMark val="in"/>
        <c:minorTickMark val="none"/>
        <c:tickLblPos val="nextTo"/>
        <c:spPr>
          <a:noFill/>
          <a:ln w="9525" cap="flat" cmpd="sng" algn="ctr">
            <a:solidFill>
              <a:schemeClr val="tx1">
                <a:tint val="75000"/>
                <a:shade val="95000"/>
                <a:satMod val="105000"/>
              </a:schemeClr>
            </a:solidFill>
            <a:prstDash val="solid"/>
            <a:round/>
          </a:ln>
          <a:effectLst/>
        </c:spPr>
        <c:txPr>
          <a:bodyPr rot="-5400000" spcFirstLastPara="1" vertOverflow="ellipsis" wrap="square" anchor="ctr" anchorCtr="1"/>
          <a:lstStyle/>
          <a:p>
            <a:pPr>
              <a:defRPr sz="1200" b="0" i="0" u="none" strike="noStrike" kern="1200" baseline="0">
                <a:solidFill>
                  <a:schemeClr val="tx1"/>
                </a:solidFill>
                <a:latin typeface="+mn-lt"/>
                <a:ea typeface="+mn-ea"/>
                <a:cs typeface="+mn-cs"/>
              </a:defRPr>
            </a:pPr>
            <a:endParaRPr lang="ja-JP"/>
          </a:p>
        </c:txPr>
        <c:crossAx val="123616640"/>
        <c:crosses val="autoZero"/>
        <c:auto val="1"/>
        <c:lblAlgn val="ctr"/>
        <c:lblOffset val="100"/>
        <c:tickLblSkip val="1"/>
        <c:noMultiLvlLbl val="0"/>
      </c:catAx>
      <c:valAx>
        <c:axId val="123616640"/>
        <c:scaling>
          <c:orientation val="minMax"/>
          <c:max val="1600"/>
          <c:min val="800"/>
        </c:scaling>
        <c:delete val="0"/>
        <c:axPos val="l"/>
        <c:numFmt formatCode="#,##0_);[Red]\(#,##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crossAx val="123615104"/>
        <c:crosses val="autoZero"/>
        <c:crossBetween val="between"/>
      </c:valAx>
      <c:catAx>
        <c:axId val="123606144"/>
        <c:scaling>
          <c:orientation val="minMax"/>
        </c:scaling>
        <c:delete val="1"/>
        <c:axPos val="b"/>
        <c:numFmt formatCode="General" sourceLinked="1"/>
        <c:majorTickMark val="out"/>
        <c:minorTickMark val="none"/>
        <c:tickLblPos val="none"/>
        <c:crossAx val="123607680"/>
        <c:crosses val="autoZero"/>
        <c:auto val="1"/>
        <c:lblAlgn val="ctr"/>
        <c:lblOffset val="100"/>
        <c:noMultiLvlLbl val="0"/>
      </c:catAx>
      <c:valAx>
        <c:axId val="123607680"/>
        <c:scaling>
          <c:orientation val="minMax"/>
          <c:max val="10.5"/>
          <c:min val="6"/>
        </c:scaling>
        <c:delete val="0"/>
        <c:axPos val="r"/>
        <c:numFmt formatCode="#,##0_);[Red]\(#,##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chemeClr val="tx1"/>
                </a:solidFill>
                <a:latin typeface="Century" panose="02040604050505020304" pitchFamily="18" charset="0"/>
                <a:ea typeface="+mn-ea"/>
                <a:cs typeface="+mn-cs"/>
              </a:defRPr>
            </a:pPr>
            <a:endParaRPr lang="ja-JP"/>
          </a:p>
        </c:txPr>
        <c:crossAx val="123606144"/>
        <c:crosses val="max"/>
        <c:crossBetween val="between"/>
        <c:majorUnit val="1"/>
      </c:valAx>
      <c:spPr>
        <a:solidFill>
          <a:schemeClr val="bg1"/>
        </a:solid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ja-JP"/>
    </a:p>
  </c:txPr>
  <c:printSettings>
    <c:headerFooter/>
    <c:pageMargins b="0.75000000000000155" l="0.70000000000000062" r="0.70000000000000062" t="0.75000000000000155" header="0.30000000000000032" footer="0.30000000000000032"/>
    <c:pageSetup paperSize="9" orientation="landscape" verticalDpi="0"/>
  </c:printSettings>
  <c:userShapes r:id="rId3"/>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68</xdr:col>
      <xdr:colOff>526057</xdr:colOff>
      <xdr:row>60</xdr:row>
      <xdr:rowOff>173665</xdr:rowOff>
    </xdr:from>
    <xdr:to>
      <xdr:col>79</xdr:col>
      <xdr:colOff>249620</xdr:colOff>
      <xdr:row>90</xdr:row>
      <xdr:rowOff>65252</xdr:rowOff>
    </xdr:to>
    <xdr:graphicFrame macro="">
      <xdr:nvGraphicFramePr>
        <xdr:cNvPr id="3" name="G_EnergyCO2_J">
          <a:extLst>
            <a:ext uri="{FF2B5EF4-FFF2-40B4-BE49-F238E27FC236}">
              <a16:creationId xmlns:a16="http://schemas.microsoft.com/office/drawing/2014/main" id="{D78BAB38-5986-4A75-8E11-7A347696B6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80</xdr:col>
      <xdr:colOff>258165</xdr:colOff>
      <xdr:row>60</xdr:row>
      <xdr:rowOff>184078</xdr:rowOff>
    </xdr:from>
    <xdr:to>
      <xdr:col>90</xdr:col>
      <xdr:colOff>671819</xdr:colOff>
      <xdr:row>90</xdr:row>
      <xdr:rowOff>67635</xdr:rowOff>
    </xdr:to>
    <xdr:graphicFrame macro="">
      <xdr:nvGraphicFramePr>
        <xdr:cNvPr id="5" name="G_EnergyCO2_E">
          <a:extLst>
            <a:ext uri="{FF2B5EF4-FFF2-40B4-BE49-F238E27FC236}">
              <a16:creationId xmlns:a16="http://schemas.microsoft.com/office/drawing/2014/main" id="{506F42FA-4EC2-4CF9-AD9C-59FECDA2BB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0.24303</cdr:x>
      <cdr:y>0.0223</cdr:y>
    </cdr:from>
    <cdr:to>
      <cdr:x>0.72655</cdr:x>
      <cdr:y>0.08634</cdr:y>
    </cdr:to>
    <cdr:sp macro="" textlink="">
      <cdr:nvSpPr>
        <cdr:cNvPr id="3" name="テキスト ボックス 3">
          <a:extLst xmlns:a="http://schemas.openxmlformats.org/drawingml/2006/main">
            <a:ext uri="{FF2B5EF4-FFF2-40B4-BE49-F238E27FC236}">
              <a16:creationId xmlns:a16="http://schemas.microsoft.com/office/drawing/2014/main" id="{9A2B5B01-B36A-4F3C-A7F2-A7F26C5319FA}"/>
            </a:ext>
          </a:extLst>
        </cdr:cNvPr>
        <cdr:cNvSpPr txBox="1"/>
      </cdr:nvSpPr>
      <cdr:spPr>
        <a:xfrm xmlns:a="http://schemas.openxmlformats.org/drawingml/2006/main">
          <a:off x="1760710" y="125027"/>
          <a:ext cx="3503010" cy="3590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600" b="1">
              <a:solidFill>
                <a:sysClr val="windowText" lastClr="000000"/>
              </a:solidFill>
              <a:latin typeface="+mn-lt"/>
              <a:ea typeface="ＭＳ Ｐゴシック" panose="020B0600070205080204" pitchFamily="50" charset="-128"/>
            </a:rPr>
            <a:t>一人当たり</a:t>
          </a:r>
          <a:r>
            <a:rPr kumimoji="1" lang="ja-JP" altLang="ja-JP" sz="1600" b="1">
              <a:solidFill>
                <a:sysClr val="windowText" lastClr="000000"/>
              </a:solidFill>
              <a:effectLst/>
              <a:latin typeface="+mn-lt"/>
              <a:ea typeface="ＭＳ Ｐゴシック" panose="020B0600070205080204" pitchFamily="50" charset="-128"/>
              <a:cs typeface="+mn-cs"/>
            </a:rPr>
            <a:t>エネルギー起源</a:t>
          </a:r>
          <a:r>
            <a:rPr kumimoji="1" lang="en-US" altLang="ja-JP" sz="1600" b="1">
              <a:solidFill>
                <a:sysClr val="windowText" lastClr="000000"/>
              </a:solidFill>
              <a:latin typeface="+mn-lt"/>
              <a:ea typeface="ＭＳ Ｐゴシック" panose="020B0600070205080204" pitchFamily="50" charset="-128"/>
            </a:rPr>
            <a:t>CO</a:t>
          </a:r>
          <a:r>
            <a:rPr kumimoji="1" lang="en-US" altLang="ja-JP" sz="1600" b="1" baseline="-25000">
              <a:solidFill>
                <a:sysClr val="windowText" lastClr="000000"/>
              </a:solidFill>
              <a:latin typeface="+mn-lt"/>
              <a:ea typeface="ＭＳ Ｐゴシック" panose="020B0600070205080204" pitchFamily="50" charset="-128"/>
            </a:rPr>
            <a:t>2 </a:t>
          </a:r>
          <a:r>
            <a:rPr kumimoji="1" lang="ja-JP" altLang="en-US" sz="1600" b="1">
              <a:solidFill>
                <a:sysClr val="windowText" lastClr="000000"/>
              </a:solidFill>
              <a:latin typeface="+mn-lt"/>
              <a:ea typeface="ＭＳ Ｐゴシック" panose="020B0600070205080204" pitchFamily="50" charset="-128"/>
            </a:rPr>
            <a:t>排出量</a:t>
          </a:r>
          <a:endParaRPr kumimoji="1" lang="en-US" altLang="ja-JP" sz="1600" b="1">
            <a:solidFill>
              <a:sysClr val="windowText" lastClr="000000"/>
            </a:solidFill>
            <a:latin typeface="+mn-lt"/>
          </a:endParaRPr>
        </a:p>
      </cdr:txBody>
    </cdr:sp>
  </cdr:relSizeAnchor>
  <cdr:relSizeAnchor xmlns:cdr="http://schemas.openxmlformats.org/drawingml/2006/chartDrawing">
    <cdr:from>
      <cdr:x>0</cdr:x>
      <cdr:y>0.14075</cdr:y>
    </cdr:from>
    <cdr:to>
      <cdr:x>0</cdr:x>
      <cdr:y>0.14662</cdr:y>
    </cdr:to>
    <cdr:sp macro="" textlink="">
      <cdr:nvSpPr>
        <cdr:cNvPr id="7" name="テキスト ボックス 4">
          <a:extLst xmlns:a="http://schemas.openxmlformats.org/drawingml/2006/main">
            <a:ext uri="{FF2B5EF4-FFF2-40B4-BE49-F238E27FC236}">
              <a16:creationId xmlns:a16="http://schemas.microsoft.com/office/drawing/2014/main" id="{64F64F3B-FB67-42FA-B04A-FD5218A890E2}"/>
            </a:ext>
          </a:extLst>
        </cdr:cNvPr>
        <cdr:cNvSpPr txBox="1"/>
      </cdr:nvSpPr>
      <cdr:spPr>
        <a:xfrm xmlns:a="http://schemas.openxmlformats.org/drawingml/2006/main" rot="16200000">
          <a:off x="-1317440" y="1988292"/>
          <a:ext cx="2955373" cy="32049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100"/>
            <a:t>エネルギー起源</a:t>
          </a:r>
          <a:r>
            <a:rPr kumimoji="1" lang="en-US" altLang="ja-JP" sz="1100"/>
            <a:t>CO</a:t>
          </a:r>
          <a:r>
            <a:rPr kumimoji="1" lang="en-US" altLang="ja-JP" sz="700"/>
            <a:t>2</a:t>
          </a:r>
          <a:r>
            <a:rPr kumimoji="1" lang="ja-JP" altLang="en-US" sz="1100"/>
            <a:t>排出量</a:t>
          </a:r>
          <a:r>
            <a:rPr kumimoji="1" lang="en-US" altLang="ja-JP" sz="1100"/>
            <a:t>(Mt-CO</a:t>
          </a:r>
          <a:r>
            <a:rPr kumimoji="1" lang="en-US" altLang="ja-JP" sz="700"/>
            <a:t>2</a:t>
          </a:r>
          <a:r>
            <a:rPr kumimoji="1" lang="ja-JP" altLang="en-US" sz="1100"/>
            <a:t>、棒グラフ</a:t>
          </a:r>
          <a:r>
            <a:rPr kumimoji="1" lang="en-US" altLang="ja-JP" sz="1100"/>
            <a:t>)</a:t>
          </a:r>
          <a:r>
            <a:rPr kumimoji="1" lang="ja-JP" altLang="en-US" sz="1100"/>
            <a:t> </a:t>
          </a:r>
        </a:p>
      </cdr:txBody>
    </cdr:sp>
  </cdr:relSizeAnchor>
  <cdr:relSizeAnchor xmlns:cdr="http://schemas.openxmlformats.org/drawingml/2006/chartDrawing">
    <cdr:from>
      <cdr:x>0.05296</cdr:x>
      <cdr:y>0.81166</cdr:y>
    </cdr:from>
    <cdr:to>
      <cdr:x>0.135</cdr:x>
      <cdr:y>0.88064</cdr:y>
    </cdr:to>
    <cdr:sp macro="" textlink="">
      <cdr:nvSpPr>
        <cdr:cNvPr id="11" name="テキスト ボックス 1">
          <a:extLst xmlns:a="http://schemas.openxmlformats.org/drawingml/2006/main">
            <a:ext uri="{FF2B5EF4-FFF2-40B4-BE49-F238E27FC236}">
              <a16:creationId xmlns:a16="http://schemas.microsoft.com/office/drawing/2014/main" id="{A7C39F4E-6DEB-4DC7-BF03-3B104E079F06}"/>
            </a:ext>
          </a:extLst>
        </cdr:cNvPr>
        <cdr:cNvSpPr txBox="1"/>
      </cdr:nvSpPr>
      <cdr:spPr>
        <a:xfrm xmlns:a="http://schemas.openxmlformats.org/drawingml/2006/main">
          <a:off x="385574" y="4597164"/>
          <a:ext cx="597304" cy="39069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en-US" altLang="ja-JP" sz="1200"/>
            <a:t>0</a:t>
          </a:r>
          <a:endParaRPr lang="ja-JP" altLang="en-US" sz="1200"/>
        </a:p>
      </cdr:txBody>
    </cdr:sp>
  </cdr:relSizeAnchor>
  <cdr:relSizeAnchor xmlns:cdr="http://schemas.openxmlformats.org/drawingml/2006/chartDrawing">
    <cdr:from>
      <cdr:x>0.87603</cdr:x>
      <cdr:y>0.80984</cdr:y>
    </cdr:from>
    <cdr:to>
      <cdr:x>0.9408</cdr:x>
      <cdr:y>0.87476</cdr:y>
    </cdr:to>
    <cdr:sp macro="" textlink="">
      <cdr:nvSpPr>
        <cdr:cNvPr id="12" name="テキスト ボックス 1">
          <a:extLst xmlns:a="http://schemas.openxmlformats.org/drawingml/2006/main">
            <a:ext uri="{FF2B5EF4-FFF2-40B4-BE49-F238E27FC236}">
              <a16:creationId xmlns:a16="http://schemas.microsoft.com/office/drawing/2014/main" id="{48098125-F767-45EE-BFF7-FF627DF07622}"/>
            </a:ext>
          </a:extLst>
        </cdr:cNvPr>
        <cdr:cNvSpPr txBox="1"/>
      </cdr:nvSpPr>
      <cdr:spPr>
        <a:xfrm xmlns:a="http://schemas.openxmlformats.org/drawingml/2006/main">
          <a:off x="6378057" y="4586856"/>
          <a:ext cx="471567" cy="367698"/>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US" altLang="ja-JP" sz="1200"/>
            <a:t>0</a:t>
          </a:r>
          <a:endParaRPr lang="ja-JP" altLang="en-US" sz="1200"/>
        </a:p>
      </cdr:txBody>
    </cdr:sp>
  </cdr:relSizeAnchor>
  <cdr:relSizeAnchor xmlns:cdr="http://schemas.openxmlformats.org/drawingml/2006/chartDrawing">
    <cdr:from>
      <cdr:x>0.46625</cdr:x>
      <cdr:y>0.91479</cdr:y>
    </cdr:from>
    <cdr:to>
      <cdr:x>0.55546</cdr:x>
      <cdr:y>0.96695</cdr:y>
    </cdr:to>
    <cdr:sp macro="" textlink="">
      <cdr:nvSpPr>
        <cdr:cNvPr id="13" name="テキスト ボックス 3">
          <a:extLst xmlns:a="http://schemas.openxmlformats.org/drawingml/2006/main">
            <a:ext uri="{FF2B5EF4-FFF2-40B4-BE49-F238E27FC236}">
              <a16:creationId xmlns:a16="http://schemas.microsoft.com/office/drawing/2014/main" id="{2FCC34FA-058C-4AF2-9C71-F48AF9876231}"/>
            </a:ext>
          </a:extLst>
        </cdr:cNvPr>
        <cdr:cNvSpPr txBox="1"/>
      </cdr:nvSpPr>
      <cdr:spPr>
        <a:xfrm xmlns:a="http://schemas.openxmlformats.org/drawingml/2006/main">
          <a:off x="3377900" y="5128843"/>
          <a:ext cx="646331" cy="29245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b="0">
              <a:solidFill>
                <a:sysClr val="windowText" lastClr="000000"/>
              </a:solidFill>
            </a:rPr>
            <a:t>［年度］</a:t>
          </a:r>
          <a:endParaRPr kumimoji="1" lang="en-US" altLang="ja-JP" sz="1200" b="0">
            <a:solidFill>
              <a:sysClr val="windowText" lastClr="000000"/>
            </a:solidFill>
          </a:endParaRPr>
        </a:p>
      </cdr:txBody>
    </cdr:sp>
  </cdr:relSizeAnchor>
  <cdr:relSizeAnchor xmlns:cdr="http://schemas.openxmlformats.org/drawingml/2006/chartDrawing">
    <cdr:from>
      <cdr:x>0.91614</cdr:x>
      <cdr:y>0.13918</cdr:y>
    </cdr:from>
    <cdr:to>
      <cdr:x>0.96255</cdr:x>
      <cdr:y>0.82252</cdr:y>
    </cdr:to>
    <cdr:sp macro="" textlink="">
      <cdr:nvSpPr>
        <cdr:cNvPr id="14" name="テキスト ボックス 3">
          <a:extLst xmlns:a="http://schemas.openxmlformats.org/drawingml/2006/main">
            <a:ext uri="{FF2B5EF4-FFF2-40B4-BE49-F238E27FC236}">
              <a16:creationId xmlns:a16="http://schemas.microsoft.com/office/drawing/2014/main" id="{46F19E27-55D3-4C43-BACB-6D91EFAC9013}"/>
            </a:ext>
          </a:extLst>
        </cdr:cNvPr>
        <cdr:cNvSpPr txBox="1"/>
      </cdr:nvSpPr>
      <cdr:spPr>
        <a:xfrm xmlns:a="http://schemas.openxmlformats.org/drawingml/2006/main" rot="5400000">
          <a:off x="4903880" y="2554538"/>
          <a:ext cx="3870351" cy="33789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200">
              <a:latin typeface="Century" panose="02040604050505020304" pitchFamily="18" charset="0"/>
            </a:rPr>
            <a:t>一人当たり</a:t>
          </a:r>
          <a:r>
            <a:rPr kumimoji="1" lang="en-US" altLang="ja-JP" sz="1200">
              <a:latin typeface="Century" panose="02040604050505020304" pitchFamily="18" charset="0"/>
            </a:rPr>
            <a:t>CO</a:t>
          </a:r>
          <a:r>
            <a:rPr kumimoji="1" lang="en-US" altLang="ja-JP" sz="1200" baseline="-25000">
              <a:latin typeface="Century" panose="02040604050505020304" pitchFamily="18" charset="0"/>
            </a:rPr>
            <a:t>2</a:t>
          </a:r>
          <a:r>
            <a:rPr kumimoji="1" lang="en-US" altLang="ja-JP" sz="1200">
              <a:latin typeface="Century" panose="02040604050505020304" pitchFamily="18" charset="0"/>
            </a:rPr>
            <a:t> </a:t>
          </a:r>
          <a:r>
            <a:rPr kumimoji="1" lang="ja-JP" altLang="en-US" sz="1200">
              <a:latin typeface="Century" panose="02040604050505020304" pitchFamily="18" charset="0"/>
            </a:rPr>
            <a:t>排出量　［トン</a:t>
          </a:r>
          <a:r>
            <a:rPr kumimoji="1" lang="en-US" altLang="ja-JP" sz="1200">
              <a:latin typeface="Century" panose="02040604050505020304" pitchFamily="18" charset="0"/>
            </a:rPr>
            <a:t>CO</a:t>
          </a:r>
          <a:r>
            <a:rPr kumimoji="1" lang="en-US" altLang="ja-JP" sz="1200" baseline="-25000">
              <a:latin typeface="Century" panose="02040604050505020304" pitchFamily="18" charset="0"/>
            </a:rPr>
            <a:t>2</a:t>
          </a:r>
          <a:r>
            <a:rPr kumimoji="1" lang="en-US" altLang="ja-JP" sz="1200">
              <a:latin typeface="Century" panose="02040604050505020304" pitchFamily="18" charset="0"/>
            </a:rPr>
            <a:t> /</a:t>
          </a:r>
          <a:r>
            <a:rPr kumimoji="1" lang="ja-JP" altLang="en-US" sz="1200">
              <a:latin typeface="Century" panose="02040604050505020304" pitchFamily="18" charset="0"/>
            </a:rPr>
            <a:t>人、折れ線グラフ］</a:t>
          </a:r>
        </a:p>
      </cdr:txBody>
    </cdr:sp>
  </cdr:relSizeAnchor>
  <cdr:relSizeAnchor xmlns:cdr="http://schemas.openxmlformats.org/drawingml/2006/chartDrawing">
    <cdr:from>
      <cdr:x>0.01672</cdr:x>
      <cdr:y>0.09837</cdr:y>
    </cdr:from>
    <cdr:to>
      <cdr:x>0.06422</cdr:x>
      <cdr:y>0.80445</cdr:y>
    </cdr:to>
    <cdr:sp macro="" textlink="">
      <cdr:nvSpPr>
        <cdr:cNvPr id="17" name="テキスト ボックス 4">
          <a:extLst xmlns:a="http://schemas.openxmlformats.org/drawingml/2006/main">
            <a:ext uri="{FF2B5EF4-FFF2-40B4-BE49-F238E27FC236}">
              <a16:creationId xmlns:a16="http://schemas.microsoft.com/office/drawing/2014/main" id="{99F7C339-AF89-4900-86BA-87FBEA1F06AE}"/>
            </a:ext>
          </a:extLst>
        </cdr:cNvPr>
        <cdr:cNvSpPr txBox="1"/>
      </cdr:nvSpPr>
      <cdr:spPr>
        <a:xfrm xmlns:a="http://schemas.openxmlformats.org/drawingml/2006/main" rot="16200000">
          <a:off x="-1559841" y="2198325"/>
          <a:ext cx="3709076" cy="3458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200">
              <a:latin typeface="+mn-lt"/>
            </a:rPr>
            <a:t>エネルギー起源</a:t>
          </a:r>
          <a:r>
            <a:rPr kumimoji="1" lang="en-US" altLang="ja-JP" sz="1200">
              <a:latin typeface="+mn-lt"/>
            </a:rPr>
            <a:t>CO</a:t>
          </a:r>
          <a:r>
            <a:rPr kumimoji="1" lang="en-US" altLang="ja-JP" sz="1200" baseline="-25000">
              <a:latin typeface="+mn-lt"/>
            </a:rPr>
            <a:t>2</a:t>
          </a:r>
          <a:r>
            <a:rPr kumimoji="1" lang="en-US" altLang="ja-JP" sz="1200">
              <a:latin typeface="+mn-lt"/>
            </a:rPr>
            <a:t> </a:t>
          </a:r>
          <a:r>
            <a:rPr kumimoji="1" lang="ja-JP" altLang="en-US" sz="1200">
              <a:latin typeface="+mn-lt"/>
            </a:rPr>
            <a:t>排出量　［百万トン</a:t>
          </a:r>
          <a:r>
            <a:rPr kumimoji="1" lang="en-US" altLang="ja-JP" sz="1200">
              <a:latin typeface="+mn-lt"/>
            </a:rPr>
            <a:t>CO</a:t>
          </a:r>
          <a:r>
            <a:rPr kumimoji="1" lang="en-US" altLang="ja-JP" sz="1200" baseline="-25000">
              <a:latin typeface="+mn-lt"/>
            </a:rPr>
            <a:t>2</a:t>
          </a:r>
          <a:r>
            <a:rPr kumimoji="1" lang="en-US" altLang="ja-JP" sz="1200">
              <a:latin typeface="+mn-lt"/>
            </a:rPr>
            <a:t> </a:t>
          </a:r>
          <a:r>
            <a:rPr kumimoji="1" lang="ja-JP" altLang="en-US" sz="1200">
              <a:latin typeface="+mn-lt"/>
            </a:rPr>
            <a:t>、棒グラフ］</a:t>
          </a:r>
        </a:p>
      </cdr:txBody>
    </cdr:sp>
  </cdr:relSizeAnchor>
  <cdr:relSizeAnchor xmlns:cdr="http://schemas.openxmlformats.org/drawingml/2006/chartDrawing">
    <cdr:from>
      <cdr:x>0.1393</cdr:x>
      <cdr:y>0.78423</cdr:y>
    </cdr:from>
    <cdr:to>
      <cdr:x>0.88102</cdr:x>
      <cdr:y>0.8101</cdr:y>
    </cdr:to>
    <cdr:grpSp>
      <cdr:nvGrpSpPr>
        <cdr:cNvPr id="16" name="Group 14">
          <a:extLst xmlns:a="http://schemas.openxmlformats.org/drawingml/2006/main">
            <a:ext uri="{FF2B5EF4-FFF2-40B4-BE49-F238E27FC236}">
              <a16:creationId xmlns:a16="http://schemas.microsoft.com/office/drawing/2014/main" id="{449865AC-D388-45BB-AE11-7D40FE66CF5B}"/>
            </a:ext>
          </a:extLst>
        </cdr:cNvPr>
        <cdr:cNvGrpSpPr>
          <a:grpSpLocks xmlns:a="http://schemas.openxmlformats.org/drawingml/2006/main"/>
        </cdr:cNvGrpSpPr>
      </cdr:nvGrpSpPr>
      <cdr:grpSpPr bwMode="auto">
        <a:xfrm xmlns:a="http://schemas.openxmlformats.org/drawingml/2006/main">
          <a:off x="1005057" y="4396854"/>
          <a:ext cx="5351547" cy="145042"/>
          <a:chOff x="0" y="0"/>
          <a:chExt cx="5326872" cy="103532"/>
        </a:xfrm>
      </cdr:grpSpPr>
      <cdr:pic>
        <cdr:nvPicPr>
          <cdr:cNvPr id="8" name="Picture 10">
            <a:extLst xmlns:a="http://schemas.openxmlformats.org/drawingml/2006/main">
              <a:ext uri="{FF2B5EF4-FFF2-40B4-BE49-F238E27FC236}">
                <a16:creationId xmlns:a16="http://schemas.microsoft.com/office/drawing/2014/main" id="{58763F0B-D6EF-4222-9BCC-732F6496506A}"/>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0" y="0"/>
            <a:ext cx="2366697" cy="10353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pic>
        <cdr:nvPicPr>
          <cdr:cNvPr id="9" name="Picture 12">
            <a:extLst xmlns:a="http://schemas.openxmlformats.org/drawingml/2006/main">
              <a:ext uri="{FF2B5EF4-FFF2-40B4-BE49-F238E27FC236}">
                <a16:creationId xmlns:a16="http://schemas.microsoft.com/office/drawing/2014/main" id="{73CA4512-3286-4C99-A36A-2855DEB21E2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366697" y="0"/>
            <a:ext cx="2366697" cy="10353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pic>
        <cdr:nvPicPr>
          <cdr:cNvPr id="10" name="Picture 13">
            <a:extLst xmlns:a="http://schemas.openxmlformats.org/drawingml/2006/main">
              <a:ext uri="{FF2B5EF4-FFF2-40B4-BE49-F238E27FC236}">
                <a16:creationId xmlns:a16="http://schemas.microsoft.com/office/drawing/2014/main" id="{9A6EFB73-D9B8-4A3B-825A-36150160B4B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961979" y="0"/>
            <a:ext cx="2364893" cy="10353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grpSp>
  </cdr:relSizeAnchor>
</c:userShapes>
</file>

<file path=xl/drawings/drawing3.xml><?xml version="1.0" encoding="utf-8"?>
<c:userShapes xmlns:c="http://schemas.openxmlformats.org/drawingml/2006/chart">
  <cdr:relSizeAnchor xmlns:cdr="http://schemas.openxmlformats.org/drawingml/2006/chartDrawing">
    <cdr:from>
      <cdr:x>0.26307</cdr:x>
      <cdr:y>0.03414</cdr:y>
    </cdr:from>
    <cdr:to>
      <cdr:x>0.75891</cdr:x>
      <cdr:y>0.09537</cdr:y>
    </cdr:to>
    <cdr:sp macro="" textlink="">
      <cdr:nvSpPr>
        <cdr:cNvPr id="3" name="テキスト ボックス 3">
          <a:extLst xmlns:a="http://schemas.openxmlformats.org/drawingml/2006/main">
            <a:ext uri="{FF2B5EF4-FFF2-40B4-BE49-F238E27FC236}">
              <a16:creationId xmlns:a16="http://schemas.microsoft.com/office/drawing/2014/main" id="{A061BE93-4A17-46D5-B9B3-4E7DA1668FD6}"/>
            </a:ext>
          </a:extLst>
        </cdr:cNvPr>
        <cdr:cNvSpPr txBox="1"/>
      </cdr:nvSpPr>
      <cdr:spPr>
        <a:xfrm xmlns:a="http://schemas.openxmlformats.org/drawingml/2006/main">
          <a:off x="1927449" y="191135"/>
          <a:ext cx="3632854" cy="342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en-US" altLang="ja-JP" sz="1600" b="1">
              <a:solidFill>
                <a:sysClr val="windowText" lastClr="000000"/>
              </a:solidFill>
              <a:effectLst/>
              <a:latin typeface="+mn-lt"/>
              <a:ea typeface="+mn-ea"/>
              <a:cs typeface="Times New Roman" panose="02020603050405020304" pitchFamily="18" charset="0"/>
            </a:rPr>
            <a:t>Energy-related</a:t>
          </a:r>
          <a:r>
            <a:rPr kumimoji="1" lang="en-US" altLang="ja-JP" sz="1600" b="1" baseline="0">
              <a:solidFill>
                <a:sysClr val="windowText" lastClr="000000"/>
              </a:solidFill>
              <a:effectLst/>
              <a:latin typeface="+mn-lt"/>
              <a:ea typeface="+mn-ea"/>
              <a:cs typeface="Times New Roman" panose="02020603050405020304" pitchFamily="18" charset="0"/>
            </a:rPr>
            <a:t> C</a:t>
          </a:r>
          <a:r>
            <a:rPr kumimoji="1" lang="en-US" altLang="ja-JP" sz="1600" b="1">
              <a:solidFill>
                <a:sysClr val="windowText" lastClr="000000"/>
              </a:solidFill>
              <a:effectLst/>
              <a:latin typeface="+mn-lt"/>
              <a:ea typeface="+mn-ea"/>
              <a:cs typeface="Times New Roman" panose="02020603050405020304" pitchFamily="18" charset="0"/>
            </a:rPr>
            <a:t>O</a:t>
          </a:r>
          <a:r>
            <a:rPr kumimoji="1" lang="en-US" altLang="ja-JP" sz="1600" b="1" baseline="-25000">
              <a:solidFill>
                <a:sysClr val="windowText" lastClr="000000"/>
              </a:solidFill>
              <a:effectLst/>
              <a:latin typeface="+mn-lt"/>
              <a:ea typeface="+mn-ea"/>
              <a:cs typeface="Times New Roman" panose="02020603050405020304" pitchFamily="18" charset="0"/>
            </a:rPr>
            <a:t>2</a:t>
          </a:r>
          <a:r>
            <a:rPr kumimoji="1" lang="ja-JP" altLang="ja-JP" sz="1600" b="1" baseline="0">
              <a:solidFill>
                <a:sysClr val="windowText" lastClr="000000"/>
              </a:solidFill>
              <a:effectLst/>
              <a:latin typeface="+mn-lt"/>
              <a:ea typeface="+mn-ea"/>
              <a:cs typeface="Times New Roman" panose="02020603050405020304" pitchFamily="18" charset="0"/>
            </a:rPr>
            <a:t> </a:t>
          </a:r>
          <a:r>
            <a:rPr kumimoji="1" lang="en-US" altLang="ja-JP" sz="1600" b="1">
              <a:solidFill>
                <a:sysClr val="windowText" lastClr="000000"/>
              </a:solidFill>
              <a:effectLst/>
              <a:latin typeface="+mn-lt"/>
              <a:ea typeface="+mn-ea"/>
              <a:cs typeface="Times New Roman" panose="02020603050405020304" pitchFamily="18" charset="0"/>
            </a:rPr>
            <a:t>emissions</a:t>
          </a:r>
          <a:r>
            <a:rPr kumimoji="1" lang="ja-JP" altLang="en-US" sz="1600" b="1" baseline="0">
              <a:solidFill>
                <a:sysClr val="windowText" lastClr="000000"/>
              </a:solidFill>
              <a:effectLst/>
              <a:latin typeface="+mn-lt"/>
              <a:ea typeface="+mn-ea"/>
              <a:cs typeface="Times New Roman" panose="02020603050405020304" pitchFamily="18" charset="0"/>
            </a:rPr>
            <a:t> </a:t>
          </a:r>
          <a:r>
            <a:rPr kumimoji="1" lang="en-US" altLang="ja-JP" sz="1600" b="1">
              <a:solidFill>
                <a:sysClr val="windowText" lastClr="000000"/>
              </a:solidFill>
              <a:effectLst/>
              <a:latin typeface="+mn-lt"/>
              <a:ea typeface="+mn-ea"/>
              <a:cs typeface="+mn-cs"/>
            </a:rPr>
            <a:t>per capita </a:t>
          </a:r>
          <a:endParaRPr lang="ja-JP" altLang="ja-JP" sz="1600">
            <a:effectLst/>
            <a:latin typeface="+mn-lt"/>
            <a:cs typeface="Times New Roman" panose="02020603050405020304" pitchFamily="18" charset="0"/>
          </a:endParaRPr>
        </a:p>
      </cdr:txBody>
    </cdr:sp>
  </cdr:relSizeAnchor>
  <cdr:relSizeAnchor xmlns:cdr="http://schemas.openxmlformats.org/drawingml/2006/chartDrawing">
    <cdr:from>
      <cdr:x>0</cdr:x>
      <cdr:y>0.14075</cdr:y>
    </cdr:from>
    <cdr:to>
      <cdr:x>0</cdr:x>
      <cdr:y>0.14662</cdr:y>
    </cdr:to>
    <cdr:sp macro="" textlink="">
      <cdr:nvSpPr>
        <cdr:cNvPr id="7" name="テキスト ボックス 4">
          <a:extLst xmlns:a="http://schemas.openxmlformats.org/drawingml/2006/main">
            <a:ext uri="{FF2B5EF4-FFF2-40B4-BE49-F238E27FC236}">
              <a16:creationId xmlns:a16="http://schemas.microsoft.com/office/drawing/2014/main" id="{89D8A708-5856-4C06-989D-DA37C58293C5}"/>
            </a:ext>
          </a:extLst>
        </cdr:cNvPr>
        <cdr:cNvSpPr txBox="1"/>
      </cdr:nvSpPr>
      <cdr:spPr>
        <a:xfrm xmlns:a="http://schemas.openxmlformats.org/drawingml/2006/main" rot="16200000">
          <a:off x="-1317440" y="1988292"/>
          <a:ext cx="2955373" cy="32049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100"/>
            <a:t>エネルギー起源</a:t>
          </a:r>
          <a:r>
            <a:rPr kumimoji="1" lang="en-US" altLang="ja-JP" sz="1100"/>
            <a:t>CO</a:t>
          </a:r>
          <a:r>
            <a:rPr kumimoji="1" lang="en-US" altLang="ja-JP" sz="700"/>
            <a:t>2</a:t>
          </a:r>
          <a:r>
            <a:rPr kumimoji="1" lang="ja-JP" altLang="en-US" sz="1100"/>
            <a:t>排出量</a:t>
          </a:r>
          <a:r>
            <a:rPr kumimoji="1" lang="en-US" altLang="ja-JP" sz="1100"/>
            <a:t>(Mt-CO</a:t>
          </a:r>
          <a:r>
            <a:rPr kumimoji="1" lang="en-US" altLang="ja-JP" sz="700"/>
            <a:t>2</a:t>
          </a:r>
          <a:r>
            <a:rPr kumimoji="1" lang="ja-JP" altLang="en-US" sz="1100"/>
            <a:t>、棒グラフ</a:t>
          </a:r>
          <a:r>
            <a:rPr kumimoji="1" lang="en-US" altLang="ja-JP" sz="1100"/>
            <a:t>)</a:t>
          </a:r>
          <a:r>
            <a:rPr kumimoji="1" lang="ja-JP" altLang="en-US" sz="1100"/>
            <a:t> </a:t>
          </a:r>
        </a:p>
      </cdr:txBody>
    </cdr:sp>
  </cdr:relSizeAnchor>
  <cdr:relSizeAnchor xmlns:cdr="http://schemas.openxmlformats.org/drawingml/2006/chartDrawing">
    <cdr:from>
      <cdr:x>0.05139</cdr:x>
      <cdr:y>0.80957</cdr:y>
    </cdr:from>
    <cdr:to>
      <cdr:x>0.13343</cdr:x>
      <cdr:y>0.87855</cdr:y>
    </cdr:to>
    <cdr:sp macro="" textlink="">
      <cdr:nvSpPr>
        <cdr:cNvPr id="11" name="テキスト ボックス 1">
          <a:extLst xmlns:a="http://schemas.openxmlformats.org/drawingml/2006/main">
            <a:ext uri="{FF2B5EF4-FFF2-40B4-BE49-F238E27FC236}">
              <a16:creationId xmlns:a16="http://schemas.microsoft.com/office/drawing/2014/main" id="{035FF31E-5EE6-4BDC-80D1-651443F7F54B}"/>
            </a:ext>
          </a:extLst>
        </cdr:cNvPr>
        <cdr:cNvSpPr txBox="1"/>
      </cdr:nvSpPr>
      <cdr:spPr>
        <a:xfrm xmlns:a="http://schemas.openxmlformats.org/drawingml/2006/main">
          <a:off x="377106" y="4576209"/>
          <a:ext cx="602047" cy="389921"/>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en-US" altLang="ja-JP" sz="1200"/>
            <a:t>0</a:t>
          </a:r>
          <a:endParaRPr lang="ja-JP" altLang="en-US" sz="1200"/>
        </a:p>
      </cdr:txBody>
    </cdr:sp>
  </cdr:relSizeAnchor>
  <cdr:relSizeAnchor xmlns:cdr="http://schemas.openxmlformats.org/drawingml/2006/chartDrawing">
    <cdr:from>
      <cdr:x>0.8777</cdr:x>
      <cdr:y>0.80985</cdr:y>
    </cdr:from>
    <cdr:to>
      <cdr:x>0.93344</cdr:x>
      <cdr:y>0.87477</cdr:y>
    </cdr:to>
    <cdr:sp macro="" textlink="">
      <cdr:nvSpPr>
        <cdr:cNvPr id="12" name="テキスト ボックス 1">
          <a:extLst xmlns:a="http://schemas.openxmlformats.org/drawingml/2006/main">
            <a:ext uri="{FF2B5EF4-FFF2-40B4-BE49-F238E27FC236}">
              <a16:creationId xmlns:a16="http://schemas.microsoft.com/office/drawing/2014/main" id="{945D31B9-9D18-4AEE-894C-1C1D28DF4A12}"/>
            </a:ext>
          </a:extLst>
        </cdr:cNvPr>
        <cdr:cNvSpPr txBox="1"/>
      </cdr:nvSpPr>
      <cdr:spPr>
        <a:xfrm xmlns:a="http://schemas.openxmlformats.org/drawingml/2006/main">
          <a:off x="6440980" y="4577828"/>
          <a:ext cx="408991" cy="366972"/>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US" altLang="ja-JP" sz="1200"/>
            <a:t>0</a:t>
          </a:r>
          <a:endParaRPr lang="ja-JP" altLang="en-US" sz="1200"/>
        </a:p>
      </cdr:txBody>
    </cdr:sp>
  </cdr:relSizeAnchor>
  <cdr:relSizeAnchor xmlns:cdr="http://schemas.openxmlformats.org/drawingml/2006/chartDrawing">
    <cdr:from>
      <cdr:x>0.48742</cdr:x>
      <cdr:y>0.9062</cdr:y>
    </cdr:from>
    <cdr:to>
      <cdr:x>0.61541</cdr:x>
      <cdr:y>0.95625</cdr:y>
    </cdr:to>
    <cdr:sp macro="" textlink="">
      <cdr:nvSpPr>
        <cdr:cNvPr id="13" name="テキスト ボックス 3">
          <a:extLst xmlns:a="http://schemas.openxmlformats.org/drawingml/2006/main">
            <a:ext uri="{FF2B5EF4-FFF2-40B4-BE49-F238E27FC236}">
              <a16:creationId xmlns:a16="http://schemas.microsoft.com/office/drawing/2014/main" id="{C90214D9-520D-4496-8E98-E130435968E9}"/>
            </a:ext>
          </a:extLst>
        </cdr:cNvPr>
        <cdr:cNvSpPr txBox="1"/>
      </cdr:nvSpPr>
      <cdr:spPr>
        <a:xfrm xmlns:a="http://schemas.openxmlformats.org/drawingml/2006/main">
          <a:off x="3533633" y="5073434"/>
          <a:ext cx="927883" cy="28020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altLang="ja-JP" sz="1200">
              <a:solidFill>
                <a:sysClr val="windowText" lastClr="000000"/>
              </a:solidFill>
              <a:effectLst/>
              <a:latin typeface="Calibri"/>
              <a:ea typeface="+mn-ea"/>
              <a:cs typeface="+mn-cs"/>
            </a:rPr>
            <a:t>[Fiscal</a:t>
          </a:r>
          <a:r>
            <a:rPr lang="en-US" altLang="ja-JP" sz="1200" baseline="0">
              <a:solidFill>
                <a:sysClr val="windowText" lastClr="000000"/>
              </a:solidFill>
              <a:effectLst/>
              <a:latin typeface="Calibri"/>
              <a:ea typeface="+mn-ea"/>
              <a:cs typeface="+mn-cs"/>
            </a:rPr>
            <a:t> year</a:t>
          </a:r>
          <a:r>
            <a:rPr lang="en-US" altLang="ja-JP" sz="1200">
              <a:solidFill>
                <a:sysClr val="windowText" lastClr="000000"/>
              </a:solidFill>
              <a:effectLst/>
              <a:latin typeface="Calibri"/>
              <a:ea typeface="+mn-ea"/>
              <a:cs typeface="+mn-cs"/>
            </a:rPr>
            <a:t>]</a:t>
          </a:r>
          <a:endParaRPr lang="ja-JP" altLang="ja-JP" sz="1200">
            <a:effectLst/>
          </a:endParaRPr>
        </a:p>
      </cdr:txBody>
    </cdr:sp>
  </cdr:relSizeAnchor>
  <cdr:relSizeAnchor xmlns:cdr="http://schemas.openxmlformats.org/drawingml/2006/chartDrawing">
    <cdr:from>
      <cdr:x>0.91978</cdr:x>
      <cdr:y>0.20098</cdr:y>
    </cdr:from>
    <cdr:to>
      <cdr:x>0.96068</cdr:x>
      <cdr:y>0.81736</cdr:y>
    </cdr:to>
    <cdr:sp macro="" textlink="">
      <cdr:nvSpPr>
        <cdr:cNvPr id="14" name="テキスト ボックス 3">
          <a:extLst xmlns:a="http://schemas.openxmlformats.org/drawingml/2006/main">
            <a:ext uri="{FF2B5EF4-FFF2-40B4-BE49-F238E27FC236}">
              <a16:creationId xmlns:a16="http://schemas.microsoft.com/office/drawing/2014/main" id="{17D29E80-BAAC-4758-9A52-E315F2DBCA25}"/>
            </a:ext>
          </a:extLst>
        </cdr:cNvPr>
        <cdr:cNvSpPr txBox="1"/>
      </cdr:nvSpPr>
      <cdr:spPr>
        <a:xfrm xmlns:a="http://schemas.openxmlformats.org/drawingml/2006/main" rot="5400000">
          <a:off x="5090916" y="2702362"/>
          <a:ext cx="3450839" cy="29651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en-US" altLang="ja-JP" sz="1200">
              <a:solidFill>
                <a:sysClr val="windowText" lastClr="000000"/>
              </a:solidFill>
              <a:effectLst/>
              <a:latin typeface="+mn-lt"/>
              <a:ea typeface="+mn-ea"/>
              <a:cs typeface="+mn-cs"/>
            </a:rPr>
            <a:t>CO</a:t>
          </a:r>
          <a:r>
            <a:rPr kumimoji="1" lang="en-US" altLang="ja-JP" sz="1200" baseline="-25000">
              <a:solidFill>
                <a:sysClr val="windowText" lastClr="000000"/>
              </a:solidFill>
              <a:effectLst/>
              <a:latin typeface="+mn-lt"/>
              <a:ea typeface="+mn-ea"/>
              <a:cs typeface="+mn-cs"/>
            </a:rPr>
            <a:t>2</a:t>
          </a:r>
          <a:r>
            <a:rPr kumimoji="1" lang="en-US" altLang="ja-JP" sz="1200">
              <a:solidFill>
                <a:sysClr val="windowText" lastClr="000000"/>
              </a:solidFill>
              <a:effectLst/>
              <a:latin typeface="+mn-lt"/>
              <a:ea typeface="+mn-ea"/>
              <a:cs typeface="+mn-cs"/>
            </a:rPr>
            <a:t> emissions</a:t>
          </a:r>
          <a:r>
            <a:rPr kumimoji="1" lang="en-US" altLang="ja-JP" sz="1200" baseline="0">
              <a:solidFill>
                <a:sysClr val="windowText" lastClr="000000"/>
              </a:solidFill>
              <a:effectLst/>
              <a:latin typeface="+mn-lt"/>
              <a:ea typeface="+mn-ea"/>
              <a:cs typeface="+mn-cs"/>
            </a:rPr>
            <a:t> per capita [</a:t>
          </a:r>
          <a:r>
            <a:rPr kumimoji="1" lang="en-US" altLang="ja-JP" sz="1200">
              <a:solidFill>
                <a:sysClr val="windowText" lastClr="000000"/>
              </a:solidFill>
              <a:effectLst/>
              <a:latin typeface="+mn-lt"/>
              <a:ea typeface="+mn-ea"/>
              <a:cs typeface="+mn-cs"/>
            </a:rPr>
            <a:t>t</a:t>
          </a:r>
          <a:r>
            <a:rPr kumimoji="1" lang="en-US" altLang="ja-JP" sz="1200" baseline="0">
              <a:solidFill>
                <a:sysClr val="windowText" lastClr="000000"/>
              </a:solidFill>
              <a:effectLst/>
              <a:latin typeface="+mn-lt"/>
              <a:ea typeface="+mn-ea"/>
              <a:cs typeface="+mn-cs"/>
            </a:rPr>
            <a:t> </a:t>
          </a:r>
          <a:r>
            <a:rPr kumimoji="1" lang="en-US" altLang="ja-JP" sz="1200">
              <a:solidFill>
                <a:sysClr val="windowText" lastClr="000000"/>
              </a:solidFill>
              <a:effectLst/>
              <a:latin typeface="+mn-lt"/>
              <a:ea typeface="+mn-ea"/>
              <a:cs typeface="+mn-cs"/>
            </a:rPr>
            <a:t>CO</a:t>
          </a:r>
          <a:r>
            <a:rPr kumimoji="1" lang="en-US" altLang="ja-JP" sz="1200" baseline="-25000">
              <a:solidFill>
                <a:sysClr val="windowText" lastClr="000000"/>
              </a:solidFill>
              <a:effectLst/>
              <a:latin typeface="+mn-lt"/>
              <a:ea typeface="+mn-ea"/>
              <a:cs typeface="+mn-cs"/>
            </a:rPr>
            <a:t>2 </a:t>
          </a:r>
          <a:r>
            <a:rPr kumimoji="1" lang="en-US" altLang="ja-JP" sz="1200">
              <a:solidFill>
                <a:sysClr val="windowText" lastClr="000000"/>
              </a:solidFill>
              <a:effectLst/>
              <a:latin typeface="+mn-lt"/>
              <a:ea typeface="+mn-ea"/>
              <a:cs typeface="+mn-cs"/>
            </a:rPr>
            <a:t>/capita,</a:t>
          </a:r>
          <a:r>
            <a:rPr kumimoji="1" lang="en-US" altLang="ja-JP" sz="1200" baseline="0">
              <a:solidFill>
                <a:sysClr val="windowText" lastClr="000000"/>
              </a:solidFill>
              <a:effectLst/>
              <a:latin typeface="+mn-lt"/>
              <a:ea typeface="+mn-ea"/>
              <a:cs typeface="+mn-cs"/>
            </a:rPr>
            <a:t> l</a:t>
          </a:r>
          <a:r>
            <a:rPr kumimoji="1" lang="en-US" altLang="ja-JP" sz="1200">
              <a:solidFill>
                <a:sysClr val="windowText" lastClr="000000"/>
              </a:solidFill>
              <a:effectLst/>
              <a:latin typeface="+mn-lt"/>
              <a:ea typeface="+mn-ea"/>
              <a:cs typeface="+mn-cs"/>
            </a:rPr>
            <a:t>ine chart]</a:t>
          </a:r>
          <a:r>
            <a:rPr kumimoji="1" lang="ja-JP" altLang="ja-JP" sz="1200">
              <a:solidFill>
                <a:sysClr val="windowText" lastClr="000000"/>
              </a:solidFill>
              <a:effectLst/>
              <a:latin typeface="+mn-lt"/>
              <a:ea typeface="+mn-ea"/>
              <a:cs typeface="+mn-cs"/>
            </a:rPr>
            <a:t> </a:t>
          </a:r>
          <a:endParaRPr lang="ja-JP" altLang="ja-JP" sz="1400">
            <a:effectLst/>
            <a:latin typeface="+mn-lt"/>
          </a:endParaRPr>
        </a:p>
      </cdr:txBody>
    </cdr:sp>
  </cdr:relSizeAnchor>
  <cdr:relSizeAnchor xmlns:cdr="http://schemas.openxmlformats.org/drawingml/2006/chartDrawing">
    <cdr:from>
      <cdr:x>0.02224</cdr:x>
      <cdr:y>0.03244</cdr:y>
    </cdr:from>
    <cdr:to>
      <cdr:x>0.06974</cdr:x>
      <cdr:y>0.79094</cdr:y>
    </cdr:to>
    <cdr:sp macro="" textlink="">
      <cdr:nvSpPr>
        <cdr:cNvPr id="17" name="テキスト ボックス 4">
          <a:extLst xmlns:a="http://schemas.openxmlformats.org/drawingml/2006/main">
            <a:ext uri="{FF2B5EF4-FFF2-40B4-BE49-F238E27FC236}">
              <a16:creationId xmlns:a16="http://schemas.microsoft.com/office/drawing/2014/main" id="{6426BE10-A7E3-4D30-A350-F2F26D3BE38A}"/>
            </a:ext>
          </a:extLst>
        </cdr:cNvPr>
        <cdr:cNvSpPr txBox="1"/>
      </cdr:nvSpPr>
      <cdr:spPr>
        <a:xfrm xmlns:a="http://schemas.openxmlformats.org/drawingml/2006/main" rot="16200000">
          <a:off x="-1789842" y="2132691"/>
          <a:ext cx="4246506" cy="34435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en-US" altLang="ja-JP" sz="1200">
              <a:solidFill>
                <a:sysClr val="windowText" lastClr="000000"/>
              </a:solidFill>
              <a:effectLst/>
              <a:latin typeface="+mn-lt"/>
              <a:ea typeface="+mn-ea"/>
              <a:cs typeface="+mn-cs"/>
            </a:rPr>
            <a:t> Energy-related CO</a:t>
          </a:r>
          <a:r>
            <a:rPr kumimoji="1" lang="en-US" altLang="ja-JP" sz="1200" baseline="-25000">
              <a:solidFill>
                <a:sysClr val="windowText" lastClr="000000"/>
              </a:solidFill>
              <a:effectLst/>
              <a:latin typeface="+mn-lt"/>
              <a:ea typeface="+mn-ea"/>
              <a:cs typeface="+mn-cs"/>
            </a:rPr>
            <a:t>2</a:t>
          </a:r>
          <a:r>
            <a:rPr kumimoji="1" lang="en-US" altLang="ja-JP" sz="1200">
              <a:solidFill>
                <a:sysClr val="windowText" lastClr="000000"/>
              </a:solidFill>
              <a:effectLst/>
              <a:latin typeface="+mn-lt"/>
              <a:ea typeface="+mn-ea"/>
              <a:cs typeface="+mn-cs"/>
            </a:rPr>
            <a:t> emissions </a:t>
          </a:r>
          <a:r>
            <a:rPr kumimoji="1" lang="en-US" altLang="ja-JP" sz="1200" baseline="0">
              <a:solidFill>
                <a:sysClr val="windowText" lastClr="000000"/>
              </a:solidFill>
              <a:effectLst/>
              <a:latin typeface="+mn-lt"/>
              <a:ea typeface="+mn-ea"/>
              <a:cs typeface="+mn-cs"/>
            </a:rPr>
            <a:t>[</a:t>
          </a:r>
          <a:r>
            <a:rPr kumimoji="1" lang="en-US" altLang="ja-JP" sz="1200">
              <a:solidFill>
                <a:sysClr val="windowText" lastClr="000000"/>
              </a:solidFill>
              <a:effectLst/>
              <a:latin typeface="+mn-lt"/>
              <a:ea typeface="+mn-ea"/>
              <a:cs typeface="+mn-cs"/>
            </a:rPr>
            <a:t>Mt</a:t>
          </a:r>
          <a:r>
            <a:rPr kumimoji="1" lang="en-US" altLang="ja-JP" sz="1200" baseline="0">
              <a:solidFill>
                <a:sysClr val="windowText" lastClr="000000"/>
              </a:solidFill>
              <a:effectLst/>
              <a:latin typeface="+mn-lt"/>
              <a:ea typeface="+mn-ea"/>
              <a:cs typeface="+mn-cs"/>
            </a:rPr>
            <a:t> CO</a:t>
          </a:r>
          <a:r>
            <a:rPr kumimoji="1" lang="en-US" altLang="ja-JP" sz="1200" baseline="-25000">
              <a:solidFill>
                <a:sysClr val="windowText" lastClr="000000"/>
              </a:solidFill>
              <a:effectLst/>
              <a:latin typeface="+mn-lt"/>
              <a:ea typeface="+mn-ea"/>
              <a:cs typeface="+mn-cs"/>
            </a:rPr>
            <a:t>2 </a:t>
          </a:r>
          <a:r>
            <a:rPr kumimoji="1" lang="en-US" altLang="ja-JP" sz="1200">
              <a:solidFill>
                <a:sysClr val="windowText" lastClr="000000"/>
              </a:solidFill>
              <a:effectLst/>
              <a:latin typeface="+mn-lt"/>
              <a:ea typeface="+mn-ea"/>
              <a:cs typeface="+mn-cs"/>
            </a:rPr>
            <a:t>,</a:t>
          </a:r>
          <a:r>
            <a:rPr kumimoji="1" lang="en-US" altLang="ja-JP" sz="1200" baseline="0">
              <a:solidFill>
                <a:sysClr val="windowText" lastClr="000000"/>
              </a:solidFill>
              <a:effectLst/>
              <a:latin typeface="+mn-lt"/>
              <a:ea typeface="+mn-ea"/>
              <a:cs typeface="+mn-cs"/>
            </a:rPr>
            <a:t> </a:t>
          </a:r>
          <a:r>
            <a:rPr kumimoji="1" lang="en-US" altLang="ja-JP" sz="1200">
              <a:solidFill>
                <a:sysClr val="windowText" lastClr="000000"/>
              </a:solidFill>
              <a:effectLst/>
              <a:latin typeface="+mn-lt"/>
              <a:ea typeface="+mn-ea"/>
              <a:cs typeface="+mn-cs"/>
            </a:rPr>
            <a:t>bar</a:t>
          </a:r>
          <a:r>
            <a:rPr kumimoji="1" lang="en-US" altLang="ja-JP" sz="1200" baseline="0">
              <a:solidFill>
                <a:sysClr val="windowText" lastClr="000000"/>
              </a:solidFill>
              <a:effectLst/>
              <a:latin typeface="+mn-lt"/>
              <a:ea typeface="+mn-ea"/>
              <a:cs typeface="+mn-cs"/>
            </a:rPr>
            <a:t> chart</a:t>
          </a:r>
          <a:r>
            <a:rPr kumimoji="1" lang="en-US" altLang="ja-JP" sz="1200">
              <a:solidFill>
                <a:sysClr val="windowText" lastClr="000000"/>
              </a:solidFill>
              <a:effectLst/>
              <a:latin typeface="+mn-lt"/>
              <a:ea typeface="+mn-ea"/>
              <a:cs typeface="+mn-cs"/>
            </a:rPr>
            <a:t>]</a:t>
          </a:r>
          <a:endParaRPr lang="ja-JP" altLang="ja-JP" sz="1200">
            <a:effectLst/>
            <a:latin typeface="+mn-lt"/>
          </a:endParaRPr>
        </a:p>
      </cdr:txBody>
    </cdr:sp>
  </cdr:relSizeAnchor>
  <cdr:relSizeAnchor xmlns:cdr="http://schemas.openxmlformats.org/drawingml/2006/chartDrawing">
    <cdr:from>
      <cdr:x>0.13613</cdr:x>
      <cdr:y>0.78936</cdr:y>
    </cdr:from>
    <cdr:to>
      <cdr:x>0.88547</cdr:x>
      <cdr:y>0.81458</cdr:y>
    </cdr:to>
    <cdr:grpSp>
      <cdr:nvGrpSpPr>
        <cdr:cNvPr id="16" name="Group 14">
          <a:extLst xmlns:a="http://schemas.openxmlformats.org/drawingml/2006/main">
            <a:ext uri="{FF2B5EF4-FFF2-40B4-BE49-F238E27FC236}">
              <a16:creationId xmlns:a16="http://schemas.microsoft.com/office/drawing/2014/main" id="{DA559B79-16F9-47C4-9C33-B40C10100DB6}"/>
            </a:ext>
          </a:extLst>
        </cdr:cNvPr>
        <cdr:cNvGrpSpPr>
          <a:grpSpLocks xmlns:a="http://schemas.openxmlformats.org/drawingml/2006/main"/>
        </cdr:cNvGrpSpPr>
      </cdr:nvGrpSpPr>
      <cdr:grpSpPr bwMode="auto">
        <a:xfrm xmlns:a="http://schemas.openxmlformats.org/drawingml/2006/main">
          <a:off x="981452" y="4419277"/>
          <a:ext cx="5402491" cy="141196"/>
          <a:chOff x="0" y="0"/>
          <a:chExt cx="5326872" cy="103532"/>
        </a:xfrm>
      </cdr:grpSpPr>
      <cdr:pic>
        <cdr:nvPicPr>
          <cdr:cNvPr id="8" name="Picture 10">
            <a:extLst xmlns:a="http://schemas.openxmlformats.org/drawingml/2006/main">
              <a:ext uri="{FF2B5EF4-FFF2-40B4-BE49-F238E27FC236}">
                <a16:creationId xmlns:a16="http://schemas.microsoft.com/office/drawing/2014/main" id="{64941D09-A394-4572-ACD3-4E97CAF644DA}"/>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0" y="0"/>
            <a:ext cx="2366697" cy="10353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pic>
        <cdr:nvPicPr>
          <cdr:cNvPr id="9" name="Picture 12">
            <a:extLst xmlns:a="http://schemas.openxmlformats.org/drawingml/2006/main">
              <a:ext uri="{FF2B5EF4-FFF2-40B4-BE49-F238E27FC236}">
                <a16:creationId xmlns:a16="http://schemas.microsoft.com/office/drawing/2014/main" id="{5033B356-C5E0-49FC-8500-7A03DE92BB55}"/>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366697" y="0"/>
            <a:ext cx="2366697" cy="10353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pic>
        <cdr:nvPicPr>
          <cdr:cNvPr id="10" name="Picture 13">
            <a:extLst xmlns:a="http://schemas.openxmlformats.org/drawingml/2006/main">
              <a:ext uri="{FF2B5EF4-FFF2-40B4-BE49-F238E27FC236}">
                <a16:creationId xmlns:a16="http://schemas.microsoft.com/office/drawing/2014/main" id="{E9E96845-73D8-429E-8217-09166021A3FF}"/>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961979" y="0"/>
            <a:ext cx="2364893" cy="10353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grp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ies.go.jp/gio/copyright/index.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I27"/>
  <sheetViews>
    <sheetView tabSelected="1" zoomScaleNormal="100" workbookViewId="0"/>
  </sheetViews>
  <sheetFormatPr defaultColWidth="9" defaultRowHeight="13.8"/>
  <cols>
    <col min="1" max="1" width="1.77734375" style="1" customWidth="1"/>
    <col min="2" max="2" width="25.21875" style="1" customWidth="1"/>
    <col min="3" max="3" width="59.88671875" style="1" customWidth="1"/>
    <col min="4" max="16384" width="9" style="1"/>
  </cols>
  <sheetData>
    <row r="1" spans="2:9" ht="23.25" customHeight="1">
      <c r="B1" s="1780" t="s">
        <v>429</v>
      </c>
    </row>
    <row r="2" spans="2:9" ht="23.25" customHeight="1">
      <c r="B2" s="1781" t="s">
        <v>552</v>
      </c>
      <c r="D2" s="2"/>
    </row>
    <row r="3" spans="2:9">
      <c r="C3" s="3" t="s">
        <v>553</v>
      </c>
    </row>
    <row r="4" spans="2:9">
      <c r="C4" s="4" t="s">
        <v>30</v>
      </c>
    </row>
    <row r="5" spans="2:9">
      <c r="C5" s="5"/>
    </row>
    <row r="6" spans="2:9">
      <c r="C6" s="5"/>
    </row>
    <row r="7" spans="2:9" ht="18" customHeight="1">
      <c r="B7" s="6" t="s">
        <v>219</v>
      </c>
      <c r="C7" s="6" t="s">
        <v>29</v>
      </c>
    </row>
    <row r="8" spans="2:9" ht="18" customHeight="1">
      <c r="B8" s="7" t="s">
        <v>3</v>
      </c>
      <c r="C8" s="8" t="s">
        <v>215</v>
      </c>
    </row>
    <row r="9" spans="2:9" ht="18" customHeight="1">
      <c r="B9" s="9" t="s">
        <v>168</v>
      </c>
      <c r="C9" s="12" t="s">
        <v>389</v>
      </c>
    </row>
    <row r="10" spans="2:9" ht="18" customHeight="1">
      <c r="B10" s="9" t="s">
        <v>209</v>
      </c>
      <c r="C10" s="11" t="s">
        <v>216</v>
      </c>
    </row>
    <row r="11" spans="2:9" ht="16.2">
      <c r="B11" s="7" t="s">
        <v>528</v>
      </c>
      <c r="C11" s="12" t="s">
        <v>425</v>
      </c>
      <c r="F11" s="2"/>
    </row>
    <row r="12" spans="2:9" ht="16.2">
      <c r="B12" s="7" t="s">
        <v>529</v>
      </c>
      <c r="C12" s="10" t="s">
        <v>426</v>
      </c>
      <c r="F12" s="13"/>
      <c r="G12" s="13"/>
      <c r="H12" s="13"/>
      <c r="I12" s="13"/>
    </row>
    <row r="13" spans="2:9" ht="18" customHeight="1">
      <c r="B13" s="7" t="s">
        <v>527</v>
      </c>
      <c r="C13" s="14" t="s">
        <v>220</v>
      </c>
    </row>
    <row r="14" spans="2:9" ht="18" customHeight="1">
      <c r="B14" s="7" t="s">
        <v>221</v>
      </c>
      <c r="C14" s="10" t="s">
        <v>222</v>
      </c>
    </row>
    <row r="15" spans="2:9" ht="18" customHeight="1">
      <c r="B15" s="7" t="s">
        <v>223</v>
      </c>
      <c r="C15" s="10" t="s">
        <v>554</v>
      </c>
    </row>
    <row r="16" spans="2:9" ht="18" customHeight="1">
      <c r="B16" s="7" t="s">
        <v>224</v>
      </c>
      <c r="C16" s="10" t="s">
        <v>225</v>
      </c>
    </row>
    <row r="17" spans="2:3" ht="18" customHeight="1">
      <c r="B17" s="7" t="s">
        <v>201</v>
      </c>
      <c r="C17" s="10" t="s">
        <v>226</v>
      </c>
    </row>
    <row r="18" spans="2:3" ht="18" customHeight="1">
      <c r="B18" s="7" t="s">
        <v>202</v>
      </c>
      <c r="C18" s="14" t="s">
        <v>390</v>
      </c>
    </row>
    <row r="19" spans="2:3" ht="18" customHeight="1">
      <c r="B19" s="7" t="s">
        <v>203</v>
      </c>
      <c r="C19" s="14" t="s">
        <v>391</v>
      </c>
    </row>
    <row r="20" spans="2:3" ht="18" customHeight="1">
      <c r="B20" s="15" t="s">
        <v>204</v>
      </c>
      <c r="C20" s="14" t="s">
        <v>424</v>
      </c>
    </row>
    <row r="21" spans="2:3" ht="18" customHeight="1">
      <c r="B21" s="15" t="s">
        <v>205</v>
      </c>
      <c r="C21" s="14" t="s">
        <v>423</v>
      </c>
    </row>
    <row r="22" spans="2:3" ht="18" customHeight="1">
      <c r="B22" s="7" t="s">
        <v>208</v>
      </c>
      <c r="C22" s="14" t="s">
        <v>555</v>
      </c>
    </row>
    <row r="23" spans="2:3" ht="26.4">
      <c r="B23" s="7" t="s">
        <v>556</v>
      </c>
      <c r="C23" s="10" t="s">
        <v>559</v>
      </c>
    </row>
    <row r="24" spans="2:3">
      <c r="B24" s="16"/>
      <c r="C24" s="17"/>
    </row>
    <row r="25" spans="2:3">
      <c r="B25" s="1147" t="s">
        <v>557</v>
      </c>
      <c r="C25" s="17"/>
    </row>
    <row r="26" spans="2:3">
      <c r="B26" s="1" t="s">
        <v>218</v>
      </c>
    </row>
    <row r="27" spans="2:3">
      <c r="B27" s="851" t="s">
        <v>207</v>
      </c>
    </row>
  </sheetData>
  <phoneticPr fontId="10"/>
  <hyperlinks>
    <hyperlink ref="C9" location="Notes!A1" display="単位／地球温暖化係数／その他注意事項" xr:uid="{50B1CC57-D5C6-4595-999E-07842C4CEF67}"/>
    <hyperlink ref="C10" location="'1.Summary'!A1" display="温室効果ガス総排出量のまとめ" xr:uid="{4C91842C-26C1-4D0F-A980-6752AAC1031F}"/>
    <hyperlink ref="C13" location="'4.CO2-Share'!A1" display="CO2 の部門別排出量のシェア（電気・熱配分前後のシェア）" xr:uid="{1F56B2F9-3219-4E54-A392-3389CD878857}"/>
    <hyperlink ref="C11" location="'2.CO2-Sector'!Q1" display="CO2 の部門別排出量【電気・熱配分前排出量】（簡約表）" xr:uid="{AF457960-B5A7-4821-A29D-B25EBDA4467D}"/>
    <hyperlink ref="C12" location="'3.Allocated_CO2-Sector'!Q1" display="CO2 の部門別排出量【電気・熱配分後排出量】" xr:uid="{7FEAD615-269E-4E43-B12D-BDDAFC25160C}"/>
    <hyperlink ref="C18" location="'9.GHG-capita'!A1" display="一人あたりGHG排出量" xr:uid="{7B2DFFBB-6C72-47FE-8897-00B369F8949F}"/>
    <hyperlink ref="C19" location="'10.GHG-GDP'!A1" display="GDPあたりGHG排出量" xr:uid="{99559349-1881-4E5C-8EFF-F8F02A28EEA2}"/>
    <hyperlink ref="C14" location="'5.CO2-fuel'!A1" display="エネルギー起源CO2 排出量（燃料種別）" xr:uid="{85C21F2E-E90B-4C86-A069-30021B9C0E0B}"/>
    <hyperlink ref="C15" location="'6.CH4'!A1" display="CH4 排出量" xr:uid="{7BCA941D-8093-4073-875E-BA1F4FF9BB8C}"/>
    <hyperlink ref="C16" location="'7.N2O'!A1" display="N2O 排出量" xr:uid="{4CDAB14B-08B7-4CC3-B58E-B02B9564E7C9}"/>
    <hyperlink ref="C17" location="'8.F-gas'!A1" display="F-gas（HFCs, PFCs, SF6, NF3）排出量" xr:uid="{288D4212-B279-4D57-85D7-669630BE7D12}"/>
    <hyperlink ref="C21" location="'12.Household (per capita)'!A1" display="家庭におけるCO2 排出量（一人あたり）" xr:uid="{458762E0-6392-40DE-9770-7834C84C5BD1}"/>
    <hyperlink ref="C22" location="'13.NDC-LULUCF（暫定）'!A1" display="森林等の吸収源対策による吸収量" xr:uid="{2C9AD521-FBC7-4ADE-B88A-9F32770EF2A9}"/>
    <hyperlink ref="C23" location="'14.【Annex】UN-GHGs'!A1" display="【参考】国連提出のNIDに記載するガス別・部門別温室効果ガス排出・吸収量" xr:uid="{98FCA2DB-7499-4A6A-884B-1DF020BC92EF}"/>
    <hyperlink ref="C20" location="'11.Household (per household)'!A1" display="家庭におけるCO2 排出量（世帯あたり）" xr:uid="{082EB5B9-E3A4-4921-8516-6E8DD2EC2CF3}"/>
    <hyperlink ref="B27" r:id="rId1" xr:uid="{E065E018-1CF7-40A7-9EA3-2CE52A7A6583}"/>
  </hyperlinks>
  <pageMargins left="0.78740157480314965" right="0.78740157480314965" top="0.98425196850393704" bottom="0.98425196850393704" header="0.51181102362204722" footer="0.51181102362204722"/>
  <pageSetup paperSize="9" scale="65"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pageSetUpPr fitToPage="1"/>
  </sheetPr>
  <dimension ref="A1:BZ139"/>
  <sheetViews>
    <sheetView zoomScaleNormal="100" workbookViewId="0">
      <pane xSplit="22" ySplit="4" topLeftCell="W5" activePane="bottomRight" state="frozen"/>
      <selection pane="topRight" activeCell="W1" sqref="W1"/>
      <selection pane="bottomLeft" activeCell="A5" sqref="A5"/>
      <selection pane="bottomRight"/>
    </sheetView>
  </sheetViews>
  <sheetFormatPr defaultColWidth="9.6640625" defaultRowHeight="13.8"/>
  <cols>
    <col min="1" max="1" width="1.6640625" style="27" customWidth="1"/>
    <col min="2" max="19" width="1.6640625" style="24" hidden="1" customWidth="1"/>
    <col min="20" max="21" width="1.6640625" style="24" customWidth="1"/>
    <col min="22" max="22" width="36.33203125" style="24" customWidth="1"/>
    <col min="23" max="25" width="3.33203125" style="1149" hidden="1" customWidth="1"/>
    <col min="26" max="26" width="3.33203125" style="27" hidden="1" customWidth="1"/>
    <col min="27" max="60" width="8.109375" style="24" customWidth="1"/>
    <col min="61" max="61" width="7.88671875" style="27" customWidth="1"/>
    <col min="62" max="62" width="8.33203125" style="24" customWidth="1"/>
    <col min="63" max="77" width="9.6640625" style="24"/>
    <col min="78" max="78" width="9.6640625" style="27"/>
    <col min="79" max="16384" width="9.6640625" style="24"/>
  </cols>
  <sheetData>
    <row r="1" spans="1:78" s="960" customFormat="1" ht="61.5" customHeight="1">
      <c r="A1" s="93"/>
      <c r="U1" s="1805" t="s">
        <v>404</v>
      </c>
      <c r="V1" s="1805"/>
      <c r="W1" s="1617"/>
      <c r="X1" s="1807"/>
      <c r="Y1" s="1807"/>
      <c r="Z1" s="93"/>
      <c r="BI1" s="93"/>
      <c r="BZ1" s="93"/>
    </row>
    <row r="2" spans="1:78" ht="14.25" customHeight="1">
      <c r="U2" s="30" t="str">
        <f>'0.Contents'!$B$2</f>
        <v>＜暫定データ＞</v>
      </c>
      <c r="X2" s="1521"/>
      <c r="Z2" s="1618"/>
    </row>
    <row r="3" spans="1:78" ht="16.8" thickBot="1">
      <c r="U3" s="177" t="s">
        <v>266</v>
      </c>
      <c r="X3" s="1154"/>
    </row>
    <row r="4" spans="1:78" ht="14.4" thickBot="1">
      <c r="U4" s="937"/>
      <c r="V4" s="866"/>
      <c r="Y4" s="1150"/>
      <c r="Z4" s="732"/>
      <c r="AA4" s="1008">
        <v>1990</v>
      </c>
      <c r="AB4" s="356">
        <f>AA4+1</f>
        <v>1991</v>
      </c>
      <c r="AC4" s="356">
        <f t="shared" ref="AC4:BH4" si="0">AB4+1</f>
        <v>1992</v>
      </c>
      <c r="AD4" s="356">
        <f t="shared" si="0"/>
        <v>1993</v>
      </c>
      <c r="AE4" s="356">
        <f t="shared" si="0"/>
        <v>1994</v>
      </c>
      <c r="AF4" s="356">
        <f t="shared" si="0"/>
        <v>1995</v>
      </c>
      <c r="AG4" s="356">
        <f t="shared" si="0"/>
        <v>1996</v>
      </c>
      <c r="AH4" s="356">
        <f t="shared" si="0"/>
        <v>1997</v>
      </c>
      <c r="AI4" s="356">
        <f t="shared" si="0"/>
        <v>1998</v>
      </c>
      <c r="AJ4" s="356">
        <f t="shared" si="0"/>
        <v>1999</v>
      </c>
      <c r="AK4" s="356">
        <f t="shared" si="0"/>
        <v>2000</v>
      </c>
      <c r="AL4" s="356">
        <f t="shared" si="0"/>
        <v>2001</v>
      </c>
      <c r="AM4" s="356">
        <f t="shared" si="0"/>
        <v>2002</v>
      </c>
      <c r="AN4" s="356">
        <f t="shared" si="0"/>
        <v>2003</v>
      </c>
      <c r="AO4" s="356">
        <f t="shared" si="0"/>
        <v>2004</v>
      </c>
      <c r="AP4" s="356">
        <f t="shared" si="0"/>
        <v>2005</v>
      </c>
      <c r="AQ4" s="356">
        <f t="shared" si="0"/>
        <v>2006</v>
      </c>
      <c r="AR4" s="356">
        <f t="shared" si="0"/>
        <v>2007</v>
      </c>
      <c r="AS4" s="356">
        <f t="shared" si="0"/>
        <v>2008</v>
      </c>
      <c r="AT4" s="356">
        <f t="shared" si="0"/>
        <v>2009</v>
      </c>
      <c r="AU4" s="356">
        <f t="shared" si="0"/>
        <v>2010</v>
      </c>
      <c r="AV4" s="356">
        <f t="shared" si="0"/>
        <v>2011</v>
      </c>
      <c r="AW4" s="356">
        <f t="shared" si="0"/>
        <v>2012</v>
      </c>
      <c r="AX4" s="356">
        <f t="shared" si="0"/>
        <v>2013</v>
      </c>
      <c r="AY4" s="356">
        <f t="shared" si="0"/>
        <v>2014</v>
      </c>
      <c r="AZ4" s="356">
        <f t="shared" si="0"/>
        <v>2015</v>
      </c>
      <c r="BA4" s="356">
        <f t="shared" si="0"/>
        <v>2016</v>
      </c>
      <c r="BB4" s="356">
        <f t="shared" si="0"/>
        <v>2017</v>
      </c>
      <c r="BC4" s="356">
        <f t="shared" si="0"/>
        <v>2018</v>
      </c>
      <c r="BD4" s="356">
        <f t="shared" si="0"/>
        <v>2019</v>
      </c>
      <c r="BE4" s="356">
        <f t="shared" si="0"/>
        <v>2020</v>
      </c>
      <c r="BF4" s="356">
        <f t="shared" si="0"/>
        <v>2021</v>
      </c>
      <c r="BG4" s="357">
        <f t="shared" si="0"/>
        <v>2022</v>
      </c>
      <c r="BH4" s="358">
        <f t="shared" si="0"/>
        <v>2023</v>
      </c>
      <c r="BI4" s="178"/>
    </row>
    <row r="5" spans="1:78" ht="17.100000000000001" customHeight="1">
      <c r="U5" s="961" t="s">
        <v>13</v>
      </c>
      <c r="V5" s="980"/>
      <c r="Z5" s="208"/>
      <c r="AA5" s="1005">
        <f t="shared" ref="AA5:BE5" si="1">SUM(AA6:AA16)</f>
        <v>13409.950442681184</v>
      </c>
      <c r="AB5" s="1006">
        <f t="shared" si="1"/>
        <v>14605.139090759387</v>
      </c>
      <c r="AC5" s="1006">
        <f t="shared" si="1"/>
        <v>14969.869251556611</v>
      </c>
      <c r="AD5" s="1006">
        <f t="shared" si="1"/>
        <v>15388.109036634331</v>
      </c>
      <c r="AE5" s="1006">
        <f t="shared" si="1"/>
        <v>17954.074730268734</v>
      </c>
      <c r="AF5" s="1006">
        <f t="shared" si="1"/>
        <v>21561.364310422014</v>
      </c>
      <c r="AG5" s="1006">
        <f t="shared" si="1"/>
        <v>21123.339057650523</v>
      </c>
      <c r="AH5" s="1006">
        <f t="shared" si="1"/>
        <v>21057.57550741643</v>
      </c>
      <c r="AI5" s="1006">
        <f t="shared" si="1"/>
        <v>20506.982144651687</v>
      </c>
      <c r="AJ5" s="1006">
        <f t="shared" si="1"/>
        <v>21054.409572534812</v>
      </c>
      <c r="AK5" s="1006">
        <f t="shared" si="1"/>
        <v>19841.272919873896</v>
      </c>
      <c r="AL5" s="1006">
        <f t="shared" si="1"/>
        <v>16998.639196983433</v>
      </c>
      <c r="AM5" s="1006">
        <f t="shared" si="1"/>
        <v>14371.355437676071</v>
      </c>
      <c r="AN5" s="1006">
        <f t="shared" si="1"/>
        <v>14488.201409191319</v>
      </c>
      <c r="AO5" s="1006">
        <f t="shared" si="1"/>
        <v>11441.372323853184</v>
      </c>
      <c r="AP5" s="1006">
        <f t="shared" si="1"/>
        <v>11848.462922012694</v>
      </c>
      <c r="AQ5" s="1006">
        <f t="shared" si="1"/>
        <v>13588.837479848578</v>
      </c>
      <c r="AR5" s="1006">
        <f t="shared" si="1"/>
        <v>15642.51687625319</v>
      </c>
      <c r="AS5" s="1006">
        <f t="shared" si="1"/>
        <v>18037.47104124102</v>
      </c>
      <c r="AT5" s="1006">
        <f t="shared" si="1"/>
        <v>19668.95979920237</v>
      </c>
      <c r="AU5" s="1006">
        <f t="shared" si="1"/>
        <v>21964.074229638216</v>
      </c>
      <c r="AV5" s="1006">
        <f t="shared" si="1"/>
        <v>24624.936779408195</v>
      </c>
      <c r="AW5" s="1006">
        <f t="shared" si="1"/>
        <v>27730.214461361524</v>
      </c>
      <c r="AX5" s="1006">
        <f t="shared" si="1"/>
        <v>30336.589102378959</v>
      </c>
      <c r="AY5" s="1006">
        <f t="shared" si="1"/>
        <v>33843.956639135911</v>
      </c>
      <c r="AZ5" s="1006">
        <f t="shared" si="1"/>
        <v>37122.42607585236</v>
      </c>
      <c r="BA5" s="1006">
        <f t="shared" si="1"/>
        <v>39485.176508671873</v>
      </c>
      <c r="BB5" s="1006">
        <f t="shared" si="1"/>
        <v>40952.846494505291</v>
      </c>
      <c r="BC5" s="1006">
        <f t="shared" si="1"/>
        <v>42335.968881739718</v>
      </c>
      <c r="BD5" s="1006">
        <f t="shared" si="1"/>
        <v>44466.545623393198</v>
      </c>
      <c r="BE5" s="1006">
        <f t="shared" si="1"/>
        <v>46143.616820892625</v>
      </c>
      <c r="BF5" s="1006">
        <f>SUM(BF6:BF16)</f>
        <v>46896.250626573572</v>
      </c>
      <c r="BG5" s="1161">
        <f>SUM(BG6:BG16)</f>
        <v>46143.904628998811</v>
      </c>
      <c r="BH5" s="1007">
        <f>SUM(BH6:BH16)</f>
        <v>45884.244457996858</v>
      </c>
      <c r="BI5" s="208"/>
      <c r="BN5" s="209"/>
      <c r="BO5" s="209"/>
    </row>
    <row r="6" spans="1:78" ht="17.100000000000001" customHeight="1">
      <c r="U6" s="961"/>
      <c r="V6" s="962" t="s">
        <v>535</v>
      </c>
      <c r="Z6" s="208"/>
      <c r="AA6" s="982" t="s">
        <v>534</v>
      </c>
      <c r="AB6" s="211" t="s">
        <v>534</v>
      </c>
      <c r="AC6" s="212">
        <v>3.8010579230799313</v>
      </c>
      <c r="AD6" s="212">
        <v>65.07466063943005</v>
      </c>
      <c r="AE6" s="211">
        <v>336.09121715175877</v>
      </c>
      <c r="AF6" s="211">
        <v>840.58676751145788</v>
      </c>
      <c r="AG6" s="211">
        <v>1207.7414790610526</v>
      </c>
      <c r="AH6" s="211">
        <v>1584.7764444566924</v>
      </c>
      <c r="AI6" s="211">
        <v>1935.1324877799404</v>
      </c>
      <c r="AJ6" s="211">
        <v>2293.3902350391263</v>
      </c>
      <c r="AK6" s="211">
        <v>2713.1391024619279</v>
      </c>
      <c r="AL6" s="211">
        <v>3277.2663964817439</v>
      </c>
      <c r="AM6" s="211">
        <v>4074.9337596214923</v>
      </c>
      <c r="AN6" s="211">
        <v>5110.5464225600099</v>
      </c>
      <c r="AO6" s="211">
        <v>6511.4617491426052</v>
      </c>
      <c r="AP6" s="211">
        <v>8198.1951075268589</v>
      </c>
      <c r="AQ6" s="211">
        <v>10081.58728956075</v>
      </c>
      <c r="AR6" s="211">
        <v>12578.93730491144</v>
      </c>
      <c r="AS6" s="211">
        <v>14677.071746443611</v>
      </c>
      <c r="AT6" s="211">
        <v>16919.413051006417</v>
      </c>
      <c r="AU6" s="211">
        <v>19321.639567854159</v>
      </c>
      <c r="AV6" s="211">
        <v>21881.951192863482</v>
      </c>
      <c r="AW6" s="211">
        <v>24979.427142199493</v>
      </c>
      <c r="AX6" s="211">
        <v>27521.34027864469</v>
      </c>
      <c r="AY6" s="211">
        <v>30898.423313208143</v>
      </c>
      <c r="AZ6" s="211">
        <v>34059.23426220363</v>
      </c>
      <c r="BA6" s="211">
        <v>36158.945528781733</v>
      </c>
      <c r="BB6" s="211">
        <v>37523.745573784632</v>
      </c>
      <c r="BC6" s="211">
        <v>38889.871557402992</v>
      </c>
      <c r="BD6" s="211">
        <v>40917.601986328664</v>
      </c>
      <c r="BE6" s="211">
        <v>42464.057332018652</v>
      </c>
      <c r="BF6" s="211">
        <v>43266.346413628002</v>
      </c>
      <c r="BG6" s="1270">
        <v>42817.67914594282</v>
      </c>
      <c r="BH6" s="983">
        <v>42638.620459686579</v>
      </c>
      <c r="BI6" s="208"/>
      <c r="BJ6" s="204"/>
    </row>
    <row r="7" spans="1:78" ht="17.100000000000001" customHeight="1">
      <c r="U7" s="961"/>
      <c r="V7" s="963" t="s">
        <v>536</v>
      </c>
      <c r="Z7" s="208"/>
      <c r="AA7" s="984">
        <v>1.2208972972972973</v>
      </c>
      <c r="AB7" s="211" t="s">
        <v>534</v>
      </c>
      <c r="AC7" s="212">
        <v>36.626918918918918</v>
      </c>
      <c r="AD7" s="211">
        <v>238.074972972973</v>
      </c>
      <c r="AE7" s="211">
        <v>409.00059459459459</v>
      </c>
      <c r="AF7" s="211">
        <v>451.73200000000008</v>
      </c>
      <c r="AG7" s="211">
        <v>411.29399999999998</v>
      </c>
      <c r="AH7" s="211">
        <v>425.65199999999999</v>
      </c>
      <c r="AI7" s="211">
        <v>409.5</v>
      </c>
      <c r="AJ7" s="211">
        <v>413.4</v>
      </c>
      <c r="AK7" s="211">
        <v>440.31</v>
      </c>
      <c r="AL7" s="211">
        <v>410.42949999999996</v>
      </c>
      <c r="AM7" s="211">
        <v>446.42650000000003</v>
      </c>
      <c r="AN7" s="211">
        <v>663.41957457293051</v>
      </c>
      <c r="AO7" s="211">
        <v>810.20026865965838</v>
      </c>
      <c r="AP7" s="211">
        <v>828.53613671484879</v>
      </c>
      <c r="AQ7" s="211">
        <v>1053.0690080814718</v>
      </c>
      <c r="AR7" s="211">
        <v>1257.3350537056504</v>
      </c>
      <c r="AS7" s="211">
        <v>1326.8168899999998</v>
      </c>
      <c r="AT7" s="211">
        <v>1414.6284344444448</v>
      </c>
      <c r="AU7" s="211">
        <v>1538.0939944444442</v>
      </c>
      <c r="AV7" s="211">
        <v>1690.4292444444443</v>
      </c>
      <c r="AW7" s="211">
        <v>1827.9443144444444</v>
      </c>
      <c r="AX7" s="211">
        <v>1957.1973044444446</v>
      </c>
      <c r="AY7" s="211">
        <v>2081.9681844444449</v>
      </c>
      <c r="AZ7" s="211">
        <v>2178.6659944444446</v>
      </c>
      <c r="BA7" s="211">
        <v>2323.0711144444449</v>
      </c>
      <c r="BB7" s="211">
        <v>2453.5694044444444</v>
      </c>
      <c r="BC7" s="211">
        <v>2558.3343244444445</v>
      </c>
      <c r="BD7" s="211">
        <v>2609.7818944444443</v>
      </c>
      <c r="BE7" s="211">
        <v>2571.3541144444448</v>
      </c>
      <c r="BF7" s="211">
        <v>2585.6747344444439</v>
      </c>
      <c r="BG7" s="1270">
        <v>2591.415024444444</v>
      </c>
      <c r="BH7" s="983">
        <v>2589.2505544444443</v>
      </c>
      <c r="BI7" s="208"/>
      <c r="BJ7" s="204"/>
      <c r="BM7" s="209"/>
    </row>
    <row r="8" spans="1:78" ht="17.100000000000001" customHeight="1">
      <c r="U8" s="961"/>
      <c r="V8" s="964" t="s">
        <v>537</v>
      </c>
      <c r="Z8" s="208"/>
      <c r="AA8" s="982" t="s">
        <v>534</v>
      </c>
      <c r="AB8" s="211" t="s">
        <v>534</v>
      </c>
      <c r="AC8" s="212">
        <v>68.513513513513502</v>
      </c>
      <c r="AD8" s="211">
        <v>513.85135135135135</v>
      </c>
      <c r="AE8" s="211">
        <v>965.3378378378377</v>
      </c>
      <c r="AF8" s="211">
        <v>1365</v>
      </c>
      <c r="AG8" s="211">
        <v>2083.25</v>
      </c>
      <c r="AH8" s="211">
        <v>2647.5149999999999</v>
      </c>
      <c r="AI8" s="211">
        <v>2861.6899999999996</v>
      </c>
      <c r="AJ8" s="211">
        <v>2810.3400000000006</v>
      </c>
      <c r="AK8" s="211">
        <v>2835.1246999999998</v>
      </c>
      <c r="AL8" s="211">
        <v>2687.0944</v>
      </c>
      <c r="AM8" s="211">
        <v>2688.5880999999995</v>
      </c>
      <c r="AN8" s="211">
        <v>2596.3155999999999</v>
      </c>
      <c r="AO8" s="211">
        <v>2166.7479720000006</v>
      </c>
      <c r="AP8" s="211">
        <v>1592.1404570000002</v>
      </c>
      <c r="AQ8" s="211">
        <v>1074.8101830000003</v>
      </c>
      <c r="AR8" s="211">
        <v>866.25880499999994</v>
      </c>
      <c r="AS8" s="211">
        <v>908.43446999999992</v>
      </c>
      <c r="AT8" s="211">
        <v>825.97863499999994</v>
      </c>
      <c r="AU8" s="211">
        <v>652.71187399999997</v>
      </c>
      <c r="AV8" s="211">
        <v>622.67478799999992</v>
      </c>
      <c r="AW8" s="211">
        <v>547.3668100000001</v>
      </c>
      <c r="AX8" s="211">
        <v>473.40540399999998</v>
      </c>
      <c r="AY8" s="211">
        <v>485.23661800000002</v>
      </c>
      <c r="AZ8" s="211">
        <v>519.23899300000005</v>
      </c>
      <c r="BA8" s="211">
        <v>561.09695500000009</v>
      </c>
      <c r="BB8" s="211">
        <v>574.11775</v>
      </c>
      <c r="BC8" s="211">
        <v>521.91</v>
      </c>
      <c r="BD8" s="211">
        <v>547.71474999999998</v>
      </c>
      <c r="BE8" s="211">
        <v>626.21050000000002</v>
      </c>
      <c r="BF8" s="211">
        <v>568.33900000000006</v>
      </c>
      <c r="BG8" s="1270">
        <v>425.73275000000001</v>
      </c>
      <c r="BH8" s="983">
        <v>324.21825800000005</v>
      </c>
      <c r="BI8" s="208"/>
      <c r="BJ8" s="214"/>
      <c r="BM8" s="209"/>
    </row>
    <row r="9" spans="1:78" ht="17.100000000000001" customHeight="1">
      <c r="A9" s="19"/>
      <c r="U9" s="961"/>
      <c r="V9" s="962" t="s">
        <v>538</v>
      </c>
      <c r="Z9" s="208"/>
      <c r="AA9" s="982" t="s">
        <v>534</v>
      </c>
      <c r="AB9" s="211" t="s">
        <v>534</v>
      </c>
      <c r="AC9" s="211" t="s">
        <v>534</v>
      </c>
      <c r="AD9" s="211" t="s">
        <v>534</v>
      </c>
      <c r="AE9" s="211" t="s">
        <v>534</v>
      </c>
      <c r="AF9" s="211" t="s">
        <v>534</v>
      </c>
      <c r="AG9" s="211" t="s">
        <v>534</v>
      </c>
      <c r="AH9" s="211" t="s">
        <v>534</v>
      </c>
      <c r="AI9" s="211" t="s">
        <v>534</v>
      </c>
      <c r="AJ9" s="211" t="s">
        <v>534</v>
      </c>
      <c r="AK9" s="211" t="s">
        <v>534</v>
      </c>
      <c r="AL9" s="211" t="s">
        <v>534</v>
      </c>
      <c r="AM9" s="211" t="s">
        <v>534</v>
      </c>
      <c r="AN9" s="212">
        <v>2.3795086041154119</v>
      </c>
      <c r="AO9" s="212">
        <v>4.3804590212124621</v>
      </c>
      <c r="AP9" s="212">
        <v>5.8406120282832834</v>
      </c>
      <c r="AQ9" s="212">
        <v>8.0578814093908271</v>
      </c>
      <c r="AR9" s="212">
        <v>15.89944385477116</v>
      </c>
      <c r="AS9" s="212">
        <v>23.200208890125264</v>
      </c>
      <c r="AT9" s="212">
        <v>39.586370413920044</v>
      </c>
      <c r="AU9" s="212">
        <v>60.893788368953487</v>
      </c>
      <c r="AV9" s="212">
        <v>87.068383014223031</v>
      </c>
      <c r="AW9" s="212">
        <v>95.160001833707881</v>
      </c>
      <c r="AX9" s="212">
        <v>109.96426894545453</v>
      </c>
      <c r="AY9" s="211">
        <v>123.85351278461538</v>
      </c>
      <c r="AZ9" s="211">
        <v>127.27167315140187</v>
      </c>
      <c r="BA9" s="211">
        <v>131.27913000000004</v>
      </c>
      <c r="BB9" s="211">
        <v>117.30001804137932</v>
      </c>
      <c r="BC9" s="211">
        <v>118.75175093793101</v>
      </c>
      <c r="BD9" s="211">
        <v>123.78442497931036</v>
      </c>
      <c r="BE9" s="211">
        <v>128.13962366896553</v>
      </c>
      <c r="BF9" s="211">
        <v>129.20422779310346</v>
      </c>
      <c r="BG9" s="1270">
        <v>129.34940108275862</v>
      </c>
      <c r="BH9" s="983">
        <v>128.81709902068968</v>
      </c>
      <c r="BI9" s="208"/>
      <c r="BJ9" s="204"/>
      <c r="BM9" s="209"/>
    </row>
    <row r="10" spans="1:78" ht="17.100000000000001" customHeight="1">
      <c r="U10" s="961"/>
      <c r="V10" s="964" t="s">
        <v>539</v>
      </c>
      <c r="Z10" s="208"/>
      <c r="AA10" s="984">
        <v>1.3593956488929699</v>
      </c>
      <c r="AB10" s="211" t="s">
        <v>534</v>
      </c>
      <c r="AC10" s="212">
        <v>40.781869466789097</v>
      </c>
      <c r="AD10" s="211">
        <v>265.08215153412914</v>
      </c>
      <c r="AE10" s="211">
        <v>455.39754237914491</v>
      </c>
      <c r="AF10" s="211">
        <v>502.97639009039887</v>
      </c>
      <c r="AG10" s="211">
        <v>478.53948814993754</v>
      </c>
      <c r="AH10" s="211">
        <v>385.79738770868869</v>
      </c>
      <c r="AI10" s="211">
        <v>275.98274804362427</v>
      </c>
      <c r="AJ10" s="211">
        <v>166.4939614513878</v>
      </c>
      <c r="AK10" s="211">
        <v>264.3951553057322</v>
      </c>
      <c r="AL10" s="211">
        <v>394.50216145138785</v>
      </c>
      <c r="AM10" s="211">
        <v>377.39726145138781</v>
      </c>
      <c r="AN10" s="211">
        <v>476.17240893678616</v>
      </c>
      <c r="AO10" s="211">
        <v>516.60676089316178</v>
      </c>
      <c r="AP10" s="211">
        <v>407.18126871349563</v>
      </c>
      <c r="AQ10" s="211">
        <v>330.43508882514095</v>
      </c>
      <c r="AR10" s="211">
        <v>325.03626927172172</v>
      </c>
      <c r="AS10" s="211">
        <v>278.15951508244171</v>
      </c>
      <c r="AT10" s="211">
        <v>211.62891508244175</v>
      </c>
      <c r="AU10" s="211">
        <v>115.1560150824417</v>
      </c>
      <c r="AV10" s="211">
        <v>137.62911508244173</v>
      </c>
      <c r="AW10" s="211">
        <v>108.66686878244171</v>
      </c>
      <c r="AX10" s="211">
        <v>118.5417150824417</v>
      </c>
      <c r="AY10" s="211">
        <v>90.765615082441741</v>
      </c>
      <c r="AZ10" s="212">
        <v>75.025815082441724</v>
      </c>
      <c r="BA10" s="211">
        <v>136.29678608244174</v>
      </c>
      <c r="BB10" s="212">
        <v>86.144615082441732</v>
      </c>
      <c r="BC10" s="212">
        <v>80.525615082441718</v>
      </c>
      <c r="BD10" s="211">
        <v>108.23741508244174</v>
      </c>
      <c r="BE10" s="212">
        <v>69.333255082441724</v>
      </c>
      <c r="BF10" s="212">
        <v>109.14179508244172</v>
      </c>
      <c r="BG10" s="1271">
        <v>62.518125082441721</v>
      </c>
      <c r="BH10" s="985">
        <v>85.146460282441709</v>
      </c>
      <c r="BI10" s="208"/>
      <c r="BJ10" s="204"/>
      <c r="BM10" s="209"/>
    </row>
    <row r="11" spans="1:78" ht="17.100000000000001" customHeight="1">
      <c r="U11" s="961"/>
      <c r="V11" s="965" t="s">
        <v>540</v>
      </c>
      <c r="Z11" s="208"/>
      <c r="AA11" s="986">
        <v>55.218353827764979</v>
      </c>
      <c r="AB11" s="211">
        <v>62.959934559951492</v>
      </c>
      <c r="AC11" s="212">
        <v>85.893876205984029</v>
      </c>
      <c r="AD11" s="211">
        <v>231.66186190107106</v>
      </c>
      <c r="AE11" s="211">
        <v>353.02778207009885</v>
      </c>
      <c r="AF11" s="211">
        <v>415.41081935470197</v>
      </c>
      <c r="AG11" s="211">
        <v>407.46547590584441</v>
      </c>
      <c r="AH11" s="211">
        <v>431.36983548364833</v>
      </c>
      <c r="AI11" s="211">
        <v>408.68065174994837</v>
      </c>
      <c r="AJ11" s="211">
        <v>415.83557681982785</v>
      </c>
      <c r="AK11" s="211">
        <v>432.12237692517482</v>
      </c>
      <c r="AL11" s="211">
        <v>323.5228384333933</v>
      </c>
      <c r="AM11" s="211">
        <v>312.01919255883939</v>
      </c>
      <c r="AN11" s="211">
        <v>304.36027519559201</v>
      </c>
      <c r="AO11" s="211">
        <v>339.77778508788248</v>
      </c>
      <c r="AP11" s="211">
        <v>312.02190680024711</v>
      </c>
      <c r="AQ11" s="211">
        <v>331.11245717022388</v>
      </c>
      <c r="AR11" s="211">
        <v>354.40163969219162</v>
      </c>
      <c r="AS11" s="211">
        <v>312.95300118409796</v>
      </c>
      <c r="AT11" s="211">
        <v>203.2840065633512</v>
      </c>
      <c r="AU11" s="211">
        <v>217.38836854901385</v>
      </c>
      <c r="AV11" s="211">
        <v>177.40624552439127</v>
      </c>
      <c r="AW11" s="211">
        <v>142.88553744943135</v>
      </c>
      <c r="AX11" s="211">
        <v>129.31657127392029</v>
      </c>
      <c r="AY11" s="211">
        <v>129.34190839227378</v>
      </c>
      <c r="AZ11" s="211">
        <v>124.24262676678673</v>
      </c>
      <c r="BA11" s="211">
        <v>141.03231849925442</v>
      </c>
      <c r="BB11" s="211">
        <v>151.83260628279521</v>
      </c>
      <c r="BC11" s="211">
        <v>142.01751897989581</v>
      </c>
      <c r="BD11" s="211">
        <v>131.57139074233567</v>
      </c>
      <c r="BE11" s="211">
        <v>149.819471290103</v>
      </c>
      <c r="BF11" s="211">
        <v>110.20118705358816</v>
      </c>
      <c r="BG11" s="1270">
        <v>95.991993810285692</v>
      </c>
      <c r="BH11" s="983">
        <v>97.419526446635118</v>
      </c>
      <c r="BI11" s="208"/>
      <c r="BJ11" s="204"/>
      <c r="BM11" s="209"/>
    </row>
    <row r="12" spans="1:78" ht="17.100000000000001" customHeight="1">
      <c r="U12" s="961"/>
      <c r="V12" s="964" t="s">
        <v>541</v>
      </c>
      <c r="Z12" s="208"/>
      <c r="AA12" s="984">
        <v>6.0324324324324331E-4</v>
      </c>
      <c r="AB12" s="216" t="s">
        <v>534</v>
      </c>
      <c r="AC12" s="212">
        <v>1.8097297297297303E-2</v>
      </c>
      <c r="AD12" s="212">
        <v>0.11763243243243243</v>
      </c>
      <c r="AE12" s="212">
        <v>0.20208648648648647</v>
      </c>
      <c r="AF12" s="212">
        <v>0.22319999999999998</v>
      </c>
      <c r="AG12" s="212">
        <v>0.220968</v>
      </c>
      <c r="AH12" s="212">
        <v>0.70307999999999993</v>
      </c>
      <c r="AI12" s="212">
        <v>0.66513599999999984</v>
      </c>
      <c r="AJ12" s="212">
        <v>3.140423999999999</v>
      </c>
      <c r="AK12" s="212">
        <v>1.5400799999999997</v>
      </c>
      <c r="AL12" s="212">
        <v>0.97203599999999968</v>
      </c>
      <c r="AM12" s="212">
        <v>1.5968620800000002</v>
      </c>
      <c r="AN12" s="212">
        <v>1.3853577599999995</v>
      </c>
      <c r="AO12" s="212">
        <v>2.5516223999999994</v>
      </c>
      <c r="AP12" s="212">
        <v>2.495264399999999</v>
      </c>
      <c r="AQ12" s="212">
        <v>2.3705625599999998</v>
      </c>
      <c r="AR12" s="212">
        <v>2.5653782159999992</v>
      </c>
      <c r="AS12" s="212">
        <v>2.3742346864709423</v>
      </c>
      <c r="AT12" s="212">
        <v>1.9255398993783879</v>
      </c>
      <c r="AU12" s="212">
        <v>2.5310879999999987</v>
      </c>
      <c r="AV12" s="212">
        <v>2.7453376799999996</v>
      </c>
      <c r="AW12" s="212">
        <v>2.0012781599999996</v>
      </c>
      <c r="AX12" s="212">
        <v>1.9838462399999999</v>
      </c>
      <c r="AY12" s="212">
        <v>1.8932493599999993</v>
      </c>
      <c r="AZ12" s="212">
        <v>1.6187266716479995</v>
      </c>
      <c r="BA12" s="212">
        <v>1.6206462719999992</v>
      </c>
      <c r="BB12" s="212">
        <v>1.5990177455999994</v>
      </c>
      <c r="BC12" s="212">
        <v>1.8022283999999993</v>
      </c>
      <c r="BD12" s="212">
        <v>1.4784991199999999</v>
      </c>
      <c r="BE12" s="212">
        <v>1.024331759999999</v>
      </c>
      <c r="BF12" s="212">
        <v>0.76729463999999981</v>
      </c>
      <c r="BG12" s="1271">
        <v>1.4328100800602634</v>
      </c>
      <c r="BH12" s="985">
        <v>1.4328100800602634</v>
      </c>
      <c r="BI12" s="208"/>
      <c r="BJ12" s="204"/>
      <c r="BM12" s="209"/>
      <c r="BN12" s="209"/>
    </row>
    <row r="13" spans="1:78" ht="17.100000000000001" customHeight="1">
      <c r="U13" s="961"/>
      <c r="V13" s="964" t="s">
        <v>542</v>
      </c>
      <c r="Z13" s="1619"/>
      <c r="AA13" s="987">
        <v>13345.688519774105</v>
      </c>
      <c r="AB13" s="217">
        <v>14536.162197047535</v>
      </c>
      <c r="AC13" s="217">
        <v>14729.278350179851</v>
      </c>
      <c r="AD13" s="217">
        <v>14069.576637581382</v>
      </c>
      <c r="AE13" s="217">
        <v>15430.338909675735</v>
      </c>
      <c r="AF13" s="217">
        <v>17980</v>
      </c>
      <c r="AG13" s="217">
        <v>16529.2</v>
      </c>
      <c r="AH13" s="217">
        <v>15574.400000000003</v>
      </c>
      <c r="AI13" s="217">
        <v>14607.200000000004</v>
      </c>
      <c r="AJ13" s="217">
        <v>14942</v>
      </c>
      <c r="AK13" s="217">
        <v>13144</v>
      </c>
      <c r="AL13" s="217">
        <v>9895.2000000000007</v>
      </c>
      <c r="AM13" s="217">
        <v>6460.4</v>
      </c>
      <c r="AN13" s="217">
        <v>5323.3199999999988</v>
      </c>
      <c r="AO13" s="217">
        <v>1078.8</v>
      </c>
      <c r="AP13" s="217">
        <v>491.04</v>
      </c>
      <c r="AQ13" s="217">
        <v>696.26</v>
      </c>
      <c r="AR13" s="217">
        <v>230.64000000000004</v>
      </c>
      <c r="AS13" s="217">
        <v>497.24</v>
      </c>
      <c r="AT13" s="218">
        <v>42.159999999999982</v>
      </c>
      <c r="AU13" s="218">
        <v>44.64</v>
      </c>
      <c r="AV13" s="218">
        <v>13.640000000000004</v>
      </c>
      <c r="AW13" s="218">
        <v>14.880000000000003</v>
      </c>
      <c r="AX13" s="218">
        <v>13.640000000000004</v>
      </c>
      <c r="AY13" s="218">
        <v>19.84</v>
      </c>
      <c r="AZ13" s="218">
        <v>24.8</v>
      </c>
      <c r="BA13" s="218">
        <v>19.840000000000003</v>
      </c>
      <c r="BB13" s="218">
        <v>32.240000000000009</v>
      </c>
      <c r="BC13" s="218">
        <v>9.92</v>
      </c>
      <c r="BD13" s="218">
        <v>11.159999999999998</v>
      </c>
      <c r="BE13" s="217">
        <v>117.8</v>
      </c>
      <c r="BF13" s="217">
        <v>110.36</v>
      </c>
      <c r="BG13" s="1272">
        <v>3.7200000000000006</v>
      </c>
      <c r="BH13" s="988">
        <v>2.48</v>
      </c>
      <c r="BI13" s="219"/>
      <c r="BJ13" s="204"/>
      <c r="BM13" s="209"/>
    </row>
    <row r="14" spans="1:78" ht="17.100000000000001" customHeight="1">
      <c r="U14" s="961"/>
      <c r="V14" s="965" t="s">
        <v>543</v>
      </c>
      <c r="Z14" s="208"/>
      <c r="AA14" s="982" t="s">
        <v>534</v>
      </c>
      <c r="AB14" s="211" t="s">
        <v>534</v>
      </c>
      <c r="AC14" s="211" t="s">
        <v>534</v>
      </c>
      <c r="AD14" s="211" t="s">
        <v>534</v>
      </c>
      <c r="AE14" s="211" t="s">
        <v>534</v>
      </c>
      <c r="AF14" s="211" t="s">
        <v>534</v>
      </c>
      <c r="AG14" s="216">
        <v>0.22107542011297765</v>
      </c>
      <c r="AH14" s="216">
        <v>0.60094529092046101</v>
      </c>
      <c r="AI14" s="212">
        <v>1.6335386471047944</v>
      </c>
      <c r="AJ14" s="212">
        <v>3.3851380920607719</v>
      </c>
      <c r="AK14" s="212">
        <v>4.1596144124483656</v>
      </c>
      <c r="AL14" s="212">
        <v>4.8144248111593733</v>
      </c>
      <c r="AM14" s="212">
        <v>5.3816473789928905</v>
      </c>
      <c r="AN14" s="212">
        <v>5.8819731422394534</v>
      </c>
      <c r="AO14" s="212">
        <v>6.3027059024178227</v>
      </c>
      <c r="AP14" s="212">
        <v>6.615858680024</v>
      </c>
      <c r="AQ14" s="212">
        <v>6.7390517142960009</v>
      </c>
      <c r="AR14" s="212">
        <v>6.9742077078959994</v>
      </c>
      <c r="AS14" s="212">
        <v>7.102883269943999</v>
      </c>
      <c r="AT14" s="212">
        <v>7.4582364280000011</v>
      </c>
      <c r="AU14" s="212">
        <v>7.7272815079999999</v>
      </c>
      <c r="AV14" s="212">
        <v>7.5614540280000018</v>
      </c>
      <c r="AW14" s="212">
        <v>7.7887157480000004</v>
      </c>
      <c r="AX14" s="212">
        <v>7.7601375479999994</v>
      </c>
      <c r="AY14" s="212">
        <v>9.045303947999999</v>
      </c>
      <c r="AZ14" s="212">
        <v>8.7894704679999975</v>
      </c>
      <c r="BA14" s="212">
        <v>8.4085671079999997</v>
      </c>
      <c r="BB14" s="212">
        <v>8.7980841079999994</v>
      </c>
      <c r="BC14" s="212">
        <v>8.8536997079999971</v>
      </c>
      <c r="BD14" s="212">
        <v>9.0736769080000013</v>
      </c>
      <c r="BE14" s="212">
        <v>9.4146229479999981</v>
      </c>
      <c r="BF14" s="212">
        <v>9.0413981480000025</v>
      </c>
      <c r="BG14" s="1271">
        <v>9.2075361079999958</v>
      </c>
      <c r="BH14" s="985">
        <v>9.2223482279999995</v>
      </c>
      <c r="BI14" s="219"/>
      <c r="BJ14" s="204"/>
      <c r="BM14" s="209"/>
      <c r="BN14" s="209"/>
    </row>
    <row r="15" spans="1:78" ht="16.5" customHeight="1">
      <c r="U15" s="961"/>
      <c r="V15" s="964" t="s">
        <v>544</v>
      </c>
      <c r="Z15" s="208"/>
      <c r="AA15" s="982" t="s">
        <v>534</v>
      </c>
      <c r="AB15" s="211" t="s">
        <v>534</v>
      </c>
      <c r="AC15" s="211" t="s">
        <v>534</v>
      </c>
      <c r="AD15" s="211" t="s">
        <v>534</v>
      </c>
      <c r="AE15" s="211" t="s">
        <v>534</v>
      </c>
      <c r="AF15" s="211" t="s">
        <v>534</v>
      </c>
      <c r="AG15" s="211" t="s">
        <v>534</v>
      </c>
      <c r="AH15" s="211" t="s">
        <v>534</v>
      </c>
      <c r="AI15" s="211" t="s">
        <v>534</v>
      </c>
      <c r="AJ15" s="211" t="s">
        <v>534</v>
      </c>
      <c r="AK15" s="211" t="s">
        <v>534</v>
      </c>
      <c r="AL15" s="211" t="s">
        <v>534</v>
      </c>
      <c r="AM15" s="211" t="s">
        <v>534</v>
      </c>
      <c r="AN15" s="211" t="s">
        <v>534</v>
      </c>
      <c r="AO15" s="211" t="s">
        <v>534</v>
      </c>
      <c r="AP15" s="211" t="s">
        <v>534</v>
      </c>
      <c r="AQ15" s="211" t="s">
        <v>534</v>
      </c>
      <c r="AR15" s="211" t="s">
        <v>534</v>
      </c>
      <c r="AS15" s="211" t="s">
        <v>534</v>
      </c>
      <c r="AT15" s="211" t="s">
        <v>534</v>
      </c>
      <c r="AU15" s="211" t="s">
        <v>534</v>
      </c>
      <c r="AV15" s="212">
        <v>0.85930000000000006</v>
      </c>
      <c r="AW15" s="212">
        <v>1.1322999999999999</v>
      </c>
      <c r="AX15" s="212">
        <v>1.131</v>
      </c>
      <c r="AY15" s="212">
        <v>1.1439999999999997</v>
      </c>
      <c r="AZ15" s="216">
        <v>1.131</v>
      </c>
      <c r="BA15" s="212">
        <v>1.0777000000000001</v>
      </c>
      <c r="BB15" s="212">
        <v>1.2141999999999997</v>
      </c>
      <c r="BC15" s="212">
        <v>1.5158</v>
      </c>
      <c r="BD15" s="212">
        <v>1.2427999999999999</v>
      </c>
      <c r="BE15" s="212">
        <v>1.1492</v>
      </c>
      <c r="BF15" s="212">
        <v>1.651</v>
      </c>
      <c r="BG15" s="1271">
        <v>1.1180000000000003</v>
      </c>
      <c r="BH15" s="985">
        <v>1.7290000000000001</v>
      </c>
      <c r="BI15" s="220"/>
      <c r="BJ15" s="204"/>
      <c r="BN15" s="209"/>
      <c r="BO15" s="209"/>
    </row>
    <row r="16" spans="1:78" ht="16.5" customHeight="1">
      <c r="T16" s="27"/>
      <c r="U16" s="961"/>
      <c r="V16" s="964" t="s">
        <v>545</v>
      </c>
      <c r="Z16" s="208"/>
      <c r="AA16" s="984">
        <v>6.4626728898803369</v>
      </c>
      <c r="AB16" s="212">
        <v>6.0169591519014123</v>
      </c>
      <c r="AC16" s="212">
        <v>4.9555680511762814</v>
      </c>
      <c r="AD16" s="212">
        <v>4.669768221562423</v>
      </c>
      <c r="AE16" s="212">
        <v>4.678760073080193</v>
      </c>
      <c r="AF16" s="212">
        <v>5.4351334654574028</v>
      </c>
      <c r="AG16" s="212">
        <v>5.4065711135774235</v>
      </c>
      <c r="AH16" s="212">
        <v>6.7608144764793723</v>
      </c>
      <c r="AI16" s="212">
        <v>6.497582431066979</v>
      </c>
      <c r="AJ16" s="212">
        <v>6.4242371324122169</v>
      </c>
      <c r="AK16" s="212">
        <v>6.4818907686143969</v>
      </c>
      <c r="AL16" s="212">
        <v>4.8374398057467412</v>
      </c>
      <c r="AM16" s="212">
        <v>4.612114585360243</v>
      </c>
      <c r="AN16" s="212">
        <v>4.4202884196477941</v>
      </c>
      <c r="AO16" s="212">
        <v>4.5430007462432567</v>
      </c>
      <c r="AP16" s="212">
        <v>4.3963101489337388</v>
      </c>
      <c r="AQ16" s="212">
        <v>4.3959575273055904</v>
      </c>
      <c r="AR16" s="212">
        <v>4.4687738935181276</v>
      </c>
      <c r="AS16" s="212">
        <v>4.1180916843250577</v>
      </c>
      <c r="AT16" s="212">
        <v>2.896610364420789</v>
      </c>
      <c r="AU16" s="212">
        <v>3.2922518312027145</v>
      </c>
      <c r="AV16" s="212">
        <v>2.9717187712162891</v>
      </c>
      <c r="AW16" s="212">
        <v>2.9614927439999996</v>
      </c>
      <c r="AX16" s="212">
        <v>2.3085762000000001</v>
      </c>
      <c r="AY16" s="212">
        <v>2.4449339160000005</v>
      </c>
      <c r="AZ16" s="212">
        <v>2.4075140640000003</v>
      </c>
      <c r="BA16" s="212">
        <v>2.5077624839999992</v>
      </c>
      <c r="BB16" s="212">
        <v>2.2852250160000005</v>
      </c>
      <c r="BC16" s="212">
        <v>2.466386784</v>
      </c>
      <c r="BD16" s="212">
        <v>4.8987857879999996</v>
      </c>
      <c r="BE16" s="212">
        <v>5.3143696800000004</v>
      </c>
      <c r="BF16" s="212">
        <v>5.5235757840000002</v>
      </c>
      <c r="BG16" s="1271">
        <v>5.7398424480000001</v>
      </c>
      <c r="BH16" s="985">
        <v>5.9079418079999995</v>
      </c>
      <c r="BI16" s="208"/>
      <c r="BJ16" s="204"/>
      <c r="BN16" s="209"/>
      <c r="BO16" s="209"/>
    </row>
    <row r="17" spans="21:66" ht="17.100000000000001" customHeight="1">
      <c r="U17" s="966" t="s">
        <v>14</v>
      </c>
      <c r="V17" s="967"/>
      <c r="Z17" s="208"/>
      <c r="AA17" s="989">
        <f t="shared" ref="AA17:BB17" si="2">SUM(AA18:AA23)</f>
        <v>6162.6906868954839</v>
      </c>
      <c r="AB17" s="223">
        <f t="shared" si="2"/>
        <v>7030.7685898338186</v>
      </c>
      <c r="AC17" s="223">
        <f t="shared" si="2"/>
        <v>7112.9847887185633</v>
      </c>
      <c r="AD17" s="223">
        <f t="shared" si="2"/>
        <v>10133.720279921263</v>
      </c>
      <c r="AE17" s="223">
        <f t="shared" si="2"/>
        <v>12408.127704069446</v>
      </c>
      <c r="AF17" s="223">
        <f t="shared" si="2"/>
        <v>16209.872738396924</v>
      </c>
      <c r="AG17" s="223">
        <f t="shared" si="2"/>
        <v>16721.201051221935</v>
      </c>
      <c r="AH17" s="223">
        <f t="shared" si="2"/>
        <v>18239.370171503382</v>
      </c>
      <c r="AI17" s="223">
        <f t="shared" si="2"/>
        <v>15045.094792517497</v>
      </c>
      <c r="AJ17" s="223">
        <f t="shared" si="2"/>
        <v>11795.997382279167</v>
      </c>
      <c r="AK17" s="223">
        <f t="shared" si="2"/>
        <v>10483.235625125959</v>
      </c>
      <c r="AL17" s="223">
        <f t="shared" si="2"/>
        <v>8711.171775201974</v>
      </c>
      <c r="AM17" s="223">
        <f t="shared" si="2"/>
        <v>8213.4960225755785</v>
      </c>
      <c r="AN17" s="223">
        <f t="shared" si="2"/>
        <v>7958.2040790190695</v>
      </c>
      <c r="AO17" s="223">
        <f t="shared" si="2"/>
        <v>8326.0536432026056</v>
      </c>
      <c r="AP17" s="223">
        <f t="shared" si="2"/>
        <v>7801.8504708007222</v>
      </c>
      <c r="AQ17" s="223">
        <f t="shared" si="2"/>
        <v>8177.3695888700558</v>
      </c>
      <c r="AR17" s="223">
        <f t="shared" si="2"/>
        <v>7182.0837738055061</v>
      </c>
      <c r="AS17" s="223">
        <f t="shared" si="2"/>
        <v>5198.6039045662583</v>
      </c>
      <c r="AT17" s="223">
        <f t="shared" si="2"/>
        <v>3667.45735808261</v>
      </c>
      <c r="AU17" s="223">
        <f t="shared" si="2"/>
        <v>3842.8022881747288</v>
      </c>
      <c r="AV17" s="223">
        <f t="shared" si="2"/>
        <v>3400.3638206043383</v>
      </c>
      <c r="AW17" s="223">
        <f t="shared" si="2"/>
        <v>3123.6942093698258</v>
      </c>
      <c r="AX17" s="223">
        <f t="shared" si="2"/>
        <v>2984.6712263424438</v>
      </c>
      <c r="AY17" s="223">
        <f t="shared" si="2"/>
        <v>3065.5847464537369</v>
      </c>
      <c r="AZ17" s="223">
        <f t="shared" si="2"/>
        <v>3016.5629381918975</v>
      </c>
      <c r="BA17" s="223">
        <f t="shared" si="2"/>
        <v>3075.8096309588027</v>
      </c>
      <c r="BB17" s="223">
        <f t="shared" si="2"/>
        <v>3191.8789200963956</v>
      </c>
      <c r="BC17" s="223">
        <f t="shared" ref="BC17:BH17" si="3">SUM(BC18:BC23)</f>
        <v>3200.1951663654518</v>
      </c>
      <c r="BD17" s="223">
        <f t="shared" si="3"/>
        <v>3156.3455017575825</v>
      </c>
      <c r="BE17" s="223">
        <f t="shared" si="3"/>
        <v>3214.1757339196442</v>
      </c>
      <c r="BF17" s="223">
        <f t="shared" si="3"/>
        <v>2904.8387080504704</v>
      </c>
      <c r="BG17" s="1273">
        <f t="shared" si="3"/>
        <v>3048.5233249292114</v>
      </c>
      <c r="BH17" s="1220">
        <f t="shared" si="3"/>
        <v>3076.3874945637604</v>
      </c>
      <c r="BI17" s="208"/>
      <c r="BM17" s="209"/>
      <c r="BN17" s="209"/>
    </row>
    <row r="18" spans="21:66" ht="17.100000000000001" customHeight="1">
      <c r="U18" s="968"/>
      <c r="V18" s="964" t="s">
        <v>540</v>
      </c>
      <c r="Z18" s="208"/>
      <c r="AA18" s="990">
        <v>1286.2390092410303</v>
      </c>
      <c r="AB18" s="226">
        <v>1483.7374667787644</v>
      </c>
      <c r="AC18" s="226">
        <v>1531.7706613186351</v>
      </c>
      <c r="AD18" s="226">
        <v>2166.3556744490893</v>
      </c>
      <c r="AE18" s="226">
        <v>2640.9682924819517</v>
      </c>
      <c r="AF18" s="226">
        <v>3443.3285582316448</v>
      </c>
      <c r="AG18" s="226">
        <v>4020.6187551861253</v>
      </c>
      <c r="AH18" s="226">
        <v>5062.9994152464606</v>
      </c>
      <c r="AI18" s="226">
        <v>5137.103352931038</v>
      </c>
      <c r="AJ18" s="226">
        <v>5469.716365435158</v>
      </c>
      <c r="AK18" s="226">
        <v>5904.7928409858259</v>
      </c>
      <c r="AL18" s="226">
        <v>4552.2667730338208</v>
      </c>
      <c r="AM18" s="226">
        <v>4598.7607396428839</v>
      </c>
      <c r="AN18" s="226">
        <v>4589.1181925042765</v>
      </c>
      <c r="AO18" s="226">
        <v>4874.2167009618879</v>
      </c>
      <c r="AP18" s="226">
        <v>4126.4179321877727</v>
      </c>
      <c r="AQ18" s="226">
        <v>4455.9432627957785</v>
      </c>
      <c r="AR18" s="226">
        <v>3994.0884080049564</v>
      </c>
      <c r="AS18" s="226">
        <v>2982.6303472068471</v>
      </c>
      <c r="AT18" s="226">
        <v>1868.8099122333736</v>
      </c>
      <c r="AU18" s="226">
        <v>1972.9148065913591</v>
      </c>
      <c r="AV18" s="226">
        <v>1657.0109439464698</v>
      </c>
      <c r="AW18" s="226">
        <v>1451.8942655125347</v>
      </c>
      <c r="AX18" s="226">
        <v>1393.2566220576418</v>
      </c>
      <c r="AY18" s="226">
        <v>1461.3934113714904</v>
      </c>
      <c r="AZ18" s="226">
        <v>1429.1105681046358</v>
      </c>
      <c r="BA18" s="226">
        <v>1550.8475619794181</v>
      </c>
      <c r="BB18" s="226">
        <v>1655.3109102700403</v>
      </c>
      <c r="BC18" s="226">
        <v>1626.7855878416322</v>
      </c>
      <c r="BD18" s="226">
        <v>1549.0989078779917</v>
      </c>
      <c r="BE18" s="226">
        <v>1675.0393919293615</v>
      </c>
      <c r="BF18" s="226">
        <v>1412.547761604123</v>
      </c>
      <c r="BG18" s="1274">
        <v>1451.5634299240517</v>
      </c>
      <c r="BH18" s="991">
        <v>1230.5563331200335</v>
      </c>
      <c r="BI18" s="208"/>
    </row>
    <row r="19" spans="21:66" ht="17.100000000000001" customHeight="1">
      <c r="U19" s="969"/>
      <c r="V19" s="964" t="s">
        <v>541</v>
      </c>
      <c r="Z19" s="208"/>
      <c r="AA19" s="992">
        <v>28.14389917714286</v>
      </c>
      <c r="AB19" s="227">
        <v>32.587672731428576</v>
      </c>
      <c r="AC19" s="227">
        <v>33.328301657142859</v>
      </c>
      <c r="AD19" s="227">
        <v>48.140880171428577</v>
      </c>
      <c r="AE19" s="227">
        <v>59.250314057142873</v>
      </c>
      <c r="AF19" s="227">
        <v>77.7660372</v>
      </c>
      <c r="AG19" s="227">
        <v>75.057992010000007</v>
      </c>
      <c r="AH19" s="226">
        <v>139.62553604999999</v>
      </c>
      <c r="AI19" s="226">
        <v>153.33759702000003</v>
      </c>
      <c r="AJ19" s="226">
        <v>191.59357653000001</v>
      </c>
      <c r="AK19" s="226">
        <v>192.46240710000001</v>
      </c>
      <c r="AL19" s="226">
        <v>129.29287216500001</v>
      </c>
      <c r="AM19" s="226">
        <v>163.33219483920004</v>
      </c>
      <c r="AN19" s="226">
        <v>151.1150979924</v>
      </c>
      <c r="AO19" s="226">
        <v>161.16709017599999</v>
      </c>
      <c r="AP19" s="226">
        <v>136.88725640849998</v>
      </c>
      <c r="AQ19" s="226">
        <v>141.8322686544</v>
      </c>
      <c r="AR19" s="226">
        <v>96.068001055975714</v>
      </c>
      <c r="AS19" s="227">
        <v>75.015641167052237</v>
      </c>
      <c r="AT19" s="227">
        <v>35.340333826992641</v>
      </c>
      <c r="AU19" s="227">
        <v>41.737028328000001</v>
      </c>
      <c r="AV19" s="227">
        <v>53.063797925699994</v>
      </c>
      <c r="AW19" s="227">
        <v>61.214403397757117</v>
      </c>
      <c r="AX19" s="227">
        <v>67.86414392399999</v>
      </c>
      <c r="AY19" s="227">
        <v>80.5257774297</v>
      </c>
      <c r="AZ19" s="227">
        <v>77.581838298751492</v>
      </c>
      <c r="BA19" s="227">
        <v>63.902193407030353</v>
      </c>
      <c r="BB19" s="227">
        <v>75.515943976974015</v>
      </c>
      <c r="BC19" s="227">
        <v>71.213827268699973</v>
      </c>
      <c r="BD19" s="227">
        <v>67.471028765100016</v>
      </c>
      <c r="BE19" s="227">
        <v>69.316087049100119</v>
      </c>
      <c r="BF19" s="227">
        <v>70.180135854299976</v>
      </c>
      <c r="BG19" s="1275">
        <v>51.509792364019283</v>
      </c>
      <c r="BH19" s="993">
        <v>51.509792364019283</v>
      </c>
      <c r="BI19" s="208"/>
    </row>
    <row r="20" spans="21:66" ht="17.100000000000001" customHeight="1">
      <c r="U20" s="969"/>
      <c r="V20" s="964" t="s">
        <v>538</v>
      </c>
      <c r="Z20" s="208"/>
      <c r="AA20" s="990">
        <v>4228.3622589957113</v>
      </c>
      <c r="AB20" s="226">
        <v>4895.9984051529282</v>
      </c>
      <c r="AC20" s="226">
        <v>5007.2710961791317</v>
      </c>
      <c r="AD20" s="226">
        <v>7232.7249167031905</v>
      </c>
      <c r="AE20" s="226">
        <v>8901.815282096235</v>
      </c>
      <c r="AF20" s="226">
        <v>11683.632557751307</v>
      </c>
      <c r="AG20" s="226">
        <v>11370.361514043461</v>
      </c>
      <c r="AH20" s="226">
        <v>11360.254664478651</v>
      </c>
      <c r="AI20" s="226">
        <v>8138.4077161362638</v>
      </c>
      <c r="AJ20" s="226">
        <v>4630.7928833048627</v>
      </c>
      <c r="AK20" s="226">
        <v>2833.579336058011</v>
      </c>
      <c r="AL20" s="226">
        <v>2777.5801426357948</v>
      </c>
      <c r="AM20" s="226">
        <v>2262.0420259199254</v>
      </c>
      <c r="AN20" s="226">
        <v>2065.672515326914</v>
      </c>
      <c r="AO20" s="226">
        <v>2249.8723025681206</v>
      </c>
      <c r="AP20" s="226">
        <v>2541.5373278741467</v>
      </c>
      <c r="AQ20" s="226">
        <v>2541.0994780572778</v>
      </c>
      <c r="AR20" s="226">
        <v>2160.0958428639847</v>
      </c>
      <c r="AS20" s="226">
        <v>1505.579684</v>
      </c>
      <c r="AT20" s="226">
        <v>1311.8949323283141</v>
      </c>
      <c r="AU20" s="226">
        <v>1567.2776840000001</v>
      </c>
      <c r="AV20" s="226">
        <v>1469.1936839999998</v>
      </c>
      <c r="AW20" s="226">
        <v>1450.2096839999999</v>
      </c>
      <c r="AX20" s="226">
        <v>1394.8396839999998</v>
      </c>
      <c r="AY20" s="226">
        <v>1410.659684</v>
      </c>
      <c r="AZ20" s="226">
        <v>1394.0486839999999</v>
      </c>
      <c r="BA20" s="226">
        <v>1349.7526930522765</v>
      </c>
      <c r="BB20" s="226">
        <v>1365.8416361903992</v>
      </c>
      <c r="BC20" s="226">
        <v>1383.9238906383362</v>
      </c>
      <c r="BD20" s="226">
        <v>1429.1690852069703</v>
      </c>
      <c r="BE20" s="226">
        <v>1342.6336809825746</v>
      </c>
      <c r="BF20" s="226">
        <v>1279.3536839999999</v>
      </c>
      <c r="BG20" s="1274">
        <v>1406.2854539999998</v>
      </c>
      <c r="BH20" s="991">
        <v>1681.8935839999999</v>
      </c>
      <c r="BI20" s="208"/>
    </row>
    <row r="21" spans="21:66" ht="17.100000000000001" customHeight="1">
      <c r="U21" s="969"/>
      <c r="V21" s="964" t="s">
        <v>546</v>
      </c>
      <c r="Z21" s="208"/>
      <c r="AA21" s="990">
        <v>303.84076190476196</v>
      </c>
      <c r="AB21" s="226">
        <v>351.81561904761912</v>
      </c>
      <c r="AC21" s="226">
        <v>359.81142857142862</v>
      </c>
      <c r="AD21" s="226">
        <v>519.7276190476191</v>
      </c>
      <c r="AE21" s="226">
        <v>639.66476190476214</v>
      </c>
      <c r="AF21" s="226">
        <v>839.56000000000017</v>
      </c>
      <c r="AG21" s="226">
        <v>1098.1199999999999</v>
      </c>
      <c r="AH21" s="226">
        <v>1530.55</v>
      </c>
      <c r="AI21" s="226">
        <v>1492.9599999999996</v>
      </c>
      <c r="AJ21" s="226">
        <v>1425.3429999999998</v>
      </c>
      <c r="AK21" s="226">
        <v>1498.6399999999999</v>
      </c>
      <c r="AL21" s="226">
        <v>1207.2079999999999</v>
      </c>
      <c r="AM21" s="226">
        <v>1146.5730000000001</v>
      </c>
      <c r="AN21" s="226">
        <v>1109.422</v>
      </c>
      <c r="AO21" s="226">
        <v>998.19800000000009</v>
      </c>
      <c r="AP21" s="226">
        <v>954.60559999999998</v>
      </c>
      <c r="AQ21" s="226">
        <v>995.71595999999988</v>
      </c>
      <c r="AR21" s="226">
        <v>888.53287</v>
      </c>
      <c r="AS21" s="226">
        <v>592.13199999999995</v>
      </c>
      <c r="AT21" s="226">
        <v>418.18129999999996</v>
      </c>
      <c r="AU21" s="226">
        <v>227.12069999999997</v>
      </c>
      <c r="AV21" s="226">
        <v>186.75630000000001</v>
      </c>
      <c r="AW21" s="226">
        <v>134.03400000000002</v>
      </c>
      <c r="AX21" s="226">
        <v>100.47459999999998</v>
      </c>
      <c r="AY21" s="226">
        <v>96.986999999999995</v>
      </c>
      <c r="AZ21" s="226">
        <v>103.7188</v>
      </c>
      <c r="BA21" s="227">
        <v>87.935001187771562</v>
      </c>
      <c r="BB21" s="227">
        <v>73.430100652945043</v>
      </c>
      <c r="BC21" s="227">
        <v>79.289699184373035</v>
      </c>
      <c r="BD21" s="227">
        <v>58.25629995502532</v>
      </c>
      <c r="BE21" s="227">
        <v>67.131899803802369</v>
      </c>
      <c r="BF21" s="227">
        <v>71.852699999999999</v>
      </c>
      <c r="BG21" s="1275">
        <v>66.666315187291744</v>
      </c>
      <c r="BH21" s="993">
        <v>36.71122260204082</v>
      </c>
      <c r="BI21" s="208"/>
    </row>
    <row r="22" spans="21:66" ht="17.100000000000001" customHeight="1">
      <c r="U22" s="968"/>
      <c r="V22" s="964" t="s">
        <v>545</v>
      </c>
      <c r="Z22" s="1619"/>
      <c r="AA22" s="987">
        <v>14.624403329842119</v>
      </c>
      <c r="AB22" s="217">
        <v>13.615796274383356</v>
      </c>
      <c r="AC22" s="217">
        <v>11.2139709287102</v>
      </c>
      <c r="AD22" s="217">
        <v>10.567233572342062</v>
      </c>
      <c r="AE22" s="217">
        <v>10.587581262147596</v>
      </c>
      <c r="AF22" s="217">
        <v>12.299181051672155</v>
      </c>
      <c r="AG22" s="217">
        <v>12.234547213466334</v>
      </c>
      <c r="AH22" s="217">
        <v>15.299068887904131</v>
      </c>
      <c r="AI22" s="217">
        <v>14.70340024320479</v>
      </c>
      <c r="AJ22" s="217">
        <v>14.537426930281196</v>
      </c>
      <c r="AK22" s="217">
        <v>14.667891529622574</v>
      </c>
      <c r="AL22" s="217">
        <v>10.946658141068834</v>
      </c>
      <c r="AM22" s="217">
        <v>10.470062412598967</v>
      </c>
      <c r="AN22" s="217">
        <v>10.085225455047752</v>
      </c>
      <c r="AO22" s="217">
        <v>10.424165694347504</v>
      </c>
      <c r="AP22" s="217">
        <v>10.194113016896095</v>
      </c>
      <c r="AQ22" s="217">
        <v>10.48662818566056</v>
      </c>
      <c r="AR22" s="217">
        <v>11.29242415454525</v>
      </c>
      <c r="AS22" s="217">
        <v>11.288425385719021</v>
      </c>
      <c r="AT22" s="217">
        <v>9.2181148699696216</v>
      </c>
      <c r="AU22" s="217">
        <v>11.139499893701712</v>
      </c>
      <c r="AV22" s="217">
        <v>11.772756332550021</v>
      </c>
      <c r="AW22" s="217">
        <v>6.7015714836000004</v>
      </c>
      <c r="AX22" s="217">
        <v>14.036526859842603</v>
      </c>
      <c r="AY22" s="217">
        <v>13.188570633371928</v>
      </c>
      <c r="AZ22" s="217">
        <v>12.103047788510086</v>
      </c>
      <c r="BA22" s="217">
        <v>23.372181332306322</v>
      </c>
      <c r="BB22" s="217">
        <v>21.780329006037405</v>
      </c>
      <c r="BC22" s="217">
        <v>38.982161432410635</v>
      </c>
      <c r="BD22" s="217">
        <v>52.350179952494578</v>
      </c>
      <c r="BE22" s="217">
        <v>60.05467415480571</v>
      </c>
      <c r="BF22" s="217">
        <v>70.904426592047656</v>
      </c>
      <c r="BG22" s="1272">
        <v>72.49833345384944</v>
      </c>
      <c r="BH22" s="988">
        <v>75.716562477666685</v>
      </c>
      <c r="BI22" s="208"/>
    </row>
    <row r="23" spans="21:66" ht="17.100000000000001" customHeight="1">
      <c r="U23" s="970"/>
      <c r="V23" s="964" t="s">
        <v>547</v>
      </c>
      <c r="Z23" s="208"/>
      <c r="AA23" s="987">
        <v>301.48035424699503</v>
      </c>
      <c r="AB23" s="217">
        <v>253.01362984869516</v>
      </c>
      <c r="AC23" s="217">
        <v>169.58933006351498</v>
      </c>
      <c r="AD23" s="217">
        <v>156.20395597759261</v>
      </c>
      <c r="AE23" s="217">
        <v>155.84147226720765</v>
      </c>
      <c r="AF23" s="217">
        <v>153.28640416229911</v>
      </c>
      <c r="AG23" s="218">
        <v>144.808242768882</v>
      </c>
      <c r="AH23" s="218">
        <v>130.64148684036454</v>
      </c>
      <c r="AI23" s="218">
        <v>108.58272618699003</v>
      </c>
      <c r="AJ23" s="218">
        <v>64.014130078866003</v>
      </c>
      <c r="AK23" s="218">
        <v>39.093149452500015</v>
      </c>
      <c r="AL23" s="218">
        <v>33.877329226290009</v>
      </c>
      <c r="AM23" s="218">
        <v>32.317999760970011</v>
      </c>
      <c r="AN23" s="218">
        <v>32.791047740431203</v>
      </c>
      <c r="AO23" s="218">
        <v>32.175383802249605</v>
      </c>
      <c r="AP23" s="218">
        <v>32.208241313407505</v>
      </c>
      <c r="AQ23" s="218">
        <v>32.291991176940009</v>
      </c>
      <c r="AR23" s="218">
        <v>32.006227726043996</v>
      </c>
      <c r="AS23" s="218">
        <v>31.957806806639997</v>
      </c>
      <c r="AT23" s="218">
        <v>24.012764823959998</v>
      </c>
      <c r="AU23" s="218">
        <v>22.612569361668001</v>
      </c>
      <c r="AV23" s="218">
        <v>22.56633839961864</v>
      </c>
      <c r="AW23" s="218">
        <v>19.640284975933874</v>
      </c>
      <c r="AX23" s="218">
        <v>14.199649500959996</v>
      </c>
      <c r="AY23" s="218">
        <v>2.8303030191744001</v>
      </c>
      <c r="AZ23" s="217" t="s">
        <v>534</v>
      </c>
      <c r="BA23" s="217" t="s">
        <v>534</v>
      </c>
      <c r="BB23" s="217" t="s">
        <v>534</v>
      </c>
      <c r="BC23" s="217" t="s">
        <v>534</v>
      </c>
      <c r="BD23" s="217" t="s">
        <v>534</v>
      </c>
      <c r="BE23" s="217" t="s">
        <v>534</v>
      </c>
      <c r="BF23" s="217" t="s">
        <v>534</v>
      </c>
      <c r="BG23" s="1272" t="s">
        <v>534</v>
      </c>
      <c r="BH23" s="988" t="s">
        <v>534</v>
      </c>
      <c r="BI23" s="208"/>
    </row>
    <row r="24" spans="21:66" ht="17.100000000000001" customHeight="1">
      <c r="U24" s="971" t="s">
        <v>227</v>
      </c>
      <c r="V24" s="972"/>
      <c r="Z24" s="208"/>
      <c r="AA24" s="994">
        <f>SUM(AA25:AA30)</f>
        <v>13763.755119005244</v>
      </c>
      <c r="AB24" s="231">
        <f t="shared" ref="AB24:BB24" si="4">SUM(AB25:AB30)</f>
        <v>15222.436626109769</v>
      </c>
      <c r="AC24" s="231">
        <f t="shared" si="4"/>
        <v>16757.194079639088</v>
      </c>
      <c r="AD24" s="231">
        <f t="shared" si="4"/>
        <v>16825.370768865592</v>
      </c>
      <c r="AE24" s="231">
        <f t="shared" si="4"/>
        <v>16091.87778663608</v>
      </c>
      <c r="AF24" s="231">
        <f t="shared" si="4"/>
        <v>17624.353862770593</v>
      </c>
      <c r="AG24" s="231">
        <f t="shared" si="4"/>
        <v>18257.766930874175</v>
      </c>
      <c r="AH24" s="231">
        <f t="shared" si="4"/>
        <v>15807.56107879089</v>
      </c>
      <c r="AI24" s="231">
        <f t="shared" si="4"/>
        <v>14479.710877179068</v>
      </c>
      <c r="AJ24" s="231">
        <f t="shared" si="4"/>
        <v>10321.247185902483</v>
      </c>
      <c r="AK24" s="231">
        <f t="shared" si="4"/>
        <v>8189.233844270454</v>
      </c>
      <c r="AL24" s="231">
        <f t="shared" si="4"/>
        <v>6933.2149250840885</v>
      </c>
      <c r="AM24" s="231">
        <f t="shared" si="4"/>
        <v>6604.5269957008459</v>
      </c>
      <c r="AN24" s="231">
        <f t="shared" si="4"/>
        <v>6235.2948712733923</v>
      </c>
      <c r="AO24" s="231">
        <f t="shared" si="4"/>
        <v>6164.5408192982741</v>
      </c>
      <c r="AP24" s="231">
        <f t="shared" si="4"/>
        <v>5827.9273063935862</v>
      </c>
      <c r="AQ24" s="231">
        <f t="shared" si="4"/>
        <v>5879.6829728524717</v>
      </c>
      <c r="AR24" s="231">
        <f t="shared" si="4"/>
        <v>5352.2294632054982</v>
      </c>
      <c r="AS24" s="231">
        <f t="shared" si="4"/>
        <v>4697.2872287129112</v>
      </c>
      <c r="AT24" s="231">
        <f t="shared" si="4"/>
        <v>2728.5221488510815</v>
      </c>
      <c r="AU24" s="231">
        <f t="shared" si="4"/>
        <v>2779.0920860865622</v>
      </c>
      <c r="AV24" s="231">
        <f t="shared" si="4"/>
        <v>2525.8723139041335</v>
      </c>
      <c r="AW24" s="231">
        <f t="shared" si="4"/>
        <v>2485.2913495243956</v>
      </c>
      <c r="AX24" s="231">
        <f t="shared" si="4"/>
        <v>2342.5222739869896</v>
      </c>
      <c r="AY24" s="231">
        <f t="shared" si="4"/>
        <v>2289.8952300513379</v>
      </c>
      <c r="AZ24" s="231">
        <f t="shared" si="4"/>
        <v>2373.1696473372185</v>
      </c>
      <c r="BA24" s="231">
        <f t="shared" si="4"/>
        <v>2407.6623510645732</v>
      </c>
      <c r="BB24" s="231">
        <f t="shared" si="4"/>
        <v>2324.2904780819067</v>
      </c>
      <c r="BC24" s="231">
        <f t="shared" ref="BC24:BH24" si="5">SUM(BC25:BC30)</f>
        <v>2271.2458786620673</v>
      </c>
      <c r="BD24" s="231">
        <f t="shared" si="5"/>
        <v>2204.4205863835941</v>
      </c>
      <c r="BE24" s="231">
        <f t="shared" si="5"/>
        <v>2241.7014554793327</v>
      </c>
      <c r="BF24" s="231">
        <f t="shared" si="5"/>
        <v>2233.5937727405812</v>
      </c>
      <c r="BG24" s="1276">
        <f t="shared" si="5"/>
        <v>2144.930347776793</v>
      </c>
      <c r="BH24" s="995">
        <f t="shared" si="5"/>
        <v>2118.5243597065078</v>
      </c>
      <c r="BI24" s="208"/>
    </row>
    <row r="25" spans="21:66" ht="17.100000000000001" customHeight="1">
      <c r="U25" s="973"/>
      <c r="V25" s="964" t="s">
        <v>548</v>
      </c>
      <c r="Z25" s="208"/>
      <c r="AA25" s="987">
        <v>723.11192000000005</v>
      </c>
      <c r="AB25" s="217">
        <v>686.09284000000014</v>
      </c>
      <c r="AC25" s="217">
        <v>724.43920000000003</v>
      </c>
      <c r="AD25" s="217">
        <v>787.07986000000017</v>
      </c>
      <c r="AE25" s="217">
        <v>815.11442</v>
      </c>
      <c r="AF25" s="217">
        <v>826.19326000000012</v>
      </c>
      <c r="AG25" s="217">
        <v>843.03524000000004</v>
      </c>
      <c r="AH25" s="217">
        <v>846.76798000000008</v>
      </c>
      <c r="AI25" s="217">
        <v>851.09010000000023</v>
      </c>
      <c r="AJ25" s="217">
        <v>850.20441397260277</v>
      </c>
      <c r="AK25" s="217">
        <v>839.52058</v>
      </c>
      <c r="AL25" s="217">
        <v>832.73284000000001</v>
      </c>
      <c r="AM25" s="217">
        <v>854.72131999999999</v>
      </c>
      <c r="AN25" s="217">
        <v>831.72609999999986</v>
      </c>
      <c r="AO25" s="217">
        <v>878.32284000000004</v>
      </c>
      <c r="AP25" s="217">
        <v>867.51992696629213</v>
      </c>
      <c r="AQ25" s="217">
        <v>881.57695351520454</v>
      </c>
      <c r="AR25" s="217">
        <v>875.19234440796345</v>
      </c>
      <c r="AS25" s="217">
        <v>872.89006702855067</v>
      </c>
      <c r="AT25" s="217">
        <v>863.45253479584005</v>
      </c>
      <c r="AU25" s="217">
        <v>825.2225448711165</v>
      </c>
      <c r="AV25" s="217">
        <v>832.65384285537277</v>
      </c>
      <c r="AW25" s="217">
        <v>854.15135590591001</v>
      </c>
      <c r="AX25" s="217">
        <v>855.69886357335884</v>
      </c>
      <c r="AY25" s="217">
        <v>854.20260810315494</v>
      </c>
      <c r="AZ25" s="217">
        <v>837.19107974961639</v>
      </c>
      <c r="BA25" s="217">
        <v>816.62823386815751</v>
      </c>
      <c r="BB25" s="217">
        <v>828.8734468457576</v>
      </c>
      <c r="BC25" s="217">
        <v>842.68881936849891</v>
      </c>
      <c r="BD25" s="217">
        <v>844.43199786608659</v>
      </c>
      <c r="BE25" s="217">
        <v>812.12559441417875</v>
      </c>
      <c r="BF25" s="217">
        <v>813.49646553754178</v>
      </c>
      <c r="BG25" s="1272">
        <v>816.10715196069827</v>
      </c>
      <c r="BH25" s="988">
        <v>820.52450413161478</v>
      </c>
      <c r="BI25" s="208"/>
    </row>
    <row r="26" spans="21:66" ht="17.100000000000001" customHeight="1">
      <c r="U26" s="973"/>
      <c r="V26" s="964" t="s">
        <v>549</v>
      </c>
      <c r="Z26" s="208"/>
      <c r="AA26" s="987">
        <v>8361.5349999999999</v>
      </c>
      <c r="AB26" s="217">
        <v>9345.244999999999</v>
      </c>
      <c r="AC26" s="217">
        <v>10328.954999999998</v>
      </c>
      <c r="AD26" s="217">
        <v>10328.954999999998</v>
      </c>
      <c r="AE26" s="217">
        <v>9837.0999999999985</v>
      </c>
      <c r="AF26" s="217">
        <v>10820.81</v>
      </c>
      <c r="AG26" s="217">
        <v>11580.800000000001</v>
      </c>
      <c r="AH26" s="217">
        <v>10285.01</v>
      </c>
      <c r="AI26" s="217">
        <v>9093.3250000000007</v>
      </c>
      <c r="AJ26" s="217">
        <v>5006.1578033472815</v>
      </c>
      <c r="AK26" s="217">
        <v>2999.0228033472795</v>
      </c>
      <c r="AL26" s="217">
        <v>2188.7162552301261</v>
      </c>
      <c r="AM26" s="217">
        <v>1666.8304184100421</v>
      </c>
      <c r="AN26" s="217">
        <v>1422.2357322175728</v>
      </c>
      <c r="AO26" s="217">
        <v>1236.8148326359824</v>
      </c>
      <c r="AP26" s="217">
        <v>956.40673640167347</v>
      </c>
      <c r="AQ26" s="217">
        <v>1043.1578221757336</v>
      </c>
      <c r="AR26" s="217">
        <v>932.34920135983498</v>
      </c>
      <c r="AS26" s="217">
        <v>896.18429916318098</v>
      </c>
      <c r="AT26" s="217">
        <v>773.63376569037712</v>
      </c>
      <c r="AU26" s="217">
        <v>705.69526569037703</v>
      </c>
      <c r="AV26" s="217">
        <v>774.76176569037648</v>
      </c>
      <c r="AW26" s="217">
        <v>778.07526569037736</v>
      </c>
      <c r="AX26" s="217">
        <v>699.04476569037672</v>
      </c>
      <c r="AY26" s="217">
        <v>654.230265690377</v>
      </c>
      <c r="AZ26" s="217">
        <v>685.69676569037642</v>
      </c>
      <c r="BA26" s="217">
        <v>675.4977656903767</v>
      </c>
      <c r="BB26" s="217">
        <v>638.97876569037646</v>
      </c>
      <c r="BC26" s="217">
        <v>589.62876569037655</v>
      </c>
      <c r="BD26" s="217">
        <v>590.33376569037603</v>
      </c>
      <c r="BE26" s="217">
        <v>588.82976569037635</v>
      </c>
      <c r="BF26" s="217">
        <v>615.78426569037686</v>
      </c>
      <c r="BG26" s="1272">
        <v>580.98076569037642</v>
      </c>
      <c r="BH26" s="988">
        <v>660.90426569037641</v>
      </c>
      <c r="BI26" s="208"/>
    </row>
    <row r="27" spans="21:66" ht="17.100000000000001" customHeight="1">
      <c r="U27" s="973"/>
      <c r="V27" s="964" t="s">
        <v>544</v>
      </c>
      <c r="Z27" s="208"/>
      <c r="AA27" s="990">
        <v>151.04182413706224</v>
      </c>
      <c r="AB27" s="226">
        <v>130.31872008062484</v>
      </c>
      <c r="AC27" s="226">
        <v>110.30612244897961</v>
      </c>
      <c r="AD27" s="226">
        <v>115.842151675485</v>
      </c>
      <c r="AE27" s="226">
        <v>112.52645502645503</v>
      </c>
      <c r="AF27" s="226">
        <v>117.5</v>
      </c>
      <c r="AG27" s="226">
        <v>141</v>
      </c>
      <c r="AH27" s="226">
        <v>188</v>
      </c>
      <c r="AI27" s="226">
        <v>399.5</v>
      </c>
      <c r="AJ27" s="226">
        <v>634.5</v>
      </c>
      <c r="AK27" s="226">
        <v>1008.7845</v>
      </c>
      <c r="AL27" s="226">
        <v>1127.577</v>
      </c>
      <c r="AM27" s="226">
        <v>1117.1665</v>
      </c>
      <c r="AN27" s="226">
        <v>1105.5149246861924</v>
      </c>
      <c r="AO27" s="226">
        <v>1103.5420062761507</v>
      </c>
      <c r="AP27" s="226">
        <v>1137.9182782426778</v>
      </c>
      <c r="AQ27" s="226">
        <v>1033.0141799163182</v>
      </c>
      <c r="AR27" s="226">
        <v>1067.3503347280334</v>
      </c>
      <c r="AS27" s="226">
        <v>633.48950000000002</v>
      </c>
      <c r="AT27" s="226">
        <v>203.76849999999996</v>
      </c>
      <c r="AU27" s="226">
        <v>302.75049999999999</v>
      </c>
      <c r="AV27" s="226">
        <v>182.125</v>
      </c>
      <c r="AW27" s="226">
        <v>190.58500000000001</v>
      </c>
      <c r="AX27" s="226">
        <v>161.11600000000001</v>
      </c>
      <c r="AY27" s="226">
        <v>189.88</v>
      </c>
      <c r="AZ27" s="226">
        <v>242.37899999999999</v>
      </c>
      <c r="BA27" s="226">
        <v>324.6995</v>
      </c>
      <c r="BB27" s="226">
        <v>254.24650000000003</v>
      </c>
      <c r="BC27" s="226">
        <v>281.13049999999998</v>
      </c>
      <c r="BD27" s="226">
        <v>260.87350000000004</v>
      </c>
      <c r="BE27" s="226">
        <v>301.01150000000001</v>
      </c>
      <c r="BF27" s="226">
        <v>324.44099999999997</v>
      </c>
      <c r="BG27" s="1274">
        <v>290.97699999999998</v>
      </c>
      <c r="BH27" s="991">
        <v>216.74050000000003</v>
      </c>
      <c r="BI27" s="208"/>
    </row>
    <row r="28" spans="21:66" ht="17.100000000000001" customHeight="1">
      <c r="U28" s="973"/>
      <c r="V28" s="964" t="s">
        <v>540</v>
      </c>
      <c r="Z28" s="208"/>
      <c r="AA28" s="990">
        <v>837.74178123182014</v>
      </c>
      <c r="AB28" s="226">
        <v>936.29963784732854</v>
      </c>
      <c r="AC28" s="226">
        <v>1034.8574944628367</v>
      </c>
      <c r="AD28" s="226">
        <v>1034.8574944628367</v>
      </c>
      <c r="AE28" s="226">
        <v>985.57856615508251</v>
      </c>
      <c r="AF28" s="226">
        <v>1084.136422770591</v>
      </c>
      <c r="AG28" s="226">
        <v>1155.5704908741752</v>
      </c>
      <c r="AH28" s="226">
        <v>1397.679268790889</v>
      </c>
      <c r="AI28" s="226">
        <v>1399.451547179068</v>
      </c>
      <c r="AJ28" s="226">
        <v>1431.5039345825987</v>
      </c>
      <c r="AK28" s="226">
        <v>1591.7307709231743</v>
      </c>
      <c r="AL28" s="226">
        <v>1159.3725098539624</v>
      </c>
      <c r="AM28" s="226">
        <v>1189.4211032908038</v>
      </c>
      <c r="AN28" s="226">
        <v>1196.4785513696279</v>
      </c>
      <c r="AO28" s="226">
        <v>1317.6534413861418</v>
      </c>
      <c r="AP28" s="226">
        <v>1173.6683887829433</v>
      </c>
      <c r="AQ28" s="226">
        <v>988.42973847521625</v>
      </c>
      <c r="AR28" s="226">
        <v>921.84592812841538</v>
      </c>
      <c r="AS28" s="226">
        <v>723.06248110053605</v>
      </c>
      <c r="AT28" s="226">
        <v>442.45577181583565</v>
      </c>
      <c r="AU28" s="226">
        <v>473.24321052506872</v>
      </c>
      <c r="AV28" s="226">
        <v>396.03391491838369</v>
      </c>
      <c r="AW28" s="226">
        <v>358.24980751810853</v>
      </c>
      <c r="AX28" s="226">
        <v>355.958967823254</v>
      </c>
      <c r="AY28" s="226">
        <v>331.19565405780577</v>
      </c>
      <c r="AZ28" s="226">
        <v>356.72637996722528</v>
      </c>
      <c r="BA28" s="226">
        <v>377.73121257961429</v>
      </c>
      <c r="BB28" s="226">
        <v>392.58727938516984</v>
      </c>
      <c r="BC28" s="226">
        <v>338.8082402984399</v>
      </c>
      <c r="BD28" s="226">
        <v>315.7280974434438</v>
      </c>
      <c r="BE28" s="226">
        <v>343.06689238151517</v>
      </c>
      <c r="BF28" s="226">
        <v>300.24819351266297</v>
      </c>
      <c r="BG28" s="1274">
        <v>299.05235513444865</v>
      </c>
      <c r="BH28" s="991">
        <v>272.77861489324692</v>
      </c>
      <c r="BI28" s="208"/>
    </row>
    <row r="29" spans="21:66" ht="17.100000000000001" customHeight="1">
      <c r="U29" s="973"/>
      <c r="V29" s="964" t="s">
        <v>541</v>
      </c>
      <c r="Z29" s="208"/>
      <c r="AA29" s="990">
        <v>112.98368454545454</v>
      </c>
      <c r="AB29" s="226">
        <v>126.27588272727272</v>
      </c>
      <c r="AC29" s="226">
        <v>139.5680809090909</v>
      </c>
      <c r="AD29" s="226">
        <v>139.5680809090909</v>
      </c>
      <c r="AE29" s="226">
        <v>132.92198181818182</v>
      </c>
      <c r="AF29" s="226">
        <v>146.21418</v>
      </c>
      <c r="AG29" s="226">
        <v>424.8612</v>
      </c>
      <c r="AH29" s="226">
        <v>552.10383000000013</v>
      </c>
      <c r="AI29" s="226">
        <v>668.34422999999992</v>
      </c>
      <c r="AJ29" s="226">
        <v>894.88103399999989</v>
      </c>
      <c r="AK29" s="226">
        <v>904.17519000000004</v>
      </c>
      <c r="AL29" s="226">
        <v>849.31631999999979</v>
      </c>
      <c r="AM29" s="226">
        <v>930.387654</v>
      </c>
      <c r="AN29" s="226">
        <v>880.33956299999988</v>
      </c>
      <c r="AO29" s="226">
        <v>876.20769900000005</v>
      </c>
      <c r="AP29" s="226">
        <v>733.61397599999998</v>
      </c>
      <c r="AQ29" s="226">
        <v>590.00927876999981</v>
      </c>
      <c r="AR29" s="226">
        <v>376.7316545812501</v>
      </c>
      <c r="AS29" s="226">
        <v>305.01088142064322</v>
      </c>
      <c r="AT29" s="226">
        <v>205.51157654902909</v>
      </c>
      <c r="AU29" s="226">
        <v>277.13056499999993</v>
      </c>
      <c r="AV29" s="226">
        <v>203.99779044000005</v>
      </c>
      <c r="AW29" s="226">
        <v>177.32992041</v>
      </c>
      <c r="AX29" s="226">
        <v>175.05867689999997</v>
      </c>
      <c r="AY29" s="226">
        <v>196.93670220000001</v>
      </c>
      <c r="AZ29" s="226">
        <v>197.12642193000008</v>
      </c>
      <c r="BA29" s="226">
        <v>161.40563892642501</v>
      </c>
      <c r="BB29" s="226">
        <v>167.65698694500006</v>
      </c>
      <c r="BC29" s="226">
        <v>172.03655340000012</v>
      </c>
      <c r="BD29" s="226">
        <v>151.66972521</v>
      </c>
      <c r="BE29" s="226">
        <v>143.04070287000033</v>
      </c>
      <c r="BF29" s="226">
        <v>132.60034800000003</v>
      </c>
      <c r="BG29" s="1274">
        <v>124.07647499126981</v>
      </c>
      <c r="BH29" s="991">
        <v>124.07647499126981</v>
      </c>
      <c r="BI29" s="208"/>
    </row>
    <row r="30" spans="21:66" ht="17.100000000000001" customHeight="1">
      <c r="U30" s="974"/>
      <c r="V30" s="964" t="s">
        <v>550</v>
      </c>
      <c r="Z30" s="208"/>
      <c r="AA30" s="987">
        <v>3577.3409090909086</v>
      </c>
      <c r="AB30" s="217">
        <v>3998.2045454545464</v>
      </c>
      <c r="AC30" s="217">
        <v>4419.0681818181829</v>
      </c>
      <c r="AD30" s="217">
        <v>4419.0681818181829</v>
      </c>
      <c r="AE30" s="217">
        <v>4208.6363636363631</v>
      </c>
      <c r="AF30" s="217">
        <v>4629.5</v>
      </c>
      <c r="AG30" s="217">
        <v>4112.5</v>
      </c>
      <c r="AH30" s="217">
        <v>2538</v>
      </c>
      <c r="AI30" s="217">
        <v>2068</v>
      </c>
      <c r="AJ30" s="217">
        <v>1504</v>
      </c>
      <c r="AK30" s="217">
        <v>846</v>
      </c>
      <c r="AL30" s="217">
        <v>775.5</v>
      </c>
      <c r="AM30" s="217">
        <v>846</v>
      </c>
      <c r="AN30" s="217">
        <v>799</v>
      </c>
      <c r="AO30" s="217">
        <v>752</v>
      </c>
      <c r="AP30" s="217">
        <v>958.79999999999984</v>
      </c>
      <c r="AQ30" s="217">
        <v>1343.4949999999999</v>
      </c>
      <c r="AR30" s="217">
        <v>1178.7599999999998</v>
      </c>
      <c r="AS30" s="217">
        <v>1266.6500000000003</v>
      </c>
      <c r="AT30" s="217">
        <v>239.69999999999996</v>
      </c>
      <c r="AU30" s="217">
        <v>195.05000000000007</v>
      </c>
      <c r="AV30" s="217">
        <v>136.30000000000004</v>
      </c>
      <c r="AW30" s="217">
        <v>126.90000000000003</v>
      </c>
      <c r="AX30" s="218">
        <v>95.644999999999982</v>
      </c>
      <c r="AY30" s="218">
        <v>63.450000000000017</v>
      </c>
      <c r="AZ30" s="218">
        <v>54.049999999999983</v>
      </c>
      <c r="BA30" s="218">
        <v>51.700000000000017</v>
      </c>
      <c r="BB30" s="218">
        <v>41.947499215602875</v>
      </c>
      <c r="BC30" s="218">
        <v>46.952999904751785</v>
      </c>
      <c r="BD30" s="218">
        <v>41.383500173687935</v>
      </c>
      <c r="BE30" s="218">
        <v>53.627000123262405</v>
      </c>
      <c r="BF30" s="218">
        <v>47.023499999999999</v>
      </c>
      <c r="BG30" s="1277">
        <v>33.736599999999989</v>
      </c>
      <c r="BH30" s="996">
        <v>23.5</v>
      </c>
      <c r="BI30" s="208"/>
    </row>
    <row r="31" spans="21:66" ht="17.100000000000001" customHeight="1">
      <c r="U31" s="975" t="s">
        <v>228</v>
      </c>
      <c r="V31" s="976"/>
      <c r="Z31" s="301"/>
      <c r="AA31" s="997">
        <f>SUM(AA32:AA34)</f>
        <v>27.969977540117149</v>
      </c>
      <c r="AB31" s="236">
        <f>SUM(AB32:AB34)</f>
        <v>27.969977540117149</v>
      </c>
      <c r="AC31" s="236">
        <f>SUM(AC32:AC34)</f>
        <v>27.969977540117149</v>
      </c>
      <c r="AD31" s="236">
        <f t="shared" ref="AD31:BA31" si="6">SUM(AD32:AD34)</f>
        <v>37.293303386822863</v>
      </c>
      <c r="AE31" s="236">
        <f t="shared" si="6"/>
        <v>65.263280926939998</v>
      </c>
      <c r="AF31" s="236">
        <f t="shared" si="6"/>
        <v>172.4815281640557</v>
      </c>
      <c r="AG31" s="236">
        <f t="shared" si="6"/>
        <v>164.42540966801653</v>
      </c>
      <c r="AH31" s="236">
        <f t="shared" si="6"/>
        <v>148.48545405226307</v>
      </c>
      <c r="AI31" s="236">
        <f t="shared" si="6"/>
        <v>164.99213307839256</v>
      </c>
      <c r="AJ31" s="236">
        <f t="shared" si="6"/>
        <v>275.30148878025642</v>
      </c>
      <c r="AK31" s="236">
        <f t="shared" si="6"/>
        <v>258.17810110127044</v>
      </c>
      <c r="AL31" s="236">
        <f t="shared" si="6"/>
        <v>264.98538343032186</v>
      </c>
      <c r="AM31" s="236">
        <f t="shared" si="6"/>
        <v>332.1376011609118</v>
      </c>
      <c r="AN31" s="236">
        <f t="shared" si="6"/>
        <v>377.28584676483075</v>
      </c>
      <c r="AO31" s="236">
        <f t="shared" si="6"/>
        <v>437.96230017126317</v>
      </c>
      <c r="AP31" s="236">
        <f t="shared" si="6"/>
        <v>1362.55496717186</v>
      </c>
      <c r="AQ31" s="236">
        <f t="shared" si="6"/>
        <v>1293.6141739175309</v>
      </c>
      <c r="AR31" s="236">
        <f t="shared" si="6"/>
        <v>1462.3679972000032</v>
      </c>
      <c r="AS31" s="236">
        <f t="shared" si="6"/>
        <v>1365.0464767653943</v>
      </c>
      <c r="AT31" s="236">
        <f t="shared" si="6"/>
        <v>1250.504053956726</v>
      </c>
      <c r="AU31" s="236">
        <f t="shared" si="6"/>
        <v>1423.4198929407041</v>
      </c>
      <c r="AV31" s="236">
        <f t="shared" si="6"/>
        <v>1668.8751465895884</v>
      </c>
      <c r="AW31" s="236">
        <f t="shared" si="6"/>
        <v>1398.5930038727408</v>
      </c>
      <c r="AX31" s="236">
        <f t="shared" si="6"/>
        <v>1504.2852535213401</v>
      </c>
      <c r="AY31" s="236">
        <f t="shared" si="6"/>
        <v>1041.8021794246881</v>
      </c>
      <c r="AZ31" s="236">
        <f t="shared" si="6"/>
        <v>524.43295489889135</v>
      </c>
      <c r="BA31" s="236">
        <f t="shared" si="6"/>
        <v>581.52760842465796</v>
      </c>
      <c r="BB31" s="236">
        <f t="shared" ref="BB31:BG31" si="7">SUM(BB32:BB34)</f>
        <v>406.84616542730998</v>
      </c>
      <c r="BC31" s="236">
        <f t="shared" si="7"/>
        <v>276.06154339246029</v>
      </c>
      <c r="BD31" s="236">
        <f t="shared" si="7"/>
        <v>256.83207867112117</v>
      </c>
      <c r="BE31" s="236">
        <f t="shared" si="7"/>
        <v>292.79076448579787</v>
      </c>
      <c r="BF31" s="236">
        <f t="shared" si="7"/>
        <v>331.52627938079831</v>
      </c>
      <c r="BG31" s="1278">
        <f t="shared" si="7"/>
        <v>336.30302931050926</v>
      </c>
      <c r="BH31" s="998">
        <f t="shared" ref="BH31" si="8">SUM(BH32:BH34)</f>
        <v>211.92868927354192</v>
      </c>
      <c r="BI31" s="208"/>
    </row>
    <row r="32" spans="21:66" ht="17.100000000000001" customHeight="1">
      <c r="U32" s="975"/>
      <c r="V32" s="965" t="s">
        <v>540</v>
      </c>
      <c r="Z32" s="1620"/>
      <c r="AA32" s="999">
        <v>22.989261750171202</v>
      </c>
      <c r="AB32" s="218">
        <v>22.989261750171202</v>
      </c>
      <c r="AC32" s="218">
        <v>22.989261750171202</v>
      </c>
      <c r="AD32" s="218">
        <v>30.652349000228266</v>
      </c>
      <c r="AE32" s="218">
        <v>53.641610750399465</v>
      </c>
      <c r="AF32" s="217">
        <v>141.7671141260557</v>
      </c>
      <c r="AG32" s="217">
        <v>142.32791701686654</v>
      </c>
      <c r="AH32" s="217">
        <v>104.70648775091304</v>
      </c>
      <c r="AI32" s="217">
        <v>99.99600031039256</v>
      </c>
      <c r="AJ32" s="217">
        <v>178.24607124390644</v>
      </c>
      <c r="AK32" s="217">
        <v>83.865233683770441</v>
      </c>
      <c r="AL32" s="217">
        <v>98.758917130721855</v>
      </c>
      <c r="AM32" s="217">
        <v>140.28847971091173</v>
      </c>
      <c r="AN32" s="217">
        <v>109.79655056483071</v>
      </c>
      <c r="AO32" s="217">
        <v>152.92972752126303</v>
      </c>
      <c r="AP32" s="217">
        <v>135.66622017186</v>
      </c>
      <c r="AQ32" s="217">
        <v>162.7260102325306</v>
      </c>
      <c r="AR32" s="217">
        <v>206.53403772875353</v>
      </c>
      <c r="AS32" s="217">
        <v>191.47972337469679</v>
      </c>
      <c r="AT32" s="217">
        <v>153.43543883959222</v>
      </c>
      <c r="AU32" s="217">
        <v>160.64766280345441</v>
      </c>
      <c r="AV32" s="217">
        <v>147.27818619208801</v>
      </c>
      <c r="AW32" s="217">
        <v>149.13918233024128</v>
      </c>
      <c r="AX32" s="217">
        <v>93.231493814840519</v>
      </c>
      <c r="AY32" s="217">
        <v>114.31320015118835</v>
      </c>
      <c r="AZ32" s="217">
        <v>125.32379467149131</v>
      </c>
      <c r="BA32" s="217">
        <v>159.05868679199526</v>
      </c>
      <c r="BB32" s="217">
        <v>167.1863188279585</v>
      </c>
      <c r="BC32" s="217">
        <v>202.02170344512189</v>
      </c>
      <c r="BD32" s="217">
        <v>221.31199124664272</v>
      </c>
      <c r="BE32" s="217">
        <v>260.87522458746793</v>
      </c>
      <c r="BF32" s="217">
        <v>291.45397950829829</v>
      </c>
      <c r="BG32" s="1272">
        <v>303.13038262675923</v>
      </c>
      <c r="BH32" s="988">
        <v>184.39104258979191</v>
      </c>
      <c r="BI32" s="208"/>
    </row>
    <row r="33" spans="2:67" ht="17.100000000000001" customHeight="1">
      <c r="U33" s="975"/>
      <c r="V33" s="965" t="s">
        <v>551</v>
      </c>
      <c r="Z33" s="1620"/>
      <c r="AA33" s="999">
        <v>2.6108108108108103</v>
      </c>
      <c r="AB33" s="218">
        <v>2.6108108108108103</v>
      </c>
      <c r="AC33" s="218">
        <v>2.6108108108108103</v>
      </c>
      <c r="AD33" s="218">
        <v>3.4810810810810806</v>
      </c>
      <c r="AE33" s="218">
        <v>6.0918918918918923</v>
      </c>
      <c r="AF33" s="218">
        <v>16.100000000000001</v>
      </c>
      <c r="AG33" s="218">
        <v>16.100000000000001</v>
      </c>
      <c r="AH33" s="218">
        <v>16.100000000000001</v>
      </c>
      <c r="AI33" s="218">
        <v>32.200000000000003</v>
      </c>
      <c r="AJ33" s="218">
        <v>48.29999999999999</v>
      </c>
      <c r="AK33" s="217">
        <v>112.7</v>
      </c>
      <c r="AL33" s="217">
        <v>112.7</v>
      </c>
      <c r="AM33" s="217">
        <v>144.90000000000003</v>
      </c>
      <c r="AN33" s="217">
        <v>128.80000000000001</v>
      </c>
      <c r="AO33" s="217">
        <v>130.41</v>
      </c>
      <c r="AP33" s="217">
        <v>1160.81</v>
      </c>
      <c r="AQ33" s="217">
        <v>1051.3300000000002</v>
      </c>
      <c r="AR33" s="217">
        <v>1149.5399999999995</v>
      </c>
      <c r="AS33" s="217">
        <v>1144.71</v>
      </c>
      <c r="AT33" s="217">
        <v>1075.4800000000002</v>
      </c>
      <c r="AU33" s="217">
        <v>1238.0899999999995</v>
      </c>
      <c r="AV33" s="217">
        <v>1498.9100000000003</v>
      </c>
      <c r="AW33" s="217">
        <v>1230.0399999999995</v>
      </c>
      <c r="AX33" s="217">
        <v>1391.0399999999995</v>
      </c>
      <c r="AY33" s="217">
        <v>902.97493999999983</v>
      </c>
      <c r="AZ33" s="217">
        <v>378.35</v>
      </c>
      <c r="BA33" s="217">
        <v>404.11000614166261</v>
      </c>
      <c r="BB33" s="217">
        <v>219.12100406885148</v>
      </c>
      <c r="BC33" s="218">
        <v>54.256999596953392</v>
      </c>
      <c r="BD33" s="218">
        <v>18.031999596953387</v>
      </c>
      <c r="BE33" s="218">
        <v>14.143366818130016</v>
      </c>
      <c r="BF33" s="218">
        <v>22.356459999999998</v>
      </c>
      <c r="BG33" s="1277">
        <v>19.158999999999999</v>
      </c>
      <c r="BH33" s="996">
        <v>13.524000000000004</v>
      </c>
      <c r="BI33" s="208"/>
    </row>
    <row r="34" spans="2:67" ht="17.100000000000001" customHeight="1" thickBot="1">
      <c r="U34" s="975"/>
      <c r="V34" s="977" t="s">
        <v>541</v>
      </c>
      <c r="Z34" s="1620"/>
      <c r="AA34" s="1000">
        <v>2.3699049791351356</v>
      </c>
      <c r="AB34" s="238">
        <v>2.3699049791351356</v>
      </c>
      <c r="AC34" s="238">
        <v>2.3699049791351356</v>
      </c>
      <c r="AD34" s="238">
        <v>3.1598733055135138</v>
      </c>
      <c r="AE34" s="238">
        <v>5.529778284648649</v>
      </c>
      <c r="AF34" s="238">
        <v>14.614414038000003</v>
      </c>
      <c r="AG34" s="238">
        <v>5.9974926511500035</v>
      </c>
      <c r="AH34" s="238">
        <v>27.67896630135002</v>
      </c>
      <c r="AI34" s="238">
        <v>32.796132768000021</v>
      </c>
      <c r="AJ34" s="238">
        <v>48.755417536350002</v>
      </c>
      <c r="AK34" s="238">
        <v>61.612867417500027</v>
      </c>
      <c r="AL34" s="238">
        <v>53.526466299599996</v>
      </c>
      <c r="AM34" s="238">
        <v>46.949121450000014</v>
      </c>
      <c r="AN34" s="239">
        <v>138.68929620000003</v>
      </c>
      <c r="AO34" s="239">
        <v>154.62257265000011</v>
      </c>
      <c r="AP34" s="238">
        <v>66.078747000000106</v>
      </c>
      <c r="AQ34" s="238">
        <v>79.558163685000125</v>
      </c>
      <c r="AR34" s="239">
        <v>106.29395947125026</v>
      </c>
      <c r="AS34" s="238">
        <v>28.856753390697655</v>
      </c>
      <c r="AT34" s="238">
        <v>21.58861511713339</v>
      </c>
      <c r="AU34" s="238">
        <v>24.682230137250041</v>
      </c>
      <c r="AV34" s="238">
        <v>22.68696039750003</v>
      </c>
      <c r="AW34" s="238">
        <v>19.413821542500031</v>
      </c>
      <c r="AX34" s="238">
        <v>20.013759706500032</v>
      </c>
      <c r="AY34" s="238">
        <v>24.514039273500043</v>
      </c>
      <c r="AZ34" s="238">
        <v>20.759160227400038</v>
      </c>
      <c r="BA34" s="238">
        <v>18.358915491000033</v>
      </c>
      <c r="BB34" s="238">
        <v>20.538842530500034</v>
      </c>
      <c r="BC34" s="238">
        <v>19.782840350385026</v>
      </c>
      <c r="BD34" s="238">
        <v>17.488087827525025</v>
      </c>
      <c r="BE34" s="238">
        <v>17.772173080199934</v>
      </c>
      <c r="BF34" s="238">
        <v>17.715839872500034</v>
      </c>
      <c r="BG34" s="1279">
        <v>14.013646683750023</v>
      </c>
      <c r="BH34" s="1001">
        <v>14.013646683750023</v>
      </c>
      <c r="BI34" s="208"/>
    </row>
    <row r="35" spans="2:67" ht="17.100000000000001" customHeight="1" thickTop="1" thickBot="1">
      <c r="B35" s="24" t="s">
        <v>15</v>
      </c>
      <c r="U35" s="978" t="s">
        <v>23</v>
      </c>
      <c r="V35" s="979"/>
      <c r="Z35" s="208"/>
      <c r="AA35" s="1002">
        <f t="shared" ref="AA35:BD35" si="9">AA5+AA17+AA24+AA31</f>
        <v>33364.366226122023</v>
      </c>
      <c r="AB35" s="1003">
        <f t="shared" si="9"/>
        <v>36886.31428424309</v>
      </c>
      <c r="AC35" s="1003">
        <f t="shared" si="9"/>
        <v>38868.018097454384</v>
      </c>
      <c r="AD35" s="1003">
        <f t="shared" si="9"/>
        <v>42384.493388808012</v>
      </c>
      <c r="AE35" s="1003">
        <f t="shared" si="9"/>
        <v>46519.343501901196</v>
      </c>
      <c r="AF35" s="1003">
        <f t="shared" si="9"/>
        <v>55568.072439753581</v>
      </c>
      <c r="AG35" s="1003">
        <f t="shared" si="9"/>
        <v>56266.732449414652</v>
      </c>
      <c r="AH35" s="1003">
        <f t="shared" si="9"/>
        <v>55252.992211762969</v>
      </c>
      <c r="AI35" s="1003">
        <f t="shared" si="9"/>
        <v>50196.779947426643</v>
      </c>
      <c r="AJ35" s="1003">
        <f t="shared" si="9"/>
        <v>43446.955629496719</v>
      </c>
      <c r="AK35" s="1003">
        <f t="shared" si="9"/>
        <v>38771.92049037158</v>
      </c>
      <c r="AL35" s="1003">
        <f t="shared" si="9"/>
        <v>32908.011280699815</v>
      </c>
      <c r="AM35" s="1003">
        <f t="shared" si="9"/>
        <v>29521.516057113411</v>
      </c>
      <c r="AN35" s="1003">
        <f t="shared" si="9"/>
        <v>29058.98620624861</v>
      </c>
      <c r="AO35" s="1003">
        <f t="shared" si="9"/>
        <v>26369.929086525324</v>
      </c>
      <c r="AP35" s="1003">
        <f t="shared" si="9"/>
        <v>26840.795666378865</v>
      </c>
      <c r="AQ35" s="1003">
        <f t="shared" si="9"/>
        <v>28939.50421548864</v>
      </c>
      <c r="AR35" s="1003">
        <f t="shared" si="9"/>
        <v>29639.198110464196</v>
      </c>
      <c r="AS35" s="1003">
        <f t="shared" si="9"/>
        <v>29298.408651285583</v>
      </c>
      <c r="AT35" s="1003">
        <f t="shared" si="9"/>
        <v>27315.443360092788</v>
      </c>
      <c r="AU35" s="1003">
        <f t="shared" si="9"/>
        <v>30009.388496840209</v>
      </c>
      <c r="AV35" s="1003">
        <f t="shared" si="9"/>
        <v>32220.048060506255</v>
      </c>
      <c r="AW35" s="1003">
        <f t="shared" si="9"/>
        <v>34737.793024128485</v>
      </c>
      <c r="AX35" s="1003">
        <f t="shared" si="9"/>
        <v>37168.067856229733</v>
      </c>
      <c r="AY35" s="1003">
        <f t="shared" si="9"/>
        <v>40241.238795065678</v>
      </c>
      <c r="AZ35" s="1003">
        <f t="shared" si="9"/>
        <v>43036.59161628037</v>
      </c>
      <c r="BA35" s="1003">
        <f t="shared" si="9"/>
        <v>45550.176099119904</v>
      </c>
      <c r="BB35" s="1003">
        <f t="shared" si="9"/>
        <v>46875.862058110906</v>
      </c>
      <c r="BC35" s="1003">
        <f t="shared" si="9"/>
        <v>48083.471470159704</v>
      </c>
      <c r="BD35" s="1003">
        <f t="shared" si="9"/>
        <v>50084.143790205497</v>
      </c>
      <c r="BE35" s="1003">
        <f>BE5+BE17+BE24+BE31</f>
        <v>51892.284774777399</v>
      </c>
      <c r="BF35" s="1003">
        <f>BF5+BF17+BF24+BF31</f>
        <v>52366.209386745424</v>
      </c>
      <c r="BG35" s="1280">
        <f>BG5+BG17+BG24+BG31</f>
        <v>51673.661331015326</v>
      </c>
      <c r="BH35" s="1004">
        <f>BH5+BH17+BH24+BH31</f>
        <v>51291.085001540661</v>
      </c>
      <c r="BI35" s="208"/>
      <c r="BM35" s="209"/>
      <c r="BN35" s="209"/>
      <c r="BO35" s="209"/>
    </row>
    <row r="36" spans="2:67" s="27" customFormat="1" ht="17.100000000000001" customHeight="1">
      <c r="W36" s="1149"/>
      <c r="X36" s="1149"/>
      <c r="Y36" s="1149"/>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M36" s="241"/>
      <c r="BN36" s="241"/>
      <c r="BO36" s="241"/>
    </row>
    <row r="37" spans="2:67">
      <c r="AF37" s="242"/>
      <c r="BM37" s="243"/>
      <c r="BN37" s="243"/>
      <c r="BO37" s="243"/>
    </row>
    <row r="38" spans="2:67">
      <c r="U38" s="24" t="s">
        <v>66</v>
      </c>
    </row>
    <row r="39" spans="2:67">
      <c r="U39" s="205"/>
      <c r="V39" s="206"/>
      <c r="Y39" s="1150"/>
      <c r="Z39" s="1532"/>
      <c r="AA39" s="99">
        <v>1990</v>
      </c>
      <c r="AB39" s="99">
        <f t="shared" ref="AB39:AP39" si="10">AA39+1</f>
        <v>1991</v>
      </c>
      <c r="AC39" s="99">
        <f t="shared" si="10"/>
        <v>1992</v>
      </c>
      <c r="AD39" s="99">
        <f t="shared" si="10"/>
        <v>1993</v>
      </c>
      <c r="AE39" s="99">
        <f t="shared" si="10"/>
        <v>1994</v>
      </c>
      <c r="AF39" s="99">
        <v>1995</v>
      </c>
      <c r="AG39" s="99">
        <f t="shared" si="10"/>
        <v>1996</v>
      </c>
      <c r="AH39" s="99">
        <f t="shared" si="10"/>
        <v>1997</v>
      </c>
      <c r="AI39" s="99">
        <f t="shared" si="10"/>
        <v>1998</v>
      </c>
      <c r="AJ39" s="99">
        <f t="shared" si="10"/>
        <v>1999</v>
      </c>
      <c r="AK39" s="99">
        <f t="shared" si="10"/>
        <v>2000</v>
      </c>
      <c r="AL39" s="99">
        <f t="shared" si="10"/>
        <v>2001</v>
      </c>
      <c r="AM39" s="99">
        <f t="shared" si="10"/>
        <v>2002</v>
      </c>
      <c r="AN39" s="99">
        <f t="shared" si="10"/>
        <v>2003</v>
      </c>
      <c r="AO39" s="99">
        <f t="shared" si="10"/>
        <v>2004</v>
      </c>
      <c r="AP39" s="99">
        <f t="shared" si="10"/>
        <v>2005</v>
      </c>
      <c r="AQ39" s="99">
        <f t="shared" ref="AQ39:AZ39" si="11">AP39+1</f>
        <v>2006</v>
      </c>
      <c r="AR39" s="99">
        <f t="shared" si="11"/>
        <v>2007</v>
      </c>
      <c r="AS39" s="99">
        <f t="shared" si="11"/>
        <v>2008</v>
      </c>
      <c r="AT39" s="99">
        <f t="shared" si="11"/>
        <v>2009</v>
      </c>
      <c r="AU39" s="99">
        <f t="shared" si="11"/>
        <v>2010</v>
      </c>
      <c r="AV39" s="99">
        <f t="shared" si="11"/>
        <v>2011</v>
      </c>
      <c r="AW39" s="99">
        <f t="shared" si="11"/>
        <v>2012</v>
      </c>
      <c r="AX39" s="99">
        <f t="shared" si="11"/>
        <v>2013</v>
      </c>
      <c r="AY39" s="99">
        <f t="shared" si="11"/>
        <v>2014</v>
      </c>
      <c r="AZ39" s="99">
        <f t="shared" si="11"/>
        <v>2015</v>
      </c>
      <c r="BA39" s="99">
        <f t="shared" ref="BA39:BH39" si="12">AZ39+1</f>
        <v>2016</v>
      </c>
      <c r="BB39" s="99">
        <f t="shared" si="12"/>
        <v>2017</v>
      </c>
      <c r="BC39" s="99">
        <f t="shared" si="12"/>
        <v>2018</v>
      </c>
      <c r="BD39" s="99">
        <f t="shared" si="12"/>
        <v>2019</v>
      </c>
      <c r="BE39" s="99">
        <f t="shared" si="12"/>
        <v>2020</v>
      </c>
      <c r="BF39" s="99">
        <f t="shared" si="12"/>
        <v>2021</v>
      </c>
      <c r="BG39" s="99">
        <f t="shared" si="12"/>
        <v>2022</v>
      </c>
      <c r="BH39" s="99">
        <f t="shared" si="12"/>
        <v>2023</v>
      </c>
      <c r="BI39" s="178"/>
    </row>
    <row r="40" spans="2:67" ht="17.100000000000001" customHeight="1">
      <c r="U40" s="42" t="s">
        <v>13</v>
      </c>
      <c r="V40" s="207"/>
      <c r="Z40" s="1621"/>
      <c r="AA40" s="244">
        <f t="shared" ref="AA40:BE40" si="13">SUM(AA41:AA51)</f>
        <v>0.99999999999999989</v>
      </c>
      <c r="AB40" s="244">
        <f t="shared" si="13"/>
        <v>1</v>
      </c>
      <c r="AC40" s="244">
        <f t="shared" si="13"/>
        <v>1</v>
      </c>
      <c r="AD40" s="244">
        <f t="shared" si="13"/>
        <v>1</v>
      </c>
      <c r="AE40" s="244">
        <f t="shared" si="13"/>
        <v>1</v>
      </c>
      <c r="AF40" s="244">
        <f t="shared" si="13"/>
        <v>1.0000000000000002</v>
      </c>
      <c r="AG40" s="244">
        <f t="shared" si="13"/>
        <v>1</v>
      </c>
      <c r="AH40" s="244">
        <f t="shared" si="13"/>
        <v>1</v>
      </c>
      <c r="AI40" s="244">
        <f t="shared" si="13"/>
        <v>1</v>
      </c>
      <c r="AJ40" s="244">
        <f t="shared" si="13"/>
        <v>1.0000000000000002</v>
      </c>
      <c r="AK40" s="244">
        <f t="shared" si="13"/>
        <v>1.0000000000000002</v>
      </c>
      <c r="AL40" s="244">
        <f t="shared" si="13"/>
        <v>1</v>
      </c>
      <c r="AM40" s="244">
        <f t="shared" si="13"/>
        <v>0.99999999999999989</v>
      </c>
      <c r="AN40" s="244">
        <f t="shared" si="13"/>
        <v>1.0000000000000002</v>
      </c>
      <c r="AO40" s="244">
        <f t="shared" si="13"/>
        <v>0.99999999999999978</v>
      </c>
      <c r="AP40" s="244">
        <f t="shared" si="13"/>
        <v>0.99999999999999989</v>
      </c>
      <c r="AQ40" s="244">
        <f t="shared" si="13"/>
        <v>1.0000000000000002</v>
      </c>
      <c r="AR40" s="244">
        <f t="shared" si="13"/>
        <v>0.99999999999999989</v>
      </c>
      <c r="AS40" s="244">
        <f t="shared" si="13"/>
        <v>0.99999999999999989</v>
      </c>
      <c r="AT40" s="244">
        <f t="shared" si="13"/>
        <v>1.0000000000000002</v>
      </c>
      <c r="AU40" s="244">
        <f t="shared" si="13"/>
        <v>0.99999999999999989</v>
      </c>
      <c r="AV40" s="244">
        <f t="shared" si="13"/>
        <v>0.99999999999999989</v>
      </c>
      <c r="AW40" s="244">
        <f t="shared" si="13"/>
        <v>0.99999999999999956</v>
      </c>
      <c r="AX40" s="244">
        <f t="shared" si="13"/>
        <v>0.99999999999999967</v>
      </c>
      <c r="AY40" s="244">
        <f t="shared" si="13"/>
        <v>0.99999999999999989</v>
      </c>
      <c r="AZ40" s="244">
        <f t="shared" si="13"/>
        <v>0.99999999999999978</v>
      </c>
      <c r="BA40" s="244">
        <f t="shared" si="13"/>
        <v>1</v>
      </c>
      <c r="BB40" s="244">
        <f t="shared" si="13"/>
        <v>1</v>
      </c>
      <c r="BC40" s="244">
        <f t="shared" si="13"/>
        <v>0.99999999999999978</v>
      </c>
      <c r="BD40" s="244">
        <f t="shared" si="13"/>
        <v>1</v>
      </c>
      <c r="BE40" s="244">
        <f t="shared" si="13"/>
        <v>0.99999999999999956</v>
      </c>
      <c r="BF40" s="244">
        <f>SUM(BF41:BF51)</f>
        <v>1.0000000000000002</v>
      </c>
      <c r="BG40" s="244">
        <f>SUM(BG41:BG51)</f>
        <v>1.0000000000000002</v>
      </c>
      <c r="BH40" s="244">
        <f>SUM(BH41:BH51)</f>
        <v>0.99999999999999967</v>
      </c>
      <c r="BI40" s="245"/>
      <c r="BM40" s="209"/>
    </row>
    <row r="41" spans="2:67" ht="17.100000000000001" customHeight="1">
      <c r="U41" s="63"/>
      <c r="V41" s="168" t="s">
        <v>535</v>
      </c>
      <c r="Z41" s="1622"/>
      <c r="AA41" s="246" t="str">
        <f t="shared" ref="AA41:BD41" si="14">IF(AA6="NO","-",AA6/AA$5)</f>
        <v>-</v>
      </c>
      <c r="AB41" s="246" t="str">
        <f t="shared" si="14"/>
        <v>-</v>
      </c>
      <c r="AC41" s="247">
        <f t="shared" si="14"/>
        <v>2.5391390260036411E-4</v>
      </c>
      <c r="AD41" s="247">
        <f t="shared" si="14"/>
        <v>4.2288926134138637E-3</v>
      </c>
      <c r="AE41" s="247">
        <f t="shared" si="14"/>
        <v>1.8719495278982177E-2</v>
      </c>
      <c r="AF41" s="247">
        <f t="shared" si="14"/>
        <v>3.8985787513693998E-2</v>
      </c>
      <c r="AG41" s="247">
        <f t="shared" si="14"/>
        <v>5.7175689684516459E-2</v>
      </c>
      <c r="AH41" s="247">
        <f t="shared" si="14"/>
        <v>7.5259207495114416E-2</v>
      </c>
      <c r="AI41" s="247">
        <f t="shared" si="14"/>
        <v>9.4364566864590146E-2</v>
      </c>
      <c r="AJ41" s="247">
        <f t="shared" si="14"/>
        <v>0.10892683678153683</v>
      </c>
      <c r="AK41" s="247">
        <f t="shared" si="14"/>
        <v>0.13674218954693818</v>
      </c>
      <c r="AL41" s="247">
        <f t="shared" si="14"/>
        <v>0.19279580903530943</v>
      </c>
      <c r="AM41" s="247">
        <f t="shared" si="14"/>
        <v>0.28354554149698435</v>
      </c>
      <c r="AN41" s="247">
        <f t="shared" si="14"/>
        <v>0.352738499294873</v>
      </c>
      <c r="AO41" s="247">
        <f t="shared" si="14"/>
        <v>0.5691154491640299</v>
      </c>
      <c r="AP41" s="247">
        <f t="shared" si="14"/>
        <v>0.69192056062359142</v>
      </c>
      <c r="AQ41" s="247">
        <f t="shared" si="14"/>
        <v>0.74190211668298578</v>
      </c>
      <c r="AR41" s="247">
        <f t="shared" si="14"/>
        <v>0.80415047044043453</v>
      </c>
      <c r="AS41" s="247">
        <f t="shared" si="14"/>
        <v>0.81369897769403676</v>
      </c>
      <c r="AT41" s="247">
        <f t="shared" si="14"/>
        <v>0.86020883787115909</v>
      </c>
      <c r="AU41" s="247">
        <f t="shared" si="14"/>
        <v>0.87969287327310308</v>
      </c>
      <c r="AV41" s="247">
        <f t="shared" si="14"/>
        <v>0.88860943639707346</v>
      </c>
      <c r="AW41" s="247">
        <f t="shared" si="14"/>
        <v>0.90080180147921685</v>
      </c>
      <c r="AX41" s="247">
        <f t="shared" si="14"/>
        <v>0.9071995597714213</v>
      </c>
      <c r="AY41" s="247">
        <f t="shared" si="14"/>
        <v>0.91296722905850602</v>
      </c>
      <c r="AZ41" s="247">
        <f t="shared" si="14"/>
        <v>0.91748406186088971</v>
      </c>
      <c r="BA41" s="247">
        <f t="shared" si="14"/>
        <v>0.9157600073242772</v>
      </c>
      <c r="BB41" s="247">
        <f t="shared" si="14"/>
        <v>0.91626709217439262</v>
      </c>
      <c r="BC41" s="247">
        <f t="shared" si="14"/>
        <v>0.91860119384623107</v>
      </c>
      <c r="BD41" s="247">
        <f t="shared" si="14"/>
        <v>0.92018845657312565</v>
      </c>
      <c r="BE41" s="247">
        <f t="shared" ref="BE41:BF50" si="15">IF(BE6="NO","-",BE6/BE$5)</f>
        <v>0.92025853753171849</v>
      </c>
      <c r="BF41" s="247">
        <f t="shared" si="15"/>
        <v>0.92259713379114583</v>
      </c>
      <c r="BG41" s="247">
        <f>IF(BG6="NO","-",BG6/BG$5)</f>
        <v>0.92791625438291048</v>
      </c>
      <c r="BH41" s="247">
        <f t="shared" ref="BH41" si="16">IF(BH6="NO","-",BH6/BH$5)</f>
        <v>0.92926495714054147</v>
      </c>
      <c r="BI41" s="248"/>
      <c r="BK41" s="209"/>
    </row>
    <row r="42" spans="2:67" ht="17.100000000000001" customHeight="1">
      <c r="U42" s="63"/>
      <c r="V42" s="213" t="s">
        <v>536</v>
      </c>
      <c r="Z42" s="1621"/>
      <c r="AA42" s="247">
        <f t="shared" ref="AA42:BD42" si="17">IF(AA7="NO","-",AA7/AA$5)</f>
        <v>9.1044131931422063E-5</v>
      </c>
      <c r="AB42" s="246" t="str">
        <f t="shared" si="17"/>
        <v>-</v>
      </c>
      <c r="AC42" s="247">
        <f t="shared" si="17"/>
        <v>2.4467093401707796E-3</v>
      </c>
      <c r="AD42" s="247">
        <f t="shared" si="17"/>
        <v>1.5471359892641135E-2</v>
      </c>
      <c r="AE42" s="247">
        <f t="shared" si="17"/>
        <v>2.27803771978882E-2</v>
      </c>
      <c r="AF42" s="247">
        <f t="shared" si="17"/>
        <v>2.0950993336801445E-2</v>
      </c>
      <c r="AG42" s="247">
        <f t="shared" si="17"/>
        <v>1.9471069364435361E-2</v>
      </c>
      <c r="AH42" s="247">
        <f t="shared" si="17"/>
        <v>2.0213723077952935E-2</v>
      </c>
      <c r="AI42" s="247">
        <f t="shared" si="17"/>
        <v>1.9968808531234783E-2</v>
      </c>
      <c r="AJ42" s="247">
        <f t="shared" si="17"/>
        <v>1.9634841745421093E-2</v>
      </c>
      <c r="AK42" s="247">
        <f t="shared" si="17"/>
        <v>2.2191620556711665E-2</v>
      </c>
      <c r="AL42" s="247">
        <f t="shared" si="17"/>
        <v>2.4144844492777665E-2</v>
      </c>
      <c r="AM42" s="247">
        <f t="shared" si="17"/>
        <v>3.1063632232603781E-2</v>
      </c>
      <c r="AN42" s="247">
        <f t="shared" si="17"/>
        <v>4.5790333515936421E-2</v>
      </c>
      <c r="AO42" s="247">
        <f t="shared" si="17"/>
        <v>7.0813207168386433E-2</v>
      </c>
      <c r="AP42" s="247">
        <f t="shared" si="17"/>
        <v>6.9927731737721946E-2</v>
      </c>
      <c r="AQ42" s="247">
        <f t="shared" si="17"/>
        <v>7.7495150681072558E-2</v>
      </c>
      <c r="AR42" s="247">
        <f t="shared" si="17"/>
        <v>8.0379331769454762E-2</v>
      </c>
      <c r="AS42" s="247">
        <f t="shared" si="17"/>
        <v>7.3558920037424036E-2</v>
      </c>
      <c r="AT42" s="247">
        <f t="shared" si="17"/>
        <v>7.1921873291022329E-2</v>
      </c>
      <c r="AU42" s="247">
        <f t="shared" si="17"/>
        <v>7.0027717916239213E-2</v>
      </c>
      <c r="AV42" s="247">
        <f t="shared" si="17"/>
        <v>6.8647049110721406E-2</v>
      </c>
      <c r="AW42" s="247">
        <f t="shared" si="17"/>
        <v>6.5918866837162374E-2</v>
      </c>
      <c r="AX42" s="247">
        <f t="shared" si="17"/>
        <v>6.4516063353047284E-2</v>
      </c>
      <c r="AY42" s="247">
        <f t="shared" si="17"/>
        <v>6.151668986707462E-2</v>
      </c>
      <c r="AZ42" s="247">
        <f t="shared" si="17"/>
        <v>5.8688674872508874E-2</v>
      </c>
      <c r="BA42" s="247">
        <f t="shared" si="17"/>
        <v>5.8834006071474543E-2</v>
      </c>
      <c r="BB42" s="247">
        <f t="shared" si="17"/>
        <v>5.9912060197662785E-2</v>
      </c>
      <c r="BC42" s="247">
        <f t="shared" si="17"/>
        <v>6.0429332126325827E-2</v>
      </c>
      <c r="BD42" s="247">
        <f t="shared" si="17"/>
        <v>5.8690907014631609E-2</v>
      </c>
      <c r="BE42" s="247">
        <f t="shared" si="15"/>
        <v>5.5725023125629866E-2</v>
      </c>
      <c r="BF42" s="247">
        <f t="shared" si="15"/>
        <v>5.5136065248237172E-2</v>
      </c>
      <c r="BG42" s="247">
        <f t="shared" ref="BG42:BH42" si="18">IF(BG7="NO","-",BG7/BG$5)</f>
        <v>5.6159422252617254E-2</v>
      </c>
      <c r="BH42" s="247">
        <f t="shared" si="18"/>
        <v>5.6430057529108582E-2</v>
      </c>
      <c r="BI42" s="245"/>
      <c r="BK42" s="209"/>
    </row>
    <row r="43" spans="2:67" ht="17.100000000000001" customHeight="1">
      <c r="U43" s="63"/>
      <c r="V43" s="169" t="s">
        <v>537</v>
      </c>
      <c r="Z43" s="1621"/>
      <c r="AA43" s="246" t="str">
        <f t="shared" ref="AA43:BD43" si="19">IF(AA8="NO","-",AA8/AA$5)</f>
        <v>-</v>
      </c>
      <c r="AB43" s="246" t="str">
        <f t="shared" si="19"/>
        <v>-</v>
      </c>
      <c r="AC43" s="247">
        <f t="shared" si="19"/>
        <v>4.5767609831588382E-3</v>
      </c>
      <c r="AD43" s="247">
        <f t="shared" si="19"/>
        <v>3.3392754764606236E-2</v>
      </c>
      <c r="AE43" s="247">
        <f t="shared" si="19"/>
        <v>5.3767061368546983E-2</v>
      </c>
      <c r="AF43" s="247">
        <f t="shared" si="19"/>
        <v>6.3307682220285405E-2</v>
      </c>
      <c r="AG43" s="247">
        <f t="shared" si="19"/>
        <v>9.8623138809367419E-2</v>
      </c>
      <c r="AH43" s="247">
        <f t="shared" si="19"/>
        <v>0.12572743709585898</v>
      </c>
      <c r="AI43" s="247">
        <f t="shared" si="19"/>
        <v>0.13954710545970517</v>
      </c>
      <c r="AJ43" s="247">
        <f t="shared" si="19"/>
        <v>0.13347987699764569</v>
      </c>
      <c r="AK43" s="247">
        <f t="shared" si="19"/>
        <v>0.14289026270891186</v>
      </c>
      <c r="AL43" s="247">
        <f t="shared" si="19"/>
        <v>0.15807703009996529</v>
      </c>
      <c r="AM43" s="247">
        <f t="shared" si="19"/>
        <v>0.18707964684747644</v>
      </c>
      <c r="AN43" s="247">
        <f t="shared" si="19"/>
        <v>0.17920206426402222</v>
      </c>
      <c r="AO43" s="247">
        <f t="shared" si="19"/>
        <v>0.18937832898617629</v>
      </c>
      <c r="AP43" s="247">
        <f t="shared" si="19"/>
        <v>0.13437527445370476</v>
      </c>
      <c r="AQ43" s="247">
        <f t="shared" si="19"/>
        <v>7.9095079663280873E-2</v>
      </c>
      <c r="AR43" s="247">
        <f t="shared" si="19"/>
        <v>5.5378479809413676E-2</v>
      </c>
      <c r="AS43" s="247">
        <f t="shared" si="19"/>
        <v>5.0363738238190264E-2</v>
      </c>
      <c r="AT43" s="247">
        <f t="shared" si="19"/>
        <v>4.1994017143372045E-2</v>
      </c>
      <c r="AU43" s="247">
        <f t="shared" si="19"/>
        <v>2.9717249503702445E-2</v>
      </c>
      <c r="AV43" s="247">
        <f t="shared" si="19"/>
        <v>2.528635072560639E-2</v>
      </c>
      <c r="AW43" s="247">
        <f t="shared" si="19"/>
        <v>1.9739003849490063E-2</v>
      </c>
      <c r="AX43" s="247">
        <f t="shared" si="19"/>
        <v>1.5605096617894861E-2</v>
      </c>
      <c r="AY43" s="247">
        <f t="shared" si="19"/>
        <v>1.4337467193149933E-2</v>
      </c>
      <c r="AZ43" s="247">
        <f t="shared" si="19"/>
        <v>1.3987205252669574E-2</v>
      </c>
      <c r="BA43" s="247">
        <f t="shared" si="19"/>
        <v>1.4210319026350813E-2</v>
      </c>
      <c r="BB43" s="247">
        <f t="shared" si="19"/>
        <v>1.4018994994084972E-2</v>
      </c>
      <c r="BC43" s="247">
        <f t="shared" si="19"/>
        <v>1.2327815183771768E-2</v>
      </c>
      <c r="BD43" s="247">
        <f t="shared" si="19"/>
        <v>1.2317456692922314E-2</v>
      </c>
      <c r="BE43" s="247">
        <f t="shared" si="15"/>
        <v>1.3570901960950496E-2</v>
      </c>
      <c r="BF43" s="247">
        <f t="shared" si="15"/>
        <v>1.2119071192398334E-2</v>
      </c>
      <c r="BG43" s="247">
        <f t="shared" ref="BG43:BH43" si="20">IF(BG8="NO","-",BG8/BG$5)</f>
        <v>9.2261969034248409E-3</v>
      </c>
      <c r="BH43" s="247">
        <f t="shared" si="20"/>
        <v>7.0660040680585777E-3</v>
      </c>
      <c r="BI43" s="248"/>
      <c r="BK43" s="209"/>
      <c r="BL43" s="209"/>
    </row>
    <row r="44" spans="2:67" ht="17.100000000000001" customHeight="1">
      <c r="U44" s="63"/>
      <c r="V44" s="168" t="s">
        <v>538</v>
      </c>
      <c r="Z44" s="1621"/>
      <c r="AA44" s="246" t="str">
        <f t="shared" ref="AA44:BD44" si="21">IF(AA9="NO","-",AA9/AA$5)</f>
        <v>-</v>
      </c>
      <c r="AB44" s="246" t="str">
        <f t="shared" si="21"/>
        <v>-</v>
      </c>
      <c r="AC44" s="246" t="str">
        <f t="shared" si="21"/>
        <v>-</v>
      </c>
      <c r="AD44" s="246" t="str">
        <f t="shared" si="21"/>
        <v>-</v>
      </c>
      <c r="AE44" s="246" t="str">
        <f t="shared" si="21"/>
        <v>-</v>
      </c>
      <c r="AF44" s="246" t="str">
        <f t="shared" si="21"/>
        <v>-</v>
      </c>
      <c r="AG44" s="246" t="str">
        <f t="shared" si="21"/>
        <v>-</v>
      </c>
      <c r="AH44" s="246" t="str">
        <f t="shared" si="21"/>
        <v>-</v>
      </c>
      <c r="AI44" s="246" t="str">
        <f t="shared" si="21"/>
        <v>-</v>
      </c>
      <c r="AJ44" s="246" t="str">
        <f t="shared" si="21"/>
        <v>-</v>
      </c>
      <c r="AK44" s="246" t="str">
        <f t="shared" si="21"/>
        <v>-</v>
      </c>
      <c r="AL44" s="246" t="str">
        <f t="shared" si="21"/>
        <v>-</v>
      </c>
      <c r="AM44" s="246" t="str">
        <f t="shared" si="21"/>
        <v>-</v>
      </c>
      <c r="AN44" s="247">
        <f t="shared" si="21"/>
        <v>1.6423768119387482E-4</v>
      </c>
      <c r="AO44" s="247">
        <f t="shared" si="21"/>
        <v>3.828613296745881E-4</v>
      </c>
      <c r="AP44" s="247">
        <f t="shared" si="21"/>
        <v>4.9294259236211044E-4</v>
      </c>
      <c r="AQ44" s="247">
        <f t="shared" si="21"/>
        <v>5.9297798073898347E-4</v>
      </c>
      <c r="AR44" s="247">
        <f t="shared" si="21"/>
        <v>1.0164249129823865E-3</v>
      </c>
      <c r="AS44" s="247">
        <f t="shared" si="21"/>
        <v>1.2862229320884351E-3</v>
      </c>
      <c r="AT44" s="247">
        <f t="shared" si="21"/>
        <v>2.0126316194680198E-3</v>
      </c>
      <c r="AU44" s="247">
        <f t="shared" si="21"/>
        <v>2.772426815366691E-3</v>
      </c>
      <c r="AV44" s="247">
        <f t="shared" si="21"/>
        <v>3.5357809765843191E-3</v>
      </c>
      <c r="AW44" s="247">
        <f t="shared" si="21"/>
        <v>3.4316359855889708E-3</v>
      </c>
      <c r="AX44" s="247">
        <f t="shared" si="21"/>
        <v>3.6248066179869662E-3</v>
      </c>
      <c r="AY44" s="247">
        <f t="shared" si="21"/>
        <v>3.6595459007708253E-3</v>
      </c>
      <c r="AZ44" s="247">
        <f t="shared" si="21"/>
        <v>3.4284309137378923E-3</v>
      </c>
      <c r="BA44" s="247">
        <f t="shared" si="21"/>
        <v>3.3247699923835482E-3</v>
      </c>
      <c r="BB44" s="247">
        <f t="shared" si="21"/>
        <v>2.864270205420706E-3</v>
      </c>
      <c r="BC44" s="247">
        <f t="shared" si="21"/>
        <v>2.8049848408961491E-3</v>
      </c>
      <c r="BD44" s="247">
        <f t="shared" si="21"/>
        <v>2.7837652609153697E-3</v>
      </c>
      <c r="BE44" s="247">
        <f t="shared" si="15"/>
        <v>2.7769739889775447E-3</v>
      </c>
      <c r="BF44" s="247">
        <f t="shared" si="15"/>
        <v>2.7551078405379042E-3</v>
      </c>
      <c r="BG44" s="247">
        <f t="shared" ref="BG44:BH44" si="22">IF(BG9="NO","-",BG9/BG$5)</f>
        <v>2.8031741596802342E-3</v>
      </c>
      <c r="BH44" s="247">
        <f t="shared" si="22"/>
        <v>2.8074364205475984E-3</v>
      </c>
      <c r="BI44" s="249"/>
      <c r="BK44" s="209"/>
    </row>
    <row r="45" spans="2:67" ht="17.100000000000001" customHeight="1">
      <c r="U45" s="250"/>
      <c r="V45" s="169" t="s">
        <v>539</v>
      </c>
      <c r="Z45" s="1621"/>
      <c r="AA45" s="247">
        <f t="shared" ref="AA45:BD45" si="23">IF(AA10="NO","-",AA10/AA$5)</f>
        <v>1.0137216052389621E-4</v>
      </c>
      <c r="AB45" s="246" t="str">
        <f t="shared" si="23"/>
        <v>-</v>
      </c>
      <c r="AC45" s="247">
        <f t="shared" si="23"/>
        <v>2.7242635711429795E-3</v>
      </c>
      <c r="AD45" s="247">
        <f t="shared" si="23"/>
        <v>1.722642794530832E-2</v>
      </c>
      <c r="AE45" s="247">
        <f t="shared" si="23"/>
        <v>2.5364578749992123E-2</v>
      </c>
      <c r="AF45" s="247">
        <f t="shared" si="23"/>
        <v>2.3327669940036103E-2</v>
      </c>
      <c r="AG45" s="247">
        <f t="shared" si="23"/>
        <v>2.2654538036997445E-2</v>
      </c>
      <c r="AH45" s="247">
        <f t="shared" si="23"/>
        <v>1.8321073457521819E-2</v>
      </c>
      <c r="AI45" s="247">
        <f t="shared" si="23"/>
        <v>1.3457989386098032E-2</v>
      </c>
      <c r="AJ45" s="247">
        <f t="shared" si="23"/>
        <v>7.9077953184959835E-3</v>
      </c>
      <c r="AK45" s="247">
        <f t="shared" si="23"/>
        <v>1.3325513759800275E-2</v>
      </c>
      <c r="AL45" s="247">
        <f t="shared" si="23"/>
        <v>2.3207867222771333E-2</v>
      </c>
      <c r="AM45" s="247">
        <f t="shared" si="23"/>
        <v>2.6260380455277017E-2</v>
      </c>
      <c r="AN45" s="247">
        <f t="shared" si="23"/>
        <v>3.2866219587111917E-2</v>
      </c>
      <c r="AO45" s="247">
        <f t="shared" si="23"/>
        <v>4.5152517221743627E-2</v>
      </c>
      <c r="AP45" s="247">
        <f t="shared" si="23"/>
        <v>3.4365746121972747E-2</v>
      </c>
      <c r="AQ45" s="247">
        <f t="shared" si="23"/>
        <v>2.4316656175714525E-2</v>
      </c>
      <c r="AR45" s="247">
        <f t="shared" si="23"/>
        <v>2.0779026280940589E-2</v>
      </c>
      <c r="AS45" s="247">
        <f t="shared" si="23"/>
        <v>1.5421203695709644E-2</v>
      </c>
      <c r="AT45" s="247">
        <f t="shared" si="23"/>
        <v>1.075953773066453E-2</v>
      </c>
      <c r="AU45" s="247">
        <f t="shared" si="23"/>
        <v>5.2429259653043207E-3</v>
      </c>
      <c r="AV45" s="247">
        <f t="shared" si="23"/>
        <v>5.5890139461202441E-3</v>
      </c>
      <c r="AW45" s="247">
        <f t="shared" si="23"/>
        <v>3.918717214894063E-3</v>
      </c>
      <c r="AX45" s="247">
        <f t="shared" si="23"/>
        <v>3.9075492199334236E-3</v>
      </c>
      <c r="AY45" s="247">
        <f t="shared" si="23"/>
        <v>2.6818854559541574E-3</v>
      </c>
      <c r="AZ45" s="247">
        <f t="shared" si="23"/>
        <v>2.021037497095186E-3</v>
      </c>
      <c r="BA45" s="247">
        <f t="shared" si="23"/>
        <v>3.4518469495130092E-3</v>
      </c>
      <c r="BB45" s="247">
        <f t="shared" si="23"/>
        <v>2.1035073860860903E-3</v>
      </c>
      <c r="BC45" s="247">
        <f t="shared" si="23"/>
        <v>1.9020614671033051E-3</v>
      </c>
      <c r="BD45" s="247">
        <f t="shared" si="23"/>
        <v>2.4341314029462102E-3</v>
      </c>
      <c r="BE45" s="247">
        <f t="shared" si="15"/>
        <v>1.5025535460638066E-3</v>
      </c>
      <c r="BF45" s="247">
        <f t="shared" si="15"/>
        <v>2.3273032198569189E-3</v>
      </c>
      <c r="BG45" s="247">
        <f t="shared" ref="BG45:BH45" si="24">IF(BG10="NO","-",BG10/BG$5)</f>
        <v>1.3548512113375133E-3</v>
      </c>
      <c r="BH45" s="247">
        <f t="shared" si="24"/>
        <v>1.8556796845676752E-3</v>
      </c>
      <c r="BI45" s="251"/>
      <c r="BM45" s="209"/>
    </row>
    <row r="46" spans="2:67" ht="17.100000000000001" customHeight="1">
      <c r="U46" s="63"/>
      <c r="V46" s="215" t="s">
        <v>540</v>
      </c>
      <c r="Z46" s="1621"/>
      <c r="AA46" s="247">
        <f t="shared" ref="AA46:BD46" si="25">IF(AA11="NO","-",AA11/AA$5)</f>
        <v>4.1177149806621233E-3</v>
      </c>
      <c r="AB46" s="246">
        <f t="shared" si="25"/>
        <v>4.3108069131492207E-3</v>
      </c>
      <c r="AC46" s="247">
        <f t="shared" si="25"/>
        <v>5.7377839954782864E-3</v>
      </c>
      <c r="AD46" s="247">
        <f t="shared" si="25"/>
        <v>1.5054602313354797E-2</v>
      </c>
      <c r="AE46" s="247">
        <f t="shared" si="25"/>
        <v>1.9662822360593728E-2</v>
      </c>
      <c r="AF46" s="247">
        <f t="shared" si="25"/>
        <v>1.9266444060495134E-2</v>
      </c>
      <c r="AG46" s="247">
        <f t="shared" si="25"/>
        <v>1.9289823204265956E-2</v>
      </c>
      <c r="AH46" s="247">
        <f t="shared" si="25"/>
        <v>2.0485256497440592E-2</v>
      </c>
      <c r="AI46" s="247">
        <f t="shared" si="25"/>
        <v>1.9928853932148865E-2</v>
      </c>
      <c r="AJ46" s="247">
        <f t="shared" si="25"/>
        <v>1.9750521874632838E-2</v>
      </c>
      <c r="AK46" s="247">
        <f t="shared" si="25"/>
        <v>2.177896441776888E-2</v>
      </c>
      <c r="AL46" s="247">
        <f t="shared" si="25"/>
        <v>1.9032278683272803E-2</v>
      </c>
      <c r="AM46" s="247">
        <f t="shared" si="25"/>
        <v>2.1711187501552369E-2</v>
      </c>
      <c r="AN46" s="247">
        <f t="shared" si="25"/>
        <v>2.1007457488995546E-2</v>
      </c>
      <c r="AO46" s="247">
        <f t="shared" si="25"/>
        <v>2.9697292900739494E-2</v>
      </c>
      <c r="AP46" s="247">
        <f t="shared" si="25"/>
        <v>2.6334378463602776E-2</v>
      </c>
      <c r="AQ46" s="247">
        <f t="shared" si="25"/>
        <v>2.4366503585111204E-2</v>
      </c>
      <c r="AR46" s="247">
        <f t="shared" si="25"/>
        <v>2.2656305407616761E-2</v>
      </c>
      <c r="AS46" s="247">
        <f t="shared" si="25"/>
        <v>1.7350159591029122E-2</v>
      </c>
      <c r="AT46" s="247">
        <f t="shared" si="25"/>
        <v>1.0335269817959307E-2</v>
      </c>
      <c r="AU46" s="247">
        <f t="shared" si="25"/>
        <v>9.8974519151674972E-3</v>
      </c>
      <c r="AV46" s="247">
        <f t="shared" si="25"/>
        <v>7.2043330349883979E-3</v>
      </c>
      <c r="AW46" s="247">
        <f t="shared" si="25"/>
        <v>5.1527022139884245E-3</v>
      </c>
      <c r="AX46" s="247">
        <f t="shared" si="25"/>
        <v>4.2627261369927527E-3</v>
      </c>
      <c r="AY46" s="247">
        <f t="shared" si="25"/>
        <v>3.8217135712408853E-3</v>
      </c>
      <c r="AZ46" s="247">
        <f t="shared" si="25"/>
        <v>3.3468347815663073E-3</v>
      </c>
      <c r="BA46" s="247">
        <f t="shared" si="25"/>
        <v>3.5717788539777807E-3</v>
      </c>
      <c r="BB46" s="247">
        <f t="shared" si="25"/>
        <v>3.7074982395464704E-3</v>
      </c>
      <c r="BC46" s="247">
        <f t="shared" si="25"/>
        <v>3.3545356993388803E-3</v>
      </c>
      <c r="BD46" s="247">
        <f t="shared" si="25"/>
        <v>2.958884907693794E-3</v>
      </c>
      <c r="BE46" s="247">
        <f t="shared" si="15"/>
        <v>3.2468081527208905E-3</v>
      </c>
      <c r="BF46" s="247">
        <f t="shared" si="15"/>
        <v>2.3498933407512775E-3</v>
      </c>
      <c r="BG46" s="247">
        <f t="shared" ref="BG46:BH46" si="26">IF(BG11="NO","-",BG11/BG$5)</f>
        <v>2.0802746230963775E-3</v>
      </c>
      <c r="BH46" s="247">
        <f t="shared" si="26"/>
        <v>2.1231585612315018E-3</v>
      </c>
      <c r="BI46" s="249"/>
    </row>
    <row r="47" spans="2:67" ht="17.100000000000001" customHeight="1">
      <c r="U47" s="250"/>
      <c r="V47" s="169" t="s">
        <v>541</v>
      </c>
      <c r="Z47" s="1621"/>
      <c r="AA47" s="247">
        <f t="shared" ref="AA47:BD47" si="27">IF(AA12="NO","-",AA12/AA$5)</f>
        <v>4.498474814069715E-8</v>
      </c>
      <c r="AB47" s="246" t="str">
        <f t="shared" si="27"/>
        <v>-</v>
      </c>
      <c r="AC47" s="247">
        <f t="shared" si="27"/>
        <v>1.2089148537763944E-6</v>
      </c>
      <c r="AD47" s="247">
        <f t="shared" si="27"/>
        <v>7.6443721676513975E-6</v>
      </c>
      <c r="AE47" s="247">
        <f t="shared" si="27"/>
        <v>1.1255744978369134E-5</v>
      </c>
      <c r="AF47" s="247">
        <f t="shared" si="27"/>
        <v>1.0351849576240074E-5</v>
      </c>
      <c r="AG47" s="247">
        <f t="shared" si="27"/>
        <v>1.0460846147331478E-5</v>
      </c>
      <c r="AH47" s="247">
        <f t="shared" si="27"/>
        <v>3.3388459167693674E-5</v>
      </c>
      <c r="AI47" s="247">
        <f t="shared" si="27"/>
        <v>3.2434611553678576E-5</v>
      </c>
      <c r="AJ47" s="247">
        <f t="shared" si="27"/>
        <v>1.4915754294514338E-4</v>
      </c>
      <c r="AK47" s="247">
        <f t="shared" si="27"/>
        <v>7.7620019956350055E-5</v>
      </c>
      <c r="AL47" s="247">
        <f t="shared" si="27"/>
        <v>5.718316558966064E-5</v>
      </c>
      <c r="AM47" s="247">
        <f t="shared" si="27"/>
        <v>1.1111422905967885E-4</v>
      </c>
      <c r="AN47" s="247">
        <f t="shared" si="27"/>
        <v>9.561971985847244E-5</v>
      </c>
      <c r="AO47" s="247">
        <f t="shared" si="27"/>
        <v>2.2301716330656681E-4</v>
      </c>
      <c r="AP47" s="247">
        <f t="shared" si="27"/>
        <v>2.1059815238685234E-4</v>
      </c>
      <c r="AQ47" s="247">
        <f t="shared" si="27"/>
        <v>1.7444925392002078E-4</v>
      </c>
      <c r="AR47" s="247">
        <f t="shared" si="27"/>
        <v>1.6400034830037384E-4</v>
      </c>
      <c r="AS47" s="247">
        <f t="shared" si="27"/>
        <v>1.3162791397100364E-4</v>
      </c>
      <c r="AT47" s="247">
        <f t="shared" si="27"/>
        <v>9.7897393610844318E-5</v>
      </c>
      <c r="AU47" s="247">
        <f t="shared" si="27"/>
        <v>1.1523763640283826E-4</v>
      </c>
      <c r="AV47" s="247">
        <f t="shared" si="27"/>
        <v>1.114860803336437E-4</v>
      </c>
      <c r="AW47" s="247">
        <f t="shared" si="27"/>
        <v>7.2169588258631117E-5</v>
      </c>
      <c r="AX47" s="847">
        <f t="shared" si="27"/>
        <v>6.5394505404183E-5</v>
      </c>
      <c r="AY47" s="847">
        <f t="shared" si="27"/>
        <v>5.5940544428269214E-5</v>
      </c>
      <c r="AZ47" s="847">
        <f t="shared" si="27"/>
        <v>4.3605088426614433E-5</v>
      </c>
      <c r="BA47" s="847">
        <f t="shared" si="27"/>
        <v>4.1044422623869164E-5</v>
      </c>
      <c r="BB47" s="847">
        <f t="shared" si="27"/>
        <v>3.9045338296925029E-5</v>
      </c>
      <c r="BC47" s="847">
        <f t="shared" si="27"/>
        <v>4.2569674147160796E-5</v>
      </c>
      <c r="BD47" s="847">
        <f t="shared" si="27"/>
        <v>3.324969590671741E-5</v>
      </c>
      <c r="BE47" s="847">
        <f t="shared" si="15"/>
        <v>2.2198774837611089E-5</v>
      </c>
      <c r="BF47" s="847">
        <f t="shared" si="15"/>
        <v>1.6361534872154906E-5</v>
      </c>
      <c r="BG47" s="847">
        <f t="shared" ref="BG47:BH47" si="28">IF(BG12="NO","-",BG12/BG$5)</f>
        <v>3.1050906757462046E-5</v>
      </c>
      <c r="BH47" s="847">
        <f t="shared" si="28"/>
        <v>3.1226624672263693E-5</v>
      </c>
      <c r="BI47" s="252"/>
      <c r="BK47" s="209"/>
      <c r="BL47" s="209"/>
    </row>
    <row r="48" spans="2:67" ht="17.100000000000001" customHeight="1">
      <c r="U48" s="250"/>
      <c r="V48" s="169" t="s">
        <v>542</v>
      </c>
      <c r="Z48" s="1621"/>
      <c r="AA48" s="247">
        <f t="shared" ref="AA48:BD48" si="29">IF(AA13="NO","-",AA13/AA$5)</f>
        <v>0.99520789258828679</v>
      </c>
      <c r="AB48" s="247">
        <f t="shared" si="29"/>
        <v>0.99527721760928023</v>
      </c>
      <c r="AC48" s="247">
        <f t="shared" si="29"/>
        <v>0.98392832313136325</v>
      </c>
      <c r="AD48" s="247">
        <f t="shared" si="29"/>
        <v>0.91431485207741048</v>
      </c>
      <c r="AE48" s="247">
        <f t="shared" si="29"/>
        <v>0.85943381329820134</v>
      </c>
      <c r="AF48" s="247">
        <f t="shared" si="29"/>
        <v>0.83389899364156161</v>
      </c>
      <c r="AG48" s="247">
        <f t="shared" si="29"/>
        <v>0.78250886163820765</v>
      </c>
      <c r="AH48" s="247">
        <f t="shared" si="29"/>
        <v>0.7396103124272182</v>
      </c>
      <c r="AI48" s="247">
        <f t="shared" si="29"/>
        <v>0.71230373620867604</v>
      </c>
      <c r="AJ48" s="247">
        <f t="shared" si="29"/>
        <v>0.70968506376410734</v>
      </c>
      <c r="AK48" s="247">
        <f t="shared" si="29"/>
        <v>0.66245749721200542</v>
      </c>
      <c r="AL48" s="247">
        <f t="shared" si="29"/>
        <v>0.5821171851071465</v>
      </c>
      <c r="AM48" s="247">
        <f t="shared" si="29"/>
        <v>0.44953310270674668</v>
      </c>
      <c r="AN48" s="247">
        <f t="shared" si="29"/>
        <v>0.36742448904823227</v>
      </c>
      <c r="AO48" s="247">
        <f t="shared" si="29"/>
        <v>9.4289388498519353E-2</v>
      </c>
      <c r="AP48" s="247">
        <f t="shared" si="29"/>
        <v>4.1443350351185237E-2</v>
      </c>
      <c r="AQ48" s="247">
        <f t="shared" si="29"/>
        <v>5.1237642736732363E-2</v>
      </c>
      <c r="AR48" s="247">
        <f t="shared" si="29"/>
        <v>1.4744430312882272E-2</v>
      </c>
      <c r="AS48" s="247">
        <f t="shared" si="29"/>
        <v>2.7567057425240293E-2</v>
      </c>
      <c r="AT48" s="247">
        <f t="shared" si="29"/>
        <v>2.1434788840083798E-3</v>
      </c>
      <c r="AU48" s="247">
        <f t="shared" si="29"/>
        <v>2.0324098131012051E-3</v>
      </c>
      <c r="AV48" s="247">
        <f t="shared" si="29"/>
        <v>5.5391005151355396E-4</v>
      </c>
      <c r="AW48" s="247">
        <f t="shared" si="29"/>
        <v>5.3659880707858799E-4</v>
      </c>
      <c r="AX48" s="848">
        <f t="shared" si="29"/>
        <v>4.4962207036421153E-4</v>
      </c>
      <c r="AY48" s="848">
        <f t="shared" si="29"/>
        <v>5.8621987409881472E-4</v>
      </c>
      <c r="AZ48" s="848">
        <f t="shared" si="29"/>
        <v>6.680597854603061E-4</v>
      </c>
      <c r="BA48" s="848">
        <f t="shared" si="29"/>
        <v>5.0246704597211743E-4</v>
      </c>
      <c r="BB48" s="848">
        <f t="shared" si="29"/>
        <v>7.8724686461845096E-4</v>
      </c>
      <c r="BC48" s="848">
        <f t="shared" si="29"/>
        <v>2.3431612083120833E-4</v>
      </c>
      <c r="BD48" s="848">
        <f t="shared" si="29"/>
        <v>2.5097519592637047E-4</v>
      </c>
      <c r="BE48" s="848">
        <f t="shared" si="15"/>
        <v>2.5528991465329442E-3</v>
      </c>
      <c r="BF48" s="848">
        <f t="shared" si="15"/>
        <v>2.3532798150277911E-3</v>
      </c>
      <c r="BG48" s="848">
        <f t="shared" ref="BG48:BH48" si="30">IF(BG13="NO","-",BG13/BG$5)</f>
        <v>8.0617364956631624E-5</v>
      </c>
      <c r="BH48" s="848">
        <f t="shared" si="30"/>
        <v>5.4049053859222418E-5</v>
      </c>
      <c r="BI48" s="252"/>
      <c r="BK48" s="209"/>
      <c r="BL48" s="209"/>
    </row>
    <row r="49" spans="20:64" ht="17.100000000000001" customHeight="1">
      <c r="U49" s="250"/>
      <c r="V49" s="215" t="s">
        <v>543</v>
      </c>
      <c r="Z49" s="1621"/>
      <c r="AA49" s="246" t="str">
        <f t="shared" ref="AA49:BD49" si="31">IF(AA14="NO","-",AA14/AA$5)</f>
        <v>-</v>
      </c>
      <c r="AB49" s="246" t="str">
        <f t="shared" si="31"/>
        <v>-</v>
      </c>
      <c r="AC49" s="246" t="str">
        <f t="shared" si="31"/>
        <v>-</v>
      </c>
      <c r="AD49" s="246" t="str">
        <f t="shared" si="31"/>
        <v>-</v>
      </c>
      <c r="AE49" s="246" t="str">
        <f t="shared" si="31"/>
        <v>-</v>
      </c>
      <c r="AF49" s="246" t="str">
        <f t="shared" si="31"/>
        <v>-</v>
      </c>
      <c r="AG49" s="247">
        <f t="shared" si="31"/>
        <v>1.0465931522928796E-5</v>
      </c>
      <c r="AH49" s="247">
        <f t="shared" si="31"/>
        <v>2.8538199504914962E-5</v>
      </c>
      <c r="AI49" s="247">
        <f t="shared" si="31"/>
        <v>7.9657681251301451E-5</v>
      </c>
      <c r="AJ49" s="247">
        <f t="shared" si="31"/>
        <v>1.6078048070636178E-4</v>
      </c>
      <c r="AK49" s="247">
        <f t="shared" si="31"/>
        <v>2.0964453385860702E-4</v>
      </c>
      <c r="AL49" s="247">
        <f t="shared" si="31"/>
        <v>2.8322413078887739E-4</v>
      </c>
      <c r="AM49" s="247">
        <f t="shared" si="31"/>
        <v>3.7447041111267186E-4</v>
      </c>
      <c r="AN49" s="247">
        <f t="shared" si="31"/>
        <v>4.0598366740732413E-4</v>
      </c>
      <c r="AO49" s="247">
        <f t="shared" si="31"/>
        <v>5.5086974918889977E-4</v>
      </c>
      <c r="AP49" s="247">
        <f t="shared" si="31"/>
        <v>5.5837273776100627E-4</v>
      </c>
      <c r="AQ49" s="247">
        <f t="shared" si="31"/>
        <v>4.9592555097443809E-4</v>
      </c>
      <c r="AR49" s="247">
        <f t="shared" si="31"/>
        <v>4.4584946035656841E-4</v>
      </c>
      <c r="AS49" s="247">
        <f t="shared" si="31"/>
        <v>3.9378487448178901E-4</v>
      </c>
      <c r="AT49" s="247">
        <f t="shared" si="31"/>
        <v>3.7918814742315211E-4</v>
      </c>
      <c r="AU49" s="247">
        <f t="shared" si="31"/>
        <v>3.5181457807918184E-4</v>
      </c>
      <c r="AV49" s="247">
        <f t="shared" si="31"/>
        <v>3.0706491130255497E-4</v>
      </c>
      <c r="AW49" s="247">
        <f t="shared" si="31"/>
        <v>2.8087470289321316E-4</v>
      </c>
      <c r="AX49" s="848">
        <f t="shared" si="31"/>
        <v>2.5580125444595416E-4</v>
      </c>
      <c r="AY49" s="848">
        <f t="shared" si="31"/>
        <v>2.6726496681361248E-4</v>
      </c>
      <c r="AZ49" s="848">
        <f t="shared" si="31"/>
        <v>2.3676982883716834E-4</v>
      </c>
      <c r="BA49" s="848">
        <f t="shared" si="31"/>
        <v>2.1295503405317895E-4</v>
      </c>
      <c r="BB49" s="848">
        <f t="shared" si="31"/>
        <v>2.1483449530621643E-4</v>
      </c>
      <c r="BC49" s="848">
        <f t="shared" si="31"/>
        <v>2.0912949300231465E-4</v>
      </c>
      <c r="BD49" s="848">
        <f t="shared" si="31"/>
        <v>2.0405625804282115E-4</v>
      </c>
      <c r="BE49" s="848">
        <f t="shared" si="15"/>
        <v>2.0402871722307868E-4</v>
      </c>
      <c r="BF49" s="848">
        <f t="shared" si="15"/>
        <v>1.92795757170334E-4</v>
      </c>
      <c r="BG49" s="848">
        <f t="shared" ref="BG49:BH49" si="32">IF(BG14="NO","-",BG14/BG$5)</f>
        <v>1.9953959644354813E-4</v>
      </c>
      <c r="BH49" s="848">
        <f t="shared" si="32"/>
        <v>2.0099161132406307E-4</v>
      </c>
      <c r="BI49" s="253"/>
      <c r="BK49" s="209"/>
    </row>
    <row r="50" spans="20:64" ht="17.100000000000001" customHeight="1">
      <c r="U50" s="63"/>
      <c r="V50" s="169" t="s">
        <v>544</v>
      </c>
      <c r="Z50" s="1621"/>
      <c r="AA50" s="254" t="str">
        <f t="shared" ref="AA50:BD50" si="33">IF(AA15="NO","-",AA15/AA$5)</f>
        <v>-</v>
      </c>
      <c r="AB50" s="254" t="str">
        <f t="shared" si="33"/>
        <v>-</v>
      </c>
      <c r="AC50" s="254" t="str">
        <f t="shared" si="33"/>
        <v>-</v>
      </c>
      <c r="AD50" s="254" t="str">
        <f t="shared" si="33"/>
        <v>-</v>
      </c>
      <c r="AE50" s="254" t="str">
        <f t="shared" si="33"/>
        <v>-</v>
      </c>
      <c r="AF50" s="254" t="str">
        <f t="shared" si="33"/>
        <v>-</v>
      </c>
      <c r="AG50" s="254" t="str">
        <f t="shared" si="33"/>
        <v>-</v>
      </c>
      <c r="AH50" s="254" t="str">
        <f t="shared" si="33"/>
        <v>-</v>
      </c>
      <c r="AI50" s="254" t="str">
        <f t="shared" si="33"/>
        <v>-</v>
      </c>
      <c r="AJ50" s="254" t="str">
        <f t="shared" si="33"/>
        <v>-</v>
      </c>
      <c r="AK50" s="254" t="str">
        <f t="shared" si="33"/>
        <v>-</v>
      </c>
      <c r="AL50" s="254" t="str">
        <f t="shared" si="33"/>
        <v>-</v>
      </c>
      <c r="AM50" s="254" t="str">
        <f t="shared" si="33"/>
        <v>-</v>
      </c>
      <c r="AN50" s="254" t="str">
        <f t="shared" si="33"/>
        <v>-</v>
      </c>
      <c r="AO50" s="254" t="str">
        <f t="shared" si="33"/>
        <v>-</v>
      </c>
      <c r="AP50" s="254" t="str">
        <f t="shared" si="33"/>
        <v>-</v>
      </c>
      <c r="AQ50" s="254" t="str">
        <f t="shared" si="33"/>
        <v>-</v>
      </c>
      <c r="AR50" s="254" t="str">
        <f t="shared" si="33"/>
        <v>-</v>
      </c>
      <c r="AS50" s="254" t="str">
        <f t="shared" si="33"/>
        <v>-</v>
      </c>
      <c r="AT50" s="254" t="str">
        <f t="shared" si="33"/>
        <v>-</v>
      </c>
      <c r="AU50" s="254" t="str">
        <f t="shared" si="33"/>
        <v>-</v>
      </c>
      <c r="AV50" s="255">
        <f t="shared" si="33"/>
        <v>3.4895521060527628E-5</v>
      </c>
      <c r="AW50" s="255">
        <f t="shared" si="33"/>
        <v>4.0832717019830979E-5</v>
      </c>
      <c r="AX50" s="255">
        <f t="shared" si="33"/>
        <v>3.7281712725947438E-5</v>
      </c>
      <c r="AY50" s="255">
        <f t="shared" si="33"/>
        <v>3.3802194353278425E-5</v>
      </c>
      <c r="AZ50" s="255">
        <f t="shared" si="33"/>
        <v>3.046675876433896E-5</v>
      </c>
      <c r="BA50" s="255">
        <f t="shared" si="33"/>
        <v>2.7293787068757609E-5</v>
      </c>
      <c r="BB50" s="255">
        <f t="shared" si="33"/>
        <v>2.9648732723936807E-5</v>
      </c>
      <c r="BC50" s="255">
        <f t="shared" si="33"/>
        <v>3.5804070156849356E-5</v>
      </c>
      <c r="BD50" s="255">
        <f t="shared" si="33"/>
        <v>2.7949101567857816E-5</v>
      </c>
      <c r="BE50" s="255">
        <f t="shared" si="15"/>
        <v>2.4904853134088793E-5</v>
      </c>
      <c r="BF50" s="255">
        <f t="shared" si="15"/>
        <v>3.5205373093610761E-5</v>
      </c>
      <c r="BG50" s="255">
        <f t="shared" ref="BG50:BH50" si="34">IF(BG15="NO","-",BG15/BG$5)</f>
        <v>2.4228552156321014E-5</v>
      </c>
      <c r="BH50" s="255">
        <f t="shared" si="34"/>
        <v>3.7681779888143378E-5</v>
      </c>
      <c r="BI50" s="256"/>
      <c r="BK50" s="209"/>
    </row>
    <row r="51" spans="20:64" ht="17.100000000000001" customHeight="1">
      <c r="T51" s="27"/>
      <c r="U51" s="591"/>
      <c r="V51" s="169" t="s">
        <v>545</v>
      </c>
      <c r="Z51" s="1621"/>
      <c r="AA51" s="255">
        <f t="shared" ref="AA51:BE51" si="35">IF(AA16="NO","-",AA16/AA$5)</f>
        <v>4.8193115384758951E-4</v>
      </c>
      <c r="AB51" s="255">
        <f t="shared" si="35"/>
        <v>4.1197547757065308E-4</v>
      </c>
      <c r="AC51" s="255">
        <f t="shared" si="35"/>
        <v>3.3103616123173466E-4</v>
      </c>
      <c r="AD51" s="255">
        <f t="shared" si="35"/>
        <v>3.0346602109753372E-4</v>
      </c>
      <c r="AE51" s="255">
        <f t="shared" si="35"/>
        <v>2.60596000817145E-4</v>
      </c>
      <c r="AF51" s="255">
        <f t="shared" si="35"/>
        <v>2.5207743755019472E-4</v>
      </c>
      <c r="AG51" s="255">
        <f t="shared" si="35"/>
        <v>2.5595248453957154E-4</v>
      </c>
      <c r="AH51" s="255">
        <f t="shared" si="35"/>
        <v>3.2106329022057783E-4</v>
      </c>
      <c r="AI51" s="255">
        <f t="shared" si="35"/>
        <v>3.1684732474210391E-4</v>
      </c>
      <c r="AJ51" s="255">
        <f t="shared" si="35"/>
        <v>3.0512549450888171E-4</v>
      </c>
      <c r="AK51" s="255">
        <f t="shared" si="35"/>
        <v>3.2668724404883565E-4</v>
      </c>
      <c r="AL51" s="255">
        <f t="shared" si="35"/>
        <v>2.8457806237838085E-4</v>
      </c>
      <c r="AM51" s="255">
        <f t="shared" si="35"/>
        <v>3.2092411918705198E-4</v>
      </c>
      <c r="AN51" s="255">
        <f t="shared" si="35"/>
        <v>3.050957323690684E-4</v>
      </c>
      <c r="AO51" s="255">
        <f t="shared" si="35"/>
        <v>3.9706781823469942E-4</v>
      </c>
      <c r="AP51" s="255">
        <f t="shared" si="35"/>
        <v>3.7104476571100578E-4</v>
      </c>
      <c r="AQ51" s="255">
        <f t="shared" si="35"/>
        <v>3.2349768946935515E-4</v>
      </c>
      <c r="AR51" s="255">
        <f t="shared" si="35"/>
        <v>2.85681257617957E-4</v>
      </c>
      <c r="AS51" s="255">
        <f t="shared" si="35"/>
        <v>2.2830759782839952E-4</v>
      </c>
      <c r="AT51" s="255">
        <f t="shared" si="35"/>
        <v>1.4726810131251856E-4</v>
      </c>
      <c r="AU51" s="255">
        <f t="shared" si="35"/>
        <v>1.4989258353353065E-4</v>
      </c>
      <c r="AV51" s="255">
        <f t="shared" si="35"/>
        <v>1.2067924469561654E-4</v>
      </c>
      <c r="AW51" s="255">
        <f t="shared" si="35"/>
        <v>1.0679660440875629E-4</v>
      </c>
      <c r="AX51" s="255">
        <f t="shared" si="35"/>
        <v>7.609873978281113E-5</v>
      </c>
      <c r="AY51" s="255">
        <f t="shared" si="35"/>
        <v>7.2241373609750127E-5</v>
      </c>
      <c r="AZ51" s="255">
        <f t="shared" si="35"/>
        <v>6.4853360043891521E-5</v>
      </c>
      <c r="BA51" s="255">
        <f t="shared" si="35"/>
        <v>6.3511492305200548E-5</v>
      </c>
      <c r="BB51" s="255">
        <f t="shared" si="35"/>
        <v>5.58013718608452E-5</v>
      </c>
      <c r="BC51" s="255">
        <f t="shared" si="35"/>
        <v>5.8257478195185416E-5</v>
      </c>
      <c r="BD51" s="255">
        <f t="shared" si="35"/>
        <v>1.1016789632120243E-4</v>
      </c>
      <c r="BE51" s="255">
        <f t="shared" si="35"/>
        <v>1.1517020221080271E-4</v>
      </c>
      <c r="BF51" s="255">
        <f>IF(BF16="NO","-",BF16/BF$5)</f>
        <v>1.1778288690887557E-4</v>
      </c>
      <c r="BG51" s="255">
        <f>IF(BG16="NO","-",BG16/BG$5)</f>
        <v>1.2439004661934995E-4</v>
      </c>
      <c r="BH51" s="255">
        <f>IF(BH16="NO","-",BH16/BH$5)</f>
        <v>1.2875752620070317E-4</v>
      </c>
      <c r="BI51" s="256"/>
      <c r="BK51" s="209"/>
    </row>
    <row r="52" spans="20:64" ht="17.100000000000001" customHeight="1">
      <c r="U52" s="225" t="s">
        <v>14</v>
      </c>
      <c r="V52" s="257"/>
      <c r="Z52" s="1621"/>
      <c r="AA52" s="258">
        <f t="shared" ref="AA52:BC52" si="36">SUM(AA53:AA58)</f>
        <v>1</v>
      </c>
      <c r="AB52" s="258">
        <f t="shared" si="36"/>
        <v>1</v>
      </c>
      <c r="AC52" s="258">
        <f t="shared" si="36"/>
        <v>1</v>
      </c>
      <c r="AD52" s="258">
        <f t="shared" si="36"/>
        <v>0.99999999999999989</v>
      </c>
      <c r="AE52" s="258">
        <f t="shared" si="36"/>
        <v>1</v>
      </c>
      <c r="AF52" s="258">
        <f t="shared" si="36"/>
        <v>1</v>
      </c>
      <c r="AG52" s="258">
        <f t="shared" si="36"/>
        <v>1</v>
      </c>
      <c r="AH52" s="258">
        <f t="shared" si="36"/>
        <v>0.99999999999999978</v>
      </c>
      <c r="AI52" s="258">
        <f t="shared" si="36"/>
        <v>1</v>
      </c>
      <c r="AJ52" s="258">
        <f t="shared" si="36"/>
        <v>1</v>
      </c>
      <c r="AK52" s="258">
        <f t="shared" si="36"/>
        <v>1</v>
      </c>
      <c r="AL52" s="258">
        <f t="shared" si="36"/>
        <v>1</v>
      </c>
      <c r="AM52" s="258">
        <f t="shared" si="36"/>
        <v>1</v>
      </c>
      <c r="AN52" s="258">
        <f t="shared" si="36"/>
        <v>1</v>
      </c>
      <c r="AO52" s="258">
        <f t="shared" si="36"/>
        <v>1</v>
      </c>
      <c r="AP52" s="258">
        <f t="shared" si="36"/>
        <v>1.0000000000000002</v>
      </c>
      <c r="AQ52" s="258">
        <f t="shared" si="36"/>
        <v>1</v>
      </c>
      <c r="AR52" s="258">
        <f t="shared" si="36"/>
        <v>1</v>
      </c>
      <c r="AS52" s="258">
        <f t="shared" si="36"/>
        <v>1</v>
      </c>
      <c r="AT52" s="258">
        <f t="shared" si="36"/>
        <v>1</v>
      </c>
      <c r="AU52" s="258">
        <f t="shared" si="36"/>
        <v>1.0000000000000002</v>
      </c>
      <c r="AV52" s="258">
        <f t="shared" si="36"/>
        <v>1</v>
      </c>
      <c r="AW52" s="258">
        <f t="shared" si="36"/>
        <v>1</v>
      </c>
      <c r="AX52" s="258">
        <f t="shared" si="36"/>
        <v>1.0000000000000002</v>
      </c>
      <c r="AY52" s="258">
        <f t="shared" si="36"/>
        <v>0.99999999999999978</v>
      </c>
      <c r="AZ52" s="258">
        <f t="shared" si="36"/>
        <v>1</v>
      </c>
      <c r="BA52" s="258">
        <f t="shared" si="36"/>
        <v>1</v>
      </c>
      <c r="BB52" s="258">
        <f t="shared" si="36"/>
        <v>1.0000000000000002</v>
      </c>
      <c r="BC52" s="258">
        <f t="shared" si="36"/>
        <v>1.0000000000000002</v>
      </c>
      <c r="BD52" s="259">
        <f>SUM(BD53:BD58)</f>
        <v>0.99999999999999967</v>
      </c>
      <c r="BE52" s="259">
        <f>SUM(BE53:BE58)</f>
        <v>1</v>
      </c>
      <c r="BF52" s="259">
        <f>SUM(BF53:BF58)</f>
        <v>1</v>
      </c>
      <c r="BG52" s="259">
        <f>SUM(BG53:BG58)</f>
        <v>1</v>
      </c>
      <c r="BH52" s="259">
        <f>SUM(BH53:BH58)</f>
        <v>1</v>
      </c>
      <c r="BI52" s="256"/>
      <c r="BK52" s="209"/>
      <c r="BL52" s="209"/>
    </row>
    <row r="53" spans="20:64" ht="17.100000000000001" customHeight="1">
      <c r="U53" s="225"/>
      <c r="V53" s="169" t="s">
        <v>540</v>
      </c>
      <c r="Z53" s="1621"/>
      <c r="AA53" s="260">
        <f t="shared" ref="AA53:BD53" si="37">IF(AA18="NO","-",AA18/AA$17)</f>
        <v>0.20871386778767342</v>
      </c>
      <c r="AB53" s="260">
        <f t="shared" si="37"/>
        <v>0.21103488869256534</v>
      </c>
      <c r="AC53" s="260">
        <f t="shared" si="37"/>
        <v>0.21534850794958477</v>
      </c>
      <c r="AD53" s="260">
        <f t="shared" si="37"/>
        <v>0.21377693626904823</v>
      </c>
      <c r="AE53" s="260">
        <f t="shared" si="37"/>
        <v>0.21284180461938698</v>
      </c>
      <c r="AF53" s="260">
        <f t="shared" si="37"/>
        <v>0.21242168978139511</v>
      </c>
      <c r="AG53" s="260">
        <f t="shared" si="37"/>
        <v>0.24045035657844152</v>
      </c>
      <c r="AH53" s="260">
        <f t="shared" si="37"/>
        <v>0.27758630740203583</v>
      </c>
      <c r="AI53" s="260">
        <f t="shared" si="37"/>
        <v>0.3414470579132487</v>
      </c>
      <c r="AJ53" s="260">
        <f t="shared" si="37"/>
        <v>0.46369257199498676</v>
      </c>
      <c r="AK53" s="260">
        <f t="shared" si="37"/>
        <v>0.56326052872773036</v>
      </c>
      <c r="AL53" s="260">
        <f t="shared" si="37"/>
        <v>0.52257800563555912</v>
      </c>
      <c r="AM53" s="260">
        <f t="shared" si="37"/>
        <v>0.5599029605667003</v>
      </c>
      <c r="AN53" s="260">
        <f t="shared" si="37"/>
        <v>0.57665248929755175</v>
      </c>
      <c r="AO53" s="260">
        <f t="shared" si="37"/>
        <v>0.58541740299033518</v>
      </c>
      <c r="AP53" s="260">
        <f t="shared" si="37"/>
        <v>0.52890246328500434</v>
      </c>
      <c r="AQ53" s="260">
        <f t="shared" si="37"/>
        <v>0.54491156531075879</v>
      </c>
      <c r="AR53" s="260">
        <f t="shared" si="37"/>
        <v>0.55611832635149627</v>
      </c>
      <c r="AS53" s="260">
        <f t="shared" si="37"/>
        <v>0.57373679587071769</v>
      </c>
      <c r="AT53" s="260">
        <f t="shared" si="37"/>
        <v>0.50956554630819473</v>
      </c>
      <c r="AU53" s="260">
        <f t="shared" si="37"/>
        <v>0.51340523363965807</v>
      </c>
      <c r="AV53" s="260">
        <f t="shared" si="37"/>
        <v>0.48730401550148633</v>
      </c>
      <c r="AW53" s="260">
        <f t="shared" si="37"/>
        <v>0.46480038319930167</v>
      </c>
      <c r="AX53" s="260">
        <f t="shared" si="37"/>
        <v>0.46680405190390228</v>
      </c>
      <c r="AY53" s="260">
        <f t="shared" si="37"/>
        <v>0.47670951294431763</v>
      </c>
      <c r="AZ53" s="260">
        <f t="shared" si="37"/>
        <v>0.47375459998233377</v>
      </c>
      <c r="BA53" s="260">
        <f t="shared" si="37"/>
        <v>0.50420791533056686</v>
      </c>
      <c r="BB53" s="260">
        <f t="shared" si="37"/>
        <v>0.51860078396083065</v>
      </c>
      <c r="BC53" s="260">
        <f t="shared" si="37"/>
        <v>0.50833949283449997</v>
      </c>
      <c r="BD53" s="261">
        <f t="shared" si="37"/>
        <v>0.49078876409930089</v>
      </c>
      <c r="BE53" s="261">
        <f t="shared" ref="BE53:BF58" si="38">IF(BE18="NO","-",BE18/BE$17)</f>
        <v>0.52114119780459967</v>
      </c>
      <c r="BF53" s="261">
        <f t="shared" si="38"/>
        <v>0.48627407700447806</v>
      </c>
      <c r="BG53" s="261">
        <f>IF(BG18="NO","-",BG18/BG$17)</f>
        <v>0.47615296824332409</v>
      </c>
      <c r="BH53" s="261">
        <f t="shared" ref="BH53" si="39">IF(BH18="NO","-",BH18/BH$17)</f>
        <v>0.400000434046274</v>
      </c>
      <c r="BI53" s="245"/>
    </row>
    <row r="54" spans="20:64" ht="17.100000000000001" customHeight="1">
      <c r="U54" s="224"/>
      <c r="V54" s="169" t="s">
        <v>541</v>
      </c>
      <c r="Z54" s="1621"/>
      <c r="AA54" s="260">
        <f t="shared" ref="AA54:BD54" si="40">IF(AA19="NO","-",AA19/AA$17)</f>
        <v>4.56682001532039E-3</v>
      </c>
      <c r="AB54" s="260">
        <f t="shared" si="40"/>
        <v>4.6350085790832192E-3</v>
      </c>
      <c r="AC54" s="260">
        <f t="shared" si="40"/>
        <v>4.6855578420472209E-3</v>
      </c>
      <c r="AD54" s="260">
        <f t="shared" si="40"/>
        <v>4.750563351034456E-3</v>
      </c>
      <c r="AE54" s="260">
        <f t="shared" si="40"/>
        <v>4.7751212326506585E-3</v>
      </c>
      <c r="AF54" s="260">
        <f t="shared" si="40"/>
        <v>4.7974489655179539E-3</v>
      </c>
      <c r="AG54" s="260">
        <f t="shared" si="40"/>
        <v>4.4887919103463562E-3</v>
      </c>
      <c r="AH54" s="260">
        <f t="shared" si="40"/>
        <v>7.6551731083426625E-3</v>
      </c>
      <c r="AI54" s="260">
        <f t="shared" si="40"/>
        <v>1.0191866461104699E-2</v>
      </c>
      <c r="AJ54" s="260">
        <f t="shared" si="40"/>
        <v>1.6242253225473437E-2</v>
      </c>
      <c r="AK54" s="260">
        <f t="shared" si="40"/>
        <v>1.8359065271671551E-2</v>
      </c>
      <c r="AL54" s="260">
        <f t="shared" si="40"/>
        <v>1.4842190637665651E-2</v>
      </c>
      <c r="AM54" s="260">
        <f t="shared" si="40"/>
        <v>1.9885831123588042E-2</v>
      </c>
      <c r="AN54" s="260">
        <f t="shared" si="40"/>
        <v>1.8988592965440323E-2</v>
      </c>
      <c r="AO54" s="260">
        <f t="shared" si="40"/>
        <v>1.9356960341899414E-2</v>
      </c>
      <c r="AP54" s="260">
        <f t="shared" si="40"/>
        <v>1.7545485769153803E-2</v>
      </c>
      <c r="AQ54" s="260">
        <f t="shared" si="40"/>
        <v>1.7344485547949692E-2</v>
      </c>
      <c r="AR54" s="260">
        <f t="shared" si="40"/>
        <v>1.3376062446717052E-2</v>
      </c>
      <c r="AS54" s="260">
        <f t="shared" si="40"/>
        <v>1.4429958993636987E-2</v>
      </c>
      <c r="AT54" s="260">
        <f t="shared" si="40"/>
        <v>9.6361948828408428E-3</v>
      </c>
      <c r="AU54" s="260">
        <f t="shared" si="40"/>
        <v>1.0861091775768781E-2</v>
      </c>
      <c r="AV54" s="260">
        <f t="shared" si="40"/>
        <v>1.5605329525082728E-2</v>
      </c>
      <c r="AW54" s="260">
        <f t="shared" si="40"/>
        <v>1.9596797668010695E-2</v>
      </c>
      <c r="AX54" s="260">
        <f t="shared" si="40"/>
        <v>2.2737560949774659E-2</v>
      </c>
      <c r="AY54" s="260">
        <f t="shared" si="40"/>
        <v>2.6267672920428014E-2</v>
      </c>
      <c r="AZ54" s="260">
        <f t="shared" si="40"/>
        <v>2.5718620790737882E-2</v>
      </c>
      <c r="BA54" s="260">
        <f t="shared" si="40"/>
        <v>2.0775730969770884E-2</v>
      </c>
      <c r="BB54" s="260">
        <f t="shared" si="40"/>
        <v>2.3658774617520081E-2</v>
      </c>
      <c r="BC54" s="260">
        <f t="shared" si="40"/>
        <v>2.2252963824571814E-2</v>
      </c>
      <c r="BD54" s="261">
        <f t="shared" si="40"/>
        <v>2.1376312804643655E-2</v>
      </c>
      <c r="BE54" s="261">
        <f t="shared" si="38"/>
        <v>2.1565742755630252E-2</v>
      </c>
      <c r="BF54" s="261">
        <f t="shared" si="38"/>
        <v>2.4159735843440375E-2</v>
      </c>
      <c r="BG54" s="261">
        <f t="shared" ref="BG54:BH54" si="41">IF(BG19="NO","-",BG19/BG$17)</f>
        <v>1.689663711699348E-2</v>
      </c>
      <c r="BH54" s="261">
        <f t="shared" si="41"/>
        <v>1.6743596980237856E-2</v>
      </c>
      <c r="BI54" s="245"/>
    </row>
    <row r="55" spans="20:64" ht="17.100000000000001" customHeight="1">
      <c r="U55" s="225"/>
      <c r="V55" s="169" t="s">
        <v>538</v>
      </c>
      <c r="Z55" s="1621"/>
      <c r="AA55" s="260">
        <f t="shared" ref="AA55:BD55" si="42">IF(AA20="NO","-",AA20/AA$17)</f>
        <v>0.68612274634958037</v>
      </c>
      <c r="AB55" s="260">
        <f t="shared" si="42"/>
        <v>0.69636745152334067</v>
      </c>
      <c r="AC55" s="260">
        <f t="shared" si="42"/>
        <v>0.70396201382587442</v>
      </c>
      <c r="AD55" s="260">
        <f t="shared" si="42"/>
        <v>0.7137284942662131</v>
      </c>
      <c r="AE55" s="260">
        <f t="shared" si="42"/>
        <v>0.71741809033579984</v>
      </c>
      <c r="AF55" s="260">
        <f t="shared" si="42"/>
        <v>0.72077262704696354</v>
      </c>
      <c r="AG55" s="260">
        <f t="shared" si="42"/>
        <v>0.67999669875463575</v>
      </c>
      <c r="AH55" s="260">
        <f t="shared" si="42"/>
        <v>0.62284248620753113</v>
      </c>
      <c r="AI55" s="260">
        <f t="shared" si="42"/>
        <v>0.54093429309490337</v>
      </c>
      <c r="AJ55" s="260">
        <f t="shared" si="42"/>
        <v>0.39257323761885426</v>
      </c>
      <c r="AK55" s="260">
        <f t="shared" si="42"/>
        <v>0.27029625560132964</v>
      </c>
      <c r="AL55" s="260">
        <f t="shared" si="42"/>
        <v>0.31885264282615927</v>
      </c>
      <c r="AM55" s="260">
        <f t="shared" si="42"/>
        <v>0.27540550573135808</v>
      </c>
      <c r="AN55" s="260">
        <f t="shared" si="42"/>
        <v>0.25956516003061952</v>
      </c>
      <c r="AO55" s="260">
        <f t="shared" si="42"/>
        <v>0.27022073109088329</v>
      </c>
      <c r="AP55" s="260">
        <f t="shared" si="42"/>
        <v>0.32576083550769497</v>
      </c>
      <c r="AQ55" s="260">
        <f t="shared" si="42"/>
        <v>0.31074778392258107</v>
      </c>
      <c r="AR55" s="260">
        <f t="shared" si="42"/>
        <v>0.30076171636180093</v>
      </c>
      <c r="AS55" s="260">
        <f t="shared" si="42"/>
        <v>0.28961230969675444</v>
      </c>
      <c r="AT55" s="260">
        <f t="shared" si="42"/>
        <v>0.35771238878539768</v>
      </c>
      <c r="AU55" s="260">
        <f t="shared" si="42"/>
        <v>0.40784759830681599</v>
      </c>
      <c r="AV55" s="260">
        <f t="shared" si="42"/>
        <v>0.43206955535095759</v>
      </c>
      <c r="AW55" s="260">
        <f t="shared" si="42"/>
        <v>0.46426109177074837</v>
      </c>
      <c r="AX55" s="260">
        <f t="shared" si="42"/>
        <v>0.46733444933206325</v>
      </c>
      <c r="AY55" s="260">
        <f t="shared" si="42"/>
        <v>0.46016006754725952</v>
      </c>
      <c r="AZ55" s="260">
        <f t="shared" si="42"/>
        <v>0.46213147630713153</v>
      </c>
      <c r="BA55" s="260">
        <f t="shared" si="42"/>
        <v>0.4388284240567667</v>
      </c>
      <c r="BB55" s="260">
        <f t="shared" si="42"/>
        <v>0.42791148110002569</v>
      </c>
      <c r="BC55" s="260">
        <f t="shared" si="42"/>
        <v>0.43244984092957556</v>
      </c>
      <c r="BD55" s="261">
        <f t="shared" si="42"/>
        <v>0.45279234621531461</v>
      </c>
      <c r="BE55" s="261">
        <f t="shared" si="38"/>
        <v>0.41772254914800527</v>
      </c>
      <c r="BF55" s="261">
        <f t="shared" si="38"/>
        <v>0.44042159051874341</v>
      </c>
      <c r="BG55" s="261">
        <f t="shared" ref="BG55:BH55" si="43">IF(BG20="NO","-",BG20/BG$17)</f>
        <v>0.46130053934642429</v>
      </c>
      <c r="BH55" s="261">
        <f t="shared" si="43"/>
        <v>0.54671057757582542</v>
      </c>
      <c r="BI55" s="245"/>
    </row>
    <row r="56" spans="20:64" ht="17.100000000000001" customHeight="1">
      <c r="U56" s="225"/>
      <c r="V56" s="169" t="s">
        <v>546</v>
      </c>
      <c r="Z56" s="1623"/>
      <c r="AA56" s="260">
        <f t="shared" ref="AA56:BD56" si="44">IF(AA21="NO","-",AA21/AA$17)</f>
        <v>4.9303263353920615E-2</v>
      </c>
      <c r="AB56" s="260">
        <f t="shared" si="44"/>
        <v>5.0039425213955838E-2</v>
      </c>
      <c r="AC56" s="260">
        <f t="shared" si="44"/>
        <v>5.0585153667431125E-2</v>
      </c>
      <c r="AD56" s="260">
        <f t="shared" si="44"/>
        <v>5.1286951355603953E-2</v>
      </c>
      <c r="AE56" s="260">
        <f t="shared" si="44"/>
        <v>5.1552077570492266E-2</v>
      </c>
      <c r="AF56" s="260">
        <f t="shared" si="44"/>
        <v>5.1793127160789078E-2</v>
      </c>
      <c r="AG56" s="260">
        <f t="shared" si="44"/>
        <v>6.5672316039747186E-2</v>
      </c>
      <c r="AH56" s="260">
        <f t="shared" si="44"/>
        <v>8.3914630034280624E-2</v>
      </c>
      <c r="AI56" s="260">
        <f t="shared" si="44"/>
        <v>9.923234254014178E-2</v>
      </c>
      <c r="AJ56" s="260">
        <f t="shared" si="44"/>
        <v>0.12083276672655566</v>
      </c>
      <c r="AK56" s="260">
        <f t="shared" si="44"/>
        <v>0.14295586339851951</v>
      </c>
      <c r="AL56" s="260">
        <f t="shared" si="44"/>
        <v>0.13858158593962636</v>
      </c>
      <c r="AM56" s="260">
        <f t="shared" si="44"/>
        <v>0.13959622027557261</v>
      </c>
      <c r="AN56" s="260">
        <f t="shared" si="44"/>
        <v>0.1394060756653463</v>
      </c>
      <c r="AO56" s="260">
        <f t="shared" si="44"/>
        <v>0.11988849012700385</v>
      </c>
      <c r="AP56" s="260">
        <f t="shared" si="44"/>
        <v>0.12235630554221921</v>
      </c>
      <c r="AQ56" s="260">
        <f t="shared" si="44"/>
        <v>0.12176482292731829</v>
      </c>
      <c r="AR56" s="260">
        <f t="shared" si="44"/>
        <v>0.1237151915772212</v>
      </c>
      <c r="AS56" s="260">
        <f t="shared" si="44"/>
        <v>0.11390211889001457</v>
      </c>
      <c r="AT56" s="260">
        <f t="shared" si="44"/>
        <v>0.11402485677942009</v>
      </c>
      <c r="AU56" s="260">
        <f t="shared" si="44"/>
        <v>5.9102884553521688E-2</v>
      </c>
      <c r="AV56" s="260">
        <f t="shared" si="44"/>
        <v>5.4922446494801332E-2</v>
      </c>
      <c r="AW56" s="260">
        <f t="shared" si="44"/>
        <v>4.2908809574878345E-2</v>
      </c>
      <c r="AX56" s="260">
        <f t="shared" si="44"/>
        <v>3.3663540263068198E-2</v>
      </c>
      <c r="AY56" s="260">
        <f t="shared" si="44"/>
        <v>3.1637357314031E-2</v>
      </c>
      <c r="AZ56" s="260">
        <f t="shared" si="44"/>
        <v>3.4383104919457834E-2</v>
      </c>
      <c r="BA56" s="260">
        <f t="shared" si="44"/>
        <v>2.8589220965655193E-2</v>
      </c>
      <c r="BB56" s="260">
        <f t="shared" si="44"/>
        <v>2.3005290141371475E-2</v>
      </c>
      <c r="BC56" s="260">
        <f t="shared" si="44"/>
        <v>2.477651988782437E-2</v>
      </c>
      <c r="BD56" s="261">
        <f t="shared" si="44"/>
        <v>1.8456883101861259E-2</v>
      </c>
      <c r="BE56" s="261">
        <f t="shared" si="38"/>
        <v>2.0886194583373298E-2</v>
      </c>
      <c r="BF56" s="261">
        <f t="shared" si="38"/>
        <v>2.47355213908667E-2</v>
      </c>
      <c r="BG56" s="261">
        <f t="shared" ref="BG56:BH56" si="45">IF(BG21="NO","-",BG21/BG$17)</f>
        <v>2.186839596801831E-2</v>
      </c>
      <c r="BH56" s="261">
        <f t="shared" si="45"/>
        <v>1.1933224493635047E-2</v>
      </c>
      <c r="BI56" s="245"/>
    </row>
    <row r="57" spans="20:64" ht="17.100000000000001" customHeight="1">
      <c r="U57" s="224"/>
      <c r="V57" s="169" t="s">
        <v>545</v>
      </c>
      <c r="Z57" s="1622"/>
      <c r="AA57" s="261">
        <f t="shared" ref="AA57:BD57" si="46">IF(AA22="NO","-",AA22/AA$17)</f>
        <v>2.3730548996950076E-3</v>
      </c>
      <c r="AB57" s="261">
        <f t="shared" si="46"/>
        <v>1.9366013971888077E-3</v>
      </c>
      <c r="AC57" s="261">
        <f t="shared" si="46"/>
        <v>1.5765492633269709E-3</v>
      </c>
      <c r="AD57" s="261">
        <f t="shared" si="46"/>
        <v>1.0427792834660882E-3</v>
      </c>
      <c r="AE57" s="261">
        <f t="shared" si="46"/>
        <v>8.5327790901726678E-4</v>
      </c>
      <c r="AF57" s="261">
        <f t="shared" si="46"/>
        <v>7.5874630542525055E-4</v>
      </c>
      <c r="AG57" s="261">
        <f t="shared" si="46"/>
        <v>7.3167873384144674E-4</v>
      </c>
      <c r="AH57" s="261">
        <f t="shared" si="46"/>
        <v>8.3879370526768052E-4</v>
      </c>
      <c r="AI57" s="261">
        <f t="shared" si="46"/>
        <v>9.7728864098067065E-4</v>
      </c>
      <c r="AJ57" s="261">
        <f t="shared" si="46"/>
        <v>1.2324033703263117E-3</v>
      </c>
      <c r="AK57" s="261">
        <f t="shared" si="46"/>
        <v>1.3991759847948983E-3</v>
      </c>
      <c r="AL57" s="261">
        <f t="shared" si="46"/>
        <v>1.2566229232478922E-3</v>
      </c>
      <c r="AM57" s="260">
        <f t="shared" si="46"/>
        <v>1.274738842488144E-3</v>
      </c>
      <c r="AN57" s="260">
        <f t="shared" si="46"/>
        <v>1.2672740425991764E-3</v>
      </c>
      <c r="AO57" s="260">
        <f t="shared" si="46"/>
        <v>1.2519935783572326E-3</v>
      </c>
      <c r="AP57" s="260">
        <f t="shared" si="46"/>
        <v>1.3066275821420415E-3</v>
      </c>
      <c r="AQ57" s="260">
        <f t="shared" si="46"/>
        <v>1.2823962610095988E-3</v>
      </c>
      <c r="AR57" s="260">
        <f t="shared" si="46"/>
        <v>1.5723047113055093E-3</v>
      </c>
      <c r="AS57" s="260">
        <f t="shared" si="46"/>
        <v>2.1714340220849856E-3</v>
      </c>
      <c r="AT57" s="260">
        <f t="shared" si="46"/>
        <v>2.5134893115128028E-3</v>
      </c>
      <c r="AU57" s="260">
        <f t="shared" si="46"/>
        <v>2.8987959979051643E-3</v>
      </c>
      <c r="AV57" s="260">
        <f t="shared" si="46"/>
        <v>3.4622049150192635E-3</v>
      </c>
      <c r="AW57" s="261">
        <f t="shared" si="46"/>
        <v>2.1453993363044254E-3</v>
      </c>
      <c r="AX57" s="260">
        <f t="shared" si="46"/>
        <v>4.702872040296251E-3</v>
      </c>
      <c r="AY57" s="260">
        <f t="shared" si="46"/>
        <v>4.3021386535239134E-3</v>
      </c>
      <c r="AZ57" s="260">
        <f t="shared" si="46"/>
        <v>4.0121980003389388E-3</v>
      </c>
      <c r="BA57" s="260">
        <f t="shared" si="46"/>
        <v>7.5987086772404244E-3</v>
      </c>
      <c r="BB57" s="260">
        <f t="shared" si="46"/>
        <v>6.8236701802522112E-3</v>
      </c>
      <c r="BC57" s="260">
        <f t="shared" si="46"/>
        <v>1.2181182523528317E-2</v>
      </c>
      <c r="BD57" s="261">
        <f t="shared" si="46"/>
        <v>1.6585693778879355E-2</v>
      </c>
      <c r="BE57" s="261">
        <f t="shared" si="38"/>
        <v>1.868431570839154E-2</v>
      </c>
      <c r="BF57" s="261">
        <f t="shared" si="38"/>
        <v>2.4409075242471507E-2</v>
      </c>
      <c r="BG57" s="261">
        <f t="shared" ref="BG57:BH57" si="47">IF(BG22="NO","-",BG22/BG$17)</f>
        <v>2.3781459325239999E-2</v>
      </c>
      <c r="BH57" s="261">
        <f t="shared" si="47"/>
        <v>2.4612166904027635E-2</v>
      </c>
      <c r="BI57" s="262"/>
    </row>
    <row r="58" spans="20:64" ht="17.100000000000001" customHeight="1">
      <c r="U58" s="228"/>
      <c r="V58" s="169" t="s">
        <v>547</v>
      </c>
      <c r="Z58" s="1621"/>
      <c r="AA58" s="260">
        <f t="shared" ref="AA58:BD58" si="48">IF(AA23="NO","-",AA23/AA$17)</f>
        <v>4.8920247593810154E-2</v>
      </c>
      <c r="AB58" s="260">
        <f t="shared" si="48"/>
        <v>3.5986624593866125E-2</v>
      </c>
      <c r="AC58" s="260">
        <f t="shared" si="48"/>
        <v>2.3842217451735512E-2</v>
      </c>
      <c r="AD58" s="260">
        <f t="shared" si="48"/>
        <v>1.5414275474634108E-2</v>
      </c>
      <c r="AE58" s="260">
        <f t="shared" si="48"/>
        <v>1.2559628332653033E-2</v>
      </c>
      <c r="AF58" s="260">
        <f t="shared" si="48"/>
        <v>9.4563607399090772E-3</v>
      </c>
      <c r="AG58" s="260">
        <f t="shared" si="48"/>
        <v>8.6601579829877016E-3</v>
      </c>
      <c r="AH58" s="260">
        <f t="shared" si="48"/>
        <v>7.1626095425419171E-3</v>
      </c>
      <c r="AI58" s="260">
        <f t="shared" si="48"/>
        <v>7.217151349620767E-3</v>
      </c>
      <c r="AJ58" s="260">
        <f t="shared" si="48"/>
        <v>5.4267670638035942E-3</v>
      </c>
      <c r="AK58" s="260">
        <f t="shared" si="48"/>
        <v>3.7291110159541319E-3</v>
      </c>
      <c r="AL58" s="260">
        <f t="shared" si="48"/>
        <v>3.8889520377417357E-3</v>
      </c>
      <c r="AM58" s="260">
        <f t="shared" si="48"/>
        <v>3.9347434602927788E-3</v>
      </c>
      <c r="AN58" s="260">
        <f t="shared" si="48"/>
        <v>4.1204079984429147E-3</v>
      </c>
      <c r="AO58" s="260">
        <f t="shared" si="48"/>
        <v>3.8644218715210422E-3</v>
      </c>
      <c r="AP58" s="260">
        <f t="shared" si="48"/>
        <v>4.1282823137857314E-3</v>
      </c>
      <c r="AQ58" s="260">
        <f t="shared" si="48"/>
        <v>3.9489460303826253E-3</v>
      </c>
      <c r="AR58" s="260">
        <f t="shared" si="48"/>
        <v>4.4563985514589934E-3</v>
      </c>
      <c r="AS58" s="260">
        <f t="shared" si="48"/>
        <v>6.1473825267913682E-3</v>
      </c>
      <c r="AT58" s="260">
        <f t="shared" si="48"/>
        <v>6.547523932633849E-3</v>
      </c>
      <c r="AU58" s="260">
        <f t="shared" si="48"/>
        <v>5.8843957263303853E-3</v>
      </c>
      <c r="AV58" s="260">
        <f t="shared" si="48"/>
        <v>6.6364482126527215E-3</v>
      </c>
      <c r="AW58" s="260">
        <f t="shared" si="48"/>
        <v>6.2875184507564536E-3</v>
      </c>
      <c r="AX58" s="260">
        <f t="shared" si="48"/>
        <v>4.7575255108955206E-3</v>
      </c>
      <c r="AY58" s="260">
        <f t="shared" si="48"/>
        <v>9.2325062043986542E-4</v>
      </c>
      <c r="AZ58" s="263" t="str">
        <f t="shared" si="48"/>
        <v>-</v>
      </c>
      <c r="BA58" s="263" t="str">
        <f t="shared" si="48"/>
        <v>-</v>
      </c>
      <c r="BB58" s="263" t="str">
        <f t="shared" si="48"/>
        <v>-</v>
      </c>
      <c r="BC58" s="263" t="str">
        <f t="shared" si="48"/>
        <v>-</v>
      </c>
      <c r="BD58" s="263" t="str">
        <f t="shared" si="48"/>
        <v>-</v>
      </c>
      <c r="BE58" s="263" t="str">
        <f t="shared" si="38"/>
        <v>-</v>
      </c>
      <c r="BF58" s="263" t="str">
        <f t="shared" si="38"/>
        <v>-</v>
      </c>
      <c r="BG58" s="263" t="str">
        <f t="shared" ref="BG58:BH58" si="49">IF(BG23="NO","-",BG23/BG$17)</f>
        <v>-</v>
      </c>
      <c r="BH58" s="263" t="str">
        <f t="shared" si="49"/>
        <v>-</v>
      </c>
      <c r="BI58" s="245"/>
    </row>
    <row r="59" spans="20:64" ht="17.100000000000001" customHeight="1">
      <c r="U59" s="229" t="s">
        <v>227</v>
      </c>
      <c r="V59" s="230"/>
      <c r="Z59" s="1621"/>
      <c r="AA59" s="264">
        <f>SUM(AA60:AA65)</f>
        <v>1.0000000000000004</v>
      </c>
      <c r="AB59" s="264">
        <f t="shared" ref="AB59:BA59" si="50">SUM(AB60:AB65)</f>
        <v>1.0000000000000002</v>
      </c>
      <c r="AC59" s="264">
        <f t="shared" si="50"/>
        <v>0.99999999999999989</v>
      </c>
      <c r="AD59" s="264">
        <f t="shared" si="50"/>
        <v>1</v>
      </c>
      <c r="AE59" s="264">
        <f t="shared" si="50"/>
        <v>1</v>
      </c>
      <c r="AF59" s="264">
        <f t="shared" si="50"/>
        <v>0.99999999999999978</v>
      </c>
      <c r="AG59" s="264">
        <f t="shared" si="50"/>
        <v>1</v>
      </c>
      <c r="AH59" s="264">
        <f t="shared" si="50"/>
        <v>1</v>
      </c>
      <c r="AI59" s="264">
        <f t="shared" si="50"/>
        <v>1</v>
      </c>
      <c r="AJ59" s="264">
        <f t="shared" si="50"/>
        <v>1</v>
      </c>
      <c r="AK59" s="264">
        <f t="shared" si="50"/>
        <v>1</v>
      </c>
      <c r="AL59" s="264">
        <f t="shared" si="50"/>
        <v>0.99999999999999989</v>
      </c>
      <c r="AM59" s="264">
        <f t="shared" si="50"/>
        <v>1</v>
      </c>
      <c r="AN59" s="264">
        <f t="shared" si="50"/>
        <v>1</v>
      </c>
      <c r="AO59" s="264">
        <f t="shared" si="50"/>
        <v>1</v>
      </c>
      <c r="AP59" s="264">
        <f t="shared" si="50"/>
        <v>1</v>
      </c>
      <c r="AQ59" s="264">
        <f t="shared" si="50"/>
        <v>1.0000000000000002</v>
      </c>
      <c r="AR59" s="264">
        <f t="shared" si="50"/>
        <v>0.99999999999999978</v>
      </c>
      <c r="AS59" s="264">
        <f t="shared" si="50"/>
        <v>1</v>
      </c>
      <c r="AT59" s="264">
        <f t="shared" si="50"/>
        <v>1</v>
      </c>
      <c r="AU59" s="264">
        <f t="shared" si="50"/>
        <v>1</v>
      </c>
      <c r="AV59" s="264">
        <f t="shared" si="50"/>
        <v>0.99999999999999989</v>
      </c>
      <c r="AW59" s="264">
        <f t="shared" si="50"/>
        <v>1</v>
      </c>
      <c r="AX59" s="264">
        <f t="shared" si="50"/>
        <v>1</v>
      </c>
      <c r="AY59" s="264">
        <f t="shared" si="50"/>
        <v>1</v>
      </c>
      <c r="AZ59" s="264">
        <f t="shared" si="50"/>
        <v>0.99999999999999967</v>
      </c>
      <c r="BA59" s="264">
        <f t="shared" si="50"/>
        <v>1.0000000000000002</v>
      </c>
      <c r="BB59" s="264">
        <f t="shared" ref="BB59:BF59" si="51">SUM(BB60:BB65)</f>
        <v>1</v>
      </c>
      <c r="BC59" s="264">
        <f t="shared" si="51"/>
        <v>0.99999999999999989</v>
      </c>
      <c r="BD59" s="265">
        <f t="shared" si="51"/>
        <v>1.0000000000000002</v>
      </c>
      <c r="BE59" s="265">
        <f t="shared" si="51"/>
        <v>1.0000000000000002</v>
      </c>
      <c r="BF59" s="265">
        <f t="shared" si="51"/>
        <v>1.0000000000000002</v>
      </c>
      <c r="BG59" s="265">
        <f>SUM(BG60:BG65)</f>
        <v>1.0000000000000002</v>
      </c>
      <c r="BH59" s="265">
        <f t="shared" ref="BH59" si="52">SUM(BH60:BH65)</f>
        <v>1</v>
      </c>
      <c r="BI59" s="245"/>
    </row>
    <row r="60" spans="20:64" ht="17.100000000000001" customHeight="1">
      <c r="U60" s="232"/>
      <c r="V60" s="169" t="s">
        <v>548</v>
      </c>
      <c r="Z60" s="1621"/>
      <c r="AA60" s="266">
        <f t="shared" ref="AA60:BD60" si="53">IF(AA25="NO","-",AA25/AA$24)</f>
        <v>5.2537400858106952E-2</v>
      </c>
      <c r="AB60" s="266">
        <f t="shared" si="53"/>
        <v>4.5071157584798391E-2</v>
      </c>
      <c r="AC60" s="266">
        <f t="shared" si="53"/>
        <v>4.3231533665903737E-2</v>
      </c>
      <c r="AD60" s="266">
        <f t="shared" si="53"/>
        <v>4.6779347142616758E-2</v>
      </c>
      <c r="AE60" s="266">
        <f t="shared" si="53"/>
        <v>5.0653778931687703E-2</v>
      </c>
      <c r="AF60" s="266">
        <f t="shared" si="53"/>
        <v>4.6877931890895459E-2</v>
      </c>
      <c r="AG60" s="266">
        <f t="shared" si="53"/>
        <v>4.6174060781464681E-2</v>
      </c>
      <c r="AH60" s="266">
        <f t="shared" si="53"/>
        <v>5.3567275544872908E-2</v>
      </c>
      <c r="AI60" s="266">
        <f t="shared" si="53"/>
        <v>5.8778114233024606E-2</v>
      </c>
      <c r="AJ60" s="266">
        <f t="shared" si="53"/>
        <v>8.2374193608488938E-2</v>
      </c>
      <c r="AK60" s="266">
        <f t="shared" si="53"/>
        <v>0.10251515538139935</v>
      </c>
      <c r="AL60" s="266">
        <f t="shared" si="53"/>
        <v>0.12010774929062225</v>
      </c>
      <c r="AM60" s="266">
        <f t="shared" si="53"/>
        <v>0.129414463830093</v>
      </c>
      <c r="AN60" s="266">
        <f t="shared" si="53"/>
        <v>0.13339001878352899</v>
      </c>
      <c r="AO60" s="266">
        <f t="shared" si="53"/>
        <v>0.14247984817464179</v>
      </c>
      <c r="AP60" s="266">
        <f t="shared" si="53"/>
        <v>0.14885565336660439</v>
      </c>
      <c r="AQ60" s="266">
        <f t="shared" si="53"/>
        <v>0.14993613730291244</v>
      </c>
      <c r="AR60" s="266">
        <f t="shared" si="53"/>
        <v>0.16351921202642214</v>
      </c>
      <c r="AS60" s="266">
        <f t="shared" si="53"/>
        <v>0.18582854837849219</v>
      </c>
      <c r="AT60" s="266">
        <f t="shared" si="53"/>
        <v>0.31645428832579581</v>
      </c>
      <c r="AU60" s="266">
        <f t="shared" si="53"/>
        <v>0.29693961887861414</v>
      </c>
      <c r="AV60" s="266">
        <f t="shared" si="53"/>
        <v>0.32965001368908275</v>
      </c>
      <c r="AW60" s="266">
        <f t="shared" si="53"/>
        <v>0.34368258517029276</v>
      </c>
      <c r="AX60" s="266">
        <f t="shared" si="53"/>
        <v>0.36528953132084985</v>
      </c>
      <c r="AY60" s="266">
        <f t="shared" si="53"/>
        <v>0.37303130592747874</v>
      </c>
      <c r="AZ60" s="266">
        <f t="shared" si="53"/>
        <v>0.35277338081960335</v>
      </c>
      <c r="BA60" s="266">
        <f t="shared" si="53"/>
        <v>0.3391788859044445</v>
      </c>
      <c r="BB60" s="266">
        <f t="shared" si="53"/>
        <v>0.35661353632949339</v>
      </c>
      <c r="BC60" s="266">
        <f t="shared" si="53"/>
        <v>0.37102491953222838</v>
      </c>
      <c r="BD60" s="267">
        <f t="shared" si="53"/>
        <v>0.3830630157793064</v>
      </c>
      <c r="BE60" s="267">
        <f t="shared" ref="BE60:BF65" si="54">IF(BE25="NO","-",BE25/BE$24)</f>
        <v>0.36228088821958038</v>
      </c>
      <c r="BF60" s="267">
        <f t="shared" si="54"/>
        <v>0.36420967656056613</v>
      </c>
      <c r="BG60" s="267">
        <f>IF(BG25="NO","-",BG25/BG$24)</f>
        <v>0.38048188968307911</v>
      </c>
      <c r="BH60" s="267">
        <f t="shared" ref="BH60" si="55">IF(BH25="NO","-",BH25/BH$24)</f>
        <v>0.38730944979329246</v>
      </c>
      <c r="BI60" s="245"/>
    </row>
    <row r="61" spans="20:64" ht="17.100000000000001" customHeight="1">
      <c r="U61" s="232"/>
      <c r="V61" s="169" t="s">
        <v>549</v>
      </c>
      <c r="Z61" s="1621"/>
      <c r="AA61" s="266">
        <f t="shared" ref="AA61:BD61" si="56">IF(AA26="NO","-",AA26/AA$24)</f>
        <v>0.60750390628893425</v>
      </c>
      <c r="AB61" s="266">
        <f t="shared" si="56"/>
        <v>0.61391255746605533</v>
      </c>
      <c r="AC61" s="266">
        <f t="shared" si="56"/>
        <v>0.61638929231894768</v>
      </c>
      <c r="AD61" s="266">
        <f t="shared" si="56"/>
        <v>0.61389167239708931</v>
      </c>
      <c r="AE61" s="266">
        <f t="shared" si="56"/>
        <v>0.61130839610088727</v>
      </c>
      <c r="AF61" s="266">
        <f t="shared" si="56"/>
        <v>0.61396917494136949</v>
      </c>
      <c r="AG61" s="266">
        <f t="shared" si="56"/>
        <v>0.63429443720286971</v>
      </c>
      <c r="AH61" s="266">
        <f t="shared" si="56"/>
        <v>0.65063863734168748</v>
      </c>
      <c r="AI61" s="266">
        <f t="shared" si="56"/>
        <v>0.62800459740751113</v>
      </c>
      <c r="AJ61" s="266">
        <f t="shared" si="56"/>
        <v>0.48503419336619119</v>
      </c>
      <c r="AK61" s="266">
        <f t="shared" si="56"/>
        <v>0.36621530907259742</v>
      </c>
      <c r="AL61" s="266">
        <f t="shared" si="56"/>
        <v>0.31568562043438753</v>
      </c>
      <c r="AM61" s="266">
        <f t="shared" si="56"/>
        <v>0.25237695591146037</v>
      </c>
      <c r="AN61" s="266">
        <f t="shared" si="56"/>
        <v>0.22809438231541393</v>
      </c>
      <c r="AO61" s="266">
        <f t="shared" si="56"/>
        <v>0.20063373232343562</v>
      </c>
      <c r="AP61" s="266">
        <f t="shared" si="56"/>
        <v>0.16410752676211968</v>
      </c>
      <c r="AQ61" s="266">
        <f t="shared" si="56"/>
        <v>0.17741735855354385</v>
      </c>
      <c r="AR61" s="266">
        <f t="shared" si="56"/>
        <v>0.17419828648404823</v>
      </c>
      <c r="AS61" s="266">
        <f t="shared" si="56"/>
        <v>0.1907876302911844</v>
      </c>
      <c r="AT61" s="266">
        <f t="shared" si="56"/>
        <v>0.28353582030335972</v>
      </c>
      <c r="AU61" s="266">
        <f t="shared" si="56"/>
        <v>0.25393014834715927</v>
      </c>
      <c r="AV61" s="266">
        <f t="shared" si="56"/>
        <v>0.30673037644284568</v>
      </c>
      <c r="AW61" s="266">
        <f t="shared" si="56"/>
        <v>0.31307205323805426</v>
      </c>
      <c r="AX61" s="266">
        <f t="shared" si="56"/>
        <v>0.29841541890681689</v>
      </c>
      <c r="AY61" s="266">
        <f t="shared" si="56"/>
        <v>0.28570314357819315</v>
      </c>
      <c r="AZ61" s="266">
        <f t="shared" si="56"/>
        <v>0.2889371042056571</v>
      </c>
      <c r="BA61" s="266">
        <f t="shared" si="56"/>
        <v>0.28056166820555145</v>
      </c>
      <c r="BB61" s="266">
        <f t="shared" si="56"/>
        <v>0.27491347218256734</v>
      </c>
      <c r="BC61" s="266">
        <f t="shared" si="56"/>
        <v>0.25960587148658326</v>
      </c>
      <c r="BD61" s="267">
        <f t="shared" si="56"/>
        <v>0.2677954331114431</v>
      </c>
      <c r="BE61" s="267">
        <f t="shared" si="54"/>
        <v>0.26267091197675546</v>
      </c>
      <c r="BF61" s="267">
        <f t="shared" si="54"/>
        <v>0.27569214832418704</v>
      </c>
      <c r="BG61" s="267">
        <f t="shared" ref="BG61:BH61" si="57">IF(BG26="NO","-",BG26/BG$24)</f>
        <v>0.27086229923156219</v>
      </c>
      <c r="BH61" s="267">
        <f t="shared" si="57"/>
        <v>0.31196444008882462</v>
      </c>
      <c r="BI61" s="245"/>
    </row>
    <row r="62" spans="20:64" ht="17.100000000000001" customHeight="1">
      <c r="U62" s="232"/>
      <c r="V62" s="169" t="s">
        <v>544</v>
      </c>
      <c r="Z62" s="1621"/>
      <c r="AA62" s="266">
        <f t="shared" ref="AA62:BD62" si="58">IF(AA27="NO","-",AA27/AA$24)</f>
        <v>1.0973881969790419E-2</v>
      </c>
      <c r="AB62" s="266">
        <f t="shared" si="58"/>
        <v>8.5609632203756444E-3</v>
      </c>
      <c r="AC62" s="266">
        <f t="shared" si="58"/>
        <v>6.5826129317800054E-3</v>
      </c>
      <c r="AD62" s="266">
        <f t="shared" si="58"/>
        <v>6.8849687336367303E-3</v>
      </c>
      <c r="AE62" s="266">
        <f t="shared" si="58"/>
        <v>6.9927485479603603E-3</v>
      </c>
      <c r="AF62" s="266">
        <f t="shared" si="58"/>
        <v>6.6669110774157311E-3</v>
      </c>
      <c r="AG62" s="266">
        <f t="shared" si="58"/>
        <v>7.7227407126972767E-3</v>
      </c>
      <c r="AH62" s="266">
        <f t="shared" si="58"/>
        <v>1.1893042770034959E-2</v>
      </c>
      <c r="AI62" s="266">
        <f t="shared" si="58"/>
        <v>2.7590329902901379E-2</v>
      </c>
      <c r="AJ62" s="266">
        <f t="shared" si="58"/>
        <v>6.1475128787405332E-2</v>
      </c>
      <c r="AK62" s="266">
        <f t="shared" si="58"/>
        <v>0.12318423422549958</v>
      </c>
      <c r="AL62" s="266">
        <f t="shared" si="58"/>
        <v>0.1626340755600223</v>
      </c>
      <c r="AM62" s="266">
        <f t="shared" si="58"/>
        <v>0.16915162898527161</v>
      </c>
      <c r="AN62" s="266">
        <f t="shared" si="58"/>
        <v>0.17729954196383027</v>
      </c>
      <c r="AO62" s="266">
        <f t="shared" si="58"/>
        <v>0.17901446979172891</v>
      </c>
      <c r="AP62" s="266">
        <f t="shared" si="58"/>
        <v>0.19525265474645045</v>
      </c>
      <c r="AQ62" s="266">
        <f t="shared" si="58"/>
        <v>0.17569215630943472</v>
      </c>
      <c r="AR62" s="266">
        <f t="shared" si="58"/>
        <v>0.1994216320629848</v>
      </c>
      <c r="AS62" s="266">
        <f t="shared" si="58"/>
        <v>0.13486284086008096</v>
      </c>
      <c r="AT62" s="266">
        <f t="shared" si="58"/>
        <v>7.4680903758029688E-2</v>
      </c>
      <c r="AU62" s="266">
        <f t="shared" si="58"/>
        <v>0.10893863557660105</v>
      </c>
      <c r="AV62" s="266">
        <f t="shared" si="58"/>
        <v>7.2103803108913733E-2</v>
      </c>
      <c r="AW62" s="266">
        <f t="shared" si="58"/>
        <v>7.6685174169407469E-2</v>
      </c>
      <c r="AX62" s="266">
        <f t="shared" si="58"/>
        <v>6.8778855078197157E-2</v>
      </c>
      <c r="AY62" s="266">
        <f t="shared" si="58"/>
        <v>8.2920824284062555E-2</v>
      </c>
      <c r="AZ62" s="266">
        <f t="shared" si="58"/>
        <v>0.10213302714028806</v>
      </c>
      <c r="BA62" s="266">
        <f t="shared" si="58"/>
        <v>0.1348608951983781</v>
      </c>
      <c r="BB62" s="266">
        <f t="shared" si="58"/>
        <v>0.10938671495561689</v>
      </c>
      <c r="BC62" s="266">
        <f t="shared" si="58"/>
        <v>0.12377810022295198</v>
      </c>
      <c r="BD62" s="267">
        <f t="shared" si="58"/>
        <v>0.11834107411778866</v>
      </c>
      <c r="BE62" s="267">
        <f t="shared" si="54"/>
        <v>0.13427813916266387</v>
      </c>
      <c r="BF62" s="267">
        <f t="shared" si="54"/>
        <v>0.14525515067223546</v>
      </c>
      <c r="BG62" s="267">
        <f t="shared" ref="BG62:BH62" si="59">IF(BG27="NO","-",BG27/BG$24)</f>
        <v>0.13565801812706685</v>
      </c>
      <c r="BH62" s="267">
        <f t="shared" si="59"/>
        <v>0.10230729658922894</v>
      </c>
      <c r="BI62" s="245"/>
    </row>
    <row r="63" spans="20:64" ht="17.100000000000001" customHeight="1">
      <c r="U63" s="232"/>
      <c r="V63" s="169" t="s">
        <v>540</v>
      </c>
      <c r="Z63" s="1621"/>
      <c r="AA63" s="266">
        <f t="shared" ref="AA63:BD63" si="60">IF(AA28="NO","-",AA28/AA$24)</f>
        <v>6.0865786552323282E-2</v>
      </c>
      <c r="AB63" s="266">
        <f t="shared" si="60"/>
        <v>6.1507868999196372E-2</v>
      </c>
      <c r="AC63" s="266">
        <f t="shared" si="60"/>
        <v>6.1756012942539434E-2</v>
      </c>
      <c r="AD63" s="266">
        <f t="shared" si="60"/>
        <v>6.1505776525161787E-2</v>
      </c>
      <c r="AE63" s="266">
        <f t="shared" si="60"/>
        <v>6.1246958199843028E-2</v>
      </c>
      <c r="AF63" s="266">
        <f t="shared" si="60"/>
        <v>6.1513541501269087E-2</v>
      </c>
      <c r="AG63" s="266">
        <f t="shared" si="60"/>
        <v>6.3291994867131704E-2</v>
      </c>
      <c r="AH63" s="266">
        <f t="shared" si="60"/>
        <v>8.8418400651708667E-2</v>
      </c>
      <c r="AI63" s="266">
        <f t="shared" si="60"/>
        <v>9.6649136094608859E-2</v>
      </c>
      <c r="AJ63" s="266">
        <f t="shared" si="60"/>
        <v>0.13869486010739593</v>
      </c>
      <c r="AK63" s="266">
        <f t="shared" si="60"/>
        <v>0.19436870422705277</v>
      </c>
      <c r="AL63" s="266">
        <f t="shared" si="60"/>
        <v>0.16722004472404281</v>
      </c>
      <c r="AM63" s="266">
        <f t="shared" si="60"/>
        <v>0.180091792200266</v>
      </c>
      <c r="AN63" s="266">
        <f t="shared" si="60"/>
        <v>0.19188804636680784</v>
      </c>
      <c r="AO63" s="266">
        <f t="shared" si="60"/>
        <v>0.21374721654225884</v>
      </c>
      <c r="AP63" s="266">
        <f t="shared" si="60"/>
        <v>0.20138693004893157</v>
      </c>
      <c r="AQ63" s="266">
        <f t="shared" si="60"/>
        <v>0.16810935947379643</v>
      </c>
      <c r="AR63" s="266">
        <f t="shared" si="60"/>
        <v>0.17223587562262579</v>
      </c>
      <c r="AS63" s="266">
        <f t="shared" si="60"/>
        <v>0.15393192834381136</v>
      </c>
      <c r="AT63" s="266">
        <f t="shared" si="60"/>
        <v>0.16215949428966289</v>
      </c>
      <c r="AU63" s="266">
        <f t="shared" si="60"/>
        <v>0.17028698433360523</v>
      </c>
      <c r="AV63" s="266">
        <f t="shared" si="60"/>
        <v>0.1567909481165542</v>
      </c>
      <c r="AW63" s="266">
        <f t="shared" si="60"/>
        <v>0.14414801209792402</v>
      </c>
      <c r="AX63" s="266">
        <f t="shared" si="60"/>
        <v>0.15195542504593107</v>
      </c>
      <c r="AY63" s="266">
        <f t="shared" si="60"/>
        <v>0.14463354030847106</v>
      </c>
      <c r="AZ63" s="266">
        <f t="shared" si="60"/>
        <v>0.15031642612127838</v>
      </c>
      <c r="BA63" s="266">
        <f t="shared" si="60"/>
        <v>0.15688712016142814</v>
      </c>
      <c r="BB63" s="266">
        <f t="shared" si="60"/>
        <v>0.16890628907499886</v>
      </c>
      <c r="BC63" s="266">
        <f t="shared" si="60"/>
        <v>0.14917285859777679</v>
      </c>
      <c r="BD63" s="267">
        <f t="shared" si="60"/>
        <v>0.14322498138225223</v>
      </c>
      <c r="BE63" s="267">
        <f t="shared" si="54"/>
        <v>0.1530386178511709</v>
      </c>
      <c r="BF63" s="267">
        <f t="shared" si="54"/>
        <v>0.13442381384519334</v>
      </c>
      <c r="BG63" s="267">
        <f t="shared" ref="BG63:BH63" si="61">IF(BG28="NO","-",BG28/BG$24)</f>
        <v>0.13942287470752351</v>
      </c>
      <c r="BH63" s="267">
        <f t="shared" si="61"/>
        <v>0.12875878138641589</v>
      </c>
      <c r="BI63" s="245"/>
    </row>
    <row r="64" spans="20:64" ht="17.100000000000001" customHeight="1">
      <c r="U64" s="232"/>
      <c r="V64" s="169" t="s">
        <v>541</v>
      </c>
      <c r="Z64" s="1621"/>
      <c r="AA64" s="266">
        <f t="shared" ref="AA64:BD64" si="62">IF(AA29="NO","-",AA29/AA$24)</f>
        <v>8.2087834002106449E-3</v>
      </c>
      <c r="AB64" s="266">
        <f t="shared" si="62"/>
        <v>8.2953791057787871E-3</v>
      </c>
      <c r="AC64" s="266">
        <f t="shared" si="62"/>
        <v>8.3288455242440489E-3</v>
      </c>
      <c r="AD64" s="266">
        <f t="shared" si="62"/>
        <v>8.2950969001737446E-3</v>
      </c>
      <c r="AE64" s="266">
        <f t="shared" si="62"/>
        <v>8.2601908602966366E-3</v>
      </c>
      <c r="AF64" s="266">
        <f t="shared" si="62"/>
        <v>8.2961441388702782E-3</v>
      </c>
      <c r="AG64" s="266">
        <f t="shared" si="62"/>
        <v>2.3270162315499433E-2</v>
      </c>
      <c r="AH64" s="266">
        <f t="shared" si="62"/>
        <v>3.4926566296223996E-2</v>
      </c>
      <c r="AI64" s="266">
        <f t="shared" si="62"/>
        <v>4.6157291099876332E-2</v>
      </c>
      <c r="AJ64" s="266">
        <f t="shared" si="62"/>
        <v>8.6702800338150421E-2</v>
      </c>
      <c r="AK64" s="266">
        <f t="shared" si="62"/>
        <v>0.11041022972284525</v>
      </c>
      <c r="AL64" s="266">
        <f t="shared" si="62"/>
        <v>0.12249963821649434</v>
      </c>
      <c r="AM64" s="266">
        <f t="shared" si="62"/>
        <v>0.14087120161756125</v>
      </c>
      <c r="AN64" s="266">
        <f t="shared" si="62"/>
        <v>0.14118651662422727</v>
      </c>
      <c r="AO64" s="266">
        <f t="shared" si="62"/>
        <v>0.14213673405438509</v>
      </c>
      <c r="AP64" s="266">
        <f t="shared" si="62"/>
        <v>0.12587905398119523</v>
      </c>
      <c r="AQ64" s="266">
        <f t="shared" si="62"/>
        <v>0.10034712441030855</v>
      </c>
      <c r="AR64" s="266">
        <f t="shared" si="62"/>
        <v>7.0387799546176813E-2</v>
      </c>
      <c r="AS64" s="266">
        <f t="shared" si="62"/>
        <v>6.4933410832579266E-2</v>
      </c>
      <c r="AT64" s="266">
        <f t="shared" si="62"/>
        <v>7.5319739161936183E-2</v>
      </c>
      <c r="AU64" s="266">
        <f t="shared" si="62"/>
        <v>9.971982086791778E-2</v>
      </c>
      <c r="AV64" s="266">
        <f t="shared" si="62"/>
        <v>8.0763302767545411E-2</v>
      </c>
      <c r="AW64" s="266">
        <f t="shared" si="62"/>
        <v>7.1351763423606329E-2</v>
      </c>
      <c r="AX64" s="266">
        <f t="shared" si="62"/>
        <v>7.4730848386789867E-2</v>
      </c>
      <c r="AY64" s="266">
        <f t="shared" si="62"/>
        <v>8.6002494618753728E-2</v>
      </c>
      <c r="AZ64" s="266">
        <f t="shared" si="62"/>
        <v>8.3064614512992352E-2</v>
      </c>
      <c r="BA64" s="266">
        <f t="shared" si="62"/>
        <v>6.7038319910205771E-2</v>
      </c>
      <c r="BB64" s="266">
        <f t="shared" si="62"/>
        <v>7.2132544759791389E-2</v>
      </c>
      <c r="BC64" s="266">
        <f t="shared" si="62"/>
        <v>7.574545539796089E-2</v>
      </c>
      <c r="BD64" s="267">
        <f t="shared" si="62"/>
        <v>6.8802535299680667E-2</v>
      </c>
      <c r="BE64" s="267">
        <f t="shared" si="54"/>
        <v>6.3808988712734091E-2</v>
      </c>
      <c r="BF64" s="267">
        <f t="shared" si="54"/>
        <v>5.9366367160534152E-2</v>
      </c>
      <c r="BG64" s="267">
        <f t="shared" ref="BG64:BH64" si="63">IF(BG29="NO","-",BG29/BG$24)</f>
        <v>5.7846388867533301E-2</v>
      </c>
      <c r="BH64" s="267">
        <f t="shared" si="63"/>
        <v>5.8567405384217001E-2</v>
      </c>
      <c r="BI64" s="245"/>
    </row>
    <row r="65" spans="2:65" ht="17.100000000000001" customHeight="1">
      <c r="U65" s="233"/>
      <c r="V65" s="169" t="s">
        <v>550</v>
      </c>
      <c r="Z65" s="1621"/>
      <c r="AA65" s="266">
        <f t="shared" ref="AA65:BD65" si="64">IF(AA30="NO","-",AA30/AA$24)</f>
        <v>0.25991024093063464</v>
      </c>
      <c r="AB65" s="266">
        <f t="shared" si="64"/>
        <v>0.26265207362379561</v>
      </c>
      <c r="AC65" s="266">
        <f t="shared" si="64"/>
        <v>0.26371170261658505</v>
      </c>
      <c r="AD65" s="266">
        <f t="shared" si="64"/>
        <v>0.2626431383013218</v>
      </c>
      <c r="AE65" s="266">
        <f t="shared" si="64"/>
        <v>0.26153792735932502</v>
      </c>
      <c r="AF65" s="266">
        <f t="shared" si="64"/>
        <v>0.26267629645017981</v>
      </c>
      <c r="AG65" s="266">
        <f t="shared" si="64"/>
        <v>0.22524660412033723</v>
      </c>
      <c r="AH65" s="266">
        <f t="shared" si="64"/>
        <v>0.16055607739547192</v>
      </c>
      <c r="AI65" s="266">
        <f t="shared" si="64"/>
        <v>0.14282053126207772</v>
      </c>
      <c r="AJ65" s="266">
        <f t="shared" si="64"/>
        <v>0.1457188237923682</v>
      </c>
      <c r="AK65" s="266">
        <f t="shared" si="64"/>
        <v>0.10330636737060557</v>
      </c>
      <c r="AL65" s="266">
        <f t="shared" si="64"/>
        <v>0.11185287177443075</v>
      </c>
      <c r="AM65" s="266">
        <f t="shared" si="64"/>
        <v>0.12809395745534777</v>
      </c>
      <c r="AN65" s="266">
        <f t="shared" si="64"/>
        <v>0.12814149394619176</v>
      </c>
      <c r="AO65" s="266">
        <f t="shared" si="64"/>
        <v>0.12198799911354989</v>
      </c>
      <c r="AP65" s="266">
        <f t="shared" si="64"/>
        <v>0.16451818109469873</v>
      </c>
      <c r="AQ65" s="266">
        <f t="shared" si="64"/>
        <v>0.22849786395000413</v>
      </c>
      <c r="AR65" s="266">
        <f t="shared" si="64"/>
        <v>0.22023719425774205</v>
      </c>
      <c r="AS65" s="266">
        <f t="shared" si="64"/>
        <v>0.26965564129385189</v>
      </c>
      <c r="AT65" s="266">
        <f t="shared" si="64"/>
        <v>8.7849754161215862E-2</v>
      </c>
      <c r="AU65" s="266">
        <f t="shared" si="64"/>
        <v>7.0184791996102544E-2</v>
      </c>
      <c r="AV65" s="266">
        <f t="shared" si="64"/>
        <v>5.3961555875058041E-2</v>
      </c>
      <c r="AW65" s="266">
        <f t="shared" si="64"/>
        <v>5.1060411900715218E-2</v>
      </c>
      <c r="AX65" s="266">
        <f t="shared" si="64"/>
        <v>4.0829921261415165E-2</v>
      </c>
      <c r="AY65" s="266">
        <f t="shared" si="64"/>
        <v>2.7708691283040713E-2</v>
      </c>
      <c r="AZ65" s="266">
        <f t="shared" si="64"/>
        <v>2.2775447200180578E-2</v>
      </c>
      <c r="BA65" s="266">
        <f t="shared" si="64"/>
        <v>2.1473110619992176E-2</v>
      </c>
      <c r="BB65" s="266">
        <f t="shared" si="64"/>
        <v>1.8047442697532175E-2</v>
      </c>
      <c r="BC65" s="266">
        <f t="shared" si="64"/>
        <v>2.0672794762498631E-2</v>
      </c>
      <c r="BD65" s="267">
        <f t="shared" si="64"/>
        <v>1.8772960309529036E-2</v>
      </c>
      <c r="BE65" s="267">
        <f t="shared" si="54"/>
        <v>2.3922454077095468E-2</v>
      </c>
      <c r="BF65" s="267">
        <f t="shared" si="54"/>
        <v>2.105284343728402E-2</v>
      </c>
      <c r="BG65" s="267">
        <f t="shared" ref="BG65:BH65" si="65">IF(BG30="NO","-",BG30/BG$24)</f>
        <v>1.5728529383235108E-2</v>
      </c>
      <c r="BH65" s="267">
        <f t="shared" si="65"/>
        <v>1.1092626758021135E-2</v>
      </c>
      <c r="BI65" s="245"/>
    </row>
    <row r="66" spans="2:65" ht="17.100000000000001" customHeight="1">
      <c r="U66" s="234" t="s">
        <v>228</v>
      </c>
      <c r="V66" s="235"/>
      <c r="Z66" s="1571"/>
      <c r="AA66" s="268">
        <f>SUM(AA67:AA69)</f>
        <v>1</v>
      </c>
      <c r="AB66" s="268">
        <f t="shared" ref="AB66:BA66" si="66">SUM(AB67:AB69)</f>
        <v>1</v>
      </c>
      <c r="AC66" s="268">
        <f t="shared" si="66"/>
        <v>1</v>
      </c>
      <c r="AD66" s="268">
        <f t="shared" si="66"/>
        <v>0.99999999999999989</v>
      </c>
      <c r="AE66" s="268">
        <f t="shared" si="66"/>
        <v>1.0000000000000002</v>
      </c>
      <c r="AF66" s="268">
        <f t="shared" si="66"/>
        <v>1</v>
      </c>
      <c r="AG66" s="268">
        <f t="shared" si="66"/>
        <v>1</v>
      </c>
      <c r="AH66" s="268">
        <f t="shared" si="66"/>
        <v>1</v>
      </c>
      <c r="AI66" s="268">
        <f t="shared" si="66"/>
        <v>1.0000000000000002</v>
      </c>
      <c r="AJ66" s="268">
        <f t="shared" si="66"/>
        <v>1</v>
      </c>
      <c r="AK66" s="268">
        <f t="shared" si="66"/>
        <v>1.0000000000000002</v>
      </c>
      <c r="AL66" s="268">
        <f t="shared" si="66"/>
        <v>1</v>
      </c>
      <c r="AM66" s="268">
        <f t="shared" si="66"/>
        <v>1</v>
      </c>
      <c r="AN66" s="268">
        <f t="shared" si="66"/>
        <v>1</v>
      </c>
      <c r="AO66" s="268">
        <f t="shared" si="66"/>
        <v>1</v>
      </c>
      <c r="AP66" s="268">
        <f t="shared" si="66"/>
        <v>1.0000000000000002</v>
      </c>
      <c r="AQ66" s="268">
        <f t="shared" si="66"/>
        <v>0.99999999999999989</v>
      </c>
      <c r="AR66" s="268">
        <f t="shared" si="66"/>
        <v>1</v>
      </c>
      <c r="AS66" s="268">
        <f t="shared" si="66"/>
        <v>1</v>
      </c>
      <c r="AT66" s="268">
        <f t="shared" si="66"/>
        <v>0.99999999999999989</v>
      </c>
      <c r="AU66" s="268">
        <f t="shared" si="66"/>
        <v>0.99999999999999989</v>
      </c>
      <c r="AV66" s="268">
        <f t="shared" si="66"/>
        <v>0.99999999999999989</v>
      </c>
      <c r="AW66" s="268">
        <f t="shared" si="66"/>
        <v>1</v>
      </c>
      <c r="AX66" s="268">
        <f t="shared" si="66"/>
        <v>1</v>
      </c>
      <c r="AY66" s="268">
        <f t="shared" si="66"/>
        <v>1.0000000000000002</v>
      </c>
      <c r="AZ66" s="268">
        <f t="shared" si="66"/>
        <v>1</v>
      </c>
      <c r="BA66" s="268">
        <f t="shared" si="66"/>
        <v>0.99999999999999989</v>
      </c>
      <c r="BB66" s="268">
        <f t="shared" ref="BB66:BF66" si="67">SUM(BB67:BB69)</f>
        <v>1</v>
      </c>
      <c r="BC66" s="268">
        <f t="shared" si="67"/>
        <v>1</v>
      </c>
      <c r="BD66" s="269">
        <f t="shared" si="67"/>
        <v>0.99999999999999978</v>
      </c>
      <c r="BE66" s="269">
        <f t="shared" si="67"/>
        <v>1</v>
      </c>
      <c r="BF66" s="269">
        <f t="shared" si="67"/>
        <v>1</v>
      </c>
      <c r="BG66" s="269">
        <f>SUM(BG67:BG69)</f>
        <v>1</v>
      </c>
      <c r="BH66" s="269">
        <f t="shared" ref="BH66" si="68">SUM(BH67:BH69)</f>
        <v>1</v>
      </c>
      <c r="BI66" s="245"/>
    </row>
    <row r="67" spans="2:65" ht="17.100000000000001" customHeight="1">
      <c r="U67" s="234"/>
      <c r="V67" s="215" t="s">
        <v>540</v>
      </c>
      <c r="Z67" s="1571"/>
      <c r="AA67" s="266">
        <f t="shared" ref="AA67:BD67" si="69">IF(AA32="NO","-",AA32/AA$31)</f>
        <v>0.82192635718773321</v>
      </c>
      <c r="AB67" s="266">
        <f t="shared" si="69"/>
        <v>0.82192635718773321</v>
      </c>
      <c r="AC67" s="266">
        <f t="shared" si="69"/>
        <v>0.82192635718773321</v>
      </c>
      <c r="AD67" s="266">
        <f t="shared" si="69"/>
        <v>0.8219263571877331</v>
      </c>
      <c r="AE67" s="266">
        <f t="shared" si="69"/>
        <v>0.82192635718773333</v>
      </c>
      <c r="AF67" s="266">
        <f t="shared" si="69"/>
        <v>0.8219263571877331</v>
      </c>
      <c r="AG67" s="266">
        <f t="shared" si="69"/>
        <v>0.86560779933122267</v>
      </c>
      <c r="AH67" s="266">
        <f t="shared" si="69"/>
        <v>0.70516326612072755</v>
      </c>
      <c r="AI67" s="266">
        <f t="shared" si="69"/>
        <v>0.60606526168663788</v>
      </c>
      <c r="AJ67" s="266">
        <f t="shared" si="69"/>
        <v>0.64745770912332812</v>
      </c>
      <c r="AK67" s="266">
        <f t="shared" si="69"/>
        <v>0.32483480715846724</v>
      </c>
      <c r="AL67" s="266">
        <f t="shared" si="69"/>
        <v>0.37269571571177096</v>
      </c>
      <c r="AM67" s="266">
        <f t="shared" si="69"/>
        <v>0.42238060135487554</v>
      </c>
      <c r="AN67" s="266">
        <f t="shared" si="69"/>
        <v>0.2910168815138961</v>
      </c>
      <c r="AO67" s="266">
        <f t="shared" si="69"/>
        <v>0.34918468430150396</v>
      </c>
      <c r="AP67" s="266">
        <f t="shared" si="69"/>
        <v>9.9567520900423492E-2</v>
      </c>
      <c r="AQ67" s="266">
        <f t="shared" si="69"/>
        <v>0.12579176505135026</v>
      </c>
      <c r="AR67" s="266">
        <f t="shared" si="69"/>
        <v>0.14123260227535364</v>
      </c>
      <c r="AS67" s="266">
        <f t="shared" si="69"/>
        <v>0.1402734094654608</v>
      </c>
      <c r="AT67" s="266">
        <f t="shared" si="69"/>
        <v>0.12269887358949889</v>
      </c>
      <c r="AU67" s="266">
        <f t="shared" si="69"/>
        <v>0.11286034683101522</v>
      </c>
      <c r="AV67" s="266">
        <f t="shared" si="69"/>
        <v>8.8249972739456714E-2</v>
      </c>
      <c r="AW67" s="266">
        <f t="shared" si="69"/>
        <v>0.10663515541495701</v>
      </c>
      <c r="AX67" s="266">
        <f t="shared" si="69"/>
        <v>6.197727033260312E-2</v>
      </c>
      <c r="AY67" s="266">
        <f t="shared" si="69"/>
        <v>0.10972639759144606</v>
      </c>
      <c r="AZ67" s="266">
        <f t="shared" si="69"/>
        <v>0.23897009808556607</v>
      </c>
      <c r="BA67" s="266">
        <f t="shared" si="69"/>
        <v>0.27351871946867801</v>
      </c>
      <c r="BB67" s="266">
        <f t="shared" si="69"/>
        <v>0.41093251709122769</v>
      </c>
      <c r="BC67" s="266">
        <f t="shared" si="69"/>
        <v>0.73179951456664727</v>
      </c>
      <c r="BD67" s="267">
        <f t="shared" si="69"/>
        <v>0.86169917866855461</v>
      </c>
      <c r="BE67" s="267">
        <f t="shared" ref="BE67:BF69" si="70">IF(BE32="NO","-",BE32/BE$31)</f>
        <v>0.89099540091580298</v>
      </c>
      <c r="BF67" s="267">
        <f t="shared" si="70"/>
        <v>0.87912783280002937</v>
      </c>
      <c r="BG67" s="267">
        <f>IF(BG32="NO","-",BG32/BG$31)</f>
        <v>0.90136084485542456</v>
      </c>
      <c r="BH67" s="267">
        <f t="shared" ref="BH67" si="71">IF(BH32="NO","-",BH32/BH$31)</f>
        <v>0.87006173266043063</v>
      </c>
      <c r="BI67" s="245"/>
    </row>
    <row r="68" spans="2:65" ht="17.100000000000001" customHeight="1">
      <c r="U68" s="234"/>
      <c r="V68" s="215" t="s">
        <v>551</v>
      </c>
      <c r="Z68" s="1571"/>
      <c r="AA68" s="266">
        <f t="shared" ref="AA68:BD68" si="72">IF(AA33="NO","-",AA33/AA$31)</f>
        <v>9.3343328826994656E-2</v>
      </c>
      <c r="AB68" s="266">
        <f t="shared" si="72"/>
        <v>9.3343328826994656E-2</v>
      </c>
      <c r="AC68" s="266">
        <f t="shared" si="72"/>
        <v>9.3343328826994656E-2</v>
      </c>
      <c r="AD68" s="266">
        <f t="shared" si="72"/>
        <v>9.334332882699467E-2</v>
      </c>
      <c r="AE68" s="266">
        <f t="shared" si="72"/>
        <v>9.3343328826994712E-2</v>
      </c>
      <c r="AF68" s="266">
        <f t="shared" si="72"/>
        <v>9.3343328826994712E-2</v>
      </c>
      <c r="AG68" s="266">
        <f t="shared" si="72"/>
        <v>9.7916739465674682E-2</v>
      </c>
      <c r="AH68" s="266">
        <f t="shared" si="72"/>
        <v>0.10842812922492202</v>
      </c>
      <c r="AI68" s="266">
        <f t="shared" si="72"/>
        <v>0.19516082009013636</v>
      </c>
      <c r="AJ68" s="266">
        <f t="shared" si="72"/>
        <v>0.17544402035018666</v>
      </c>
      <c r="AK68" s="266">
        <f t="shared" si="72"/>
        <v>0.4365203691532048</v>
      </c>
      <c r="AL68" s="266">
        <f t="shared" si="72"/>
        <v>0.42530647744061162</v>
      </c>
      <c r="AM68" s="266">
        <f t="shared" si="72"/>
        <v>0.43626496817443999</v>
      </c>
      <c r="AN68" s="266">
        <f t="shared" si="72"/>
        <v>0.3413857188241769</v>
      </c>
      <c r="AO68" s="266">
        <f t="shared" si="72"/>
        <v>0.29776535548608579</v>
      </c>
      <c r="AP68" s="266">
        <f t="shared" si="72"/>
        <v>0.85193627264035821</v>
      </c>
      <c r="AQ68" s="266">
        <f t="shared" si="72"/>
        <v>0.8127075454161059</v>
      </c>
      <c r="AR68" s="266">
        <f t="shared" si="72"/>
        <v>0.78608120678312465</v>
      </c>
      <c r="AS68" s="266">
        <f t="shared" si="72"/>
        <v>0.83858683164583359</v>
      </c>
      <c r="AT68" s="266">
        <f t="shared" si="72"/>
        <v>0.8600371958787888</v>
      </c>
      <c r="AU68" s="266">
        <f t="shared" si="72"/>
        <v>0.86979956240612621</v>
      </c>
      <c r="AV68" s="266">
        <f t="shared" si="72"/>
        <v>0.89815586448338058</v>
      </c>
      <c r="AW68" s="266">
        <f t="shared" si="72"/>
        <v>0.87948387886539281</v>
      </c>
      <c r="AX68" s="266">
        <f t="shared" si="72"/>
        <v>0.92471823196016323</v>
      </c>
      <c r="AY68" s="266">
        <f t="shared" si="72"/>
        <v>0.86674318583077592</v>
      </c>
      <c r="AZ68" s="266">
        <f t="shared" si="72"/>
        <v>0.7214458902052493</v>
      </c>
      <c r="BA68" s="266">
        <f t="shared" si="72"/>
        <v>0.69491112767007801</v>
      </c>
      <c r="BB68" s="266">
        <f t="shared" si="72"/>
        <v>0.53858441516514965</v>
      </c>
      <c r="BC68" s="266">
        <f t="shared" si="72"/>
        <v>0.1965395068440208</v>
      </c>
      <c r="BD68" s="267">
        <f t="shared" si="72"/>
        <v>7.0209296635580079E-2</v>
      </c>
      <c r="BE68" s="267">
        <f t="shared" si="70"/>
        <v>4.8305372073360102E-2</v>
      </c>
      <c r="BF68" s="267">
        <f t="shared" si="70"/>
        <v>6.7434955810308117E-2</v>
      </c>
      <c r="BG68" s="267">
        <f t="shared" ref="BG68:BH68" si="73">IF(BG33="NO","-",BG33/BG$31)</f>
        <v>5.6969454123799924E-2</v>
      </c>
      <c r="BH68" s="267">
        <f t="shared" si="73"/>
        <v>6.3813918004014189E-2</v>
      </c>
      <c r="BI68" s="245"/>
    </row>
    <row r="69" spans="2:65" ht="17.100000000000001" customHeight="1" thickBot="1">
      <c r="U69" s="234"/>
      <c r="V69" s="237" t="s">
        <v>541</v>
      </c>
      <c r="Z69" s="1571"/>
      <c r="AA69" s="271">
        <f t="shared" ref="AA69:BD69" si="74">IF(AA34="NO","-",AA34/AA$31)</f>
        <v>8.4730313985272143E-2</v>
      </c>
      <c r="AB69" s="271">
        <f t="shared" si="74"/>
        <v>8.4730313985272143E-2</v>
      </c>
      <c r="AC69" s="271">
        <f t="shared" si="74"/>
        <v>8.4730313985272143E-2</v>
      </c>
      <c r="AD69" s="271">
        <f t="shared" si="74"/>
        <v>8.4730313985272129E-2</v>
      </c>
      <c r="AE69" s="271">
        <f t="shared" si="74"/>
        <v>8.4730313985272143E-2</v>
      </c>
      <c r="AF69" s="271">
        <f t="shared" si="74"/>
        <v>8.4730313985272157E-2</v>
      </c>
      <c r="AG69" s="271">
        <f t="shared" si="74"/>
        <v>3.6475461203102695E-2</v>
      </c>
      <c r="AH69" s="271">
        <f t="shared" si="74"/>
        <v>0.18640860465435041</v>
      </c>
      <c r="AI69" s="271">
        <f t="shared" si="74"/>
        <v>0.19877391822322599</v>
      </c>
      <c r="AJ69" s="271">
        <f t="shared" si="74"/>
        <v>0.17709827052648527</v>
      </c>
      <c r="AK69" s="271">
        <f t="shared" si="74"/>
        <v>0.23864482368832809</v>
      </c>
      <c r="AL69" s="271">
        <f t="shared" si="74"/>
        <v>0.20199780684761742</v>
      </c>
      <c r="AM69" s="271">
        <f t="shared" si="74"/>
        <v>0.14135443047068441</v>
      </c>
      <c r="AN69" s="271">
        <f t="shared" si="74"/>
        <v>0.367597399661927</v>
      </c>
      <c r="AO69" s="271">
        <f t="shared" si="74"/>
        <v>0.3530499602124102</v>
      </c>
      <c r="AP69" s="271">
        <f t="shared" si="74"/>
        <v>4.8496206459218427E-2</v>
      </c>
      <c r="AQ69" s="271">
        <f t="shared" si="74"/>
        <v>6.1500689532543749E-2</v>
      </c>
      <c r="AR69" s="271">
        <f t="shared" si="74"/>
        <v>7.2686190941521803E-2</v>
      </c>
      <c r="AS69" s="271">
        <f t="shared" si="74"/>
        <v>2.1139758888705708E-2</v>
      </c>
      <c r="AT69" s="271">
        <f t="shared" si="74"/>
        <v>1.7263930531712188E-2</v>
      </c>
      <c r="AU69" s="271">
        <f t="shared" si="74"/>
        <v>1.7340090762858432E-2</v>
      </c>
      <c r="AV69" s="271">
        <f t="shared" si="74"/>
        <v>1.3594162777162641E-2</v>
      </c>
      <c r="AW69" s="271">
        <f t="shared" si="74"/>
        <v>1.388096571965014E-2</v>
      </c>
      <c r="AX69" s="271">
        <f t="shared" si="74"/>
        <v>1.3304497707233631E-2</v>
      </c>
      <c r="AY69" s="271">
        <f t="shared" si="74"/>
        <v>2.3530416577778105E-2</v>
      </c>
      <c r="AZ69" s="271">
        <f t="shared" si="74"/>
        <v>3.9584011709184685E-2</v>
      </c>
      <c r="BA69" s="271">
        <f t="shared" si="74"/>
        <v>3.1570152861243893E-2</v>
      </c>
      <c r="BB69" s="271">
        <f t="shared" si="74"/>
        <v>5.0483067743622739E-2</v>
      </c>
      <c r="BC69" s="271">
        <f t="shared" si="74"/>
        <v>7.1660978589331931E-2</v>
      </c>
      <c r="BD69" s="272">
        <f t="shared" si="74"/>
        <v>6.8091524695865144E-2</v>
      </c>
      <c r="BE69" s="272">
        <f t="shared" si="70"/>
        <v>6.0699227010836923E-2</v>
      </c>
      <c r="BF69" s="272">
        <f t="shared" si="70"/>
        <v>5.3437211389662516E-2</v>
      </c>
      <c r="BG69" s="272">
        <f t="shared" ref="BG69:BH69" si="75">IF(BG34="NO","-",BG34/BG$31)</f>
        <v>4.166970102077551E-2</v>
      </c>
      <c r="BH69" s="272">
        <f t="shared" si="75"/>
        <v>6.6124349335555235E-2</v>
      </c>
      <c r="BI69" s="245"/>
    </row>
    <row r="70" spans="2:65" ht="17.100000000000001" customHeight="1" thickTop="1">
      <c r="B70" s="24" t="s">
        <v>15</v>
      </c>
      <c r="U70" s="1520"/>
      <c r="V70" s="27"/>
      <c r="Z70" s="245"/>
      <c r="AA70" s="245"/>
      <c r="AB70" s="245"/>
      <c r="AC70" s="245"/>
      <c r="AD70" s="245"/>
      <c r="AE70" s="245"/>
      <c r="AF70" s="245"/>
      <c r="AG70" s="245"/>
      <c r="AH70" s="245"/>
      <c r="AI70" s="245"/>
      <c r="AJ70" s="245"/>
      <c r="AK70" s="245"/>
      <c r="AL70" s="245"/>
      <c r="AM70" s="245"/>
      <c r="AN70" s="245"/>
      <c r="AO70" s="245"/>
      <c r="AP70" s="245"/>
      <c r="AQ70" s="245"/>
      <c r="AR70" s="245"/>
      <c r="AS70" s="245"/>
      <c r="AT70" s="245"/>
      <c r="AU70" s="245"/>
      <c r="AV70" s="245"/>
      <c r="AW70" s="245"/>
      <c r="AX70" s="245"/>
      <c r="AY70" s="245"/>
      <c r="AZ70" s="245"/>
      <c r="BA70" s="245"/>
      <c r="BB70" s="245"/>
      <c r="BC70" s="245"/>
      <c r="BD70" s="245"/>
      <c r="BE70" s="245"/>
      <c r="BF70" s="245"/>
      <c r="BG70" s="245"/>
      <c r="BH70" s="245"/>
      <c r="BI70" s="245"/>
      <c r="BK70" s="209"/>
      <c r="BL70" s="209"/>
      <c r="BM70" s="209"/>
    </row>
    <row r="72" spans="2:65">
      <c r="U72" s="24" t="s">
        <v>135</v>
      </c>
      <c r="X72" s="1154"/>
    </row>
    <row r="73" spans="2:65">
      <c r="U73" s="205"/>
      <c r="V73" s="206"/>
      <c r="Y73" s="1150"/>
      <c r="Z73" s="1532"/>
      <c r="AA73" s="99">
        <v>1990</v>
      </c>
      <c r="AB73" s="99">
        <f>AA73+1</f>
        <v>1991</v>
      </c>
      <c r="AC73" s="99">
        <f>AB73+1</f>
        <v>1992</v>
      </c>
      <c r="AD73" s="99">
        <f>AC73+1</f>
        <v>1993</v>
      </c>
      <c r="AE73" s="99">
        <f>AD73+1</f>
        <v>1994</v>
      </c>
      <c r="AF73" s="99">
        <v>1995</v>
      </c>
      <c r="AG73" s="99">
        <f t="shared" ref="AG73:BA73" si="76">AF73+1</f>
        <v>1996</v>
      </c>
      <c r="AH73" s="99">
        <f t="shared" si="76"/>
        <v>1997</v>
      </c>
      <c r="AI73" s="99">
        <f t="shared" si="76"/>
        <v>1998</v>
      </c>
      <c r="AJ73" s="99">
        <f t="shared" si="76"/>
        <v>1999</v>
      </c>
      <c r="AK73" s="99">
        <f t="shared" si="76"/>
        <v>2000</v>
      </c>
      <c r="AL73" s="99">
        <f t="shared" si="76"/>
        <v>2001</v>
      </c>
      <c r="AM73" s="99">
        <f t="shared" si="76"/>
        <v>2002</v>
      </c>
      <c r="AN73" s="99">
        <f t="shared" si="76"/>
        <v>2003</v>
      </c>
      <c r="AO73" s="99">
        <f t="shared" si="76"/>
        <v>2004</v>
      </c>
      <c r="AP73" s="99">
        <f t="shared" si="76"/>
        <v>2005</v>
      </c>
      <c r="AQ73" s="99">
        <f t="shared" si="76"/>
        <v>2006</v>
      </c>
      <c r="AR73" s="99">
        <f t="shared" si="76"/>
        <v>2007</v>
      </c>
      <c r="AS73" s="99">
        <f t="shared" si="76"/>
        <v>2008</v>
      </c>
      <c r="AT73" s="99">
        <f t="shared" si="76"/>
        <v>2009</v>
      </c>
      <c r="AU73" s="99">
        <f t="shared" si="76"/>
        <v>2010</v>
      </c>
      <c r="AV73" s="99">
        <f t="shared" si="76"/>
        <v>2011</v>
      </c>
      <c r="AW73" s="99">
        <f t="shared" si="76"/>
        <v>2012</v>
      </c>
      <c r="AX73" s="99">
        <f t="shared" si="76"/>
        <v>2013</v>
      </c>
      <c r="AY73" s="99">
        <f t="shared" si="76"/>
        <v>2014</v>
      </c>
      <c r="AZ73" s="99">
        <f t="shared" si="76"/>
        <v>2015</v>
      </c>
      <c r="BA73" s="99">
        <f t="shared" si="76"/>
        <v>2016</v>
      </c>
      <c r="BB73" s="99">
        <f t="shared" ref="BB73:BH73" si="77">BA73+1</f>
        <v>2017</v>
      </c>
      <c r="BC73" s="99">
        <f t="shared" si="77"/>
        <v>2018</v>
      </c>
      <c r="BD73" s="99">
        <f t="shared" si="77"/>
        <v>2019</v>
      </c>
      <c r="BE73" s="99">
        <f t="shared" si="77"/>
        <v>2020</v>
      </c>
      <c r="BF73" s="99">
        <f t="shared" si="77"/>
        <v>2021</v>
      </c>
      <c r="BG73" s="99">
        <f t="shared" si="77"/>
        <v>2022</v>
      </c>
      <c r="BH73" s="99">
        <f t="shared" si="77"/>
        <v>2023</v>
      </c>
      <c r="BI73" s="178"/>
    </row>
    <row r="74" spans="2:65" ht="17.100000000000001" customHeight="1">
      <c r="U74" s="42" t="s">
        <v>13</v>
      </c>
      <c r="V74" s="207"/>
      <c r="Z74" s="1559"/>
      <c r="AA74" s="274"/>
      <c r="AB74" s="275">
        <f t="shared" ref="AB74:BH74" si="78">AB5/AA5-1</f>
        <v>8.9126999625155801E-2</v>
      </c>
      <c r="AC74" s="275">
        <f t="shared" si="78"/>
        <v>2.4972727649542614E-2</v>
      </c>
      <c r="AD74" s="275">
        <f t="shared" si="78"/>
        <v>2.7938773415421059E-2</v>
      </c>
      <c r="AE74" s="275">
        <f t="shared" si="78"/>
        <v>0.16674990328737804</v>
      </c>
      <c r="AF74" s="275">
        <f t="shared" si="78"/>
        <v>0.2009175986146341</v>
      </c>
      <c r="AG74" s="275">
        <f t="shared" si="78"/>
        <v>-2.0315284620452512E-2</v>
      </c>
      <c r="AH74" s="275">
        <f t="shared" si="78"/>
        <v>-3.1133122492901233E-3</v>
      </c>
      <c r="AI74" s="275">
        <f t="shared" si="78"/>
        <v>-2.6147044448247336E-2</v>
      </c>
      <c r="AJ74" s="275">
        <f t="shared" si="78"/>
        <v>2.6694684962501825E-2</v>
      </c>
      <c r="AK74" s="275">
        <f t="shared" si="78"/>
        <v>-5.761912479575948E-2</v>
      </c>
      <c r="AL74" s="275">
        <f t="shared" si="78"/>
        <v>-0.14326871740386959</v>
      </c>
      <c r="AM74" s="275">
        <f t="shared" si="78"/>
        <v>-0.15455847546747137</v>
      </c>
      <c r="AN74" s="275">
        <f t="shared" si="78"/>
        <v>8.1304767683167967E-3</v>
      </c>
      <c r="AO74" s="275">
        <f t="shared" si="78"/>
        <v>-0.21029726183991515</v>
      </c>
      <c r="AP74" s="275">
        <f t="shared" si="78"/>
        <v>3.5580574308450741E-2</v>
      </c>
      <c r="AQ74" s="275">
        <f t="shared" si="78"/>
        <v>0.14688610407030311</v>
      </c>
      <c r="AR74" s="275">
        <f t="shared" si="78"/>
        <v>0.15112988137874894</v>
      </c>
      <c r="AS74" s="275">
        <f t="shared" si="78"/>
        <v>0.15310542311919106</v>
      </c>
      <c r="AT74" s="275">
        <f t="shared" si="78"/>
        <v>9.0449972406392298E-2</v>
      </c>
      <c r="AU74" s="275">
        <f t="shared" si="78"/>
        <v>0.11668712803657866</v>
      </c>
      <c r="AV74" s="275">
        <f t="shared" si="78"/>
        <v>0.12114612807943548</v>
      </c>
      <c r="AW74" s="275">
        <f t="shared" si="78"/>
        <v>0.12610297073127974</v>
      </c>
      <c r="AX74" s="275">
        <f t="shared" si="78"/>
        <v>9.3990424944209616E-2</v>
      </c>
      <c r="AY74" s="275">
        <f t="shared" si="78"/>
        <v>0.11561509189185371</v>
      </c>
      <c r="AZ74" s="275">
        <f t="shared" si="78"/>
        <v>9.6870158287738262E-2</v>
      </c>
      <c r="BA74" s="275">
        <f t="shared" si="78"/>
        <v>6.3647522066356821E-2</v>
      </c>
      <c r="BB74" s="275">
        <f t="shared" si="78"/>
        <v>3.7170151322764911E-2</v>
      </c>
      <c r="BC74" s="275">
        <f t="shared" si="78"/>
        <v>3.3773534824252049E-2</v>
      </c>
      <c r="BD74" s="275">
        <f t="shared" si="78"/>
        <v>5.0325451334419347E-2</v>
      </c>
      <c r="BE74" s="275">
        <f t="shared" si="78"/>
        <v>3.7715346986997522E-2</v>
      </c>
      <c r="BF74" s="275">
        <f t="shared" si="78"/>
        <v>1.631068081642395E-2</v>
      </c>
      <c r="BG74" s="275">
        <f>BG5/BF5-1</f>
        <v>-1.6042775009148524E-2</v>
      </c>
      <c r="BH74" s="275">
        <f t="shared" si="78"/>
        <v>-5.6271824651521474E-3</v>
      </c>
      <c r="BI74" s="276"/>
      <c r="BM74" s="209"/>
    </row>
    <row r="75" spans="2:65" ht="17.100000000000001" customHeight="1">
      <c r="U75" s="63"/>
      <c r="V75" s="168" t="s">
        <v>535</v>
      </c>
      <c r="Z75" s="1624"/>
      <c r="AA75" s="277"/>
      <c r="AB75" s="278" t="str">
        <f t="shared" ref="AB75:BH75" si="79">IF(OR(AB6="NO",AA6="NO"),"-",AB6/AA6-1)</f>
        <v>-</v>
      </c>
      <c r="AC75" s="278" t="str">
        <f t="shared" si="79"/>
        <v>-</v>
      </c>
      <c r="AD75" s="279">
        <f t="shared" si="79"/>
        <v>16.12014443250083</v>
      </c>
      <c r="AE75" s="279">
        <f t="shared" si="79"/>
        <v>4.1647018032717069</v>
      </c>
      <c r="AF75" s="279">
        <f t="shared" si="79"/>
        <v>1.5010673430716248</v>
      </c>
      <c r="AG75" s="279">
        <f t="shared" si="79"/>
        <v>0.43678383450711422</v>
      </c>
      <c r="AH75" s="279">
        <f t="shared" si="79"/>
        <v>0.31218184680446859</v>
      </c>
      <c r="AI75" s="279">
        <f t="shared" si="79"/>
        <v>0.22107600384189219</v>
      </c>
      <c r="AJ75" s="279">
        <f t="shared" si="79"/>
        <v>0.18513344668725651</v>
      </c>
      <c r="AK75" s="279">
        <f t="shared" si="79"/>
        <v>0.18302548820944131</v>
      </c>
      <c r="AL75" s="279">
        <f t="shared" si="79"/>
        <v>0.20792420613743001</v>
      </c>
      <c r="AM75" s="279">
        <f t="shared" si="79"/>
        <v>0.24339411773057917</v>
      </c>
      <c r="AN75" s="279">
        <f t="shared" si="79"/>
        <v>0.25414220795449505</v>
      </c>
      <c r="AO75" s="279">
        <f t="shared" si="79"/>
        <v>0.2741224148553647</v>
      </c>
      <c r="AP75" s="279">
        <f t="shared" si="79"/>
        <v>0.25904066143156768</v>
      </c>
      <c r="AQ75" s="279">
        <f t="shared" si="79"/>
        <v>0.22973253958114848</v>
      </c>
      <c r="AR75" s="279">
        <f t="shared" si="79"/>
        <v>0.24771397039200749</v>
      </c>
      <c r="AS75" s="279">
        <f t="shared" si="79"/>
        <v>0.16679743214181975</v>
      </c>
      <c r="AT75" s="279">
        <f t="shared" si="79"/>
        <v>0.152778520354794</v>
      </c>
      <c r="AU75" s="279">
        <f t="shared" si="79"/>
        <v>0.14198048771584615</v>
      </c>
      <c r="AV75" s="279">
        <f t="shared" si="79"/>
        <v>0.13251006034027091</v>
      </c>
      <c r="AW75" s="279">
        <f t="shared" si="79"/>
        <v>0.1415539191197086</v>
      </c>
      <c r="AX75" s="279">
        <f t="shared" si="79"/>
        <v>0.10176026543663075</v>
      </c>
      <c r="AY75" s="279">
        <f t="shared" si="79"/>
        <v>0.12270779694490086</v>
      </c>
      <c r="AZ75" s="279">
        <f t="shared" si="79"/>
        <v>0.10229683621572816</v>
      </c>
      <c r="BA75" s="279">
        <f t="shared" si="79"/>
        <v>6.1648810140990218E-2</v>
      </c>
      <c r="BB75" s="279">
        <f t="shared" si="79"/>
        <v>3.7744464752617057E-2</v>
      </c>
      <c r="BC75" s="279">
        <f t="shared" si="79"/>
        <v>3.6406972777599744E-2</v>
      </c>
      <c r="BD75" s="279">
        <f t="shared" si="79"/>
        <v>5.2140322087016022E-2</v>
      </c>
      <c r="BE75" s="279">
        <f t="shared" si="79"/>
        <v>3.7794378717665111E-2</v>
      </c>
      <c r="BF75" s="279">
        <f t="shared" si="79"/>
        <v>1.8893368463036797E-2</v>
      </c>
      <c r="BG75" s="279">
        <f t="shared" si="79"/>
        <v>-1.0369890339154253E-2</v>
      </c>
      <c r="BH75" s="279">
        <f t="shared" si="79"/>
        <v>-4.181886777326782E-3</v>
      </c>
      <c r="BI75" s="280"/>
      <c r="BK75" s="209"/>
    </row>
    <row r="76" spans="2:65" ht="17.100000000000001" customHeight="1">
      <c r="U76" s="63"/>
      <c r="V76" s="213" t="s">
        <v>536</v>
      </c>
      <c r="Z76" s="1624"/>
      <c r="AA76" s="277"/>
      <c r="AB76" s="278" t="str">
        <f t="shared" ref="AB76:BH76" si="80">IF(OR(AB7="NO",AA7="NO"),"-",AB7/AA7-1)</f>
        <v>-</v>
      </c>
      <c r="AC76" s="278" t="str">
        <f t="shared" si="80"/>
        <v>-</v>
      </c>
      <c r="AD76" s="279">
        <f t="shared" si="80"/>
        <v>5.5000000000000009</v>
      </c>
      <c r="AE76" s="279">
        <f t="shared" si="80"/>
        <v>0.71794871794871762</v>
      </c>
      <c r="AF76" s="279">
        <f t="shared" si="80"/>
        <v>0.10447761194029881</v>
      </c>
      <c r="AG76" s="279">
        <f t="shared" si="80"/>
        <v>-8.9517678623608932E-2</v>
      </c>
      <c r="AH76" s="279">
        <f t="shared" si="80"/>
        <v>3.4909334928299396E-2</v>
      </c>
      <c r="AI76" s="279">
        <f t="shared" si="80"/>
        <v>-3.7946491500098656E-2</v>
      </c>
      <c r="AJ76" s="279">
        <f t="shared" si="80"/>
        <v>9.52380952380949E-3</v>
      </c>
      <c r="AK76" s="279">
        <f t="shared" si="80"/>
        <v>6.509433962264155E-2</v>
      </c>
      <c r="AL76" s="279">
        <f t="shared" si="80"/>
        <v>-6.7862415116622499E-2</v>
      </c>
      <c r="AM76" s="279">
        <f t="shared" si="80"/>
        <v>8.7705683923792188E-2</v>
      </c>
      <c r="AN76" s="279">
        <f t="shared" si="80"/>
        <v>0.48606674239304892</v>
      </c>
      <c r="AO76" s="279">
        <f t="shared" si="80"/>
        <v>0.22124866330815829</v>
      </c>
      <c r="AP76" s="279">
        <f t="shared" si="80"/>
        <v>2.26312786658589E-2</v>
      </c>
      <c r="AQ76" s="279">
        <f t="shared" si="80"/>
        <v>0.27099949105044141</v>
      </c>
      <c r="AR76" s="279">
        <f t="shared" si="80"/>
        <v>0.19397213673234925</v>
      </c>
      <c r="AS76" s="279">
        <f t="shared" si="80"/>
        <v>5.5261193974963874E-2</v>
      </c>
      <c r="AT76" s="279">
        <f t="shared" si="80"/>
        <v>6.6182112321802711E-2</v>
      </c>
      <c r="AU76" s="279">
        <f t="shared" si="80"/>
        <v>8.7277731023756022E-2</v>
      </c>
      <c r="AV76" s="279">
        <f t="shared" si="80"/>
        <v>9.9041573889652401E-2</v>
      </c>
      <c r="AW76" s="279">
        <f t="shared" si="80"/>
        <v>8.1349201956804951E-2</v>
      </c>
      <c r="AX76" s="279">
        <f t="shared" si="80"/>
        <v>7.0709478936880732E-2</v>
      </c>
      <c r="AY76" s="279">
        <f t="shared" si="80"/>
        <v>6.3749771020360502E-2</v>
      </c>
      <c r="AZ76" s="279">
        <f t="shared" si="80"/>
        <v>4.6445383134326113E-2</v>
      </c>
      <c r="BA76" s="279">
        <f t="shared" si="80"/>
        <v>6.6281440279616355E-2</v>
      </c>
      <c r="BB76" s="279">
        <f t="shared" si="80"/>
        <v>5.6174901056013526E-2</v>
      </c>
      <c r="BC76" s="279">
        <f t="shared" si="80"/>
        <v>4.2698983697068815E-2</v>
      </c>
      <c r="BD76" s="279">
        <f t="shared" si="80"/>
        <v>2.0109791557900492E-2</v>
      </c>
      <c r="BE76" s="279">
        <f t="shared" si="80"/>
        <v>-1.4724517815761673E-2</v>
      </c>
      <c r="BF76" s="279">
        <f t="shared" si="80"/>
        <v>5.5692912615783463E-3</v>
      </c>
      <c r="BG76" s="279">
        <f t="shared" si="80"/>
        <v>2.2200356152815015E-3</v>
      </c>
      <c r="BH76" s="279">
        <f t="shared" si="80"/>
        <v>-8.352463729593973E-4</v>
      </c>
      <c r="BI76" s="280"/>
      <c r="BK76" s="209"/>
    </row>
    <row r="77" spans="2:65" ht="17.100000000000001" customHeight="1">
      <c r="U77" s="63"/>
      <c r="V77" s="169" t="s">
        <v>537</v>
      </c>
      <c r="Z77" s="1624"/>
      <c r="AA77" s="277"/>
      <c r="AB77" s="278" t="str">
        <f t="shared" ref="AB77:BH77" si="81">IF(OR(AB8="NO",AA8="NO"),"-",AB8/AA8-1)</f>
        <v>-</v>
      </c>
      <c r="AC77" s="278" t="str">
        <f t="shared" si="81"/>
        <v>-</v>
      </c>
      <c r="AD77" s="279">
        <f t="shared" si="81"/>
        <v>6.5000000000000018</v>
      </c>
      <c r="AE77" s="279">
        <f t="shared" si="81"/>
        <v>0.8786324786324784</v>
      </c>
      <c r="AF77" s="279">
        <f t="shared" si="81"/>
        <v>0.41401273885350331</v>
      </c>
      <c r="AG77" s="279">
        <f t="shared" si="81"/>
        <v>0.5261904761904761</v>
      </c>
      <c r="AH77" s="279">
        <f t="shared" si="81"/>
        <v>0.2708580343213729</v>
      </c>
      <c r="AI77" s="279">
        <f t="shared" si="81"/>
        <v>8.0896614372345299E-2</v>
      </c>
      <c r="AJ77" s="279">
        <f t="shared" si="81"/>
        <v>-1.794394221596296E-2</v>
      </c>
      <c r="AK77" s="279">
        <f t="shared" si="81"/>
        <v>8.8191108549140473E-3</v>
      </c>
      <c r="AL77" s="279">
        <f t="shared" si="81"/>
        <v>-5.2212976734321348E-2</v>
      </c>
      <c r="AM77" s="279">
        <f t="shared" si="81"/>
        <v>5.5587924264943744E-4</v>
      </c>
      <c r="AN77" s="279">
        <f t="shared" si="81"/>
        <v>-3.4320058174771906E-2</v>
      </c>
      <c r="AO77" s="279">
        <f t="shared" si="81"/>
        <v>-0.16545277777478185</v>
      </c>
      <c r="AP77" s="279">
        <f t="shared" si="81"/>
        <v>-0.2651935169320192</v>
      </c>
      <c r="AQ77" s="279">
        <f t="shared" si="81"/>
        <v>-0.32492753495805415</v>
      </c>
      <c r="AR77" s="279">
        <f t="shared" si="81"/>
        <v>-0.1940355434834955</v>
      </c>
      <c r="AS77" s="279">
        <f t="shared" si="81"/>
        <v>4.8687141483081398E-2</v>
      </c>
      <c r="AT77" s="279">
        <f t="shared" si="81"/>
        <v>-9.0766959778617817E-2</v>
      </c>
      <c r="AU77" s="279">
        <f t="shared" si="81"/>
        <v>-0.20977148034827797</v>
      </c>
      <c r="AV77" s="279">
        <f t="shared" si="81"/>
        <v>-4.6018905425949108E-2</v>
      </c>
      <c r="AW77" s="279">
        <f t="shared" si="81"/>
        <v>-0.12094271271506796</v>
      </c>
      <c r="AX77" s="279">
        <f t="shared" si="81"/>
        <v>-0.13512219712408235</v>
      </c>
      <c r="AY77" s="279">
        <f t="shared" si="81"/>
        <v>2.4991717247063949E-2</v>
      </c>
      <c r="AZ77" s="279">
        <f t="shared" si="81"/>
        <v>7.0073802632925064E-2</v>
      </c>
      <c r="BA77" s="279">
        <f t="shared" si="81"/>
        <v>8.0614057426923624E-2</v>
      </c>
      <c r="BB77" s="279">
        <f t="shared" si="81"/>
        <v>2.3205962684291981E-2</v>
      </c>
      <c r="BC77" s="279">
        <f t="shared" si="81"/>
        <v>-9.0935613817897165E-2</v>
      </c>
      <c r="BD77" s="279">
        <f t="shared" si="81"/>
        <v>4.9442911613113427E-2</v>
      </c>
      <c r="BE77" s="279">
        <f t="shared" si="81"/>
        <v>0.14331501935998636</v>
      </c>
      <c r="BF77" s="279">
        <f t="shared" si="81"/>
        <v>-9.241540983423302E-2</v>
      </c>
      <c r="BG77" s="279">
        <f t="shared" si="81"/>
        <v>-0.25091758615896509</v>
      </c>
      <c r="BH77" s="279">
        <f t="shared" si="81"/>
        <v>-0.23844651838506659</v>
      </c>
      <c r="BI77" s="280"/>
      <c r="BK77" s="209"/>
      <c r="BL77" s="209"/>
    </row>
    <row r="78" spans="2:65" ht="16.5" customHeight="1">
      <c r="U78" s="63"/>
      <c r="V78" s="168" t="s">
        <v>538</v>
      </c>
      <c r="Z78" s="1624"/>
      <c r="AA78" s="277"/>
      <c r="AB78" s="278" t="str">
        <f t="shared" ref="AB78:BH78" si="82">IF(OR(AB9="NO",AA9="NO"),"-",AB9/AA9-1)</f>
        <v>-</v>
      </c>
      <c r="AC78" s="278" t="str">
        <f t="shared" si="82"/>
        <v>-</v>
      </c>
      <c r="AD78" s="278" t="str">
        <f t="shared" si="82"/>
        <v>-</v>
      </c>
      <c r="AE78" s="278" t="str">
        <f t="shared" si="82"/>
        <v>-</v>
      </c>
      <c r="AF78" s="278" t="str">
        <f t="shared" si="82"/>
        <v>-</v>
      </c>
      <c r="AG78" s="278" t="str">
        <f t="shared" si="82"/>
        <v>-</v>
      </c>
      <c r="AH78" s="278" t="str">
        <f t="shared" si="82"/>
        <v>-</v>
      </c>
      <c r="AI78" s="278" t="str">
        <f t="shared" si="82"/>
        <v>-</v>
      </c>
      <c r="AJ78" s="278" t="str">
        <f t="shared" si="82"/>
        <v>-</v>
      </c>
      <c r="AK78" s="278" t="str">
        <f t="shared" si="82"/>
        <v>-</v>
      </c>
      <c r="AL78" s="278" t="str">
        <f t="shared" si="82"/>
        <v>-</v>
      </c>
      <c r="AM78" s="278" t="str">
        <f t="shared" si="82"/>
        <v>-</v>
      </c>
      <c r="AN78" s="278" t="str">
        <f t="shared" si="82"/>
        <v>-</v>
      </c>
      <c r="AO78" s="279">
        <f t="shared" si="82"/>
        <v>0.84090909090909061</v>
      </c>
      <c r="AP78" s="279">
        <f t="shared" si="82"/>
        <v>0.33333333333333348</v>
      </c>
      <c r="AQ78" s="279">
        <f t="shared" si="82"/>
        <v>0.37962962962962976</v>
      </c>
      <c r="AR78" s="279">
        <f t="shared" si="82"/>
        <v>0.9731543624161072</v>
      </c>
      <c r="AS78" s="279">
        <f t="shared" si="82"/>
        <v>0.45918367346938771</v>
      </c>
      <c r="AT78" s="279">
        <f t="shared" si="82"/>
        <v>0.70629370629370691</v>
      </c>
      <c r="AU78" s="279">
        <f t="shared" si="82"/>
        <v>0.53825136612021796</v>
      </c>
      <c r="AV78" s="279">
        <f t="shared" si="82"/>
        <v>0.42984014209591503</v>
      </c>
      <c r="AW78" s="279">
        <f t="shared" si="82"/>
        <v>9.2934065608672789E-2</v>
      </c>
      <c r="AX78" s="279">
        <f t="shared" si="82"/>
        <v>0.15557237102219812</v>
      </c>
      <c r="AY78" s="279">
        <f t="shared" si="82"/>
        <v>0.12630688106561516</v>
      </c>
      <c r="AZ78" s="279">
        <f t="shared" si="82"/>
        <v>2.759841275338526E-2</v>
      </c>
      <c r="BA78" s="279">
        <f t="shared" si="82"/>
        <v>3.1487421744121447E-2</v>
      </c>
      <c r="BB78" s="279">
        <f t="shared" si="82"/>
        <v>-0.10648388634675376</v>
      </c>
      <c r="BC78" s="279">
        <f t="shared" si="82"/>
        <v>1.2376237623762165E-2</v>
      </c>
      <c r="BD78" s="279">
        <f t="shared" si="82"/>
        <v>4.2379788101059912E-2</v>
      </c>
      <c r="BE78" s="279">
        <f t="shared" si="82"/>
        <v>3.518373729476143E-2</v>
      </c>
      <c r="BF78" s="279">
        <f t="shared" si="82"/>
        <v>8.3081570996978993E-3</v>
      </c>
      <c r="BG78" s="279">
        <f t="shared" si="82"/>
        <v>1.1235955056179137E-3</v>
      </c>
      <c r="BH78" s="279">
        <f t="shared" si="82"/>
        <v>-4.1152263374483189E-3</v>
      </c>
      <c r="BI78" s="280"/>
      <c r="BK78" s="209"/>
    </row>
    <row r="79" spans="2:65" ht="17.100000000000001" customHeight="1">
      <c r="U79" s="63"/>
      <c r="V79" s="169" t="s">
        <v>539</v>
      </c>
      <c r="Z79" s="1625"/>
      <c r="AA79" s="277"/>
      <c r="AB79" s="278" t="str">
        <f t="shared" ref="AB79:BH79" si="83">IF(OR(AB10="NO",AA10="NO"),"-",AB10/AA10-1)</f>
        <v>-</v>
      </c>
      <c r="AC79" s="278" t="str">
        <f t="shared" si="83"/>
        <v>-</v>
      </c>
      <c r="AD79" s="279">
        <f t="shared" si="83"/>
        <v>5.5</v>
      </c>
      <c r="AE79" s="279">
        <f t="shared" si="83"/>
        <v>0.71794871794871784</v>
      </c>
      <c r="AF79" s="279">
        <f t="shared" si="83"/>
        <v>0.10447761194029859</v>
      </c>
      <c r="AG79" s="279">
        <f t="shared" si="83"/>
        <v>-4.858459049354058E-2</v>
      </c>
      <c r="AH79" s="279">
        <f t="shared" si="83"/>
        <v>-0.19380239820917478</v>
      </c>
      <c r="AI79" s="279">
        <f t="shared" si="83"/>
        <v>-0.28464329506550268</v>
      </c>
      <c r="AJ79" s="279">
        <f t="shared" si="83"/>
        <v>-0.39672330016414536</v>
      </c>
      <c r="AK79" s="279">
        <f t="shared" si="83"/>
        <v>0.58801648420702146</v>
      </c>
      <c r="AL79" s="279">
        <f t="shared" si="83"/>
        <v>0.49209300372847964</v>
      </c>
      <c r="AM79" s="279">
        <f t="shared" si="83"/>
        <v>-4.3358190832391119E-2</v>
      </c>
      <c r="AN79" s="279">
        <f t="shared" si="83"/>
        <v>0.26172725023369425</v>
      </c>
      <c r="AO79" s="279">
        <f t="shared" si="83"/>
        <v>8.4915360901860693E-2</v>
      </c>
      <c r="AP79" s="279">
        <f t="shared" si="83"/>
        <v>-0.21181583452465924</v>
      </c>
      <c r="AQ79" s="279">
        <f t="shared" si="83"/>
        <v>-0.18848160705141737</v>
      </c>
      <c r="AR79" s="279">
        <f t="shared" si="83"/>
        <v>-1.6338517718002321E-2</v>
      </c>
      <c r="AS79" s="279">
        <f t="shared" si="83"/>
        <v>-0.14422007209937637</v>
      </c>
      <c r="AT79" s="279">
        <f t="shared" si="83"/>
        <v>-0.23918146384559746</v>
      </c>
      <c r="AU79" s="279">
        <f t="shared" si="83"/>
        <v>-0.45585878452582085</v>
      </c>
      <c r="AV79" s="279">
        <f t="shared" si="83"/>
        <v>0.19515350530244757</v>
      </c>
      <c r="AW79" s="279">
        <f t="shared" si="83"/>
        <v>-0.21043691433059952</v>
      </c>
      <c r="AX79" s="279">
        <f t="shared" si="83"/>
        <v>9.0872649692061103E-2</v>
      </c>
      <c r="AY79" s="279">
        <f t="shared" si="83"/>
        <v>-0.23431498338523815</v>
      </c>
      <c r="AZ79" s="279">
        <f t="shared" si="83"/>
        <v>-0.17341148391605865</v>
      </c>
      <c r="BA79" s="279">
        <f t="shared" si="83"/>
        <v>0.81666518294633295</v>
      </c>
      <c r="BB79" s="279">
        <f t="shared" si="83"/>
        <v>-0.36796297580828141</v>
      </c>
      <c r="BC79" s="279">
        <f t="shared" si="83"/>
        <v>-6.5227524606413789E-2</v>
      </c>
      <c r="BD79" s="279">
        <f t="shared" si="83"/>
        <v>0.34413645858685871</v>
      </c>
      <c r="BE79" s="279">
        <f t="shared" si="83"/>
        <v>-0.3594335652820948</v>
      </c>
      <c r="BF79" s="279">
        <f t="shared" si="83"/>
        <v>0.57416228262563274</v>
      </c>
      <c r="BG79" s="279">
        <f t="shared" si="83"/>
        <v>-0.42718437941012588</v>
      </c>
      <c r="BH79" s="279">
        <f t="shared" si="83"/>
        <v>0.36194839768723619</v>
      </c>
      <c r="BI79" s="281"/>
      <c r="BM79" s="209"/>
    </row>
    <row r="80" spans="2:65" ht="17.100000000000001" customHeight="1">
      <c r="U80" s="63"/>
      <c r="V80" s="215" t="s">
        <v>540</v>
      </c>
      <c r="Z80" s="1624"/>
      <c r="AA80" s="277"/>
      <c r="AB80" s="278">
        <f t="shared" ref="AB80:BH80" si="84">IF(OR(AB11="NO",AA11="NO"),"-",AB11/AA11-1)</f>
        <v>0.14019941188999874</v>
      </c>
      <c r="AC80" s="278">
        <f t="shared" si="84"/>
        <v>0.36426247591147765</v>
      </c>
      <c r="AD80" s="279">
        <f t="shared" si="84"/>
        <v>1.6970707591018197</v>
      </c>
      <c r="AE80" s="279">
        <f t="shared" si="84"/>
        <v>0.52389253532312496</v>
      </c>
      <c r="AF80" s="279">
        <f t="shared" si="84"/>
        <v>0.17670857777481097</v>
      </c>
      <c r="AG80" s="279">
        <f t="shared" si="84"/>
        <v>-1.912647210585372E-2</v>
      </c>
      <c r="AH80" s="279">
        <f t="shared" si="84"/>
        <v>5.8665975380274071E-2</v>
      </c>
      <c r="AI80" s="279">
        <f t="shared" si="84"/>
        <v>-5.2597984066876213E-2</v>
      </c>
      <c r="AJ80" s="279">
        <f t="shared" si="84"/>
        <v>1.7507374130002251E-2</v>
      </c>
      <c r="AK80" s="279">
        <f t="shared" si="84"/>
        <v>3.9166442250812228E-2</v>
      </c>
      <c r="AL80" s="279">
        <f t="shared" si="84"/>
        <v>-0.25131662762881246</v>
      </c>
      <c r="AM80" s="279">
        <f t="shared" si="84"/>
        <v>-3.5557446053139374E-2</v>
      </c>
      <c r="AN80" s="279">
        <f t="shared" si="84"/>
        <v>-2.4546302105448503E-2</v>
      </c>
      <c r="AO80" s="279">
        <f t="shared" si="84"/>
        <v>0.11636705831445981</v>
      </c>
      <c r="AP80" s="279">
        <f t="shared" si="84"/>
        <v>-8.1688325446163002E-2</v>
      </c>
      <c r="AQ80" s="279">
        <f t="shared" si="84"/>
        <v>6.118336550708392E-2</v>
      </c>
      <c r="AR80" s="279">
        <f t="shared" si="84"/>
        <v>7.0336171344936194E-2</v>
      </c>
      <c r="AS80" s="279">
        <f t="shared" si="84"/>
        <v>-0.11695385648918843</v>
      </c>
      <c r="AT80" s="279">
        <f t="shared" si="84"/>
        <v>-0.35043279408026129</v>
      </c>
      <c r="AU80" s="279">
        <f t="shared" si="84"/>
        <v>6.9382546242107823E-2</v>
      </c>
      <c r="AV80" s="279">
        <f t="shared" si="84"/>
        <v>-0.18392024969637666</v>
      </c>
      <c r="AW80" s="279">
        <f t="shared" si="84"/>
        <v>-0.19458564140693524</v>
      </c>
      <c r="AX80" s="279">
        <f t="shared" si="84"/>
        <v>-9.496388800240374E-2</v>
      </c>
      <c r="AY80" s="279">
        <f t="shared" si="84"/>
        <v>1.9593094762626606E-4</v>
      </c>
      <c r="AZ80" s="279">
        <f t="shared" si="84"/>
        <v>-3.9424821304025692E-2</v>
      </c>
      <c r="BA80" s="279">
        <f t="shared" si="84"/>
        <v>0.13513632293031974</v>
      </c>
      <c r="BB80" s="279">
        <f t="shared" si="84"/>
        <v>7.6580232803858284E-2</v>
      </c>
      <c r="BC80" s="279">
        <f t="shared" si="84"/>
        <v>-6.4644133715378249E-2</v>
      </c>
      <c r="BD80" s="279">
        <f t="shared" si="84"/>
        <v>-7.3555208629147439E-2</v>
      </c>
      <c r="BE80" s="279">
        <f t="shared" si="84"/>
        <v>0.13869337737338094</v>
      </c>
      <c r="BF80" s="279">
        <f t="shared" si="84"/>
        <v>-0.26444015517715957</v>
      </c>
      <c r="BG80" s="279">
        <f t="shared" si="84"/>
        <v>-0.12893865867699661</v>
      </c>
      <c r="BH80" s="279">
        <f t="shared" si="84"/>
        <v>1.4871371868478311E-2</v>
      </c>
      <c r="BI80" s="280"/>
    </row>
    <row r="81" spans="20:64" ht="17.100000000000001" customHeight="1">
      <c r="U81" s="63"/>
      <c r="V81" s="169" t="s">
        <v>541</v>
      </c>
      <c r="Z81" s="1624"/>
      <c r="AA81" s="282"/>
      <c r="AB81" s="278" t="str">
        <f t="shared" ref="AB81:BH81" si="85">IF(OR(AB12="NO",AA12="NO"),"-",AB12/AA12-1)</f>
        <v>-</v>
      </c>
      <c r="AC81" s="278" t="str">
        <f t="shared" si="85"/>
        <v>-</v>
      </c>
      <c r="AD81" s="279">
        <f t="shared" si="85"/>
        <v>5.4999999999999982</v>
      </c>
      <c r="AE81" s="279">
        <f t="shared" si="85"/>
        <v>0.71794871794871784</v>
      </c>
      <c r="AF81" s="279">
        <f t="shared" si="85"/>
        <v>0.10447761194029859</v>
      </c>
      <c r="AG81" s="279">
        <f t="shared" si="85"/>
        <v>-9.9999999999998979E-3</v>
      </c>
      <c r="AH81" s="279">
        <f t="shared" si="85"/>
        <v>2.1818181818181817</v>
      </c>
      <c r="AI81" s="279">
        <f t="shared" si="85"/>
        <v>-5.396825396825411E-2</v>
      </c>
      <c r="AJ81" s="279">
        <f t="shared" si="85"/>
        <v>3.7214765100671139</v>
      </c>
      <c r="AK81" s="279">
        <f t="shared" si="85"/>
        <v>-0.50959488272921105</v>
      </c>
      <c r="AL81" s="279">
        <f t="shared" si="85"/>
        <v>-0.36884057971014506</v>
      </c>
      <c r="AM81" s="279">
        <f t="shared" si="85"/>
        <v>0.64280137772675161</v>
      </c>
      <c r="AN81" s="279">
        <f t="shared" si="85"/>
        <v>-0.13244996086324534</v>
      </c>
      <c r="AO81" s="279">
        <f t="shared" si="85"/>
        <v>0.8418508732358061</v>
      </c>
      <c r="AP81" s="279">
        <f t="shared" si="85"/>
        <v>-2.2087123862841285E-2</v>
      </c>
      <c r="AQ81" s="279">
        <f t="shared" si="85"/>
        <v>-4.9975401404355968E-2</v>
      </c>
      <c r="AR81" s="279">
        <f t="shared" si="85"/>
        <v>8.2181191623982963E-2</v>
      </c>
      <c r="AS81" s="279">
        <f t="shared" si="85"/>
        <v>-7.4508908018675157E-2</v>
      </c>
      <c r="AT81" s="279">
        <f t="shared" si="85"/>
        <v>-0.18898501889865549</v>
      </c>
      <c r="AU81" s="279">
        <f t="shared" si="85"/>
        <v>0.31448223992507085</v>
      </c>
      <c r="AV81" s="279">
        <f t="shared" si="85"/>
        <v>8.4647266313933267E-2</v>
      </c>
      <c r="AW81" s="279">
        <f t="shared" si="85"/>
        <v>-0.27102659371214399</v>
      </c>
      <c r="AX81" s="279">
        <f t="shared" si="85"/>
        <v>-8.7103933618102314E-3</v>
      </c>
      <c r="AY81" s="279">
        <f t="shared" si="85"/>
        <v>-4.5667289214914475E-2</v>
      </c>
      <c r="AZ81" s="279">
        <f t="shared" si="85"/>
        <v>-0.14500080874291166</v>
      </c>
      <c r="BA81" s="279">
        <f t="shared" si="85"/>
        <v>1.1858705892857646E-3</v>
      </c>
      <c r="BB81" s="279">
        <f t="shared" si="85"/>
        <v>-1.3345618210264032E-2</v>
      </c>
      <c r="BC81" s="279">
        <f t="shared" si="85"/>
        <v>0.12708467742723473</v>
      </c>
      <c r="BD81" s="279">
        <f t="shared" si="85"/>
        <v>-0.17962722149978294</v>
      </c>
      <c r="BE81" s="279">
        <f t="shared" si="85"/>
        <v>-0.30718135293851301</v>
      </c>
      <c r="BF81" s="279">
        <f t="shared" si="85"/>
        <v>-0.25093151461007068</v>
      </c>
      <c r="BG81" s="279">
        <f t="shared" si="85"/>
        <v>0.86735317225761377</v>
      </c>
      <c r="BH81" s="279">
        <f t="shared" si="85"/>
        <v>0</v>
      </c>
      <c r="BI81" s="280"/>
      <c r="BK81" s="209"/>
      <c r="BL81" s="209"/>
    </row>
    <row r="82" spans="20:64" ht="17.100000000000001" customHeight="1">
      <c r="U82" s="63"/>
      <c r="V82" s="169" t="s">
        <v>542</v>
      </c>
      <c r="Z82" s="1624"/>
      <c r="AA82" s="277"/>
      <c r="AB82" s="279">
        <f t="shared" ref="AB82:BH82" si="86">IF(OR(AB13="NO",AA13="NO"),"-",AB13/AA13-1)</f>
        <v>8.9202866941598735E-2</v>
      </c>
      <c r="AC82" s="279">
        <f t="shared" si="86"/>
        <v>1.3285222778508965E-2</v>
      </c>
      <c r="AD82" s="279">
        <f t="shared" si="86"/>
        <v>-4.4788461248029487E-2</v>
      </c>
      <c r="AE82" s="279">
        <f t="shared" si="86"/>
        <v>9.6716646644477322E-2</v>
      </c>
      <c r="AF82" s="279">
        <f t="shared" si="86"/>
        <v>0.16523688204446874</v>
      </c>
      <c r="AG82" s="279">
        <f t="shared" si="86"/>
        <v>-8.0689655172413777E-2</v>
      </c>
      <c r="AH82" s="279">
        <f t="shared" si="86"/>
        <v>-5.7764441110277454E-2</v>
      </c>
      <c r="AI82" s="279">
        <f t="shared" si="86"/>
        <v>-6.2101910828025408E-2</v>
      </c>
      <c r="AJ82" s="279">
        <f t="shared" si="86"/>
        <v>2.2920203735143918E-2</v>
      </c>
      <c r="AK82" s="279">
        <f t="shared" si="86"/>
        <v>-0.1203319502074689</v>
      </c>
      <c r="AL82" s="279">
        <f t="shared" si="86"/>
        <v>-0.24716981132075466</v>
      </c>
      <c r="AM82" s="279">
        <f t="shared" si="86"/>
        <v>-0.3471177944862156</v>
      </c>
      <c r="AN82" s="279">
        <f t="shared" si="86"/>
        <v>-0.17600767754318636</v>
      </c>
      <c r="AO82" s="279">
        <f t="shared" si="86"/>
        <v>-0.79734451432564635</v>
      </c>
      <c r="AP82" s="279">
        <f t="shared" si="86"/>
        <v>-0.54482758620689653</v>
      </c>
      <c r="AQ82" s="279">
        <f t="shared" si="86"/>
        <v>0.41792929292929282</v>
      </c>
      <c r="AR82" s="279">
        <f t="shared" si="86"/>
        <v>-0.66874443455031152</v>
      </c>
      <c r="AS82" s="279">
        <f t="shared" si="86"/>
        <v>1.1559139784946231</v>
      </c>
      <c r="AT82" s="279">
        <f t="shared" si="86"/>
        <v>-0.91521197007481303</v>
      </c>
      <c r="AU82" s="279">
        <f t="shared" si="86"/>
        <v>5.8823529411765163E-2</v>
      </c>
      <c r="AV82" s="279">
        <f t="shared" si="86"/>
        <v>-0.69444444444444442</v>
      </c>
      <c r="AW82" s="279">
        <f t="shared" si="86"/>
        <v>9.0909090909090828E-2</v>
      </c>
      <c r="AX82" s="279">
        <f t="shared" si="86"/>
        <v>-8.3333333333333259E-2</v>
      </c>
      <c r="AY82" s="279">
        <f t="shared" si="86"/>
        <v>0.45454545454545414</v>
      </c>
      <c r="AZ82" s="279">
        <f t="shared" si="86"/>
        <v>0.25</v>
      </c>
      <c r="BA82" s="279">
        <f t="shared" si="86"/>
        <v>-0.19999999999999984</v>
      </c>
      <c r="BB82" s="279">
        <f t="shared" si="86"/>
        <v>0.62500000000000022</v>
      </c>
      <c r="BC82" s="279">
        <f t="shared" si="86"/>
        <v>-0.6923076923076924</v>
      </c>
      <c r="BD82" s="279">
        <f t="shared" si="86"/>
        <v>0.12499999999999978</v>
      </c>
      <c r="BE82" s="279">
        <f t="shared" si="86"/>
        <v>9.5555555555555571</v>
      </c>
      <c r="BF82" s="279">
        <f t="shared" si="86"/>
        <v>-6.315789473684208E-2</v>
      </c>
      <c r="BG82" s="279">
        <f t="shared" si="86"/>
        <v>-0.9662921348314607</v>
      </c>
      <c r="BH82" s="279">
        <f t="shared" si="86"/>
        <v>-0.33333333333333348</v>
      </c>
      <c r="BI82" s="280"/>
      <c r="BK82" s="209"/>
      <c r="BL82" s="209"/>
    </row>
    <row r="83" spans="20:64" ht="17.100000000000001" customHeight="1">
      <c r="U83" s="63"/>
      <c r="V83" s="215" t="s">
        <v>543</v>
      </c>
      <c r="Z83" s="1624"/>
      <c r="AA83" s="277"/>
      <c r="AB83" s="278" t="str">
        <f t="shared" ref="AB83:BH83" si="87">IF(OR(AB14="NO",AA14="NO"),"-",AB14/AA14-1)</f>
        <v>-</v>
      </c>
      <c r="AC83" s="278" t="str">
        <f t="shared" si="87"/>
        <v>-</v>
      </c>
      <c r="AD83" s="278" t="str">
        <f t="shared" si="87"/>
        <v>-</v>
      </c>
      <c r="AE83" s="278" t="str">
        <f t="shared" si="87"/>
        <v>-</v>
      </c>
      <c r="AF83" s="278" t="str">
        <f t="shared" si="87"/>
        <v>-</v>
      </c>
      <c r="AG83" s="278" t="str">
        <f t="shared" si="87"/>
        <v>-</v>
      </c>
      <c r="AH83" s="279">
        <f t="shared" si="87"/>
        <v>1.7182817999999997</v>
      </c>
      <c r="AI83" s="279">
        <f t="shared" si="87"/>
        <v>1.7182817999999997</v>
      </c>
      <c r="AJ83" s="279">
        <f t="shared" si="87"/>
        <v>1.0722730362458388</v>
      </c>
      <c r="AK83" s="279">
        <f t="shared" si="87"/>
        <v>0.22878721615640663</v>
      </c>
      <c r="AL83" s="279">
        <f t="shared" si="87"/>
        <v>0.15742093708286387</v>
      </c>
      <c r="AM83" s="279">
        <f t="shared" si="87"/>
        <v>0.11781730737984519</v>
      </c>
      <c r="AN83" s="279">
        <f t="shared" si="87"/>
        <v>9.2968886292990938E-2</v>
      </c>
      <c r="AO83" s="279">
        <f t="shared" si="87"/>
        <v>7.1529187570921637E-2</v>
      </c>
      <c r="AP83" s="279">
        <f t="shared" si="87"/>
        <v>4.9685449782139957E-2</v>
      </c>
      <c r="AQ83" s="279">
        <f t="shared" si="87"/>
        <v>1.8620868466246332E-2</v>
      </c>
      <c r="AR83" s="279">
        <f t="shared" si="87"/>
        <v>3.4894522785920534E-2</v>
      </c>
      <c r="AS83" s="279">
        <f t="shared" si="87"/>
        <v>1.8450205017885635E-2</v>
      </c>
      <c r="AT83" s="279">
        <f t="shared" si="87"/>
        <v>5.0029423904470738E-2</v>
      </c>
      <c r="AU83" s="279">
        <f t="shared" si="87"/>
        <v>3.6073552051787861E-2</v>
      </c>
      <c r="AV83" s="279">
        <f t="shared" si="87"/>
        <v>-2.1460002437897252E-2</v>
      </c>
      <c r="AW83" s="279">
        <f t="shared" si="87"/>
        <v>3.0055293486999979E-2</v>
      </c>
      <c r="AX83" s="279">
        <f t="shared" si="87"/>
        <v>-3.6691799938056713E-3</v>
      </c>
      <c r="AY83" s="279">
        <f t="shared" si="87"/>
        <v>0.16561129130130214</v>
      </c>
      <c r="AZ83" s="279">
        <f t="shared" si="87"/>
        <v>-2.8283569183605861E-2</v>
      </c>
      <c r="BA83" s="279">
        <f t="shared" si="87"/>
        <v>-4.3336326276623871E-2</v>
      </c>
      <c r="BB83" s="279">
        <f t="shared" si="87"/>
        <v>4.6323826045154393E-2</v>
      </c>
      <c r="BC83" s="279">
        <f t="shared" si="87"/>
        <v>6.3213307939880004E-3</v>
      </c>
      <c r="BD83" s="279">
        <f t="shared" si="87"/>
        <v>2.4845794103592445E-2</v>
      </c>
      <c r="BE83" s="279">
        <f t="shared" si="87"/>
        <v>3.7575289869467898E-2</v>
      </c>
      <c r="BF83" s="279">
        <f t="shared" si="87"/>
        <v>-3.964309585858472E-2</v>
      </c>
      <c r="BG83" s="279">
        <f t="shared" si="87"/>
        <v>1.837525096013426E-2</v>
      </c>
      <c r="BH83" s="279">
        <f t="shared" si="87"/>
        <v>1.6086952933189735E-3</v>
      </c>
      <c r="BI83" s="262"/>
      <c r="BK83" s="209"/>
    </row>
    <row r="84" spans="20:64" ht="17.100000000000001" customHeight="1">
      <c r="U84" s="63"/>
      <c r="V84" s="169" t="s">
        <v>544</v>
      </c>
      <c r="Z84" s="1624"/>
      <c r="AA84" s="277"/>
      <c r="AB84" s="278" t="str">
        <f t="shared" ref="AB84:BH84" si="88">IF(OR(AB15="NO",AA15="NO"),"-",AB15/AA15-1)</f>
        <v>-</v>
      </c>
      <c r="AC84" s="278" t="str">
        <f t="shared" si="88"/>
        <v>-</v>
      </c>
      <c r="AD84" s="278" t="str">
        <f t="shared" si="88"/>
        <v>-</v>
      </c>
      <c r="AE84" s="278" t="str">
        <f t="shared" si="88"/>
        <v>-</v>
      </c>
      <c r="AF84" s="278" t="str">
        <f t="shared" si="88"/>
        <v>-</v>
      </c>
      <c r="AG84" s="278" t="str">
        <f t="shared" si="88"/>
        <v>-</v>
      </c>
      <c r="AH84" s="278" t="str">
        <f t="shared" si="88"/>
        <v>-</v>
      </c>
      <c r="AI84" s="278" t="str">
        <f t="shared" si="88"/>
        <v>-</v>
      </c>
      <c r="AJ84" s="278" t="str">
        <f t="shared" si="88"/>
        <v>-</v>
      </c>
      <c r="AK84" s="278" t="str">
        <f t="shared" si="88"/>
        <v>-</v>
      </c>
      <c r="AL84" s="278" t="str">
        <f t="shared" si="88"/>
        <v>-</v>
      </c>
      <c r="AM84" s="278" t="str">
        <f t="shared" si="88"/>
        <v>-</v>
      </c>
      <c r="AN84" s="278" t="str">
        <f t="shared" si="88"/>
        <v>-</v>
      </c>
      <c r="AO84" s="278" t="str">
        <f t="shared" si="88"/>
        <v>-</v>
      </c>
      <c r="AP84" s="278" t="str">
        <f t="shared" si="88"/>
        <v>-</v>
      </c>
      <c r="AQ84" s="278" t="str">
        <f t="shared" si="88"/>
        <v>-</v>
      </c>
      <c r="AR84" s="278" t="str">
        <f t="shared" si="88"/>
        <v>-</v>
      </c>
      <c r="AS84" s="278" t="str">
        <f t="shared" si="88"/>
        <v>-</v>
      </c>
      <c r="AT84" s="278" t="str">
        <f t="shared" si="88"/>
        <v>-</v>
      </c>
      <c r="AU84" s="278" t="str">
        <f t="shared" si="88"/>
        <v>-</v>
      </c>
      <c r="AV84" s="278" t="str">
        <f t="shared" si="88"/>
        <v>-</v>
      </c>
      <c r="AW84" s="279">
        <f t="shared" si="88"/>
        <v>0.317700453857791</v>
      </c>
      <c r="AX84" s="279">
        <f t="shared" si="88"/>
        <v>-1.1481056257174327E-3</v>
      </c>
      <c r="AY84" s="279">
        <f t="shared" si="88"/>
        <v>1.1494252873562871E-2</v>
      </c>
      <c r="AZ84" s="279">
        <f t="shared" si="88"/>
        <v>-1.1363636363636131E-2</v>
      </c>
      <c r="BA84" s="279">
        <f t="shared" si="88"/>
        <v>-4.7126436781609105E-2</v>
      </c>
      <c r="BB84" s="279">
        <f t="shared" si="88"/>
        <v>0.12665862484921564</v>
      </c>
      <c r="BC84" s="279">
        <f t="shared" si="88"/>
        <v>0.24839400428265557</v>
      </c>
      <c r="BD84" s="279">
        <f t="shared" si="88"/>
        <v>-0.18010291595197259</v>
      </c>
      <c r="BE84" s="279">
        <f t="shared" si="88"/>
        <v>-7.5313807531380728E-2</v>
      </c>
      <c r="BF84" s="279">
        <f t="shared" si="88"/>
        <v>0.43665158371040724</v>
      </c>
      <c r="BG84" s="279">
        <f t="shared" si="88"/>
        <v>-0.3228346456692911</v>
      </c>
      <c r="BH84" s="279">
        <f t="shared" si="88"/>
        <v>0.54651162790697638</v>
      </c>
      <c r="BI84" s="280"/>
      <c r="BK84" s="209"/>
    </row>
    <row r="85" spans="20:64" ht="17.100000000000001" customHeight="1">
      <c r="T85" s="27"/>
      <c r="U85" s="63"/>
      <c r="V85" s="169" t="s">
        <v>545</v>
      </c>
      <c r="Z85" s="1624"/>
      <c r="AA85" s="283"/>
      <c r="AB85" s="279">
        <f t="shared" ref="AB85:BE85" si="89">IF(OR(AB16="NO",AA16="NO"),"-",AB16/AA16-1)</f>
        <v>-6.8967398717773798E-2</v>
      </c>
      <c r="AC85" s="279">
        <f t="shared" si="89"/>
        <v>-0.17639991795352672</v>
      </c>
      <c r="AD85" s="279">
        <f t="shared" si="89"/>
        <v>-5.767246593375297E-2</v>
      </c>
      <c r="AE85" s="279">
        <f t="shared" si="89"/>
        <v>1.9255455712450242E-3</v>
      </c>
      <c r="AF85" s="279">
        <f t="shared" si="89"/>
        <v>0.16166107698684851</v>
      </c>
      <c r="AG85" s="279">
        <f t="shared" si="89"/>
        <v>-5.2551334868785604E-3</v>
      </c>
      <c r="AH85" s="279">
        <f t="shared" si="89"/>
        <v>0.2504810044024135</v>
      </c>
      <c r="AI85" s="279">
        <f t="shared" si="89"/>
        <v>-3.8934960621707315E-2</v>
      </c>
      <c r="AJ85" s="279">
        <f t="shared" si="89"/>
        <v>-1.1288090521803129E-2</v>
      </c>
      <c r="AK85" s="279">
        <f t="shared" si="89"/>
        <v>8.9743941597828503E-3</v>
      </c>
      <c r="AL85" s="279">
        <f t="shared" si="89"/>
        <v>-0.25369927102600376</v>
      </c>
      <c r="AM85" s="279">
        <f t="shared" si="89"/>
        <v>-4.657943652731722E-2</v>
      </c>
      <c r="AN85" s="279">
        <f t="shared" si="89"/>
        <v>-4.159180396804163E-2</v>
      </c>
      <c r="AO85" s="279">
        <f t="shared" si="89"/>
        <v>2.7761158310398271E-2</v>
      </c>
      <c r="AP85" s="279">
        <f t="shared" si="89"/>
        <v>-3.2289362362711627E-2</v>
      </c>
      <c r="AQ85" s="279">
        <f t="shared" si="89"/>
        <v>-8.0208542209914135E-5</v>
      </c>
      <c r="AR85" s="279">
        <f t="shared" si="89"/>
        <v>1.6564392572093078E-2</v>
      </c>
      <c r="AS85" s="279">
        <f t="shared" si="89"/>
        <v>-7.8473920934269636E-2</v>
      </c>
      <c r="AT85" s="279">
        <f t="shared" si="89"/>
        <v>-0.29661343494455628</v>
      </c>
      <c r="AU85" s="279">
        <f t="shared" si="89"/>
        <v>0.13658774118936035</v>
      </c>
      <c r="AV85" s="279">
        <f t="shared" si="89"/>
        <v>-9.7359824345311208E-2</v>
      </c>
      <c r="AW85" s="279">
        <f t="shared" si="89"/>
        <v>-3.4411153960252072E-3</v>
      </c>
      <c r="AX85" s="279">
        <f t="shared" si="89"/>
        <v>-0.22046872994128108</v>
      </c>
      <c r="AY85" s="279">
        <f t="shared" si="89"/>
        <v>5.9065720247830855E-2</v>
      </c>
      <c r="AZ85" s="279">
        <f t="shared" si="89"/>
        <v>-1.5305056613235779E-2</v>
      </c>
      <c r="BA85" s="279">
        <f t="shared" si="89"/>
        <v>4.1639806595123119E-2</v>
      </c>
      <c r="BB85" s="279">
        <f t="shared" si="89"/>
        <v>-8.8739451770185607E-2</v>
      </c>
      <c r="BC85" s="279">
        <f t="shared" si="89"/>
        <v>7.9275242801735368E-2</v>
      </c>
      <c r="BD85" s="279">
        <f t="shared" si="89"/>
        <v>0.98621960666490494</v>
      </c>
      <c r="BE85" s="279">
        <f t="shared" si="89"/>
        <v>8.4834060925466304E-2</v>
      </c>
      <c r="BF85" s="279">
        <f>IF(OR(BF16="NO",BE16="NO"),"-",BF16/BE16-1)</f>
        <v>3.9366118015335294E-2</v>
      </c>
      <c r="BG85" s="279">
        <f>IF(OR(BG16="NO",BF16="NO"),"-",BG16/BF16-1)</f>
        <v>3.9153380429115092E-2</v>
      </c>
      <c r="BH85" s="279">
        <f>IF(OR(BH16="NO",BG16="NO"),"-",BH16/BG16-1)</f>
        <v>2.9286406643194818E-2</v>
      </c>
      <c r="BI85" s="280"/>
      <c r="BK85" s="209"/>
    </row>
    <row r="86" spans="20:64" ht="17.100000000000001" customHeight="1">
      <c r="U86" s="221" t="s">
        <v>14</v>
      </c>
      <c r="V86" s="222"/>
      <c r="Z86" s="1625"/>
      <c r="AA86" s="1779"/>
      <c r="AB86" s="285">
        <f t="shared" ref="AB86:BH86" si="90">AB17/AA17-1</f>
        <v>0.1408602097756162</v>
      </c>
      <c r="AC86" s="285">
        <f t="shared" si="90"/>
        <v>1.1693771148096888E-2</v>
      </c>
      <c r="AD86" s="285">
        <f t="shared" si="90"/>
        <v>0.42467903150779818</v>
      </c>
      <c r="AE86" s="285">
        <f t="shared" si="90"/>
        <v>0.22443953072739187</v>
      </c>
      <c r="AF86" s="285">
        <f t="shared" si="90"/>
        <v>0.30639151409447818</v>
      </c>
      <c r="AG86" s="285">
        <f t="shared" si="90"/>
        <v>3.1544252140475404E-2</v>
      </c>
      <c r="AH86" s="285">
        <f t="shared" si="90"/>
        <v>9.0793066576428938E-2</v>
      </c>
      <c r="AI86" s="285">
        <f t="shared" si="90"/>
        <v>-0.17513079393369191</v>
      </c>
      <c r="AJ86" s="285">
        <f t="shared" si="90"/>
        <v>-0.21595725750124428</v>
      </c>
      <c r="AK86" s="285">
        <f t="shared" si="90"/>
        <v>-0.11128874605595773</v>
      </c>
      <c r="AL86" s="285">
        <f t="shared" si="90"/>
        <v>-0.16903787278011251</v>
      </c>
      <c r="AM86" s="285">
        <f t="shared" si="90"/>
        <v>-5.7130747213954058E-2</v>
      </c>
      <c r="AN86" s="285">
        <f t="shared" si="90"/>
        <v>-3.1082007327307926E-2</v>
      </c>
      <c r="AO86" s="285">
        <f t="shared" si="90"/>
        <v>4.6222685486708048E-2</v>
      </c>
      <c r="AP86" s="285">
        <f t="shared" si="90"/>
        <v>-6.2959379661196802E-2</v>
      </c>
      <c r="AQ86" s="285">
        <f t="shared" si="90"/>
        <v>4.8132057833555564E-2</v>
      </c>
      <c r="AR86" s="285">
        <f t="shared" si="90"/>
        <v>-0.12171222105690316</v>
      </c>
      <c r="AS86" s="285">
        <f t="shared" si="90"/>
        <v>-0.27617052817921661</v>
      </c>
      <c r="AT86" s="285">
        <f t="shared" si="90"/>
        <v>-0.29453033441127274</v>
      </c>
      <c r="AU86" s="285">
        <f t="shared" si="90"/>
        <v>4.7811034450252254E-2</v>
      </c>
      <c r="AV86" s="285">
        <f t="shared" si="90"/>
        <v>-0.11513433020790198</v>
      </c>
      <c r="AW86" s="285">
        <f t="shared" si="90"/>
        <v>-8.1364708552081E-2</v>
      </c>
      <c r="AX86" s="285">
        <f t="shared" si="90"/>
        <v>-4.4505951514194009E-2</v>
      </c>
      <c r="AY86" s="285">
        <f t="shared" si="90"/>
        <v>2.7109692818812814E-2</v>
      </c>
      <c r="AZ86" s="285">
        <f t="shared" si="90"/>
        <v>-1.5991013890106154E-2</v>
      </c>
      <c r="BA86" s="285">
        <f t="shared" si="90"/>
        <v>1.9640462997406294E-2</v>
      </c>
      <c r="BB86" s="285">
        <f t="shared" si="90"/>
        <v>3.7736174556879609E-2</v>
      </c>
      <c r="BC86" s="285">
        <f t="shared" si="90"/>
        <v>2.605439140155319E-3</v>
      </c>
      <c r="BD86" s="285">
        <f t="shared" si="90"/>
        <v>-1.3702184500725467E-2</v>
      </c>
      <c r="BE86" s="285">
        <f t="shared" si="90"/>
        <v>1.8321895410327915E-2</v>
      </c>
      <c r="BF86" s="285">
        <f t="shared" si="90"/>
        <v>-9.6241478835365823E-2</v>
      </c>
      <c r="BG86" s="285">
        <f t="shared" si="90"/>
        <v>4.9463888125882427E-2</v>
      </c>
      <c r="BH86" s="285">
        <f t="shared" si="90"/>
        <v>9.1402186123001883E-3</v>
      </c>
      <c r="BI86" s="276"/>
      <c r="BK86" s="209"/>
      <c r="BL86" s="209"/>
    </row>
    <row r="87" spans="20:64" ht="17.100000000000001" customHeight="1">
      <c r="U87" s="224"/>
      <c r="V87" s="169" t="s">
        <v>540</v>
      </c>
      <c r="Z87" s="1625"/>
      <c r="AA87" s="286"/>
      <c r="AB87" s="279">
        <f t="shared" ref="AB87:BH87" si="91">IF(OR(AB18="NO",AA18="NO"),"-",AB18/AA18-1)</f>
        <v>0.15354724597745784</v>
      </c>
      <c r="AC87" s="279">
        <f t="shared" si="91"/>
        <v>3.2373108865513922E-2</v>
      </c>
      <c r="AD87" s="279">
        <f t="shared" si="91"/>
        <v>0.41428200001178195</v>
      </c>
      <c r="AE87" s="279">
        <f t="shared" si="91"/>
        <v>0.21908342366428712</v>
      </c>
      <c r="AF87" s="279">
        <f t="shared" si="91"/>
        <v>0.30381291136049349</v>
      </c>
      <c r="AG87" s="279">
        <f t="shared" si="91"/>
        <v>0.1676546943434738</v>
      </c>
      <c r="AH87" s="279">
        <f t="shared" si="91"/>
        <v>0.25925876675469084</v>
      </c>
      <c r="AI87" s="279">
        <f t="shared" si="91"/>
        <v>1.4636370974372426E-2</v>
      </c>
      <c r="AJ87" s="279">
        <f t="shared" si="91"/>
        <v>6.4747191102227486E-2</v>
      </c>
      <c r="AK87" s="279">
        <f t="shared" si="91"/>
        <v>7.9542785490679613E-2</v>
      </c>
      <c r="AL87" s="279">
        <f t="shared" si="91"/>
        <v>-0.22905563402054863</v>
      </c>
      <c r="AM87" s="279">
        <f t="shared" si="91"/>
        <v>1.0213365983838818E-2</v>
      </c>
      <c r="AN87" s="279">
        <f t="shared" si="91"/>
        <v>-2.0967707790242596E-3</v>
      </c>
      <c r="AO87" s="279">
        <f t="shared" si="91"/>
        <v>6.2124899925934063E-2</v>
      </c>
      <c r="AP87" s="279">
        <f t="shared" si="91"/>
        <v>-0.15341927014171175</v>
      </c>
      <c r="AQ87" s="279">
        <f t="shared" si="91"/>
        <v>7.985747833188972E-2</v>
      </c>
      <c r="AR87" s="279">
        <f t="shared" si="91"/>
        <v>-0.10364917763810166</v>
      </c>
      <c r="AS87" s="279">
        <f t="shared" si="91"/>
        <v>-0.25323877628020053</v>
      </c>
      <c r="AT87" s="279">
        <f t="shared" si="91"/>
        <v>-0.37343562738726122</v>
      </c>
      <c r="AU87" s="279">
        <f t="shared" si="91"/>
        <v>5.5706518718948939E-2</v>
      </c>
      <c r="AV87" s="279">
        <f t="shared" si="91"/>
        <v>-0.16012037701246828</v>
      </c>
      <c r="AW87" s="279">
        <f t="shared" si="91"/>
        <v>-0.1237871597549095</v>
      </c>
      <c r="AX87" s="279">
        <f t="shared" si="91"/>
        <v>-4.0386992942763045E-2</v>
      </c>
      <c r="AY87" s="279">
        <f t="shared" si="91"/>
        <v>4.8904694393786752E-2</v>
      </c>
      <c r="AZ87" s="279">
        <f t="shared" si="91"/>
        <v>-2.2090453546357303E-2</v>
      </c>
      <c r="BA87" s="279">
        <f t="shared" si="91"/>
        <v>8.5183747564218537E-2</v>
      </c>
      <c r="BB87" s="279">
        <f t="shared" si="91"/>
        <v>6.7358875786148076E-2</v>
      </c>
      <c r="BC87" s="279">
        <f t="shared" si="91"/>
        <v>-1.7232607029548652E-2</v>
      </c>
      <c r="BD87" s="279">
        <f t="shared" si="91"/>
        <v>-4.7754713678471172E-2</v>
      </c>
      <c r="BE87" s="279">
        <f t="shared" si="91"/>
        <v>8.129918845781603E-2</v>
      </c>
      <c r="BF87" s="279">
        <f t="shared" si="91"/>
        <v>-0.15670773570458696</v>
      </c>
      <c r="BG87" s="279">
        <f t="shared" si="91"/>
        <v>2.7620778129032297E-2</v>
      </c>
      <c r="BH87" s="279">
        <f t="shared" si="91"/>
        <v>-0.15225452243281001</v>
      </c>
      <c r="BI87" s="287"/>
    </row>
    <row r="88" spans="20:64" ht="17.100000000000001" customHeight="1">
      <c r="U88" s="225"/>
      <c r="V88" s="169" t="s">
        <v>541</v>
      </c>
      <c r="Z88" s="1625"/>
      <c r="AA88" s="286"/>
      <c r="AB88" s="279">
        <f t="shared" ref="AB88:BH88" si="92">IF(OR(AB19="NO",AA19="NO"),"-",AB19/AA19-1)</f>
        <v>0.15789473684210531</v>
      </c>
      <c r="AC88" s="279">
        <f t="shared" si="92"/>
        <v>2.2727272727272707E-2</v>
      </c>
      <c r="AD88" s="279">
        <f t="shared" si="92"/>
        <v>0.44444444444444464</v>
      </c>
      <c r="AE88" s="279">
        <f t="shared" si="92"/>
        <v>0.23076923076923106</v>
      </c>
      <c r="AF88" s="279">
        <f t="shared" si="92"/>
        <v>0.31249999999999956</v>
      </c>
      <c r="AG88" s="279">
        <f t="shared" si="92"/>
        <v>-3.4822980410270876E-2</v>
      </c>
      <c r="AH88" s="279">
        <f t="shared" si="92"/>
        <v>0.86023543011112835</v>
      </c>
      <c r="AI88" s="279">
        <f t="shared" si="92"/>
        <v>9.8205968320076886E-2</v>
      </c>
      <c r="AJ88" s="279">
        <f t="shared" si="92"/>
        <v>0.24948858110128191</v>
      </c>
      <c r="AK88" s="279">
        <f t="shared" si="92"/>
        <v>4.5347583449071305E-3</v>
      </c>
      <c r="AL88" s="279">
        <f t="shared" si="92"/>
        <v>-0.32821752510960878</v>
      </c>
      <c r="AM88" s="279">
        <f t="shared" si="92"/>
        <v>0.26327300263513354</v>
      </c>
      <c r="AN88" s="279">
        <f t="shared" si="92"/>
        <v>-7.4799073500651403E-2</v>
      </c>
      <c r="AO88" s="279">
        <f t="shared" si="92"/>
        <v>6.6518781492670875E-2</v>
      </c>
      <c r="AP88" s="279">
        <f t="shared" si="92"/>
        <v>-0.15065007217655657</v>
      </c>
      <c r="AQ88" s="279">
        <f t="shared" si="92"/>
        <v>3.612470857873773E-2</v>
      </c>
      <c r="AR88" s="279">
        <f t="shared" si="92"/>
        <v>-0.322664708338955</v>
      </c>
      <c r="AS88" s="279">
        <f t="shared" si="92"/>
        <v>-0.21914018879873376</v>
      </c>
      <c r="AT88" s="279">
        <f t="shared" si="92"/>
        <v>-0.52889379765090194</v>
      </c>
      <c r="AU88" s="279">
        <f t="shared" si="92"/>
        <v>0.18100266206658233</v>
      </c>
      <c r="AV88" s="279">
        <f t="shared" si="92"/>
        <v>0.27138418932670483</v>
      </c>
      <c r="AW88" s="279">
        <f t="shared" si="92"/>
        <v>0.15360011515703431</v>
      </c>
      <c r="AX88" s="279">
        <f t="shared" si="92"/>
        <v>0.10863032484420998</v>
      </c>
      <c r="AY88" s="279">
        <f t="shared" si="92"/>
        <v>0.18657324433178712</v>
      </c>
      <c r="AZ88" s="279">
        <f t="shared" si="92"/>
        <v>-3.6558965649460595E-2</v>
      </c>
      <c r="BA88" s="279">
        <f t="shared" si="92"/>
        <v>-0.1763253512896108</v>
      </c>
      <c r="BB88" s="279">
        <f t="shared" si="92"/>
        <v>0.18174259678332016</v>
      </c>
      <c r="BC88" s="279">
        <f t="shared" si="92"/>
        <v>-5.6969647490413777E-2</v>
      </c>
      <c r="BD88" s="279">
        <f t="shared" si="92"/>
        <v>-5.2557187938767069E-2</v>
      </c>
      <c r="BE88" s="279">
        <f t="shared" si="92"/>
        <v>2.7345933769939323E-2</v>
      </c>
      <c r="BF88" s="279">
        <f t="shared" si="92"/>
        <v>1.2465343068021273E-2</v>
      </c>
      <c r="BG88" s="279">
        <f t="shared" si="92"/>
        <v>-0.2660345874656318</v>
      </c>
      <c r="BH88" s="279">
        <f t="shared" si="92"/>
        <v>0</v>
      </c>
      <c r="BI88" s="287"/>
    </row>
    <row r="89" spans="20:64" ht="17.100000000000001" customHeight="1">
      <c r="U89" s="225"/>
      <c r="V89" s="169" t="s">
        <v>538</v>
      </c>
      <c r="Z89" s="1624"/>
      <c r="AA89" s="286"/>
      <c r="AB89" s="279">
        <f t="shared" ref="AB89:BH89" si="93">IF(OR(AB20="NO",AA20="NO"),"-",AB20/AA20-1)</f>
        <v>0.15789473684210509</v>
      </c>
      <c r="AC89" s="279">
        <f t="shared" si="93"/>
        <v>2.2727272727272929E-2</v>
      </c>
      <c r="AD89" s="279">
        <f t="shared" si="93"/>
        <v>0.44444444444444442</v>
      </c>
      <c r="AE89" s="279">
        <f t="shared" si="93"/>
        <v>0.23076923076923084</v>
      </c>
      <c r="AF89" s="279">
        <f t="shared" si="93"/>
        <v>0.31249999999999978</v>
      </c>
      <c r="AG89" s="279">
        <f t="shared" si="93"/>
        <v>-2.6812812039352596E-2</v>
      </c>
      <c r="AH89" s="279">
        <f t="shared" si="93"/>
        <v>-8.8887671269977098E-4</v>
      </c>
      <c r="AI89" s="279">
        <f t="shared" si="93"/>
        <v>-0.28360692990593672</v>
      </c>
      <c r="AJ89" s="279">
        <f t="shared" si="93"/>
        <v>-0.43099522107706012</v>
      </c>
      <c r="AK89" s="279">
        <f t="shared" si="93"/>
        <v>-0.38810061096151471</v>
      </c>
      <c r="AL89" s="279">
        <f t="shared" si="93"/>
        <v>-1.9762705321009544E-2</v>
      </c>
      <c r="AM89" s="279">
        <f t="shared" si="93"/>
        <v>-0.18560692770025622</v>
      </c>
      <c r="AN89" s="279">
        <f t="shared" si="93"/>
        <v>-8.681072603553952E-2</v>
      </c>
      <c r="AO89" s="279">
        <f t="shared" si="93"/>
        <v>8.9171824611344652E-2</v>
      </c>
      <c r="AP89" s="279">
        <f t="shared" si="93"/>
        <v>0.12963625756586472</v>
      </c>
      <c r="AQ89" s="279">
        <f t="shared" si="93"/>
        <v>-1.7227754716286903E-4</v>
      </c>
      <c r="AR89" s="279">
        <f t="shared" si="93"/>
        <v>-0.14993652884639452</v>
      </c>
      <c r="AS89" s="279">
        <f t="shared" si="93"/>
        <v>-0.30300329544460758</v>
      </c>
      <c r="AT89" s="279">
        <f t="shared" si="93"/>
        <v>-0.12864463683324112</v>
      </c>
      <c r="AU89" s="279">
        <f t="shared" si="93"/>
        <v>0.19466707689650109</v>
      </c>
      <c r="AV89" s="279">
        <f t="shared" si="93"/>
        <v>-6.2582400681971517E-2</v>
      </c>
      <c r="AW89" s="279">
        <f t="shared" si="93"/>
        <v>-1.292137327211651E-2</v>
      </c>
      <c r="AX89" s="279">
        <f t="shared" si="93"/>
        <v>-3.8180685600772812E-2</v>
      </c>
      <c r="AY89" s="279">
        <f t="shared" si="93"/>
        <v>1.1341805213508804E-2</v>
      </c>
      <c r="AZ89" s="279">
        <f t="shared" si="93"/>
        <v>-1.177534184070439E-2</v>
      </c>
      <c r="BA89" s="279">
        <f t="shared" si="93"/>
        <v>-3.177506743926839E-2</v>
      </c>
      <c r="BB89" s="279">
        <f t="shared" si="93"/>
        <v>1.1919919271833335E-2</v>
      </c>
      <c r="BC89" s="279">
        <f t="shared" si="93"/>
        <v>1.3238909964973677E-2</v>
      </c>
      <c r="BD89" s="279">
        <f t="shared" si="93"/>
        <v>3.2693412459094739E-2</v>
      </c>
      <c r="BE89" s="279">
        <f t="shared" si="93"/>
        <v>-6.0549451510045649E-2</v>
      </c>
      <c r="BF89" s="279">
        <f t="shared" si="93"/>
        <v>-4.7131245014101486E-2</v>
      </c>
      <c r="BG89" s="279">
        <f t="shared" si="93"/>
        <v>9.9215542650518573E-2</v>
      </c>
      <c r="BH89" s="279">
        <f t="shared" si="93"/>
        <v>0.19598306248284647</v>
      </c>
      <c r="BI89" s="287"/>
    </row>
    <row r="90" spans="20:64" ht="17.100000000000001" customHeight="1">
      <c r="U90" s="225"/>
      <c r="V90" s="169" t="s">
        <v>546</v>
      </c>
      <c r="Z90" s="1625"/>
      <c r="AA90" s="286"/>
      <c r="AB90" s="279">
        <f t="shared" ref="AB90:BH90" si="94">IF(OR(AB21="NO",AA21="NO"),"-",AB21/AA21-1)</f>
        <v>0.15789473684210531</v>
      </c>
      <c r="AC90" s="279">
        <f t="shared" si="94"/>
        <v>2.2727272727272707E-2</v>
      </c>
      <c r="AD90" s="279">
        <f t="shared" si="94"/>
        <v>0.44444444444444442</v>
      </c>
      <c r="AE90" s="279">
        <f t="shared" si="94"/>
        <v>0.23076923076923106</v>
      </c>
      <c r="AF90" s="279">
        <f t="shared" si="94"/>
        <v>0.31249999999999978</v>
      </c>
      <c r="AG90" s="279">
        <f t="shared" si="94"/>
        <v>0.30797084186955037</v>
      </c>
      <c r="AH90" s="279">
        <f t="shared" si="94"/>
        <v>0.39379120678978619</v>
      </c>
      <c r="AI90" s="279">
        <f t="shared" si="94"/>
        <v>-2.455979876515002E-2</v>
      </c>
      <c r="AJ90" s="279">
        <f t="shared" si="94"/>
        <v>-4.5290563712356513E-2</v>
      </c>
      <c r="AK90" s="279">
        <f t="shared" si="94"/>
        <v>5.1424113353768286E-2</v>
      </c>
      <c r="AL90" s="279">
        <f t="shared" si="94"/>
        <v>-0.19446431431164257</v>
      </c>
      <c r="AM90" s="279">
        <f t="shared" si="94"/>
        <v>-5.0227467014797633E-2</v>
      </c>
      <c r="AN90" s="279">
        <f t="shared" si="94"/>
        <v>-3.2401774679850393E-2</v>
      </c>
      <c r="AO90" s="279">
        <f t="shared" si="94"/>
        <v>-0.10025400614013413</v>
      </c>
      <c r="AP90" s="279">
        <f t="shared" si="94"/>
        <v>-4.3671095313755459E-2</v>
      </c>
      <c r="AQ90" s="279">
        <f t="shared" si="94"/>
        <v>4.3065282667522409E-2</v>
      </c>
      <c r="AR90" s="279">
        <f t="shared" si="94"/>
        <v>-0.10764424223952374</v>
      </c>
      <c r="AS90" s="279">
        <f t="shared" si="94"/>
        <v>-0.333584586465552</v>
      </c>
      <c r="AT90" s="279">
        <f t="shared" si="94"/>
        <v>-0.29377013909060812</v>
      </c>
      <c r="AU90" s="279">
        <f t="shared" si="94"/>
        <v>-0.45688460961788591</v>
      </c>
      <c r="AV90" s="279">
        <f t="shared" si="94"/>
        <v>-0.17772224196209319</v>
      </c>
      <c r="AW90" s="279">
        <f t="shared" si="94"/>
        <v>-0.28230533588425122</v>
      </c>
      <c r="AX90" s="279">
        <f t="shared" si="94"/>
        <v>-0.25037975439067728</v>
      </c>
      <c r="AY90" s="279">
        <f t="shared" si="94"/>
        <v>-3.4711260358339158E-2</v>
      </c>
      <c r="AZ90" s="279">
        <f t="shared" si="94"/>
        <v>6.9409302277624985E-2</v>
      </c>
      <c r="BA90" s="279">
        <f t="shared" si="94"/>
        <v>-0.15217876423780874</v>
      </c>
      <c r="BB90" s="279">
        <f t="shared" si="94"/>
        <v>-0.16495025119580708</v>
      </c>
      <c r="BC90" s="279">
        <f t="shared" si="94"/>
        <v>7.9798318119191913E-2</v>
      </c>
      <c r="BD90" s="279">
        <f t="shared" si="94"/>
        <v>-0.26527278380056107</v>
      </c>
      <c r="BE90" s="279">
        <f t="shared" si="94"/>
        <v>0.15235433516425068</v>
      </c>
      <c r="BF90" s="279">
        <f t="shared" si="94"/>
        <v>7.0321266193784204E-2</v>
      </c>
      <c r="BG90" s="279">
        <f t="shared" si="94"/>
        <v>-7.2180792269577299E-2</v>
      </c>
      <c r="BH90" s="279">
        <f t="shared" si="94"/>
        <v>-0.44932875772562741</v>
      </c>
      <c r="BI90" s="287"/>
    </row>
    <row r="91" spans="20:64" ht="17.100000000000001" customHeight="1">
      <c r="U91" s="224"/>
      <c r="V91" s="169" t="s">
        <v>545</v>
      </c>
      <c r="Z91" s="1624"/>
      <c r="AA91" s="288"/>
      <c r="AB91" s="279">
        <f t="shared" ref="AB91:BH91" si="95">IF(OR(AB22="NO",AA22="NO"),"-",AB22/AA22-1)</f>
        <v>-6.8967398717773909E-2</v>
      </c>
      <c r="AC91" s="279">
        <f t="shared" si="95"/>
        <v>-0.1763999179535265</v>
      </c>
      <c r="AD91" s="279">
        <f t="shared" si="95"/>
        <v>-5.7672465933753303E-2</v>
      </c>
      <c r="AE91" s="279">
        <f t="shared" si="95"/>
        <v>1.9255455712450242E-3</v>
      </c>
      <c r="AF91" s="279">
        <f t="shared" si="95"/>
        <v>0.16166107698684873</v>
      </c>
      <c r="AG91" s="279">
        <f t="shared" si="95"/>
        <v>-5.2551334868783384E-3</v>
      </c>
      <c r="AH91" s="279">
        <f t="shared" si="95"/>
        <v>0.2504810044024135</v>
      </c>
      <c r="AI91" s="279">
        <f t="shared" si="95"/>
        <v>-3.8934960621707759E-2</v>
      </c>
      <c r="AJ91" s="279">
        <f t="shared" si="95"/>
        <v>-1.1288090521802907E-2</v>
      </c>
      <c r="AK91" s="279">
        <f t="shared" si="95"/>
        <v>8.9743941597824062E-3</v>
      </c>
      <c r="AL91" s="279">
        <f t="shared" si="95"/>
        <v>-0.25369927102600365</v>
      </c>
      <c r="AM91" s="279">
        <f t="shared" si="95"/>
        <v>-4.3538011539961397E-2</v>
      </c>
      <c r="AN91" s="279">
        <f t="shared" si="95"/>
        <v>-3.6755937298724062E-2</v>
      </c>
      <c r="AO91" s="279">
        <f t="shared" si="95"/>
        <v>3.3607601615897487E-2</v>
      </c>
      <c r="AP91" s="279">
        <f t="shared" si="95"/>
        <v>-2.2069169293438495E-2</v>
      </c>
      <c r="AQ91" s="279">
        <f t="shared" si="95"/>
        <v>2.8694518912988354E-2</v>
      </c>
      <c r="AR91" s="279">
        <f t="shared" si="95"/>
        <v>7.6840329858031575E-2</v>
      </c>
      <c r="AS91" s="279">
        <f t="shared" si="95"/>
        <v>-3.5411075350189058E-4</v>
      </c>
      <c r="AT91" s="279">
        <f t="shared" si="95"/>
        <v>-0.18340117819873691</v>
      </c>
      <c r="AU91" s="279">
        <f t="shared" si="95"/>
        <v>0.20843578658273132</v>
      </c>
      <c r="AV91" s="279">
        <f t="shared" si="95"/>
        <v>5.6847833824779981E-2</v>
      </c>
      <c r="AW91" s="279">
        <f t="shared" si="95"/>
        <v>-0.43075595091770524</v>
      </c>
      <c r="AX91" s="279">
        <f t="shared" si="95"/>
        <v>1.0945127414058944</v>
      </c>
      <c r="AY91" s="279">
        <f t="shared" si="95"/>
        <v>-6.0410686698902039E-2</v>
      </c>
      <c r="AZ91" s="279">
        <f t="shared" si="95"/>
        <v>-8.2307846319226607E-2</v>
      </c>
      <c r="BA91" s="279">
        <f t="shared" si="95"/>
        <v>0.93109882243830211</v>
      </c>
      <c r="BB91" s="279">
        <f t="shared" si="95"/>
        <v>-6.8108847164751851E-2</v>
      </c>
      <c r="BC91" s="279">
        <f t="shared" si="95"/>
        <v>0.78978753817745195</v>
      </c>
      <c r="BD91" s="279">
        <f t="shared" si="95"/>
        <v>0.34292655996672039</v>
      </c>
      <c r="BE91" s="279">
        <f t="shared" si="95"/>
        <v>0.14717225822915236</v>
      </c>
      <c r="BF91" s="279">
        <f t="shared" si="95"/>
        <v>0.18066457923448276</v>
      </c>
      <c r="BG91" s="279">
        <f t="shared" si="95"/>
        <v>2.2479652377310755E-2</v>
      </c>
      <c r="BH91" s="279">
        <f t="shared" si="95"/>
        <v>4.4390386240614532E-2</v>
      </c>
      <c r="BI91" s="280"/>
    </row>
    <row r="92" spans="20:64" ht="17.100000000000001" customHeight="1">
      <c r="U92" s="228"/>
      <c r="V92" s="169" t="s">
        <v>547</v>
      </c>
      <c r="Z92" s="1625"/>
      <c r="AA92" s="286"/>
      <c r="AB92" s="279">
        <f t="shared" ref="AB92:BH92" si="96">IF(OR(AB23="NO",AA23="NO"),"-",AB23/AA23-1)</f>
        <v>-0.1607624633431084</v>
      </c>
      <c r="AC92" s="279">
        <f t="shared" si="96"/>
        <v>-0.32972255223984892</v>
      </c>
      <c r="AD92" s="279">
        <f t="shared" si="96"/>
        <v>-7.89281618183717E-2</v>
      </c>
      <c r="AE92" s="279">
        <f t="shared" si="96"/>
        <v>-2.3205795788997508E-3</v>
      </c>
      <c r="AF92" s="279">
        <f t="shared" si="96"/>
        <v>-1.6395302660690891E-2</v>
      </c>
      <c r="AG92" s="279">
        <f t="shared" si="96"/>
        <v>-5.5309284862866681E-2</v>
      </c>
      <c r="AH92" s="279">
        <f t="shared" si="96"/>
        <v>-9.7831143156180689E-2</v>
      </c>
      <c r="AI92" s="279">
        <f t="shared" si="96"/>
        <v>-0.16884958359612734</v>
      </c>
      <c r="AJ92" s="279">
        <f t="shared" si="96"/>
        <v>-0.41045751633986938</v>
      </c>
      <c r="AK92" s="279">
        <f t="shared" si="96"/>
        <v>-0.38930437070164214</v>
      </c>
      <c r="AL92" s="279">
        <f t="shared" si="96"/>
        <v>-0.13342031274680155</v>
      </c>
      <c r="AM92" s="279">
        <f t="shared" si="96"/>
        <v>-4.6028701226834112E-2</v>
      </c>
      <c r="AN92" s="279">
        <f t="shared" si="96"/>
        <v>1.4637291384366202E-2</v>
      </c>
      <c r="AO92" s="279">
        <f t="shared" si="96"/>
        <v>-1.877536646755229E-2</v>
      </c>
      <c r="AP92" s="279">
        <f t="shared" si="96"/>
        <v>1.0212002865246372E-3</v>
      </c>
      <c r="AQ92" s="279">
        <f t="shared" si="96"/>
        <v>2.6002619241938252E-3</v>
      </c>
      <c r="AR92" s="279">
        <f t="shared" si="96"/>
        <v>-8.8493598716228306E-3</v>
      </c>
      <c r="AS92" s="279">
        <f t="shared" si="96"/>
        <v>-1.5128593040846239E-3</v>
      </c>
      <c r="AT92" s="279">
        <f t="shared" si="96"/>
        <v>-0.24861036399497938</v>
      </c>
      <c r="AU92" s="279">
        <f t="shared" si="96"/>
        <v>-5.8310464145090002E-2</v>
      </c>
      <c r="AV92" s="279">
        <f t="shared" si="96"/>
        <v>-2.0444807182208313E-3</v>
      </c>
      <c r="AW92" s="279">
        <f t="shared" si="96"/>
        <v>-0.12966451942129054</v>
      </c>
      <c r="AX92" s="279">
        <f t="shared" si="96"/>
        <v>-0.27701408007269412</v>
      </c>
      <c r="AY92" s="279">
        <f t="shared" si="96"/>
        <v>-0.80067796610169484</v>
      </c>
      <c r="AZ92" s="278" t="str">
        <f t="shared" si="96"/>
        <v>-</v>
      </c>
      <c r="BA92" s="278" t="str">
        <f t="shared" si="96"/>
        <v>-</v>
      </c>
      <c r="BB92" s="278" t="str">
        <f t="shared" si="96"/>
        <v>-</v>
      </c>
      <c r="BC92" s="278" t="str">
        <f t="shared" si="96"/>
        <v>-</v>
      </c>
      <c r="BD92" s="278" t="str">
        <f t="shared" si="96"/>
        <v>-</v>
      </c>
      <c r="BE92" s="278" t="str">
        <f t="shared" si="96"/>
        <v>-</v>
      </c>
      <c r="BF92" s="278" t="str">
        <f t="shared" si="96"/>
        <v>-</v>
      </c>
      <c r="BG92" s="278" t="str">
        <f t="shared" si="96"/>
        <v>-</v>
      </c>
      <c r="BH92" s="278" t="str">
        <f t="shared" si="96"/>
        <v>-</v>
      </c>
      <c r="BI92" s="287"/>
    </row>
    <row r="93" spans="20:64" ht="17.100000000000001" customHeight="1">
      <c r="U93" s="229" t="s">
        <v>227</v>
      </c>
      <c r="V93" s="230"/>
      <c r="Z93" s="1625"/>
      <c r="AA93" s="289"/>
      <c r="AB93" s="290">
        <f t="shared" ref="AB93:BH93" si="97">AB24/AA24-1</f>
        <v>0.10597990842559768</v>
      </c>
      <c r="AC93" s="290">
        <f t="shared" si="97"/>
        <v>0.10082206227726243</v>
      </c>
      <c r="AD93" s="290">
        <f t="shared" si="97"/>
        <v>4.0685026921865042E-3</v>
      </c>
      <c r="AE93" s="290">
        <f t="shared" si="97"/>
        <v>-4.3594461739101753E-2</v>
      </c>
      <c r="AF93" s="290">
        <f t="shared" si="97"/>
        <v>9.52328930441666E-2</v>
      </c>
      <c r="AG93" s="290">
        <f t="shared" si="97"/>
        <v>3.5939647662294849E-2</v>
      </c>
      <c r="AH93" s="290">
        <f t="shared" si="97"/>
        <v>-0.13420074105228874</v>
      </c>
      <c r="AI93" s="290">
        <f t="shared" si="97"/>
        <v>-8.4000953404090084E-2</v>
      </c>
      <c r="AJ93" s="290">
        <f t="shared" si="97"/>
        <v>-0.28719245339563959</v>
      </c>
      <c r="AK93" s="290">
        <f t="shared" si="97"/>
        <v>-0.20656547636453171</v>
      </c>
      <c r="AL93" s="290">
        <f t="shared" si="97"/>
        <v>-0.15337441121737305</v>
      </c>
      <c r="AM93" s="290">
        <f t="shared" si="97"/>
        <v>-4.740772252625014E-2</v>
      </c>
      <c r="AN93" s="290">
        <f t="shared" si="97"/>
        <v>-5.5905914938011669E-2</v>
      </c>
      <c r="AO93" s="290">
        <f t="shared" si="97"/>
        <v>-1.134734658678116E-2</v>
      </c>
      <c r="AP93" s="290">
        <f t="shared" si="97"/>
        <v>-5.4604799087534572E-2</v>
      </c>
      <c r="AQ93" s="290">
        <f t="shared" si="97"/>
        <v>8.8806300658736959E-3</v>
      </c>
      <c r="AR93" s="290">
        <f t="shared" si="97"/>
        <v>-8.9707814533933061E-2</v>
      </c>
      <c r="AS93" s="290">
        <f t="shared" si="97"/>
        <v>-0.12236811575345574</v>
      </c>
      <c r="AT93" s="290">
        <f t="shared" si="97"/>
        <v>-0.41912810181745785</v>
      </c>
      <c r="AU93" s="290">
        <f t="shared" si="97"/>
        <v>1.85338195831668E-2</v>
      </c>
      <c r="AV93" s="290">
        <f t="shared" si="97"/>
        <v>-9.1116006356955714E-2</v>
      </c>
      <c r="AW93" s="290">
        <f t="shared" si="97"/>
        <v>-1.6066118685553632E-2</v>
      </c>
      <c r="AX93" s="290">
        <f t="shared" si="97"/>
        <v>-5.7445609169616052E-2</v>
      </c>
      <c r="AY93" s="290">
        <f t="shared" si="97"/>
        <v>-2.2465973758311386E-2</v>
      </c>
      <c r="AZ93" s="290">
        <f t="shared" si="97"/>
        <v>3.6366038145777324E-2</v>
      </c>
      <c r="BA93" s="290">
        <f t="shared" si="97"/>
        <v>1.4534445005251362E-2</v>
      </c>
      <c r="BB93" s="290">
        <f t="shared" si="97"/>
        <v>-3.4627726327905894E-2</v>
      </c>
      <c r="BC93" s="290">
        <f t="shared" si="97"/>
        <v>-2.282184603002535E-2</v>
      </c>
      <c r="BD93" s="290">
        <f t="shared" si="97"/>
        <v>-2.9422306455802238E-2</v>
      </c>
      <c r="BE93" s="290">
        <f t="shared" si="97"/>
        <v>1.691186760186203E-2</v>
      </c>
      <c r="BF93" s="290">
        <f t="shared" si="97"/>
        <v>-3.6167540146498922E-3</v>
      </c>
      <c r="BG93" s="290">
        <f t="shared" si="97"/>
        <v>-3.9695411961593985E-2</v>
      </c>
      <c r="BH93" s="290">
        <f t="shared" si="97"/>
        <v>-1.2310883706622366E-2</v>
      </c>
      <c r="BI93" s="276"/>
    </row>
    <row r="94" spans="20:64" ht="17.100000000000001" customHeight="1">
      <c r="U94" s="232"/>
      <c r="V94" s="169" t="s">
        <v>548</v>
      </c>
      <c r="Z94" s="1624"/>
      <c r="AA94" s="282"/>
      <c r="AB94" s="279">
        <f t="shared" ref="AB94:BH94" si="98">IF(OR(AB25="NO",AA25="NO"),"-",AB25/AA25-1)</f>
        <v>-5.119412220448516E-2</v>
      </c>
      <c r="AC94" s="279">
        <f t="shared" si="98"/>
        <v>5.5890919951882667E-2</v>
      </c>
      <c r="AD94" s="279">
        <f t="shared" si="98"/>
        <v>8.6467794674832898E-2</v>
      </c>
      <c r="AE94" s="279">
        <f t="shared" si="98"/>
        <v>3.5618444105531832E-2</v>
      </c>
      <c r="AF94" s="279">
        <f t="shared" si="98"/>
        <v>1.3591760528540497E-2</v>
      </c>
      <c r="AG94" s="279">
        <f t="shared" si="98"/>
        <v>2.0385036789092092E-2</v>
      </c>
      <c r="AH94" s="279">
        <f t="shared" si="98"/>
        <v>4.4277389875184703E-3</v>
      </c>
      <c r="AI94" s="279">
        <f t="shared" si="98"/>
        <v>5.1042553593017015E-3</v>
      </c>
      <c r="AJ94" s="279">
        <f t="shared" si="98"/>
        <v>-1.0406489599602553E-3</v>
      </c>
      <c r="AK94" s="279">
        <f t="shared" si="98"/>
        <v>-1.2566194431621769E-2</v>
      </c>
      <c r="AL94" s="279">
        <f t="shared" si="98"/>
        <v>-8.0852574215631856E-3</v>
      </c>
      <c r="AM94" s="279">
        <f t="shared" si="98"/>
        <v>2.6405203378312869E-2</v>
      </c>
      <c r="AN94" s="279">
        <f t="shared" si="98"/>
        <v>-2.6903763205532449E-2</v>
      </c>
      <c r="AO94" s="279">
        <f t="shared" si="98"/>
        <v>5.6024140639568953E-2</v>
      </c>
      <c r="AP94" s="279">
        <f t="shared" si="98"/>
        <v>-1.2299478667442965E-2</v>
      </c>
      <c r="AQ94" s="279">
        <f t="shared" si="98"/>
        <v>1.620369297806179E-2</v>
      </c>
      <c r="AR94" s="279">
        <f t="shared" si="98"/>
        <v>-7.2422595461270056E-3</v>
      </c>
      <c r="AS94" s="279">
        <f t="shared" si="98"/>
        <v>-2.6305958845769251E-3</v>
      </c>
      <c r="AT94" s="279">
        <f t="shared" si="98"/>
        <v>-1.0811822231907575E-2</v>
      </c>
      <c r="AU94" s="279">
        <f t="shared" si="98"/>
        <v>-4.42757284090467E-2</v>
      </c>
      <c r="AV94" s="279">
        <f t="shared" si="98"/>
        <v>9.0052047540907232E-3</v>
      </c>
      <c r="AW94" s="279">
        <f t="shared" si="98"/>
        <v>2.5818067417808344E-2</v>
      </c>
      <c r="AX94" s="279">
        <f t="shared" si="98"/>
        <v>1.8117487688205092E-3</v>
      </c>
      <c r="AY94" s="279">
        <f t="shared" si="98"/>
        <v>-1.7485771384054827E-3</v>
      </c>
      <c r="AZ94" s="279">
        <f t="shared" si="98"/>
        <v>-1.9915097650327285E-2</v>
      </c>
      <c r="BA94" s="279">
        <f t="shared" si="98"/>
        <v>-2.4561711631720606E-2</v>
      </c>
      <c r="BB94" s="279">
        <f t="shared" si="98"/>
        <v>1.499484400581852E-2</v>
      </c>
      <c r="BC94" s="279">
        <f t="shared" si="98"/>
        <v>1.6667650019813074E-2</v>
      </c>
      <c r="BD94" s="279">
        <f t="shared" si="98"/>
        <v>2.0685909881823505E-3</v>
      </c>
      <c r="BE94" s="279">
        <f t="shared" si="98"/>
        <v>-3.8258146936103077E-2</v>
      </c>
      <c r="BF94" s="279">
        <f t="shared" si="98"/>
        <v>1.6880038417603771E-3</v>
      </c>
      <c r="BG94" s="279">
        <f t="shared" si="98"/>
        <v>3.2092166761061858E-3</v>
      </c>
      <c r="BH94" s="279">
        <f t="shared" si="98"/>
        <v>5.4127110150963276E-3</v>
      </c>
      <c r="BI94" s="276"/>
    </row>
    <row r="95" spans="20:64" ht="17.100000000000001" customHeight="1">
      <c r="U95" s="232"/>
      <c r="V95" s="169" t="s">
        <v>549</v>
      </c>
      <c r="Z95" s="1625"/>
      <c r="AA95" s="286"/>
      <c r="AB95" s="279">
        <f t="shared" ref="AB95:BH95" si="99">IF(OR(AB26="NO",AA26="NO"),"-",AB26/AA26-1)</f>
        <v>0.11764705882352922</v>
      </c>
      <c r="AC95" s="279">
        <f t="shared" si="99"/>
        <v>0.10526315789473673</v>
      </c>
      <c r="AD95" s="279">
        <f t="shared" si="99"/>
        <v>0</v>
      </c>
      <c r="AE95" s="279">
        <f t="shared" si="99"/>
        <v>-4.7619047619047561E-2</v>
      </c>
      <c r="AF95" s="279">
        <f t="shared" si="99"/>
        <v>0.10000000000000009</v>
      </c>
      <c r="AG95" s="279">
        <f t="shared" si="99"/>
        <v>7.0234113712374757E-2</v>
      </c>
      <c r="AH95" s="279">
        <f t="shared" si="99"/>
        <v>-0.11189123376623378</v>
      </c>
      <c r="AI95" s="279">
        <f t="shared" si="99"/>
        <v>-0.11586619750491245</v>
      </c>
      <c r="AJ95" s="279">
        <f t="shared" si="99"/>
        <v>-0.44946894525959635</v>
      </c>
      <c r="AK95" s="279">
        <f t="shared" si="99"/>
        <v>-0.40093322640727902</v>
      </c>
      <c r="AL95" s="279">
        <f t="shared" si="99"/>
        <v>-0.27019019235624064</v>
      </c>
      <c r="AM95" s="279">
        <f t="shared" si="99"/>
        <v>-0.23844380721941127</v>
      </c>
      <c r="AN95" s="279">
        <f t="shared" si="99"/>
        <v>-0.14674239412176282</v>
      </c>
      <c r="AO95" s="279">
        <f t="shared" si="99"/>
        <v>-0.13037283157868573</v>
      </c>
      <c r="AP95" s="279">
        <f t="shared" si="99"/>
        <v>-0.22671792804803648</v>
      </c>
      <c r="AQ95" s="279">
        <f t="shared" si="99"/>
        <v>9.0705222445888634E-2</v>
      </c>
      <c r="AR95" s="279">
        <f t="shared" si="99"/>
        <v>-0.10622421503275792</v>
      </c>
      <c r="AS95" s="279">
        <f t="shared" si="99"/>
        <v>-3.8789009679964681E-2</v>
      </c>
      <c r="AT95" s="279">
        <f t="shared" si="99"/>
        <v>-0.13674702132947025</v>
      </c>
      <c r="AU95" s="279">
        <f t="shared" si="99"/>
        <v>-8.7817392431641106E-2</v>
      </c>
      <c r="AV95" s="279">
        <f t="shared" si="99"/>
        <v>9.787014786393966E-2</v>
      </c>
      <c r="AW95" s="279">
        <f t="shared" si="99"/>
        <v>4.276798555034933E-3</v>
      </c>
      <c r="AX95" s="279">
        <f t="shared" si="99"/>
        <v>-0.10157179322475673</v>
      </c>
      <c r="AY95" s="279">
        <f t="shared" si="99"/>
        <v>-6.4108197642737452E-2</v>
      </c>
      <c r="AZ95" s="279">
        <f t="shared" si="99"/>
        <v>4.809697999341922E-2</v>
      </c>
      <c r="BA95" s="279">
        <f t="shared" si="99"/>
        <v>-1.4873921695884196E-2</v>
      </c>
      <c r="BB95" s="279">
        <f t="shared" si="99"/>
        <v>-5.4062354984515504E-2</v>
      </c>
      <c r="BC95" s="279">
        <f t="shared" si="99"/>
        <v>-7.7232613429149444E-2</v>
      </c>
      <c r="BD95" s="279">
        <f t="shared" si="99"/>
        <v>1.1956675810651518E-3</v>
      </c>
      <c r="BE95" s="279">
        <f t="shared" si="99"/>
        <v>-2.5477112904778165E-3</v>
      </c>
      <c r="BF95" s="279">
        <f t="shared" si="99"/>
        <v>4.5776388305366345E-2</v>
      </c>
      <c r="BG95" s="279">
        <f t="shared" si="99"/>
        <v>-5.6518982278608632E-2</v>
      </c>
      <c r="BH95" s="279">
        <f t="shared" si="99"/>
        <v>0.13756651634590233</v>
      </c>
      <c r="BI95" s="276"/>
    </row>
    <row r="96" spans="20:64" ht="17.100000000000001" customHeight="1">
      <c r="U96" s="232"/>
      <c r="V96" s="169" t="s">
        <v>544</v>
      </c>
      <c r="Z96" s="1625"/>
      <c r="AA96" s="286"/>
      <c r="AB96" s="279">
        <f t="shared" ref="AB96:BH96" si="100">IF(OR(AB27="NO",AA27="NO"),"-",AB27/AA27-1)</f>
        <v>-0.13720109760878085</v>
      </c>
      <c r="AC96" s="279">
        <f t="shared" si="100"/>
        <v>-0.1535665606542479</v>
      </c>
      <c r="AD96" s="279">
        <f t="shared" si="100"/>
        <v>5.0187869028448517E-2</v>
      </c>
      <c r="AE96" s="279">
        <f t="shared" si="100"/>
        <v>-2.8622540250447193E-2</v>
      </c>
      <c r="AF96" s="279">
        <f t="shared" si="100"/>
        <v>4.4198895027624419E-2</v>
      </c>
      <c r="AG96" s="279">
        <f t="shared" si="100"/>
        <v>0.19999999999999996</v>
      </c>
      <c r="AH96" s="279">
        <f t="shared" si="100"/>
        <v>0.33333333333333326</v>
      </c>
      <c r="AI96" s="279">
        <f t="shared" si="100"/>
        <v>1.125</v>
      </c>
      <c r="AJ96" s="279">
        <f t="shared" si="100"/>
        <v>0.58823529411764697</v>
      </c>
      <c r="AK96" s="279">
        <f t="shared" si="100"/>
        <v>0.58988888888888891</v>
      </c>
      <c r="AL96" s="279">
        <f t="shared" si="100"/>
        <v>0.11775805437137477</v>
      </c>
      <c r="AM96" s="279">
        <f t="shared" si="100"/>
        <v>-9.2326289025050912E-3</v>
      </c>
      <c r="AN96" s="279">
        <f t="shared" si="100"/>
        <v>-1.042957814596801E-2</v>
      </c>
      <c r="AO96" s="279">
        <f t="shared" si="100"/>
        <v>-1.7846149029618896E-3</v>
      </c>
      <c r="AP96" s="279">
        <f t="shared" si="100"/>
        <v>3.1150850417129394E-2</v>
      </c>
      <c r="AQ96" s="279">
        <f t="shared" si="100"/>
        <v>-9.2189483491175062E-2</v>
      </c>
      <c r="AR96" s="279">
        <f t="shared" si="100"/>
        <v>3.3238802989613125E-2</v>
      </c>
      <c r="AS96" s="279">
        <f t="shared" si="100"/>
        <v>-0.40648400118653027</v>
      </c>
      <c r="AT96" s="279">
        <f t="shared" si="100"/>
        <v>-0.67833957784619958</v>
      </c>
      <c r="AU96" s="279">
        <f t="shared" si="100"/>
        <v>0.48575712143928063</v>
      </c>
      <c r="AV96" s="279">
        <f t="shared" si="100"/>
        <v>-0.39843204222618955</v>
      </c>
      <c r="AW96" s="279">
        <f t="shared" si="100"/>
        <v>4.6451612903225747E-2</v>
      </c>
      <c r="AX96" s="279">
        <f t="shared" si="100"/>
        <v>-0.15462392108508016</v>
      </c>
      <c r="AY96" s="279">
        <f t="shared" si="100"/>
        <v>0.17852975495915979</v>
      </c>
      <c r="AZ96" s="279">
        <f t="shared" si="100"/>
        <v>0.2764851485148514</v>
      </c>
      <c r="BA96" s="279">
        <f t="shared" si="100"/>
        <v>0.33963544696529002</v>
      </c>
      <c r="BB96" s="279">
        <f t="shared" si="100"/>
        <v>-0.2169790837374248</v>
      </c>
      <c r="BC96" s="279">
        <f t="shared" si="100"/>
        <v>0.10573990202421646</v>
      </c>
      <c r="BD96" s="279">
        <f t="shared" si="100"/>
        <v>-7.2055504472122167E-2</v>
      </c>
      <c r="BE96" s="279">
        <f t="shared" si="100"/>
        <v>0.15386001261147642</v>
      </c>
      <c r="BF96" s="279">
        <f t="shared" si="100"/>
        <v>7.7835896635178203E-2</v>
      </c>
      <c r="BG96" s="279">
        <f t="shared" si="100"/>
        <v>-0.10314356077067943</v>
      </c>
      <c r="BH96" s="279">
        <f t="shared" si="100"/>
        <v>-0.25512841221127425</v>
      </c>
      <c r="BI96" s="276"/>
    </row>
    <row r="97" spans="2:65" ht="17.100000000000001" customHeight="1">
      <c r="U97" s="232"/>
      <c r="V97" s="169" t="s">
        <v>540</v>
      </c>
      <c r="Z97" s="1625"/>
      <c r="AA97" s="286"/>
      <c r="AB97" s="279">
        <f t="shared" ref="AB97:BH97" si="101">IF(OR(AB28="NO",AA28="NO"),"-",AB28/AA28-1)</f>
        <v>0.11764705882352966</v>
      </c>
      <c r="AC97" s="279">
        <f t="shared" si="101"/>
        <v>0.10526315789473673</v>
      </c>
      <c r="AD97" s="279">
        <f t="shared" si="101"/>
        <v>0</v>
      </c>
      <c r="AE97" s="279">
        <f t="shared" si="101"/>
        <v>-4.7619047619047672E-2</v>
      </c>
      <c r="AF97" s="279">
        <f t="shared" si="101"/>
        <v>0.10000000000000031</v>
      </c>
      <c r="AG97" s="279">
        <f t="shared" si="101"/>
        <v>6.5890294434559404E-2</v>
      </c>
      <c r="AH97" s="279">
        <f t="shared" si="101"/>
        <v>0.209514503726693</v>
      </c>
      <c r="AI97" s="279">
        <f t="shared" si="101"/>
        <v>1.268015078818685E-3</v>
      </c>
      <c r="AJ97" s="279">
        <f t="shared" si="101"/>
        <v>2.2903534937054548E-2</v>
      </c>
      <c r="AK97" s="279">
        <f t="shared" si="101"/>
        <v>0.11192902266614779</v>
      </c>
      <c r="AL97" s="279">
        <f t="shared" si="101"/>
        <v>-0.27162775826621244</v>
      </c>
      <c r="AM97" s="279">
        <f t="shared" si="101"/>
        <v>2.5917979925732748E-2</v>
      </c>
      <c r="AN97" s="279">
        <f t="shared" si="101"/>
        <v>5.9335151018407029E-3</v>
      </c>
      <c r="AO97" s="279">
        <f t="shared" si="101"/>
        <v>0.10127627434507969</v>
      </c>
      <c r="AP97" s="279">
        <f t="shared" si="101"/>
        <v>-0.10927384096665771</v>
      </c>
      <c r="AQ97" s="279">
        <f t="shared" si="101"/>
        <v>-0.1578287803250914</v>
      </c>
      <c r="AR97" s="279">
        <f t="shared" si="101"/>
        <v>-6.7363220424261239E-2</v>
      </c>
      <c r="AS97" s="279">
        <f t="shared" si="101"/>
        <v>-0.21563630207865747</v>
      </c>
      <c r="AT97" s="279">
        <f t="shared" si="101"/>
        <v>-0.38808085970330453</v>
      </c>
      <c r="AU97" s="279">
        <f t="shared" si="101"/>
        <v>6.9583087554450085E-2</v>
      </c>
      <c r="AV97" s="279">
        <f t="shared" si="101"/>
        <v>-0.16314929382931964</v>
      </c>
      <c r="AW97" s="279">
        <f t="shared" si="101"/>
        <v>-9.5406241680240589E-2</v>
      </c>
      <c r="AX97" s="279">
        <f t="shared" si="101"/>
        <v>-6.3945315441341632E-3</v>
      </c>
      <c r="AY97" s="279">
        <f t="shared" si="101"/>
        <v>-6.9567888447592319E-2</v>
      </c>
      <c r="AZ97" s="279">
        <f t="shared" si="101"/>
        <v>7.7086536603416578E-2</v>
      </c>
      <c r="BA97" s="279">
        <f t="shared" si="101"/>
        <v>5.8882195968570805E-2</v>
      </c>
      <c r="BB97" s="279">
        <f t="shared" si="101"/>
        <v>3.9329730535371921E-2</v>
      </c>
      <c r="BC97" s="279">
        <f t="shared" si="101"/>
        <v>-0.13698619876566853</v>
      </c>
      <c r="BD97" s="279">
        <f t="shared" si="101"/>
        <v>-6.8121551101194888E-2</v>
      </c>
      <c r="BE97" s="279">
        <f t="shared" si="101"/>
        <v>8.6589680042551631E-2</v>
      </c>
      <c r="BF97" s="279">
        <f t="shared" si="101"/>
        <v>-0.12481151582891514</v>
      </c>
      <c r="BG97" s="279">
        <f t="shared" si="101"/>
        <v>-3.9828328831024162E-3</v>
      </c>
      <c r="BH97" s="279">
        <f t="shared" si="101"/>
        <v>-8.7856657170914176E-2</v>
      </c>
      <c r="BI97" s="276"/>
    </row>
    <row r="98" spans="2:65" ht="17.100000000000001" customHeight="1">
      <c r="U98" s="232"/>
      <c r="V98" s="169" t="s">
        <v>541</v>
      </c>
      <c r="Z98" s="1624"/>
      <c r="AA98" s="286"/>
      <c r="AB98" s="279">
        <f t="shared" ref="AB98:BH98" si="102">IF(OR(AB29="NO",AA29="NO"),"-",AB29/AA29-1)</f>
        <v>0.11764705882352944</v>
      </c>
      <c r="AC98" s="279">
        <f t="shared" si="102"/>
        <v>0.10526315789473673</v>
      </c>
      <c r="AD98" s="279">
        <f t="shared" si="102"/>
        <v>0</v>
      </c>
      <c r="AE98" s="279">
        <f t="shared" si="102"/>
        <v>-4.7619047619047561E-2</v>
      </c>
      <c r="AF98" s="279">
        <f t="shared" si="102"/>
        <v>0.10000000000000009</v>
      </c>
      <c r="AG98" s="279">
        <f t="shared" si="102"/>
        <v>1.90574553028988</v>
      </c>
      <c r="AH98" s="279">
        <f t="shared" si="102"/>
        <v>0.29949223416965376</v>
      </c>
      <c r="AI98" s="279">
        <f t="shared" si="102"/>
        <v>0.21054083250971067</v>
      </c>
      <c r="AJ98" s="279">
        <f t="shared" si="102"/>
        <v>0.33895228511211961</v>
      </c>
      <c r="AK98" s="279">
        <f t="shared" si="102"/>
        <v>1.0385912369219152E-2</v>
      </c>
      <c r="AL98" s="279">
        <f t="shared" si="102"/>
        <v>-6.0672832661997966E-2</v>
      </c>
      <c r="AM98" s="279">
        <f t="shared" si="102"/>
        <v>9.5454817116902069E-2</v>
      </c>
      <c r="AN98" s="279">
        <f t="shared" si="102"/>
        <v>-5.3792729068178446E-2</v>
      </c>
      <c r="AO98" s="279">
        <f t="shared" si="102"/>
        <v>-4.6934889372907129E-3</v>
      </c>
      <c r="AP98" s="279">
        <f t="shared" si="102"/>
        <v>-0.16273963714623796</v>
      </c>
      <c r="AQ98" s="279">
        <f t="shared" si="102"/>
        <v>-0.1957496747989983</v>
      </c>
      <c r="AR98" s="279">
        <f t="shared" si="102"/>
        <v>-0.3614818136985446</v>
      </c>
      <c r="AS98" s="279">
        <f t="shared" si="102"/>
        <v>-0.19037628584815081</v>
      </c>
      <c r="AT98" s="279">
        <f t="shared" si="102"/>
        <v>-0.32621559076246121</v>
      </c>
      <c r="AU98" s="279">
        <f t="shared" si="102"/>
        <v>0.34849126094794292</v>
      </c>
      <c r="AV98" s="279">
        <f t="shared" si="102"/>
        <v>-0.26389284978363869</v>
      </c>
      <c r="AW98" s="279">
        <f t="shared" si="102"/>
        <v>-0.13072626900752449</v>
      </c>
      <c r="AX98" s="279">
        <f t="shared" si="102"/>
        <v>-1.2808010654652868E-2</v>
      </c>
      <c r="AY98" s="279">
        <f t="shared" si="102"/>
        <v>0.12497538361093397</v>
      </c>
      <c r="AZ98" s="279">
        <f t="shared" si="102"/>
        <v>9.6335384862600293E-4</v>
      </c>
      <c r="BA98" s="279">
        <f t="shared" si="102"/>
        <v>-0.18120748428264766</v>
      </c>
      <c r="BB98" s="279">
        <f t="shared" si="102"/>
        <v>3.8730666785592671E-2</v>
      </c>
      <c r="BC98" s="279">
        <f t="shared" si="102"/>
        <v>2.6122182766154411E-2</v>
      </c>
      <c r="BD98" s="279">
        <f t="shared" si="102"/>
        <v>-0.11838663230276103</v>
      </c>
      <c r="BE98" s="279">
        <f t="shared" si="102"/>
        <v>-5.6893505464271299E-2</v>
      </c>
      <c r="BF98" s="279">
        <f t="shared" si="102"/>
        <v>-7.2988699443743754E-2</v>
      </c>
      <c r="BG98" s="279">
        <f t="shared" si="102"/>
        <v>-6.4282433170765318E-2</v>
      </c>
      <c r="BH98" s="279">
        <f t="shared" si="102"/>
        <v>0</v>
      </c>
      <c r="BI98" s="276"/>
    </row>
    <row r="99" spans="2:65" ht="17.100000000000001" customHeight="1">
      <c r="U99" s="233"/>
      <c r="V99" s="169" t="s">
        <v>550</v>
      </c>
      <c r="Z99" s="1625"/>
      <c r="AA99" s="286"/>
      <c r="AB99" s="279">
        <f t="shared" ref="AB99:BH99" si="103">IF(OR(AB30="NO",AA30="NO"),"-",AB30/AA30-1)</f>
        <v>0.11764705882352988</v>
      </c>
      <c r="AC99" s="279">
        <f t="shared" si="103"/>
        <v>0.10526315789473695</v>
      </c>
      <c r="AD99" s="279">
        <f t="shared" si="103"/>
        <v>0</v>
      </c>
      <c r="AE99" s="279">
        <f t="shared" si="103"/>
        <v>-4.7619047619048005E-2</v>
      </c>
      <c r="AF99" s="279">
        <f t="shared" si="103"/>
        <v>0.10000000000000009</v>
      </c>
      <c r="AG99" s="279">
        <f t="shared" si="103"/>
        <v>-0.1116751269035533</v>
      </c>
      <c r="AH99" s="279">
        <f t="shared" si="103"/>
        <v>-0.3828571428571429</v>
      </c>
      <c r="AI99" s="279">
        <f t="shared" si="103"/>
        <v>-0.18518518518518523</v>
      </c>
      <c r="AJ99" s="279">
        <f t="shared" si="103"/>
        <v>-0.27272727272727271</v>
      </c>
      <c r="AK99" s="279">
        <f t="shared" si="103"/>
        <v>-0.4375</v>
      </c>
      <c r="AL99" s="279">
        <f t="shared" si="103"/>
        <v>-8.333333333333337E-2</v>
      </c>
      <c r="AM99" s="279">
        <f t="shared" si="103"/>
        <v>9.0909090909090828E-2</v>
      </c>
      <c r="AN99" s="279">
        <f t="shared" si="103"/>
        <v>-5.555555555555558E-2</v>
      </c>
      <c r="AO99" s="279">
        <f t="shared" si="103"/>
        <v>-5.8823529411764719E-2</v>
      </c>
      <c r="AP99" s="279">
        <f t="shared" si="103"/>
        <v>0.27499999999999969</v>
      </c>
      <c r="AQ99" s="279">
        <f t="shared" si="103"/>
        <v>0.40122549019607856</v>
      </c>
      <c r="AR99" s="279">
        <f t="shared" si="103"/>
        <v>-0.12261675704040587</v>
      </c>
      <c r="AS99" s="279">
        <f t="shared" si="103"/>
        <v>7.4561403508772495E-2</v>
      </c>
      <c r="AT99" s="279">
        <f t="shared" si="103"/>
        <v>-0.81076066790352508</v>
      </c>
      <c r="AU99" s="279">
        <f t="shared" si="103"/>
        <v>-0.18627450980392113</v>
      </c>
      <c r="AV99" s="279">
        <f t="shared" si="103"/>
        <v>-0.30120481927710852</v>
      </c>
      <c r="AW99" s="279">
        <f t="shared" si="103"/>
        <v>-6.8965517241379337E-2</v>
      </c>
      <c r="AX99" s="279">
        <f t="shared" si="103"/>
        <v>-0.24629629629629668</v>
      </c>
      <c r="AY99" s="279">
        <f t="shared" si="103"/>
        <v>-0.33660933660933634</v>
      </c>
      <c r="AZ99" s="279">
        <f t="shared" si="103"/>
        <v>-0.1481481481481487</v>
      </c>
      <c r="BA99" s="279">
        <f t="shared" si="103"/>
        <v>-4.3478260869564633E-2</v>
      </c>
      <c r="BB99" s="279">
        <f t="shared" si="103"/>
        <v>-0.1886363788084553</v>
      </c>
      <c r="BC99" s="279">
        <f t="shared" si="103"/>
        <v>0.11932774975264926</v>
      </c>
      <c r="BD99" s="279">
        <f t="shared" si="103"/>
        <v>-0.11861861313147315</v>
      </c>
      <c r="BE99" s="279">
        <f t="shared" si="103"/>
        <v>0.29585462559203779</v>
      </c>
      <c r="BF99" s="279">
        <f t="shared" si="103"/>
        <v>-0.12313760061320178</v>
      </c>
      <c r="BG99" s="279">
        <f t="shared" si="103"/>
        <v>-0.28255872063968035</v>
      </c>
      <c r="BH99" s="279">
        <f t="shared" si="103"/>
        <v>-0.30342713847868463</v>
      </c>
      <c r="BI99" s="276"/>
    </row>
    <row r="100" spans="2:65" ht="17.100000000000001" customHeight="1">
      <c r="U100" s="234" t="s">
        <v>228</v>
      </c>
      <c r="V100" s="235"/>
      <c r="Z100" s="1625"/>
      <c r="AA100" s="291"/>
      <c r="AB100" s="292">
        <f t="shared" ref="AB100:BH100" si="104">AB31/AA31-1</f>
        <v>0</v>
      </c>
      <c r="AC100" s="292">
        <f t="shared" si="104"/>
        <v>0</v>
      </c>
      <c r="AD100" s="292">
        <f t="shared" si="104"/>
        <v>0.33333333333333326</v>
      </c>
      <c r="AE100" s="292">
        <f t="shared" si="104"/>
        <v>0.74999999999999956</v>
      </c>
      <c r="AF100" s="292">
        <f t="shared" si="104"/>
        <v>1.6428571428571428</v>
      </c>
      <c r="AG100" s="292">
        <f t="shared" si="104"/>
        <v>-4.6707137754348982E-2</v>
      </c>
      <c r="AH100" s="292">
        <f t="shared" si="104"/>
        <v>-9.6943383920630399E-2</v>
      </c>
      <c r="AI100" s="292">
        <f t="shared" si="104"/>
        <v>0.11116697680245213</v>
      </c>
      <c r="AJ100" s="292">
        <f t="shared" si="104"/>
        <v>0.66857342616118975</v>
      </c>
      <c r="AK100" s="292">
        <f t="shared" si="104"/>
        <v>-6.2198674459961745E-2</v>
      </c>
      <c r="AL100" s="292">
        <f t="shared" si="104"/>
        <v>2.6366613976997355E-2</v>
      </c>
      <c r="AM100" s="292">
        <f t="shared" si="104"/>
        <v>0.25341857298422532</v>
      </c>
      <c r="AN100" s="292">
        <f t="shared" si="104"/>
        <v>0.13593235287457217</v>
      </c>
      <c r="AO100" s="292">
        <f t="shared" si="104"/>
        <v>0.16082356103925943</v>
      </c>
      <c r="AP100" s="292">
        <f t="shared" si="104"/>
        <v>2.1111238721667118</v>
      </c>
      <c r="AQ100" s="292">
        <f t="shared" si="104"/>
        <v>-5.0596706125862645E-2</v>
      </c>
      <c r="AR100" s="292">
        <f t="shared" si="104"/>
        <v>0.13045143342193355</v>
      </c>
      <c r="AS100" s="292">
        <f t="shared" si="104"/>
        <v>-6.6550636105925709E-2</v>
      </c>
      <c r="AT100" s="292">
        <f t="shared" si="104"/>
        <v>-8.3911005785009873E-2</v>
      </c>
      <c r="AU100" s="292">
        <f t="shared" si="104"/>
        <v>0.13827691196750158</v>
      </c>
      <c r="AV100" s="292">
        <f t="shared" si="104"/>
        <v>0.17244051095969137</v>
      </c>
      <c r="AW100" s="292">
        <f t="shared" si="104"/>
        <v>-0.16195468143268821</v>
      </c>
      <c r="AX100" s="292">
        <f t="shared" si="104"/>
        <v>7.5570412089817962E-2</v>
      </c>
      <c r="AY100" s="292">
        <f t="shared" si="104"/>
        <v>-0.30744373317097806</v>
      </c>
      <c r="AZ100" s="292">
        <f t="shared" si="104"/>
        <v>-0.49660985045308925</v>
      </c>
      <c r="BA100" s="292">
        <f t="shared" si="104"/>
        <v>0.10886930920802684</v>
      </c>
      <c r="BB100" s="292">
        <f t="shared" si="104"/>
        <v>-0.30038374871066764</v>
      </c>
      <c r="BC100" s="292">
        <f t="shared" si="104"/>
        <v>-0.32145964039623376</v>
      </c>
      <c r="BD100" s="293">
        <f t="shared" si="104"/>
        <v>-6.9656441404450709E-2</v>
      </c>
      <c r="BE100" s="293">
        <f t="shared" si="104"/>
        <v>0.14000854566427634</v>
      </c>
      <c r="BF100" s="293">
        <f t="shared" si="104"/>
        <v>0.13229759812618469</v>
      </c>
      <c r="BG100" s="293">
        <f t="shared" si="104"/>
        <v>1.4408359839927609E-2</v>
      </c>
      <c r="BH100" s="293">
        <f t="shared" si="104"/>
        <v>-0.36982818826211716</v>
      </c>
      <c r="BI100" s="276"/>
    </row>
    <row r="101" spans="2:65" ht="17.100000000000001" customHeight="1">
      <c r="U101" s="234"/>
      <c r="V101" s="215" t="s">
        <v>540</v>
      </c>
      <c r="Z101" s="1624"/>
      <c r="AA101" s="282"/>
      <c r="AB101" s="294">
        <f t="shared" ref="AB101:BH101" si="105">IF(OR(AB32="NO",AA32="NO"),"-",AB32/AA32-1)</f>
        <v>0</v>
      </c>
      <c r="AC101" s="294">
        <f t="shared" si="105"/>
        <v>0</v>
      </c>
      <c r="AD101" s="294">
        <f t="shared" si="105"/>
        <v>0.33333333333333326</v>
      </c>
      <c r="AE101" s="294">
        <f t="shared" si="105"/>
        <v>0.75</v>
      </c>
      <c r="AF101" s="294">
        <f t="shared" si="105"/>
        <v>1.6428571428571423</v>
      </c>
      <c r="AG101" s="294">
        <f t="shared" si="105"/>
        <v>3.9558038143612251E-3</v>
      </c>
      <c r="AH101" s="294">
        <f t="shared" si="105"/>
        <v>-0.2643292338880725</v>
      </c>
      <c r="AI101" s="294">
        <f t="shared" si="105"/>
        <v>-4.4987541285180788E-2</v>
      </c>
      <c r="AJ101" s="294">
        <f t="shared" si="105"/>
        <v>0.78253200818654522</v>
      </c>
      <c r="AK101" s="294">
        <f t="shared" si="105"/>
        <v>-0.52949743521128245</v>
      </c>
      <c r="AL101" s="294">
        <f t="shared" si="105"/>
        <v>0.17759067485712654</v>
      </c>
      <c r="AM101" s="294">
        <f t="shared" si="105"/>
        <v>0.42051455996848808</v>
      </c>
      <c r="AN101" s="294">
        <f t="shared" si="105"/>
        <v>-0.217351625799316</v>
      </c>
      <c r="AO101" s="294">
        <f t="shared" si="105"/>
        <v>0.39284637572437964</v>
      </c>
      <c r="AP101" s="294">
        <f t="shared" si="105"/>
        <v>-0.11288522924362598</v>
      </c>
      <c r="AQ101" s="294">
        <f t="shared" si="105"/>
        <v>0.19945856843650289</v>
      </c>
      <c r="AR101" s="294">
        <f t="shared" si="105"/>
        <v>0.26921343080692872</v>
      </c>
      <c r="AS101" s="294">
        <f t="shared" si="105"/>
        <v>-7.2890234072835791E-2</v>
      </c>
      <c r="AT101" s="294">
        <f t="shared" si="105"/>
        <v>-0.19868570867244084</v>
      </c>
      <c r="AU101" s="294">
        <f t="shared" si="105"/>
        <v>4.7004942394058835E-2</v>
      </c>
      <c r="AV101" s="294">
        <f t="shared" si="105"/>
        <v>-8.3222353677957828E-2</v>
      </c>
      <c r="AW101" s="294">
        <f t="shared" si="105"/>
        <v>1.2635925158163364E-2</v>
      </c>
      <c r="AX101" s="294">
        <f t="shared" si="105"/>
        <v>-0.37486921707538579</v>
      </c>
      <c r="AY101" s="294">
        <f t="shared" si="105"/>
        <v>0.22612215544048331</v>
      </c>
      <c r="AZ101" s="294">
        <f t="shared" si="105"/>
        <v>9.6319537076563044E-2</v>
      </c>
      <c r="BA101" s="294">
        <f t="shared" si="105"/>
        <v>0.26918185974924014</v>
      </c>
      <c r="BB101" s="294">
        <f t="shared" si="105"/>
        <v>5.1098322260084705E-2</v>
      </c>
      <c r="BC101" s="294">
        <f t="shared" si="105"/>
        <v>0.20836265109114827</v>
      </c>
      <c r="BD101" s="295">
        <f t="shared" si="105"/>
        <v>9.5486214958883986E-2</v>
      </c>
      <c r="BE101" s="295">
        <f t="shared" si="105"/>
        <v>0.17876678583011651</v>
      </c>
      <c r="BF101" s="295">
        <f t="shared" si="105"/>
        <v>0.11721601761602973</v>
      </c>
      <c r="BG101" s="295">
        <f t="shared" si="105"/>
        <v>4.0062596291050134E-2</v>
      </c>
      <c r="BH101" s="295">
        <f t="shared" si="105"/>
        <v>-0.39171045478199273</v>
      </c>
      <c r="BI101" s="280"/>
    </row>
    <row r="102" spans="2:65" ht="17.100000000000001" customHeight="1">
      <c r="U102" s="234"/>
      <c r="V102" s="215" t="s">
        <v>551</v>
      </c>
      <c r="Z102" s="1624"/>
      <c r="AA102" s="282"/>
      <c r="AB102" s="294">
        <f t="shared" ref="AB102:BH102" si="106">IF(OR(AB33="NO",AA33="NO"),"-",AB33/AA33-1)</f>
        <v>0</v>
      </c>
      <c r="AC102" s="294">
        <f t="shared" si="106"/>
        <v>0</v>
      </c>
      <c r="AD102" s="294">
        <f t="shared" si="106"/>
        <v>0.33333333333333348</v>
      </c>
      <c r="AE102" s="294">
        <f t="shared" si="106"/>
        <v>0.75000000000000044</v>
      </c>
      <c r="AF102" s="294">
        <f t="shared" si="106"/>
        <v>1.6428571428571428</v>
      </c>
      <c r="AG102" s="294">
        <f t="shared" si="106"/>
        <v>0</v>
      </c>
      <c r="AH102" s="294">
        <f t="shared" si="106"/>
        <v>0</v>
      </c>
      <c r="AI102" s="294">
        <f t="shared" si="106"/>
        <v>1</v>
      </c>
      <c r="AJ102" s="294">
        <f t="shared" si="106"/>
        <v>0.49999999999999956</v>
      </c>
      <c r="AK102" s="294">
        <f t="shared" si="106"/>
        <v>1.3333333333333339</v>
      </c>
      <c r="AL102" s="294">
        <f t="shared" si="106"/>
        <v>0</v>
      </c>
      <c r="AM102" s="294">
        <f t="shared" si="106"/>
        <v>0.28571428571428603</v>
      </c>
      <c r="AN102" s="294">
        <f t="shared" si="106"/>
        <v>-0.11111111111111127</v>
      </c>
      <c r="AO102" s="294">
        <f t="shared" si="106"/>
        <v>1.2499999999999956E-2</v>
      </c>
      <c r="AP102" s="294">
        <f t="shared" si="106"/>
        <v>7.9012345679012341</v>
      </c>
      <c r="AQ102" s="294">
        <f t="shared" si="106"/>
        <v>-9.4313453536754355E-2</v>
      </c>
      <c r="AR102" s="294">
        <f t="shared" si="106"/>
        <v>9.3415007656967308E-2</v>
      </c>
      <c r="AS102" s="294">
        <f t="shared" si="106"/>
        <v>-4.2016806722684485E-3</v>
      </c>
      <c r="AT102" s="294">
        <f t="shared" si="106"/>
        <v>-6.0478199718705827E-2</v>
      </c>
      <c r="AU102" s="294">
        <f t="shared" si="106"/>
        <v>0.15119760479041844</v>
      </c>
      <c r="AV102" s="294">
        <f t="shared" si="106"/>
        <v>0.21066319895968877</v>
      </c>
      <c r="AW102" s="294">
        <f t="shared" si="106"/>
        <v>-0.1793770139634806</v>
      </c>
      <c r="AX102" s="294">
        <f t="shared" si="106"/>
        <v>0.13089005235602102</v>
      </c>
      <c r="AY102" s="294">
        <f t="shared" si="106"/>
        <v>-0.35086342592592579</v>
      </c>
      <c r="AZ102" s="294">
        <f t="shared" si="106"/>
        <v>-0.58099612376839593</v>
      </c>
      <c r="BA102" s="294">
        <f t="shared" si="106"/>
        <v>6.8085122615733074E-2</v>
      </c>
      <c r="BB102" s="294">
        <f t="shared" si="106"/>
        <v>-0.45776892247494216</v>
      </c>
      <c r="BC102" s="294">
        <f t="shared" si="106"/>
        <v>-0.75238795647401768</v>
      </c>
      <c r="BD102" s="295">
        <f t="shared" si="106"/>
        <v>-0.6676557913098109</v>
      </c>
      <c r="BE102" s="295">
        <f t="shared" si="106"/>
        <v>-0.21565177826869397</v>
      </c>
      <c r="BF102" s="295">
        <f t="shared" si="106"/>
        <v>0.58070283317136573</v>
      </c>
      <c r="BG102" s="295">
        <f t="shared" si="106"/>
        <v>-0.14302174852369287</v>
      </c>
      <c r="BH102" s="295">
        <f t="shared" si="106"/>
        <v>-0.29411764705882326</v>
      </c>
      <c r="BI102" s="280"/>
    </row>
    <row r="103" spans="2:65" ht="17.100000000000001" customHeight="1" thickBot="1">
      <c r="U103" s="234"/>
      <c r="V103" s="237" t="s">
        <v>541</v>
      </c>
      <c r="Z103" s="1624"/>
      <c r="AA103" s="296"/>
      <c r="AB103" s="297">
        <f t="shared" ref="AB103:BH103" si="107">IF(OR(AB34="NO",AA34="NO"),"-",AB34/AA34-1)</f>
        <v>0</v>
      </c>
      <c r="AC103" s="297">
        <f t="shared" si="107"/>
        <v>0</v>
      </c>
      <c r="AD103" s="297">
        <f t="shared" si="107"/>
        <v>0.33333333333333304</v>
      </c>
      <c r="AE103" s="297">
        <f t="shared" si="107"/>
        <v>0.75</v>
      </c>
      <c r="AF103" s="297">
        <f t="shared" si="107"/>
        <v>1.6428571428571432</v>
      </c>
      <c r="AG103" s="297">
        <f t="shared" si="107"/>
        <v>-0.58961798703967983</v>
      </c>
      <c r="AH103" s="297">
        <f t="shared" si="107"/>
        <v>3.6150896568489586</v>
      </c>
      <c r="AI103" s="297">
        <f t="shared" si="107"/>
        <v>0.18487563483902281</v>
      </c>
      <c r="AJ103" s="297">
        <f t="shared" si="107"/>
        <v>0.48662093428045394</v>
      </c>
      <c r="AK103" s="297">
        <f t="shared" si="107"/>
        <v>0.26371325548722968</v>
      </c>
      <c r="AL103" s="297">
        <f t="shared" si="107"/>
        <v>-0.13124533002343652</v>
      </c>
      <c r="AM103" s="297">
        <f t="shared" si="107"/>
        <v>-0.12288023671850601</v>
      </c>
      <c r="AN103" s="297">
        <f t="shared" si="107"/>
        <v>1.9540338970496323</v>
      </c>
      <c r="AO103" s="297">
        <f t="shared" si="107"/>
        <v>0.11488468747453395</v>
      </c>
      <c r="AP103" s="297">
        <f t="shared" si="107"/>
        <v>-0.5726448870465094</v>
      </c>
      <c r="AQ103" s="297">
        <f t="shared" si="107"/>
        <v>0.20399019801328855</v>
      </c>
      <c r="AR103" s="297">
        <f t="shared" si="107"/>
        <v>0.33605345508107676</v>
      </c>
      <c r="AS103" s="297">
        <f t="shared" si="107"/>
        <v>-0.72851934828429599</v>
      </c>
      <c r="AT103" s="297">
        <f t="shared" si="107"/>
        <v>-0.25186957711976155</v>
      </c>
      <c r="AU103" s="297">
        <f t="shared" si="107"/>
        <v>0.14329844704403771</v>
      </c>
      <c r="AV103" s="297">
        <f t="shared" si="107"/>
        <v>-8.0838308720684871E-2</v>
      </c>
      <c r="AW103" s="297">
        <f t="shared" si="107"/>
        <v>-0.14427401457273581</v>
      </c>
      <c r="AX103" s="297">
        <f t="shared" si="107"/>
        <v>3.0902631029477545E-2</v>
      </c>
      <c r="AY103" s="297">
        <f t="shared" si="107"/>
        <v>0.22485927846622533</v>
      </c>
      <c r="AZ103" s="297">
        <f t="shared" si="107"/>
        <v>-0.15317259649490211</v>
      </c>
      <c r="BA103" s="297">
        <f t="shared" si="107"/>
        <v>-0.11562340239717017</v>
      </c>
      <c r="BB103" s="297">
        <f t="shared" si="107"/>
        <v>0.11873942339179311</v>
      </c>
      <c r="BC103" s="297">
        <f t="shared" si="107"/>
        <v>-3.6808412109511579E-2</v>
      </c>
      <c r="BD103" s="298">
        <f t="shared" si="107"/>
        <v>-0.11599712084899572</v>
      </c>
      <c r="BE103" s="298">
        <f t="shared" si="107"/>
        <v>1.6244500569569276E-2</v>
      </c>
      <c r="BF103" s="298">
        <f t="shared" si="107"/>
        <v>-3.1697422394936225E-3</v>
      </c>
      <c r="BG103" s="298">
        <f t="shared" si="107"/>
        <v>-0.20897644229088208</v>
      </c>
      <c r="BH103" s="298">
        <f t="shared" si="107"/>
        <v>0</v>
      </c>
      <c r="BI103" s="280"/>
    </row>
    <row r="104" spans="2:65" ht="17.100000000000001" customHeight="1" thickTop="1">
      <c r="B104" s="24" t="s">
        <v>15</v>
      </c>
      <c r="U104" s="23" t="s">
        <v>23</v>
      </c>
      <c r="V104" s="240"/>
      <c r="Z104" s="1625"/>
      <c r="AA104" s="273"/>
      <c r="AB104" s="299">
        <f t="shared" ref="AB104:BH104" si="108">AB35/AA35-1</f>
        <v>0.10556016662362433</v>
      </c>
      <c r="AC104" s="299">
        <f t="shared" si="108"/>
        <v>5.372463613307743E-2</v>
      </c>
      <c r="AD104" s="299">
        <f t="shared" si="108"/>
        <v>9.0472204745215334E-2</v>
      </c>
      <c r="AE104" s="299">
        <f t="shared" si="108"/>
        <v>9.7555728109399276E-2</v>
      </c>
      <c r="AF104" s="299">
        <f t="shared" si="108"/>
        <v>0.19451540491930142</v>
      </c>
      <c r="AG104" s="299">
        <f t="shared" si="108"/>
        <v>1.2573047417085537E-2</v>
      </c>
      <c r="AH104" s="299">
        <f t="shared" si="108"/>
        <v>-1.801668932104894E-2</v>
      </c>
      <c r="AI104" s="299">
        <f t="shared" si="108"/>
        <v>-9.1510198125702491E-2</v>
      </c>
      <c r="AJ104" s="299">
        <f t="shared" si="108"/>
        <v>-0.13446727708429351</v>
      </c>
      <c r="AK104" s="299">
        <f t="shared" si="108"/>
        <v>-0.10760328477310377</v>
      </c>
      <c r="AL104" s="299">
        <f t="shared" si="108"/>
        <v>-0.15124113367373637</v>
      </c>
      <c r="AM104" s="299">
        <f t="shared" si="108"/>
        <v>-0.10290792703029572</v>
      </c>
      <c r="AN104" s="299">
        <f t="shared" si="108"/>
        <v>-1.5667550744005609E-2</v>
      </c>
      <c r="AO104" s="299">
        <f t="shared" si="108"/>
        <v>-9.2537884860726893E-2</v>
      </c>
      <c r="AP104" s="299">
        <f t="shared" si="108"/>
        <v>1.7856194391290492E-2</v>
      </c>
      <c r="AQ104" s="299">
        <f t="shared" si="108"/>
        <v>7.8190996094003484E-2</v>
      </c>
      <c r="AR104" s="299">
        <f t="shared" si="108"/>
        <v>2.4177812092616158E-2</v>
      </c>
      <c r="AS104" s="299">
        <f t="shared" si="108"/>
        <v>-1.1497931148761298E-2</v>
      </c>
      <c r="AT104" s="299">
        <f t="shared" si="108"/>
        <v>-6.7681672229859657E-2</v>
      </c>
      <c r="AU104" s="299">
        <f t="shared" si="108"/>
        <v>9.862351861669616E-2</v>
      </c>
      <c r="AV104" s="299">
        <f t="shared" si="108"/>
        <v>7.3665598480915806E-2</v>
      </c>
      <c r="AW104" s="299">
        <f t="shared" si="108"/>
        <v>7.8142185228716521E-2</v>
      </c>
      <c r="AX104" s="299">
        <f t="shared" si="108"/>
        <v>6.996054212232794E-2</v>
      </c>
      <c r="AY104" s="299">
        <f t="shared" si="108"/>
        <v>8.2683096434372549E-2</v>
      </c>
      <c r="AZ104" s="299">
        <f t="shared" si="108"/>
        <v>6.946487993201278E-2</v>
      </c>
      <c r="BA104" s="299">
        <f t="shared" si="108"/>
        <v>5.8405751674086348E-2</v>
      </c>
      <c r="BB104" s="299">
        <f t="shared" si="108"/>
        <v>2.9103860237690959E-2</v>
      </c>
      <c r="BC104" s="299">
        <f t="shared" si="108"/>
        <v>2.5761860348333387E-2</v>
      </c>
      <c r="BD104" s="300">
        <f t="shared" si="108"/>
        <v>4.1608316930431988E-2</v>
      </c>
      <c r="BE104" s="300">
        <f t="shared" si="108"/>
        <v>3.6102064400779454E-2</v>
      </c>
      <c r="BF104" s="300">
        <f t="shared" si="108"/>
        <v>9.1328530633205673E-3</v>
      </c>
      <c r="BG104" s="300">
        <f t="shared" si="108"/>
        <v>-1.3225094270531423E-2</v>
      </c>
      <c r="BH104" s="300">
        <f t="shared" si="108"/>
        <v>-7.4037008336592658E-3</v>
      </c>
      <c r="BI104" s="276"/>
      <c r="BK104" s="209"/>
      <c r="BL104" s="209"/>
      <c r="BM104" s="209"/>
    </row>
    <row r="105" spans="2:65" s="27" customFormat="1" ht="17.100000000000001" customHeight="1">
      <c r="W105" s="1149"/>
      <c r="X105" s="1149"/>
      <c r="Y105" s="1149"/>
      <c r="Z105" s="301"/>
      <c r="AA105" s="245"/>
      <c r="AB105" s="302"/>
      <c r="AC105" s="302"/>
      <c r="AD105" s="302"/>
      <c r="AE105" s="302"/>
      <c r="AF105" s="302"/>
      <c r="AG105" s="302"/>
      <c r="AH105" s="302"/>
      <c r="AI105" s="302"/>
      <c r="AJ105" s="302"/>
      <c r="AK105" s="302"/>
      <c r="AL105" s="302"/>
      <c r="AM105" s="302"/>
      <c r="AN105" s="302"/>
      <c r="AO105" s="302"/>
      <c r="AP105" s="302"/>
      <c r="AQ105" s="302"/>
      <c r="AR105" s="302"/>
      <c r="AS105" s="302"/>
      <c r="AT105" s="302"/>
      <c r="AU105" s="302"/>
      <c r="AV105" s="302"/>
      <c r="AW105" s="302"/>
      <c r="AX105" s="302"/>
      <c r="AY105" s="302"/>
      <c r="AZ105" s="302"/>
      <c r="BA105" s="302"/>
      <c r="BB105" s="302"/>
      <c r="BC105" s="302"/>
      <c r="BD105" s="262"/>
      <c r="BE105" s="262"/>
      <c r="BF105" s="262"/>
      <c r="BG105" s="262"/>
      <c r="BH105" s="262"/>
      <c r="BI105" s="276"/>
      <c r="BK105" s="241"/>
      <c r="BL105" s="241"/>
      <c r="BM105" s="241"/>
    </row>
    <row r="106" spans="2:65">
      <c r="U106" s="24" t="s">
        <v>267</v>
      </c>
    </row>
    <row r="107" spans="2:65">
      <c r="U107" s="205"/>
      <c r="V107" s="206"/>
      <c r="Y107" s="1150"/>
      <c r="Z107" s="1532"/>
      <c r="AA107" s="99">
        <v>1990</v>
      </c>
      <c r="AB107" s="99">
        <f>AA107+1</f>
        <v>1991</v>
      </c>
      <c r="AC107" s="99">
        <f>AB107+1</f>
        <v>1992</v>
      </c>
      <c r="AD107" s="99">
        <f>AC107+1</f>
        <v>1993</v>
      </c>
      <c r="AE107" s="99">
        <f>AD107+1</f>
        <v>1994</v>
      </c>
      <c r="AF107" s="99">
        <v>1995</v>
      </c>
      <c r="AG107" s="99">
        <f t="shared" ref="AG107:BA107" si="109">AF107+1</f>
        <v>1996</v>
      </c>
      <c r="AH107" s="99">
        <f t="shared" si="109"/>
        <v>1997</v>
      </c>
      <c r="AI107" s="99">
        <f t="shared" si="109"/>
        <v>1998</v>
      </c>
      <c r="AJ107" s="99">
        <f t="shared" si="109"/>
        <v>1999</v>
      </c>
      <c r="AK107" s="99">
        <f t="shared" si="109"/>
        <v>2000</v>
      </c>
      <c r="AL107" s="99">
        <f t="shared" si="109"/>
        <v>2001</v>
      </c>
      <c r="AM107" s="99">
        <f t="shared" si="109"/>
        <v>2002</v>
      </c>
      <c r="AN107" s="99">
        <f t="shared" si="109"/>
        <v>2003</v>
      </c>
      <c r="AO107" s="99">
        <f t="shared" si="109"/>
        <v>2004</v>
      </c>
      <c r="AP107" s="99">
        <f t="shared" si="109"/>
        <v>2005</v>
      </c>
      <c r="AQ107" s="99">
        <f t="shared" si="109"/>
        <v>2006</v>
      </c>
      <c r="AR107" s="99">
        <f t="shared" si="109"/>
        <v>2007</v>
      </c>
      <c r="AS107" s="99">
        <f t="shared" si="109"/>
        <v>2008</v>
      </c>
      <c r="AT107" s="99">
        <f t="shared" si="109"/>
        <v>2009</v>
      </c>
      <c r="AU107" s="99">
        <f t="shared" si="109"/>
        <v>2010</v>
      </c>
      <c r="AV107" s="99">
        <f t="shared" si="109"/>
        <v>2011</v>
      </c>
      <c r="AW107" s="99">
        <f t="shared" si="109"/>
        <v>2012</v>
      </c>
      <c r="AX107" s="99">
        <f t="shared" si="109"/>
        <v>2013</v>
      </c>
      <c r="AY107" s="99">
        <f t="shared" si="109"/>
        <v>2014</v>
      </c>
      <c r="AZ107" s="99">
        <f t="shared" si="109"/>
        <v>2015</v>
      </c>
      <c r="BA107" s="99">
        <f t="shared" si="109"/>
        <v>2016</v>
      </c>
      <c r="BB107" s="99">
        <f t="shared" ref="BB107:BH107" si="110">BA107+1</f>
        <v>2017</v>
      </c>
      <c r="BC107" s="99">
        <f t="shared" si="110"/>
        <v>2018</v>
      </c>
      <c r="BD107" s="99">
        <f t="shared" si="110"/>
        <v>2019</v>
      </c>
      <c r="BE107" s="99">
        <f t="shared" si="110"/>
        <v>2020</v>
      </c>
      <c r="BF107" s="99">
        <f t="shared" si="110"/>
        <v>2021</v>
      </c>
      <c r="BG107" s="99">
        <f t="shared" si="110"/>
        <v>2022</v>
      </c>
      <c r="BH107" s="99">
        <f t="shared" si="110"/>
        <v>2023</v>
      </c>
      <c r="BI107" s="178"/>
    </row>
    <row r="108" spans="2:65" ht="17.100000000000001" customHeight="1">
      <c r="U108" s="42" t="s">
        <v>13</v>
      </c>
      <c r="V108" s="207"/>
      <c r="Z108" s="1559"/>
      <c r="AA108" s="274"/>
      <c r="AB108" s="274"/>
      <c r="AC108" s="274"/>
      <c r="AD108" s="274"/>
      <c r="AE108" s="274"/>
      <c r="AF108" s="274"/>
      <c r="AG108" s="274"/>
      <c r="AH108" s="274"/>
      <c r="AI108" s="274"/>
      <c r="AJ108" s="274"/>
      <c r="AK108" s="274"/>
      <c r="AL108" s="274"/>
      <c r="AM108" s="274"/>
      <c r="AN108" s="274"/>
      <c r="AO108" s="274"/>
      <c r="AP108" s="274"/>
      <c r="AQ108" s="274"/>
      <c r="AR108" s="274"/>
      <c r="AS108" s="274"/>
      <c r="AT108" s="274"/>
      <c r="AU108" s="274"/>
      <c r="AV108" s="274"/>
      <c r="AW108" s="274"/>
      <c r="AX108" s="274"/>
      <c r="AY108" s="275">
        <f t="shared" ref="AY108:BE108" si="111">AY5/$AX5-1</f>
        <v>0.11561509189185371</v>
      </c>
      <c r="AZ108" s="275">
        <f t="shared" si="111"/>
        <v>0.22368490243160744</v>
      </c>
      <c r="BA108" s="275">
        <f t="shared" si="111"/>
        <v>0.30156941426139072</v>
      </c>
      <c r="BB108" s="275">
        <f t="shared" si="111"/>
        <v>0.34994894634656926</v>
      </c>
      <c r="BC108" s="275">
        <f t="shared" si="111"/>
        <v>0.39554149409696771</v>
      </c>
      <c r="BD108" s="303">
        <f t="shared" si="111"/>
        <v>0.46577274964330728</v>
      </c>
      <c r="BE108" s="303">
        <f t="shared" si="111"/>
        <v>0.52105487750018997</v>
      </c>
      <c r="BF108" s="303">
        <f t="shared" ref="BF108:BH108" si="112">BF5/$AX5-1</f>
        <v>0.54586431811136027</v>
      </c>
      <c r="BG108" s="303">
        <f>BG5/$AX5-1</f>
        <v>0.52106436466122896</v>
      </c>
      <c r="BH108" s="303">
        <f t="shared" si="112"/>
        <v>0.51250505794003942</v>
      </c>
      <c r="BI108" s="276"/>
      <c r="BM108" s="209"/>
    </row>
    <row r="109" spans="2:65" ht="17.100000000000001" customHeight="1">
      <c r="U109" s="63"/>
      <c r="V109" s="168" t="s">
        <v>535</v>
      </c>
      <c r="Z109" s="1625"/>
      <c r="AA109" s="277"/>
      <c r="AB109" s="277"/>
      <c r="AC109" s="277"/>
      <c r="AD109" s="277"/>
      <c r="AE109" s="277"/>
      <c r="AF109" s="277"/>
      <c r="AG109" s="277"/>
      <c r="AH109" s="277"/>
      <c r="AI109" s="277"/>
      <c r="AJ109" s="277"/>
      <c r="AK109" s="277"/>
      <c r="AL109" s="277"/>
      <c r="AM109" s="277"/>
      <c r="AN109" s="277"/>
      <c r="AO109" s="277"/>
      <c r="AP109" s="277"/>
      <c r="AQ109" s="277"/>
      <c r="AR109" s="277"/>
      <c r="AS109" s="277"/>
      <c r="AT109" s="277"/>
      <c r="AU109" s="277"/>
      <c r="AV109" s="277"/>
      <c r="AW109" s="277"/>
      <c r="AX109" s="277"/>
      <c r="AY109" s="304">
        <f t="shared" ref="AY109:BE119" si="113">IF(OR(AY6="NO",$AX6="NO"),"-",AY6/$AX6-1)</f>
        <v>0.12270779694490086</v>
      </c>
      <c r="AZ109" s="304">
        <f t="shared" si="113"/>
        <v>0.23755725256709437</v>
      </c>
      <c r="BA109" s="304">
        <f t="shared" si="113"/>
        <v>0.31385118466920869</v>
      </c>
      <c r="BB109" s="304">
        <f t="shared" si="113"/>
        <v>0.36344179439913971</v>
      </c>
      <c r="BC109" s="304">
        <f t="shared" si="113"/>
        <v>0.41308058269167103</v>
      </c>
      <c r="BD109" s="247">
        <f t="shared" si="113"/>
        <v>0.48675905940812281</v>
      </c>
      <c r="BE109" s="247">
        <f t="shared" si="113"/>
        <v>0.54295019436131287</v>
      </c>
      <c r="BF109" s="247">
        <f t="shared" ref="BF109:BG109" si="114">IF(OR(BF6="NO",$AX6="NO"),"-",BF6/$AX6-1)</f>
        <v>0.57210172090349554</v>
      </c>
      <c r="BG109" s="247">
        <f t="shared" si="114"/>
        <v>0.55579919845573067</v>
      </c>
      <c r="BH109" s="247">
        <f t="shared" ref="BH109" si="115">IF(OR(BH6="NO",$AX6="NO"),"-",BH6/$AX6-1)</f>
        <v>0.54929302235953292</v>
      </c>
      <c r="BI109" s="276"/>
      <c r="BK109" s="209"/>
    </row>
    <row r="110" spans="2:65" ht="17.100000000000001" customHeight="1">
      <c r="U110" s="63"/>
      <c r="V110" s="213" t="s">
        <v>536</v>
      </c>
      <c r="Z110" s="1625"/>
      <c r="AA110" s="277"/>
      <c r="AB110" s="277"/>
      <c r="AC110" s="277"/>
      <c r="AD110" s="277"/>
      <c r="AE110" s="277"/>
      <c r="AF110" s="277"/>
      <c r="AG110" s="277"/>
      <c r="AH110" s="277"/>
      <c r="AI110" s="277"/>
      <c r="AJ110" s="277"/>
      <c r="AK110" s="277"/>
      <c r="AL110" s="277"/>
      <c r="AM110" s="277"/>
      <c r="AN110" s="277"/>
      <c r="AO110" s="277"/>
      <c r="AP110" s="277"/>
      <c r="AQ110" s="277"/>
      <c r="AR110" s="277"/>
      <c r="AS110" s="277"/>
      <c r="AT110" s="277"/>
      <c r="AU110" s="277"/>
      <c r="AV110" s="277"/>
      <c r="AW110" s="277"/>
      <c r="AX110" s="277"/>
      <c r="AY110" s="304">
        <f t="shared" si="113"/>
        <v>6.3749771020360502E-2</v>
      </c>
      <c r="AZ110" s="304">
        <f t="shared" si="113"/>
        <v>0.11315603669445284</v>
      </c>
      <c r="BA110" s="304">
        <f t="shared" si="113"/>
        <v>0.18693762206251074</v>
      </c>
      <c r="BB110" s="304">
        <f t="shared" si="113"/>
        <v>0.25361372554153205</v>
      </c>
      <c r="BC110" s="304">
        <f t="shared" si="113"/>
        <v>0.30714175757085171</v>
      </c>
      <c r="BD110" s="247">
        <f t="shared" si="113"/>
        <v>0.33342810585222904</v>
      </c>
      <c r="BE110" s="247">
        <f t="shared" si="113"/>
        <v>0.31379401995157052</v>
      </c>
      <c r="BF110" s="247">
        <f t="shared" ref="BF110:BG110" si="116">IF(OR(BF7="NO",$AX7="NO"),"-",BF7/$AX7-1)</f>
        <v>0.32111092150640075</v>
      </c>
      <c r="BG110" s="247">
        <f t="shared" si="116"/>
        <v>0.32404383480388232</v>
      </c>
      <c r="BH110" s="247">
        <f t="shared" ref="BH110" si="117">IF(OR(BH7="NO",$AX7="NO"),"-",BH7/$AX7-1)</f>
        <v>0.32293793199322307</v>
      </c>
      <c r="BI110" s="276"/>
      <c r="BK110" s="209"/>
    </row>
    <row r="111" spans="2:65" ht="17.100000000000001" customHeight="1">
      <c r="U111" s="63"/>
      <c r="V111" s="169" t="s">
        <v>537</v>
      </c>
      <c r="Z111" s="1625"/>
      <c r="AA111" s="277"/>
      <c r="AB111" s="277"/>
      <c r="AC111" s="277"/>
      <c r="AD111" s="277"/>
      <c r="AE111" s="277"/>
      <c r="AF111" s="277"/>
      <c r="AG111" s="277"/>
      <c r="AH111" s="277"/>
      <c r="AI111" s="277"/>
      <c r="AJ111" s="277"/>
      <c r="AK111" s="277"/>
      <c r="AL111" s="277"/>
      <c r="AM111" s="277"/>
      <c r="AN111" s="277"/>
      <c r="AO111" s="277"/>
      <c r="AP111" s="277"/>
      <c r="AQ111" s="277"/>
      <c r="AR111" s="277"/>
      <c r="AS111" s="277"/>
      <c r="AT111" s="277"/>
      <c r="AU111" s="277"/>
      <c r="AV111" s="277"/>
      <c r="AW111" s="277"/>
      <c r="AX111" s="277"/>
      <c r="AY111" s="304">
        <f t="shared" si="113"/>
        <v>2.4991717247063949E-2</v>
      </c>
      <c r="AZ111" s="304">
        <f t="shared" si="113"/>
        <v>9.6816784541817524E-2</v>
      </c>
      <c r="BA111" s="304">
        <f t="shared" si="113"/>
        <v>0.18523563579768543</v>
      </c>
      <c r="BB111" s="304">
        <f t="shared" si="113"/>
        <v>0.21274016973409959</v>
      </c>
      <c r="BC111" s="304">
        <f t="shared" si="113"/>
        <v>0.10245889799770858</v>
      </c>
      <c r="BD111" s="247">
        <f t="shared" si="113"/>
        <v>0.15696767584849969</v>
      </c>
      <c r="BE111" s="247">
        <f t="shared" si="113"/>
        <v>0.32277852071160562</v>
      </c>
      <c r="BF111" s="247">
        <f t="shared" ref="BF111:BG111" si="118">IF(OR(BF8="NO",$AX8="NO"),"-",BF8/$AX8-1)</f>
        <v>0.20053340160012212</v>
      </c>
      <c r="BG111" s="247">
        <f t="shared" si="118"/>
        <v>-0.10070154163259182</v>
      </c>
      <c r="BH111" s="247">
        <f t="shared" ref="BH111" si="119">IF(OR(BH8="NO",$AX8="NO"),"-",BH8/$AX8-1)</f>
        <v>-0.31513612801935809</v>
      </c>
      <c r="BI111" s="276"/>
      <c r="BK111" s="209"/>
      <c r="BL111" s="209"/>
    </row>
    <row r="112" spans="2:65" ht="17.100000000000001" customHeight="1">
      <c r="U112" s="63"/>
      <c r="V112" s="168" t="s">
        <v>538</v>
      </c>
      <c r="Z112" s="1625"/>
      <c r="AA112" s="277"/>
      <c r="AB112" s="277"/>
      <c r="AC112" s="277"/>
      <c r="AD112" s="277"/>
      <c r="AE112" s="277"/>
      <c r="AF112" s="277"/>
      <c r="AG112" s="277"/>
      <c r="AH112" s="277"/>
      <c r="AI112" s="277"/>
      <c r="AJ112" s="277"/>
      <c r="AK112" s="277"/>
      <c r="AL112" s="277"/>
      <c r="AM112" s="277"/>
      <c r="AN112" s="277"/>
      <c r="AO112" s="277"/>
      <c r="AP112" s="277"/>
      <c r="AQ112" s="277"/>
      <c r="AR112" s="277"/>
      <c r="AS112" s="277"/>
      <c r="AT112" s="277"/>
      <c r="AU112" s="277"/>
      <c r="AV112" s="277"/>
      <c r="AW112" s="277"/>
      <c r="AX112" s="277"/>
      <c r="AY112" s="304">
        <f t="shared" si="113"/>
        <v>0.12630688106561516</v>
      </c>
      <c r="AZ112" s="304">
        <f t="shared" si="113"/>
        <v>0.15739116325624192</v>
      </c>
      <c r="BA112" s="304">
        <f t="shared" si="113"/>
        <v>0.19383442693661057</v>
      </c>
      <c r="BB112" s="304">
        <f t="shared" si="113"/>
        <v>6.6710297501850535E-2</v>
      </c>
      <c r="BC112" s="304">
        <f t="shared" si="113"/>
        <v>7.9912157619447477E-2</v>
      </c>
      <c r="BD112" s="247">
        <f t="shared" si="113"/>
        <v>0.125678606027118</v>
      </c>
      <c r="BE112" s="247">
        <f t="shared" si="113"/>
        <v>0.16528418637990949</v>
      </c>
      <c r="BF112" s="247">
        <f t="shared" ref="BF112:BG112" si="120">IF(OR(BF9="NO",$AX9="NO"),"-",BF9/$AX9-1)</f>
        <v>0.17496555046614737</v>
      </c>
      <c r="BG112" s="247">
        <f t="shared" si="120"/>
        <v>0.17628573647790691</v>
      </c>
      <c r="BH112" s="247">
        <f t="shared" ref="BH112" si="121">IF(OR(BH9="NO",$AX9="NO"),"-",BH9/$AX9-1)</f>
        <v>0.1714450544347883</v>
      </c>
      <c r="BI112" s="276"/>
      <c r="BK112" s="209"/>
    </row>
    <row r="113" spans="20:65" ht="17.100000000000001" customHeight="1">
      <c r="U113" s="63"/>
      <c r="V113" s="169" t="s">
        <v>539</v>
      </c>
      <c r="Z113" s="1625"/>
      <c r="AA113" s="277"/>
      <c r="AB113" s="277"/>
      <c r="AC113" s="277"/>
      <c r="AD113" s="277"/>
      <c r="AE113" s="277"/>
      <c r="AF113" s="277"/>
      <c r="AG113" s="277"/>
      <c r="AH113" s="277"/>
      <c r="AI113" s="277"/>
      <c r="AJ113" s="277"/>
      <c r="AK113" s="277"/>
      <c r="AL113" s="277"/>
      <c r="AM113" s="277"/>
      <c r="AN113" s="277"/>
      <c r="AO113" s="277"/>
      <c r="AP113" s="277"/>
      <c r="AQ113" s="277"/>
      <c r="AR113" s="277"/>
      <c r="AS113" s="277"/>
      <c r="AT113" s="277"/>
      <c r="AU113" s="277"/>
      <c r="AV113" s="277"/>
      <c r="AW113" s="277"/>
      <c r="AX113" s="277"/>
      <c r="AY113" s="304">
        <f t="shared" si="113"/>
        <v>-0.23431498338523815</v>
      </c>
      <c r="AZ113" s="304">
        <f t="shared" si="113"/>
        <v>-0.36709355832869595</v>
      </c>
      <c r="BA113" s="304">
        <f t="shared" si="113"/>
        <v>0.14977909664671207</v>
      </c>
      <c r="BB113" s="304">
        <f t="shared" si="113"/>
        <v>-0.2732970412775696</v>
      </c>
      <c r="BC113" s="304">
        <f t="shared" si="113"/>
        <v>-0.32069807639919068</v>
      </c>
      <c r="BD113" s="247">
        <f t="shared" si="113"/>
        <v>-8.6925518099967292E-2</v>
      </c>
      <c r="BE113" s="247">
        <f t="shared" si="113"/>
        <v>-0.41511513449739768</v>
      </c>
      <c r="BF113" s="247">
        <f t="shared" ref="BF113:BG113" si="122">IF(OR(BF10="NO",$AX10="NO"),"-",BF10/$AX10-1)</f>
        <v>-7.9296305047237281E-2</v>
      </c>
      <c r="BG113" s="247">
        <f t="shared" si="122"/>
        <v>-0.47260654159624305</v>
      </c>
      <c r="BH113" s="247">
        <f t="shared" ref="BH113" si="123">IF(OR(BH10="NO",$AX10="NO"),"-",BH10/$AX10-1)</f>
        <v>-0.28171732437627328</v>
      </c>
      <c r="BI113" s="276"/>
      <c r="BM113" s="209"/>
    </row>
    <row r="114" spans="20:65" ht="17.100000000000001" customHeight="1">
      <c r="U114" s="63"/>
      <c r="V114" s="215" t="s">
        <v>540</v>
      </c>
      <c r="Z114" s="1625"/>
      <c r="AA114" s="277"/>
      <c r="AB114" s="277"/>
      <c r="AC114" s="277"/>
      <c r="AD114" s="277"/>
      <c r="AE114" s="277"/>
      <c r="AF114" s="277"/>
      <c r="AG114" s="277"/>
      <c r="AH114" s="277"/>
      <c r="AI114" s="277"/>
      <c r="AJ114" s="277"/>
      <c r="AK114" s="277"/>
      <c r="AL114" s="277"/>
      <c r="AM114" s="277"/>
      <c r="AN114" s="277"/>
      <c r="AO114" s="277"/>
      <c r="AP114" s="277"/>
      <c r="AQ114" s="277"/>
      <c r="AR114" s="277"/>
      <c r="AS114" s="277"/>
      <c r="AT114" s="277"/>
      <c r="AU114" s="277"/>
      <c r="AV114" s="277"/>
      <c r="AW114" s="277"/>
      <c r="AX114" s="277"/>
      <c r="AY114" s="304">
        <f t="shared" si="113"/>
        <v>1.9593094762626606E-4</v>
      </c>
      <c r="AZ114" s="304">
        <f t="shared" si="113"/>
        <v>-3.9236614898997435E-2</v>
      </c>
      <c r="BA114" s="304">
        <f t="shared" si="113"/>
        <v>9.0597416169638789E-2</v>
      </c>
      <c r="BB114" s="304">
        <f t="shared" si="113"/>
        <v>0.17411562019519611</v>
      </c>
      <c r="BC114" s="304">
        <f t="shared" si="113"/>
        <v>9.8215933045983528E-2</v>
      </c>
      <c r="BD114" s="247">
        <f t="shared" si="113"/>
        <v>1.7436430970932504E-2</v>
      </c>
      <c r="BE114" s="247">
        <f t="shared" si="113"/>
        <v>0.15854812584500988</v>
      </c>
      <c r="BF114" s="247">
        <f t="shared" ref="BF114:BG114" si="124">IF(OR(BF11="NO",$AX11="NO"),"-",BF11/$AX11-1)</f>
        <v>-0.14781852033365195</v>
      </c>
      <c r="BG114" s="247">
        <f t="shared" si="124"/>
        <v>-0.25769765727120908</v>
      </c>
      <c r="BH114" s="247">
        <f t="shared" ref="BH114" si="125">IF(OR(BH11="NO",$AX11="NO"),"-",BH11/$AX11-1)</f>
        <v>-0.24665860309364662</v>
      </c>
      <c r="BI114" s="276"/>
    </row>
    <row r="115" spans="20:65" ht="17.100000000000001" customHeight="1">
      <c r="U115" s="63"/>
      <c r="V115" s="169" t="s">
        <v>541</v>
      </c>
      <c r="Z115" s="1625"/>
      <c r="AA115" s="282"/>
      <c r="AB115" s="282"/>
      <c r="AC115" s="282"/>
      <c r="AD115" s="282"/>
      <c r="AE115" s="282"/>
      <c r="AF115" s="282"/>
      <c r="AG115" s="282"/>
      <c r="AH115" s="282"/>
      <c r="AI115" s="282"/>
      <c r="AJ115" s="282"/>
      <c r="AK115" s="282"/>
      <c r="AL115" s="282"/>
      <c r="AM115" s="282"/>
      <c r="AN115" s="282"/>
      <c r="AO115" s="282"/>
      <c r="AP115" s="282"/>
      <c r="AQ115" s="282"/>
      <c r="AR115" s="282"/>
      <c r="AS115" s="282"/>
      <c r="AT115" s="282"/>
      <c r="AU115" s="282"/>
      <c r="AV115" s="282"/>
      <c r="AW115" s="282"/>
      <c r="AX115" s="282"/>
      <c r="AY115" s="304">
        <f t="shared" si="113"/>
        <v>-4.5667289214914475E-2</v>
      </c>
      <c r="AZ115" s="304">
        <f t="shared" si="113"/>
        <v>-0.18404630408856704</v>
      </c>
      <c r="BA115" s="304">
        <f t="shared" si="113"/>
        <v>-0.18307868859836673</v>
      </c>
      <c r="BB115" s="304">
        <f t="shared" si="113"/>
        <v>-0.19398100852816114</v>
      </c>
      <c r="BC115" s="304">
        <f t="shared" si="113"/>
        <v>-9.1548344996737585E-2</v>
      </c>
      <c r="BD115" s="247">
        <f t="shared" si="113"/>
        <v>-0.25473099165185298</v>
      </c>
      <c r="BE115" s="247">
        <f t="shared" si="113"/>
        <v>-0.48366373393938078</v>
      </c>
      <c r="BF115" s="247">
        <f t="shared" ref="BF115:BG115" si="126">IF(OR(BF12="NO",$AX12="NO"),"-",BF12/$AX12-1)</f>
        <v>-0.61322877523008046</v>
      </c>
      <c r="BG115" s="247">
        <f t="shared" si="126"/>
        <v>-0.27776152648792807</v>
      </c>
      <c r="BH115" s="247">
        <f t="shared" ref="BH115" si="127">IF(OR(BH12="NO",$AX12="NO"),"-",BH12/$AX12-1)</f>
        <v>-0.27776152648792807</v>
      </c>
      <c r="BI115" s="276"/>
      <c r="BK115" s="209"/>
      <c r="BL115" s="209"/>
    </row>
    <row r="116" spans="20:65" ht="17.100000000000001" customHeight="1">
      <c r="U116" s="63"/>
      <c r="V116" s="169" t="s">
        <v>542</v>
      </c>
      <c r="Z116" s="1625"/>
      <c r="AA116" s="277"/>
      <c r="AB116" s="277"/>
      <c r="AC116" s="277"/>
      <c r="AD116" s="277"/>
      <c r="AE116" s="277"/>
      <c r="AF116" s="277"/>
      <c r="AG116" s="277"/>
      <c r="AH116" s="277"/>
      <c r="AI116" s="277"/>
      <c r="AJ116" s="277"/>
      <c r="AK116" s="277"/>
      <c r="AL116" s="277"/>
      <c r="AM116" s="277"/>
      <c r="AN116" s="277"/>
      <c r="AO116" s="277"/>
      <c r="AP116" s="277"/>
      <c r="AQ116" s="277"/>
      <c r="AR116" s="277"/>
      <c r="AS116" s="277"/>
      <c r="AT116" s="277"/>
      <c r="AU116" s="277"/>
      <c r="AV116" s="277"/>
      <c r="AW116" s="277"/>
      <c r="AX116" s="277"/>
      <c r="AY116" s="304">
        <f t="shared" si="113"/>
        <v>0.45454545454545414</v>
      </c>
      <c r="AZ116" s="304">
        <f t="shared" si="113"/>
        <v>0.81818181818181768</v>
      </c>
      <c r="BA116" s="304">
        <f t="shared" si="113"/>
        <v>0.45454545454545436</v>
      </c>
      <c r="BB116" s="304">
        <f t="shared" si="113"/>
        <v>1.3636363636363638</v>
      </c>
      <c r="BC116" s="304">
        <f t="shared" si="113"/>
        <v>-0.27272727272727293</v>
      </c>
      <c r="BD116" s="247">
        <f t="shared" si="113"/>
        <v>-0.18181818181818221</v>
      </c>
      <c r="BE116" s="247">
        <f t="shared" si="113"/>
        <v>7.6363636363636331</v>
      </c>
      <c r="BF116" s="247">
        <f t="shared" ref="BF116:BG116" si="128">IF(OR(BF13="NO",$AX13="NO"),"-",BF13/$AX13-1)</f>
        <v>7.0909090909090882</v>
      </c>
      <c r="BG116" s="247">
        <f t="shared" si="128"/>
        <v>-0.72727272727272729</v>
      </c>
      <c r="BH116" s="247">
        <f t="shared" ref="BH116" si="129">IF(OR(BH13="NO",$AX13="NO"),"-",BH13/$AX13-1)</f>
        <v>-0.81818181818181823</v>
      </c>
      <c r="BI116" s="276"/>
      <c r="BK116" s="209"/>
      <c r="BL116" s="209"/>
    </row>
    <row r="117" spans="20:65" ht="17.100000000000001" customHeight="1">
      <c r="U117" s="63"/>
      <c r="V117" s="215" t="s">
        <v>543</v>
      </c>
      <c r="Z117" s="1625"/>
      <c r="AA117" s="277"/>
      <c r="AB117" s="277"/>
      <c r="AC117" s="277"/>
      <c r="AD117" s="277"/>
      <c r="AE117" s="277"/>
      <c r="AF117" s="277"/>
      <c r="AG117" s="277"/>
      <c r="AH117" s="277"/>
      <c r="AI117" s="277"/>
      <c r="AJ117" s="277"/>
      <c r="AK117" s="277"/>
      <c r="AL117" s="277"/>
      <c r="AM117" s="277"/>
      <c r="AN117" s="277"/>
      <c r="AO117" s="277"/>
      <c r="AP117" s="277"/>
      <c r="AQ117" s="277"/>
      <c r="AR117" s="277"/>
      <c r="AS117" s="277"/>
      <c r="AT117" s="277"/>
      <c r="AU117" s="277"/>
      <c r="AV117" s="277"/>
      <c r="AW117" s="277"/>
      <c r="AX117" s="277"/>
      <c r="AY117" s="304">
        <f t="shared" si="113"/>
        <v>0.16561129130130214</v>
      </c>
      <c r="AZ117" s="304">
        <f t="shared" si="113"/>
        <v>0.13264364370258952</v>
      </c>
      <c r="BA117" s="304">
        <f t="shared" si="113"/>
        <v>8.3559029203949864E-2</v>
      </c>
      <c r="BB117" s="304">
        <f t="shared" si="113"/>
        <v>0.13375362918245015</v>
      </c>
      <c r="BC117" s="304">
        <f t="shared" si="113"/>
        <v>0.14092046091139698</v>
      </c>
      <c r="BD117" s="247">
        <f t="shared" si="113"/>
        <v>0.16926753577177722</v>
      </c>
      <c r="BE117" s="247">
        <f t="shared" si="113"/>
        <v>0.21320310236336026</v>
      </c>
      <c r="BF117" s="247">
        <f t="shared" ref="BF117:BG117" si="130">IF(OR(BF14="NO",$AX14="NO"),"-",BF14/$AX14-1)</f>
        <v>0.16510797548043699</v>
      </c>
      <c r="BG117" s="247">
        <f t="shared" si="130"/>
        <v>0.18651712692554412</v>
      </c>
      <c r="BH117" s="247">
        <f t="shared" ref="BH117" si="131">IF(OR(BH14="NO",$AX14="NO"),"-",BH14/$AX14-1)</f>
        <v>0.18842587144307155</v>
      </c>
      <c r="BI117" s="276"/>
      <c r="BK117" s="209"/>
    </row>
    <row r="118" spans="20:65" ht="17.100000000000001" customHeight="1">
      <c r="U118" s="63"/>
      <c r="V118" s="169" t="s">
        <v>544</v>
      </c>
      <c r="Z118" s="1625"/>
      <c r="AA118" s="277"/>
      <c r="AB118" s="277"/>
      <c r="AC118" s="277"/>
      <c r="AD118" s="277"/>
      <c r="AE118" s="277"/>
      <c r="AF118" s="277"/>
      <c r="AG118" s="277"/>
      <c r="AH118" s="277"/>
      <c r="AI118" s="277"/>
      <c r="AJ118" s="277"/>
      <c r="AK118" s="277"/>
      <c r="AL118" s="277"/>
      <c r="AM118" s="277"/>
      <c r="AN118" s="277"/>
      <c r="AO118" s="277"/>
      <c r="AP118" s="277"/>
      <c r="AQ118" s="277"/>
      <c r="AR118" s="277"/>
      <c r="AS118" s="277"/>
      <c r="AT118" s="277"/>
      <c r="AU118" s="277"/>
      <c r="AV118" s="277"/>
      <c r="AW118" s="277"/>
      <c r="AX118" s="277"/>
      <c r="AY118" s="304">
        <f t="shared" si="113"/>
        <v>1.1494252873562871E-2</v>
      </c>
      <c r="AZ118" s="304">
        <f t="shared" si="113"/>
        <v>0</v>
      </c>
      <c r="BA118" s="304">
        <f t="shared" si="113"/>
        <v>-4.7126436781609105E-2</v>
      </c>
      <c r="BB118" s="304">
        <f t="shared" si="113"/>
        <v>7.3563218390804375E-2</v>
      </c>
      <c r="BC118" s="304">
        <f t="shared" si="113"/>
        <v>0.3402298850574712</v>
      </c>
      <c r="BD118" s="247">
        <f t="shared" si="113"/>
        <v>9.885057471264358E-2</v>
      </c>
      <c r="BE118" s="247">
        <f t="shared" si="113"/>
        <v>1.6091954022988464E-2</v>
      </c>
      <c r="BF118" s="247">
        <f t="shared" ref="BF118:BG119" si="132">IF(OR(BF15="NO",$AX15="NO"),"-",BF15/$AX15-1)</f>
        <v>0.45977011494252884</v>
      </c>
      <c r="BG118" s="247">
        <f t="shared" si="132"/>
        <v>-1.1494252873562982E-2</v>
      </c>
      <c r="BH118" s="247">
        <f t="shared" ref="BH118" si="133">IF(OR(BH15="NO",$AX15="NO"),"-",BH15/$AX15-1)</f>
        <v>0.52873563218390807</v>
      </c>
      <c r="BI118" s="276"/>
      <c r="BK118" s="209"/>
    </row>
    <row r="119" spans="20:65" ht="17.100000000000001" customHeight="1">
      <c r="T119" s="27"/>
      <c r="U119" s="63"/>
      <c r="V119" s="169" t="s">
        <v>545</v>
      </c>
      <c r="Z119" s="1625"/>
      <c r="AA119" s="277"/>
      <c r="AB119" s="277"/>
      <c r="AC119" s="277"/>
      <c r="AD119" s="277"/>
      <c r="AE119" s="277"/>
      <c r="AF119" s="277"/>
      <c r="AG119" s="277"/>
      <c r="AH119" s="277"/>
      <c r="AI119" s="277"/>
      <c r="AJ119" s="277"/>
      <c r="AK119" s="277"/>
      <c r="AL119" s="277"/>
      <c r="AM119" s="277"/>
      <c r="AN119" s="277"/>
      <c r="AO119" s="277"/>
      <c r="AP119" s="277"/>
      <c r="AQ119" s="277"/>
      <c r="AR119" s="277"/>
      <c r="AS119" s="277"/>
      <c r="AT119" s="277"/>
      <c r="AU119" s="277"/>
      <c r="AV119" s="277"/>
      <c r="AW119" s="277"/>
      <c r="AX119" s="277"/>
      <c r="AY119" s="304">
        <f>IF(OR(AY16="NO",$AX16="NO"),"-",AY16/$AX16-1)</f>
        <v>5.9065720247830855E-2</v>
      </c>
      <c r="AZ119" s="304">
        <f>IF(OR(AZ16="NO",$AX16="NO"),"-",AZ16/$AX16-1)</f>
        <v>4.2856659442300549E-2</v>
      </c>
      <c r="BA119" s="304">
        <f t="shared" si="113"/>
        <v>8.6281009047914026E-2</v>
      </c>
      <c r="BB119" s="304">
        <f t="shared" si="113"/>
        <v>-1.0114972163361768E-2</v>
      </c>
      <c r="BC119" s="304">
        <f t="shared" si="113"/>
        <v>6.8358403764190223E-2</v>
      </c>
      <c r="BD119" s="247">
        <f t="shared" si="113"/>
        <v>1.1219944085016555</v>
      </c>
      <c r="BE119" s="247">
        <f t="shared" si="113"/>
        <v>1.302011811435984</v>
      </c>
      <c r="BF119" s="247">
        <f t="shared" si="132"/>
        <v>1.3926330800776685</v>
      </c>
      <c r="BG119" s="247">
        <f t="shared" si="132"/>
        <v>1.4863127532892353</v>
      </c>
      <c r="BH119" s="247">
        <f t="shared" ref="BH119" si="134">IF(OR(BH16="NO",$AX16="NO"),"-",BH16/$AX16-1)</f>
        <v>1.5591279196242254</v>
      </c>
      <c r="BI119" s="276"/>
      <c r="BK119" s="209"/>
    </row>
    <row r="120" spans="20:65" ht="17.100000000000001" customHeight="1">
      <c r="U120" s="221" t="s">
        <v>14</v>
      </c>
      <c r="V120" s="222"/>
      <c r="Z120" s="1625"/>
      <c r="AA120" s="284"/>
      <c r="AB120" s="284"/>
      <c r="AC120" s="284"/>
      <c r="AD120" s="284"/>
      <c r="AE120" s="284"/>
      <c r="AF120" s="284"/>
      <c r="AG120" s="284"/>
      <c r="AH120" s="284"/>
      <c r="AI120" s="284"/>
      <c r="AJ120" s="284"/>
      <c r="AK120" s="284"/>
      <c r="AL120" s="284"/>
      <c r="AM120" s="284"/>
      <c r="AN120" s="284"/>
      <c r="AO120" s="284"/>
      <c r="AP120" s="284"/>
      <c r="AQ120" s="284"/>
      <c r="AR120" s="284"/>
      <c r="AS120" s="284"/>
      <c r="AT120" s="284"/>
      <c r="AU120" s="284"/>
      <c r="AV120" s="284"/>
      <c r="AW120" s="284"/>
      <c r="AX120" s="284"/>
      <c r="AY120" s="285">
        <f>AY17/$AX17-1</f>
        <v>2.7109692818812814E-2</v>
      </c>
      <c r="AZ120" s="285">
        <f t="shared" ref="AZ120:BE120" si="135">AZ17/$AX17-1</f>
        <v>1.0685167454284494E-2</v>
      </c>
      <c r="BA120" s="285">
        <f t="shared" si="135"/>
        <v>3.053549208769768E-2</v>
      </c>
      <c r="BB120" s="285">
        <f t="shared" si="135"/>
        <v>6.9423959304178995E-2</v>
      </c>
      <c r="BC120" s="285">
        <f t="shared" si="135"/>
        <v>7.2210278345170131E-2</v>
      </c>
      <c r="BD120" s="305">
        <f t="shared" si="135"/>
        <v>5.7518655287710274E-2</v>
      </c>
      <c r="BE120" s="305">
        <f t="shared" si="135"/>
        <v>7.689440148436244E-2</v>
      </c>
      <c r="BF120" s="305">
        <f t="shared" ref="BF120:BG120" si="136">BF17/$AX17-1</f>
        <v>-2.6747508264018727E-2</v>
      </c>
      <c r="BG120" s="305">
        <f t="shared" si="136"/>
        <v>2.1393344105446133E-2</v>
      </c>
      <c r="BH120" s="305">
        <f t="shared" ref="BH120" si="137">BH17/$AX17-1</f>
        <v>3.0729102559718058E-2</v>
      </c>
      <c r="BI120" s="276"/>
      <c r="BK120" s="209"/>
      <c r="BL120" s="209"/>
    </row>
    <row r="121" spans="20:65" ht="17.100000000000001" customHeight="1">
      <c r="U121" s="224"/>
      <c r="V121" s="169" t="s">
        <v>540</v>
      </c>
      <c r="Z121" s="1625"/>
      <c r="AA121" s="286"/>
      <c r="AB121" s="286"/>
      <c r="AC121" s="286"/>
      <c r="AD121" s="286"/>
      <c r="AE121" s="286"/>
      <c r="AF121" s="286"/>
      <c r="AG121" s="286"/>
      <c r="AH121" s="286"/>
      <c r="AI121" s="286"/>
      <c r="AJ121" s="286"/>
      <c r="AK121" s="286"/>
      <c r="AL121" s="286"/>
      <c r="AM121" s="286"/>
      <c r="AN121" s="286"/>
      <c r="AO121" s="286"/>
      <c r="AP121" s="286"/>
      <c r="AQ121" s="286"/>
      <c r="AR121" s="286"/>
      <c r="AS121" s="286"/>
      <c r="AT121" s="286"/>
      <c r="AU121" s="286"/>
      <c r="AV121" s="286"/>
      <c r="AW121" s="286"/>
      <c r="AX121" s="286"/>
      <c r="AY121" s="304">
        <f t="shared" ref="AY121:BE126" si="138">IF(OR(AY18="NO",$AX18="NO"),"-",AY18/$AX18-1)</f>
        <v>4.8904694393786752E-2</v>
      </c>
      <c r="AZ121" s="304">
        <f t="shared" si="138"/>
        <v>2.573391396772462E-2</v>
      </c>
      <c r="BA121" s="304">
        <f t="shared" si="138"/>
        <v>0.1131097727632091</v>
      </c>
      <c r="BB121" s="304">
        <f t="shared" si="138"/>
        <v>0.18808759568311362</v>
      </c>
      <c r="BC121" s="304">
        <f t="shared" si="138"/>
        <v>0.16761374903002535</v>
      </c>
      <c r="BD121" s="247">
        <f t="shared" si="138"/>
        <v>0.11185468875805005</v>
      </c>
      <c r="BE121" s="247">
        <f t="shared" si="138"/>
        <v>0.20224757263709714</v>
      </c>
      <c r="BF121" s="247">
        <f t="shared" ref="BF121:BG121" si="139">IF(OR(BF18="NO",$AX18="NO"),"-",BF18/$AX18-1)</f>
        <v>1.3846077772801779E-2</v>
      </c>
      <c r="BG121" s="247">
        <f t="shared" si="139"/>
        <v>4.1849295343953985E-2</v>
      </c>
      <c r="BH121" s="247">
        <f t="shared" ref="BH121" si="140">IF(OR(BH18="NO",$AX18="NO"),"-",BH18/$AX18-1)</f>
        <v>-0.11677697156559941</v>
      </c>
      <c r="BI121" s="276"/>
    </row>
    <row r="122" spans="20:65" ht="17.100000000000001" customHeight="1">
      <c r="U122" s="225"/>
      <c r="V122" s="169" t="s">
        <v>541</v>
      </c>
      <c r="Z122" s="1625"/>
      <c r="AA122" s="286"/>
      <c r="AB122" s="286"/>
      <c r="AC122" s="286"/>
      <c r="AD122" s="286"/>
      <c r="AE122" s="286"/>
      <c r="AF122" s="286"/>
      <c r="AG122" s="286"/>
      <c r="AH122" s="286"/>
      <c r="AI122" s="286"/>
      <c r="AJ122" s="286"/>
      <c r="AK122" s="286"/>
      <c r="AL122" s="286"/>
      <c r="AM122" s="286"/>
      <c r="AN122" s="286"/>
      <c r="AO122" s="286"/>
      <c r="AP122" s="286"/>
      <c r="AQ122" s="286"/>
      <c r="AR122" s="286"/>
      <c r="AS122" s="286"/>
      <c r="AT122" s="286"/>
      <c r="AU122" s="286"/>
      <c r="AV122" s="286"/>
      <c r="AW122" s="286"/>
      <c r="AX122" s="286"/>
      <c r="AY122" s="304">
        <f t="shared" si="138"/>
        <v>0.18657324433178712</v>
      </c>
      <c r="AZ122" s="304">
        <f t="shared" si="138"/>
        <v>0.1431933538516923</v>
      </c>
      <c r="BA122" s="304">
        <f t="shared" si="138"/>
        <v>-5.8380615858155682E-2</v>
      </c>
      <c r="BB122" s="304">
        <f t="shared" si="138"/>
        <v>0.11275173619729384</v>
      </c>
      <c r="BC122" s="304">
        <f t="shared" si="138"/>
        <v>4.9358662041788071E-2</v>
      </c>
      <c r="BD122" s="247">
        <f t="shared" si="138"/>
        <v>-5.7926783743152965E-3</v>
      </c>
      <c r="BE122" s="247">
        <f t="shared" si="138"/>
        <v>2.1394849196449517E-2</v>
      </c>
      <c r="BF122" s="247">
        <f t="shared" ref="BF122:BG122" si="141">IF(OR(BF19="NO",$AX19="NO"),"-",BF19/$AX19-1)</f>
        <v>3.4126886399593159E-2</v>
      </c>
      <c r="BG122" s="247">
        <f t="shared" si="141"/>
        <v>-0.24098663321084091</v>
      </c>
      <c r="BH122" s="247">
        <f t="shared" ref="BH122" si="142">IF(OR(BH19="NO",$AX19="NO"),"-",BH19/$AX19-1)</f>
        <v>-0.24098663321084091</v>
      </c>
      <c r="BI122" s="276"/>
    </row>
    <row r="123" spans="20:65" ht="17.100000000000001" customHeight="1">
      <c r="U123" s="225"/>
      <c r="V123" s="169" t="s">
        <v>538</v>
      </c>
      <c r="Z123" s="1625"/>
      <c r="AA123" s="286"/>
      <c r="AB123" s="286"/>
      <c r="AC123" s="286"/>
      <c r="AD123" s="286"/>
      <c r="AE123" s="286"/>
      <c r="AF123" s="286"/>
      <c r="AG123" s="286"/>
      <c r="AH123" s="286"/>
      <c r="AI123" s="286"/>
      <c r="AJ123" s="286"/>
      <c r="AK123" s="286"/>
      <c r="AL123" s="286"/>
      <c r="AM123" s="286"/>
      <c r="AN123" s="286"/>
      <c r="AO123" s="286"/>
      <c r="AP123" s="286"/>
      <c r="AQ123" s="286"/>
      <c r="AR123" s="286"/>
      <c r="AS123" s="286"/>
      <c r="AT123" s="286"/>
      <c r="AU123" s="286"/>
      <c r="AV123" s="286"/>
      <c r="AW123" s="286"/>
      <c r="AX123" s="286"/>
      <c r="AY123" s="304">
        <f t="shared" si="138"/>
        <v>1.1341805213508804E-2</v>
      </c>
      <c r="AZ123" s="304">
        <f t="shared" si="138"/>
        <v>-5.670902606753625E-4</v>
      </c>
      <c r="BA123" s="304">
        <f t="shared" si="138"/>
        <v>-3.2324138368666655E-2</v>
      </c>
      <c r="BB123" s="304">
        <f t="shared" si="138"/>
        <v>-2.0789520216719537E-2</v>
      </c>
      <c r="BC123" s="304">
        <f t="shared" si="138"/>
        <v>-7.8258408381099986E-3</v>
      </c>
      <c r="BD123" s="247">
        <f t="shared" si="138"/>
        <v>2.4611718178625175E-2</v>
      </c>
      <c r="BE123" s="247">
        <f t="shared" si="138"/>
        <v>-3.7427959367856145E-2</v>
      </c>
      <c r="BF123" s="247">
        <f t="shared" ref="BF123:BG123" si="143">IF(OR(BF20="NO",$AX20="NO"),"-",BF20/$AX20-1)</f>
        <v>-8.279517805861325E-2</v>
      </c>
      <c r="BG123" s="247">
        <f t="shared" si="143"/>
        <v>8.2057960719734702E-3</v>
      </c>
      <c r="BH123" s="247">
        <f t="shared" ref="BH123" si="144">IF(OR(BH20="NO",$AX20="NO"),"-",BH20/$AX20-1)</f>
        <v>0.2057970555991151</v>
      </c>
      <c r="BI123" s="276"/>
    </row>
    <row r="124" spans="20:65" ht="17.100000000000001" customHeight="1">
      <c r="U124" s="225"/>
      <c r="V124" s="169" t="s">
        <v>546</v>
      </c>
      <c r="Z124" s="1625"/>
      <c r="AA124" s="286"/>
      <c r="AB124" s="286"/>
      <c r="AC124" s="286"/>
      <c r="AD124" s="286"/>
      <c r="AE124" s="286"/>
      <c r="AF124" s="286"/>
      <c r="AG124" s="286"/>
      <c r="AH124" s="286"/>
      <c r="AI124" s="286"/>
      <c r="AJ124" s="286"/>
      <c r="AK124" s="286"/>
      <c r="AL124" s="286"/>
      <c r="AM124" s="286"/>
      <c r="AN124" s="286"/>
      <c r="AO124" s="286"/>
      <c r="AP124" s="286"/>
      <c r="AQ124" s="286"/>
      <c r="AR124" s="286"/>
      <c r="AS124" s="286"/>
      <c r="AT124" s="286"/>
      <c r="AU124" s="286"/>
      <c r="AV124" s="286"/>
      <c r="AW124" s="286"/>
      <c r="AX124" s="286"/>
      <c r="AY124" s="304">
        <f t="shared" si="138"/>
        <v>-3.4711260358339158E-2</v>
      </c>
      <c r="AZ124" s="304">
        <f t="shared" si="138"/>
        <v>3.2288757556636405E-2</v>
      </c>
      <c r="BA124" s="304">
        <f t="shared" si="138"/>
        <v>-0.12480366990491554</v>
      </c>
      <c r="BB124" s="304">
        <f t="shared" si="138"/>
        <v>-0.26916752439974823</v>
      </c>
      <c r="BC124" s="304">
        <f t="shared" si="138"/>
        <v>-0.21084832201996273</v>
      </c>
      <c r="BD124" s="247">
        <f t="shared" si="138"/>
        <v>-0.42018878447861119</v>
      </c>
      <c r="BE124" s="247">
        <f t="shared" si="138"/>
        <v>-0.33185203221707393</v>
      </c>
      <c r="BF124" s="247">
        <f t="shared" ref="BF124:BG124" si="145">IF(OR(BF21="NO",$AX21="NO"),"-",BF21/$AX21-1)</f>
        <v>-0.28486702111777495</v>
      </c>
      <c r="BG124" s="247">
        <f t="shared" si="145"/>
        <v>-0.3364858861115968</v>
      </c>
      <c r="BH124" s="247">
        <f t="shared" ref="BH124" si="146">IF(OR(BH21="NO",$AX21="NO"),"-",BH21/$AX21-1)</f>
        <v>-0.63462185863849352</v>
      </c>
      <c r="BI124" s="276"/>
    </row>
    <row r="125" spans="20:65" ht="17.100000000000001" customHeight="1">
      <c r="U125" s="224"/>
      <c r="V125" s="169" t="s">
        <v>545</v>
      </c>
      <c r="Z125" s="1625"/>
      <c r="AA125" s="288"/>
      <c r="AB125" s="288"/>
      <c r="AC125" s="288"/>
      <c r="AD125" s="288"/>
      <c r="AE125" s="288"/>
      <c r="AF125" s="288"/>
      <c r="AG125" s="288"/>
      <c r="AH125" s="288"/>
      <c r="AI125" s="288"/>
      <c r="AJ125" s="288"/>
      <c r="AK125" s="288"/>
      <c r="AL125" s="288"/>
      <c r="AM125" s="288"/>
      <c r="AN125" s="288"/>
      <c r="AO125" s="288"/>
      <c r="AP125" s="288"/>
      <c r="AQ125" s="288"/>
      <c r="AR125" s="288"/>
      <c r="AS125" s="288"/>
      <c r="AT125" s="288"/>
      <c r="AU125" s="288"/>
      <c r="AV125" s="288"/>
      <c r="AW125" s="288"/>
      <c r="AX125" s="288"/>
      <c r="AY125" s="304">
        <f t="shared" si="138"/>
        <v>-6.0410686698902039E-2</v>
      </c>
      <c r="AZ125" s="304">
        <f t="shared" si="138"/>
        <v>-0.1377462595012765</v>
      </c>
      <c r="BA125" s="304">
        <f t="shared" si="138"/>
        <v>0.66509718292010622</v>
      </c>
      <c r="BB125" s="304">
        <f t="shared" si="138"/>
        <v>0.55168933337414194</v>
      </c>
      <c r="BC125" s="304">
        <f t="shared" si="138"/>
        <v>1.7771942319959169</v>
      </c>
      <c r="BD125" s="247">
        <f t="shared" si="138"/>
        <v>2.7295678963336947</v>
      </c>
      <c r="BE125" s="247">
        <f t="shared" si="138"/>
        <v>3.2784568258560745</v>
      </c>
      <c r="BF125" s="247">
        <f t="shared" ref="BF125:BG125" si="147">IF(OR(BF22="NO",$AX22="NO"),"-",BF22/$AX22-1)</f>
        <v>4.0514224280722626</v>
      </c>
      <c r="BG125" s="247">
        <f t="shared" si="147"/>
        <v>4.1649766482662791</v>
      </c>
      <c r="BH125" s="247">
        <f t="shared" ref="BH125" si="148">IF(OR(BH22="NO",$AX22="NO"),"-",BH22/$AX22-1)</f>
        <v>4.3942519566065732</v>
      </c>
      <c r="BI125" s="276"/>
    </row>
    <row r="126" spans="20:65" ht="17.100000000000001" customHeight="1">
      <c r="U126" s="228"/>
      <c r="V126" s="169" t="s">
        <v>547</v>
      </c>
      <c r="Z126" s="1625"/>
      <c r="AA126" s="286"/>
      <c r="AB126" s="286"/>
      <c r="AC126" s="286"/>
      <c r="AD126" s="286"/>
      <c r="AE126" s="286"/>
      <c r="AF126" s="286"/>
      <c r="AG126" s="286"/>
      <c r="AH126" s="286"/>
      <c r="AI126" s="286"/>
      <c r="AJ126" s="286"/>
      <c r="AK126" s="286"/>
      <c r="AL126" s="286"/>
      <c r="AM126" s="286"/>
      <c r="AN126" s="286"/>
      <c r="AO126" s="286"/>
      <c r="AP126" s="286"/>
      <c r="AQ126" s="286"/>
      <c r="AR126" s="286"/>
      <c r="AS126" s="286"/>
      <c r="AT126" s="286"/>
      <c r="AU126" s="286"/>
      <c r="AV126" s="286"/>
      <c r="AW126" s="286"/>
      <c r="AX126" s="286"/>
      <c r="AY126" s="304">
        <f t="shared" si="138"/>
        <v>-0.80067796610169484</v>
      </c>
      <c r="AZ126" s="246" t="str">
        <f t="shared" si="138"/>
        <v>-</v>
      </c>
      <c r="BA126" s="246" t="str">
        <f t="shared" si="138"/>
        <v>-</v>
      </c>
      <c r="BB126" s="246" t="str">
        <f t="shared" si="138"/>
        <v>-</v>
      </c>
      <c r="BC126" s="246" t="str">
        <f t="shared" si="138"/>
        <v>-</v>
      </c>
      <c r="BD126" s="246" t="str">
        <f t="shared" si="138"/>
        <v>-</v>
      </c>
      <c r="BE126" s="246" t="str">
        <f t="shared" si="138"/>
        <v>-</v>
      </c>
      <c r="BF126" s="246" t="str">
        <f t="shared" ref="BF126:BG126" si="149">IF(OR(BF23="NO",$AX23="NO"),"-",BF23/$AX23-1)</f>
        <v>-</v>
      </c>
      <c r="BG126" s="246" t="str">
        <f t="shared" si="149"/>
        <v>-</v>
      </c>
      <c r="BH126" s="246" t="str">
        <f t="shared" ref="BH126" si="150">IF(OR(BH23="NO",$AX23="NO"),"-",BH23/$AX23-1)</f>
        <v>-</v>
      </c>
      <c r="BI126" s="276"/>
    </row>
    <row r="127" spans="20:65" ht="17.100000000000001" customHeight="1">
      <c r="U127" s="229" t="s">
        <v>227</v>
      </c>
      <c r="V127" s="230"/>
      <c r="Z127" s="1625"/>
      <c r="AA127" s="289"/>
      <c r="AB127" s="289"/>
      <c r="AC127" s="289"/>
      <c r="AD127" s="289"/>
      <c r="AE127" s="289"/>
      <c r="AF127" s="289"/>
      <c r="AG127" s="289"/>
      <c r="AH127" s="289"/>
      <c r="AI127" s="289"/>
      <c r="AJ127" s="289"/>
      <c r="AK127" s="289"/>
      <c r="AL127" s="289"/>
      <c r="AM127" s="289"/>
      <c r="AN127" s="289"/>
      <c r="AO127" s="289"/>
      <c r="AP127" s="289"/>
      <c r="AQ127" s="289"/>
      <c r="AR127" s="289"/>
      <c r="AS127" s="289"/>
      <c r="AT127" s="289"/>
      <c r="AU127" s="289"/>
      <c r="AV127" s="289"/>
      <c r="AW127" s="289"/>
      <c r="AX127" s="289"/>
      <c r="AY127" s="306">
        <f>AY24/$AX24-1</f>
        <v>-2.2465973758311386E-2</v>
      </c>
      <c r="AZ127" s="306">
        <f t="shared" ref="AZ127:BE127" si="151">AZ24/$AX24-1</f>
        <v>1.3083065928789273E-2</v>
      </c>
      <c r="BA127" s="306">
        <f t="shared" si="151"/>
        <v>2.7807666036282708E-2</v>
      </c>
      <c r="BB127" s="306">
        <f t="shared" si="151"/>
        <v>-7.7829765409453966E-3</v>
      </c>
      <c r="BC127" s="306">
        <f t="shared" si="151"/>
        <v>-3.0427200678698085E-2</v>
      </c>
      <c r="BD127" s="307">
        <f t="shared" si="151"/>
        <v>-5.8954268711539526E-2</v>
      </c>
      <c r="BE127" s="307">
        <f t="shared" si="151"/>
        <v>-4.3039427896691573E-2</v>
      </c>
      <c r="BF127" s="307">
        <f t="shared" ref="BF127:BG127" si="152">BF24/$AX24-1</f>
        <v>-4.6500518887707898E-2</v>
      </c>
      <c r="BG127" s="307">
        <f t="shared" si="152"/>
        <v>-8.4350073595626296E-2</v>
      </c>
      <c r="BH127" s="307">
        <f t="shared" ref="BH127" si="153">BH24/$AX24-1</f>
        <v>-9.5622533355567918E-2</v>
      </c>
      <c r="BI127" s="276"/>
    </row>
    <row r="128" spans="20:65" ht="17.100000000000001" customHeight="1">
      <c r="U128" s="232"/>
      <c r="V128" s="169" t="s">
        <v>548</v>
      </c>
      <c r="Z128" s="1625"/>
      <c r="AA128" s="282"/>
      <c r="AB128" s="282"/>
      <c r="AC128" s="282"/>
      <c r="AD128" s="282"/>
      <c r="AE128" s="282"/>
      <c r="AF128" s="282"/>
      <c r="AG128" s="282"/>
      <c r="AH128" s="282"/>
      <c r="AI128" s="282"/>
      <c r="AJ128" s="282"/>
      <c r="AK128" s="282"/>
      <c r="AL128" s="282"/>
      <c r="AM128" s="282"/>
      <c r="AN128" s="282"/>
      <c r="AO128" s="282"/>
      <c r="AP128" s="282"/>
      <c r="AQ128" s="282"/>
      <c r="AR128" s="282"/>
      <c r="AS128" s="282"/>
      <c r="AT128" s="282"/>
      <c r="AU128" s="282"/>
      <c r="AV128" s="282"/>
      <c r="AW128" s="282"/>
      <c r="AX128" s="282"/>
      <c r="AY128" s="304">
        <f t="shared" ref="AY128:BE133" si="154">IF(OR(AY25="NO",$AX25="NO"),"-",AY25/$AX25-1)</f>
        <v>-1.7485771384054827E-3</v>
      </c>
      <c r="AZ128" s="304">
        <f t="shared" si="154"/>
        <v>-2.1628851704272201E-2</v>
      </c>
      <c r="BA128" s="304">
        <f t="shared" si="154"/>
        <v>-4.5659321717507195E-2</v>
      </c>
      <c r="BB128" s="304">
        <f t="shared" si="154"/>
        <v>-3.1349132118254186E-2</v>
      </c>
      <c r="BC128" s="304">
        <f t="shared" si="154"/>
        <v>-1.5203998461013057E-2</v>
      </c>
      <c r="BD128" s="247">
        <f t="shared" si="154"/>
        <v>-1.3166858327031461E-2</v>
      </c>
      <c r="BE128" s="247">
        <f t="shared" si="154"/>
        <v>-5.0921265662572157E-2</v>
      </c>
      <c r="BF128" s="247">
        <f t="shared" ref="BF128:BG128" si="155">IF(OR(BF25="NO",$AX25="NO"),"-",BF25/$AX25-1)</f>
        <v>-4.9319217112877567E-2</v>
      </c>
      <c r="BG128" s="247">
        <f t="shared" si="155"/>
        <v>-4.6268276490782578E-2</v>
      </c>
      <c r="BH128" s="247">
        <f t="shared" ref="BH128" si="156">IF(OR(BH25="NO",$AX25="NO"),"-",BH25/$AX25-1)</f>
        <v>-4.1106002285497434E-2</v>
      </c>
      <c r="BI128" s="276"/>
    </row>
    <row r="129" spans="2:65" ht="17.100000000000001" customHeight="1">
      <c r="U129" s="232"/>
      <c r="V129" s="169" t="s">
        <v>549</v>
      </c>
      <c r="Z129" s="1625"/>
      <c r="AA129" s="286"/>
      <c r="AB129" s="286"/>
      <c r="AC129" s="286"/>
      <c r="AD129" s="286"/>
      <c r="AE129" s="286"/>
      <c r="AF129" s="286"/>
      <c r="AG129" s="286"/>
      <c r="AH129" s="286"/>
      <c r="AI129" s="286"/>
      <c r="AJ129" s="286"/>
      <c r="AK129" s="286"/>
      <c r="AL129" s="286"/>
      <c r="AM129" s="286"/>
      <c r="AN129" s="286"/>
      <c r="AO129" s="286"/>
      <c r="AP129" s="286"/>
      <c r="AQ129" s="286"/>
      <c r="AR129" s="286"/>
      <c r="AS129" s="286"/>
      <c r="AT129" s="286"/>
      <c r="AU129" s="286"/>
      <c r="AV129" s="286"/>
      <c r="AW129" s="286"/>
      <c r="AX129" s="286"/>
      <c r="AY129" s="304">
        <f t="shared" si="154"/>
        <v>-6.4108197642737452E-2</v>
      </c>
      <c r="AZ129" s="304">
        <f t="shared" si="154"/>
        <v>-1.9094628348755083E-2</v>
      </c>
      <c r="BA129" s="304">
        <f t="shared" si="154"/>
        <v>-3.3684538037767831E-2</v>
      </c>
      <c r="BB129" s="304">
        <f t="shared" si="154"/>
        <v>-8.5925827569396152E-2</v>
      </c>
      <c r="BC129" s="304">
        <f t="shared" si="154"/>
        <v>-0.1565221647742987</v>
      </c>
      <c r="BD129" s="247">
        <f t="shared" si="154"/>
        <v>-0.15551364567137227</v>
      </c>
      <c r="BE129" s="247">
        <f t="shared" si="154"/>
        <v>-0.15766515309094975</v>
      </c>
      <c r="BF129" s="247">
        <f t="shared" ref="BF129:BG129" si="157">IF(OR(BF26="NO",$AX26="NO"),"-",BF26/$AX26-1)</f>
        <v>-0.11910610605569982</v>
      </c>
      <c r="BG129" s="247">
        <f t="shared" si="157"/>
        <v>-0.16889333243687232</v>
      </c>
      <c r="BH129" s="247">
        <f t="shared" ref="BH129" si="158">IF(OR(BH26="NO",$AX26="NO"),"-",BH26/$AX26-1)</f>
        <v>-5.4560883468360966E-2</v>
      </c>
      <c r="BI129" s="276"/>
    </row>
    <row r="130" spans="2:65" ht="17.100000000000001" customHeight="1">
      <c r="U130" s="232"/>
      <c r="V130" s="169" t="s">
        <v>544</v>
      </c>
      <c r="Z130" s="1625"/>
      <c r="AA130" s="286"/>
      <c r="AB130" s="286"/>
      <c r="AC130" s="286"/>
      <c r="AD130" s="286"/>
      <c r="AE130" s="286"/>
      <c r="AF130" s="286"/>
      <c r="AG130" s="286"/>
      <c r="AH130" s="286"/>
      <c r="AI130" s="286"/>
      <c r="AJ130" s="286"/>
      <c r="AK130" s="286"/>
      <c r="AL130" s="286"/>
      <c r="AM130" s="286"/>
      <c r="AN130" s="286"/>
      <c r="AO130" s="286"/>
      <c r="AP130" s="286"/>
      <c r="AQ130" s="286"/>
      <c r="AR130" s="286"/>
      <c r="AS130" s="286"/>
      <c r="AT130" s="286"/>
      <c r="AU130" s="286"/>
      <c r="AV130" s="286"/>
      <c r="AW130" s="286"/>
      <c r="AX130" s="286"/>
      <c r="AY130" s="304">
        <f t="shared" si="154"/>
        <v>0.17852975495915979</v>
      </c>
      <c r="AZ130" s="304">
        <f t="shared" si="154"/>
        <v>0.5043757292882145</v>
      </c>
      <c r="BA130" s="304">
        <f t="shared" si="154"/>
        <v>1.0153150525087513</v>
      </c>
      <c r="BB130" s="304">
        <f t="shared" si="154"/>
        <v>0.5780338389731623</v>
      </c>
      <c r="BC130" s="304">
        <f t="shared" si="154"/>
        <v>0.74489498249708253</v>
      </c>
      <c r="BD130" s="247">
        <f t="shared" si="154"/>
        <v>0.61916569428238044</v>
      </c>
      <c r="BE130" s="247">
        <f t="shared" si="154"/>
        <v>0.86829054842473741</v>
      </c>
      <c r="BF130" s="247">
        <f t="shared" ref="BF130:BG130" si="159">IF(OR(BF27="NO",$AX27="NO"),"-",BF27/$AX27-1)</f>
        <v>1.0137106184364058</v>
      </c>
      <c r="BG130" s="247">
        <f t="shared" si="159"/>
        <v>0.80600933488914794</v>
      </c>
      <c r="BH130" s="247">
        <f t="shared" ref="BH130" si="160">IF(OR(BH27="NO",$AX27="NO"),"-",BH27/$AX27-1)</f>
        <v>0.34524504084013996</v>
      </c>
      <c r="BI130" s="276"/>
    </row>
    <row r="131" spans="2:65" ht="17.100000000000001" customHeight="1">
      <c r="U131" s="232"/>
      <c r="V131" s="169" t="s">
        <v>540</v>
      </c>
      <c r="Z131" s="1625"/>
      <c r="AA131" s="286"/>
      <c r="AB131" s="286"/>
      <c r="AC131" s="286"/>
      <c r="AD131" s="286"/>
      <c r="AE131" s="286"/>
      <c r="AF131" s="286"/>
      <c r="AG131" s="286"/>
      <c r="AH131" s="286"/>
      <c r="AI131" s="286"/>
      <c r="AJ131" s="286"/>
      <c r="AK131" s="286"/>
      <c r="AL131" s="286"/>
      <c r="AM131" s="286"/>
      <c r="AN131" s="286"/>
      <c r="AO131" s="286"/>
      <c r="AP131" s="286"/>
      <c r="AQ131" s="286"/>
      <c r="AR131" s="286"/>
      <c r="AS131" s="286"/>
      <c r="AT131" s="286"/>
      <c r="AU131" s="286"/>
      <c r="AV131" s="286"/>
      <c r="AW131" s="286"/>
      <c r="AX131" s="286"/>
      <c r="AY131" s="304">
        <f t="shared" si="154"/>
        <v>-6.9567888447592319E-2</v>
      </c>
      <c r="AZ131" s="304">
        <f t="shared" si="154"/>
        <v>2.1559005765865447E-3</v>
      </c>
      <c r="BA131" s="304">
        <f t="shared" si="154"/>
        <v>6.1165040705396523E-2</v>
      </c>
      <c r="BB131" s="304">
        <f t="shared" si="154"/>
        <v>0.10290037580989697</v>
      </c>
      <c r="BC131" s="304">
        <f t="shared" si="154"/>
        <v>-4.81817542895282E-2</v>
      </c>
      <c r="BD131" s="247">
        <f t="shared" si="154"/>
        <v>-0.11302108955374379</v>
      </c>
      <c r="BE131" s="247">
        <f t="shared" si="154"/>
        <v>-3.6217869493711419E-2</v>
      </c>
      <c r="BF131" s="247">
        <f t="shared" ref="BF131:BG131" si="161">IF(OR(BF28="NO",$AX28="NO"),"-",BF28/$AX28-1)</f>
        <v>-0.1565089781310226</v>
      </c>
      <c r="BG131" s="247">
        <f t="shared" si="161"/>
        <v>-0.15986846190952397</v>
      </c>
      <c r="BH131" s="247">
        <f t="shared" ref="BH131" si="162">IF(OR(BH28="NO",$AX28="NO"),"-",BH28/$AX28-1)</f>
        <v>-0.23367961043001173</v>
      </c>
      <c r="BI131" s="276"/>
    </row>
    <row r="132" spans="2:65" ht="17.100000000000001" customHeight="1">
      <c r="U132" s="232"/>
      <c r="V132" s="169" t="s">
        <v>541</v>
      </c>
      <c r="Z132" s="1625"/>
      <c r="AA132" s="286"/>
      <c r="AB132" s="286"/>
      <c r="AC132" s="286"/>
      <c r="AD132" s="286"/>
      <c r="AE132" s="286"/>
      <c r="AF132" s="286"/>
      <c r="AG132" s="286"/>
      <c r="AH132" s="286"/>
      <c r="AI132" s="286"/>
      <c r="AJ132" s="286"/>
      <c r="AK132" s="286"/>
      <c r="AL132" s="286"/>
      <c r="AM132" s="286"/>
      <c r="AN132" s="286"/>
      <c r="AO132" s="286"/>
      <c r="AP132" s="286"/>
      <c r="AQ132" s="286"/>
      <c r="AR132" s="286"/>
      <c r="AS132" s="286"/>
      <c r="AT132" s="286"/>
      <c r="AU132" s="286"/>
      <c r="AV132" s="286"/>
      <c r="AW132" s="286"/>
      <c r="AX132" s="286"/>
      <c r="AY132" s="304">
        <f t="shared" si="154"/>
        <v>0.12497538361093397</v>
      </c>
      <c r="AZ132" s="304">
        <f t="shared" si="154"/>
        <v>0.12605913297634497</v>
      </c>
      <c r="BA132" s="304">
        <f t="shared" si="154"/>
        <v>-7.7991209663797911E-2</v>
      </c>
      <c r="BB132" s="304">
        <f t="shared" si="154"/>
        <v>-4.2281194431899149E-2</v>
      </c>
      <c r="BC132" s="304">
        <f t="shared" si="154"/>
        <v>-1.7263488754266088E-2</v>
      </c>
      <c r="BD132" s="247">
        <f t="shared" si="154"/>
        <v>-0.13360635476161298</v>
      </c>
      <c r="BE132" s="247">
        <f t="shared" si="154"/>
        <v>-0.18289852635119308</v>
      </c>
      <c r="BF132" s="247">
        <f t="shared" ref="BF132:BG132" si="163">IF(OR(BF29="NO",$AX29="NO"),"-",BF29/$AX29-1)</f>
        <v>-0.24253770022638588</v>
      </c>
      <c r="BG132" s="247">
        <f t="shared" si="163"/>
        <v>-0.2912292198909574</v>
      </c>
      <c r="BH132" s="247">
        <f t="shared" ref="BH132" si="164">IF(OR(BH29="NO",$AX29="NO"),"-",BH29/$AX29-1)</f>
        <v>-0.2912292198909574</v>
      </c>
      <c r="BI132" s="276"/>
    </row>
    <row r="133" spans="2:65" ht="17.100000000000001" customHeight="1">
      <c r="U133" s="233"/>
      <c r="V133" s="169" t="s">
        <v>550</v>
      </c>
      <c r="Z133" s="1625"/>
      <c r="AA133" s="286"/>
      <c r="AB133" s="286"/>
      <c r="AC133" s="286"/>
      <c r="AD133" s="286"/>
      <c r="AE133" s="286"/>
      <c r="AF133" s="286"/>
      <c r="AG133" s="286"/>
      <c r="AH133" s="286"/>
      <c r="AI133" s="286"/>
      <c r="AJ133" s="286"/>
      <c r="AK133" s="286"/>
      <c r="AL133" s="286"/>
      <c r="AM133" s="286"/>
      <c r="AN133" s="286"/>
      <c r="AO133" s="286"/>
      <c r="AP133" s="286"/>
      <c r="AQ133" s="286"/>
      <c r="AR133" s="286"/>
      <c r="AS133" s="286"/>
      <c r="AT133" s="286"/>
      <c r="AU133" s="286"/>
      <c r="AV133" s="286"/>
      <c r="AW133" s="286"/>
      <c r="AX133" s="286"/>
      <c r="AY133" s="304">
        <f t="shared" si="154"/>
        <v>-0.33660933660933634</v>
      </c>
      <c r="AZ133" s="304">
        <f t="shared" si="154"/>
        <v>-0.43488943488943499</v>
      </c>
      <c r="BA133" s="304">
        <f t="shared" si="154"/>
        <v>-0.45945945945945921</v>
      </c>
      <c r="BB133" s="304">
        <f t="shared" si="154"/>
        <v>-0.56142506962619176</v>
      </c>
      <c r="BC133" s="304">
        <f t="shared" si="154"/>
        <v>-0.50909091008676044</v>
      </c>
      <c r="BD133" s="247">
        <f t="shared" si="154"/>
        <v>-0.56732186550590269</v>
      </c>
      <c r="BE133" s="247">
        <f t="shared" si="154"/>
        <v>-0.43931203802329011</v>
      </c>
      <c r="BF133" s="247">
        <f t="shared" ref="BF133:BG133" si="165">IF(OR(BF30="NO",$AX30="NO"),"-",BF30/$AX30-1)</f>
        <v>-0.50835380835380828</v>
      </c>
      <c r="BG133" s="247">
        <f t="shared" si="165"/>
        <v>-0.64727272727272733</v>
      </c>
      <c r="BH133" s="247">
        <f t="shared" ref="BH133" si="166">IF(OR(BH30="NO",$AX30="NO"),"-",BH30/$AX30-1)</f>
        <v>-0.75429975429975427</v>
      </c>
      <c r="BI133" s="276"/>
    </row>
    <row r="134" spans="2:65" ht="17.100000000000001" customHeight="1">
      <c r="U134" s="234" t="s">
        <v>228</v>
      </c>
      <c r="V134" s="235"/>
      <c r="Z134" s="1625"/>
      <c r="AA134" s="291"/>
      <c r="AB134" s="291"/>
      <c r="AC134" s="291"/>
      <c r="AD134" s="291"/>
      <c r="AE134" s="291"/>
      <c r="AF134" s="291"/>
      <c r="AG134" s="291"/>
      <c r="AH134" s="291"/>
      <c r="AI134" s="291"/>
      <c r="AJ134" s="291"/>
      <c r="AK134" s="291"/>
      <c r="AL134" s="291"/>
      <c r="AM134" s="291"/>
      <c r="AN134" s="291"/>
      <c r="AO134" s="291"/>
      <c r="AP134" s="291"/>
      <c r="AQ134" s="291"/>
      <c r="AR134" s="291"/>
      <c r="AS134" s="291"/>
      <c r="AT134" s="291"/>
      <c r="AU134" s="291"/>
      <c r="AV134" s="291"/>
      <c r="AW134" s="291"/>
      <c r="AX134" s="291"/>
      <c r="AY134" s="308">
        <f t="shared" ref="AY134:BE134" si="167">AY31/$AX31-1</f>
        <v>-0.30744373317097806</v>
      </c>
      <c r="AZ134" s="308">
        <f t="shared" si="167"/>
        <v>-0.65137399727128842</v>
      </c>
      <c r="BA134" s="308">
        <f t="shared" si="167"/>
        <v>-0.61341932518225795</v>
      </c>
      <c r="BB134" s="308">
        <f t="shared" si="167"/>
        <v>-0.72954187746311083</v>
      </c>
      <c r="BC134" s="308">
        <f t="shared" si="167"/>
        <v>-0.81648324827605978</v>
      </c>
      <c r="BD134" s="309">
        <f t="shared" si="167"/>
        <v>-0.82926637213925347</v>
      </c>
      <c r="BE134" s="309">
        <f t="shared" si="167"/>
        <v>-0.8053622052064846</v>
      </c>
      <c r="BF134" s="309">
        <f t="shared" ref="BF134:BG134" si="168">BF31/$AX31-1</f>
        <v>-0.77961209245072527</v>
      </c>
      <c r="BG134" s="309">
        <f t="shared" si="168"/>
        <v>-0.77643666417438673</v>
      </c>
      <c r="BH134" s="309">
        <f t="shared" ref="BH134" si="169">BH31/$AX31-1</f>
        <v>-0.85911668762460858</v>
      </c>
      <c r="BI134" s="276"/>
    </row>
    <row r="135" spans="2:65" ht="17.100000000000001" customHeight="1">
      <c r="U135" s="234"/>
      <c r="V135" s="215" t="s">
        <v>540</v>
      </c>
      <c r="Z135" s="1625"/>
      <c r="AA135" s="282"/>
      <c r="AB135" s="282"/>
      <c r="AC135" s="282"/>
      <c r="AD135" s="282"/>
      <c r="AE135" s="282"/>
      <c r="AF135" s="282"/>
      <c r="AG135" s="282"/>
      <c r="AH135" s="282"/>
      <c r="AI135" s="282"/>
      <c r="AJ135" s="282"/>
      <c r="AK135" s="282"/>
      <c r="AL135" s="282"/>
      <c r="AM135" s="282"/>
      <c r="AN135" s="282"/>
      <c r="AO135" s="282"/>
      <c r="AP135" s="282"/>
      <c r="AQ135" s="282"/>
      <c r="AR135" s="282"/>
      <c r="AS135" s="282"/>
      <c r="AT135" s="282"/>
      <c r="AU135" s="282"/>
      <c r="AV135" s="282"/>
      <c r="AW135" s="282"/>
      <c r="AX135" s="282"/>
      <c r="AY135" s="304">
        <f t="shared" ref="AY135:BE137" si="170">IF(OR(AY32="NO",$AX32="NO"),"-",AY32/$AX32-1)</f>
        <v>0.22612215544048331</v>
      </c>
      <c r="AZ135" s="304">
        <f t="shared" si="170"/>
        <v>0.34422167385182845</v>
      </c>
      <c r="BA135" s="304">
        <f t="shared" si="170"/>
        <v>0.70606176393450015</v>
      </c>
      <c r="BB135" s="304">
        <f t="shared" si="170"/>
        <v>0.79323865774363367</v>
      </c>
      <c r="BC135" s="304">
        <f t="shared" si="170"/>
        <v>1.1668826185102295</v>
      </c>
      <c r="BD135" s="247">
        <f t="shared" si="170"/>
        <v>1.373790038011967</v>
      </c>
      <c r="BE135" s="247">
        <f t="shared" si="170"/>
        <v>1.7981448533429161</v>
      </c>
      <c r="BF135" s="247">
        <f t="shared" ref="BF135:BG135" si="171">IF(OR(BF32="NO",$AX32="NO"),"-",BF32/$AX32-1)</f>
        <v>2.1261322497645625</v>
      </c>
      <c r="BG135" s="247">
        <f t="shared" si="171"/>
        <v>2.2513732240393125</v>
      </c>
      <c r="BH135" s="247">
        <f t="shared" ref="BH135" si="172">IF(OR(BH32="NO",$AX32="NO"),"-",BH32/$AX32-1)</f>
        <v>0.97777633978487954</v>
      </c>
      <c r="BI135" s="276"/>
    </row>
    <row r="136" spans="2:65" ht="17.100000000000001" customHeight="1">
      <c r="U136" s="234"/>
      <c r="V136" s="215" t="s">
        <v>551</v>
      </c>
      <c r="Z136" s="1625"/>
      <c r="AA136" s="282"/>
      <c r="AB136" s="282"/>
      <c r="AC136" s="282"/>
      <c r="AD136" s="282"/>
      <c r="AE136" s="282"/>
      <c r="AF136" s="282"/>
      <c r="AG136" s="282"/>
      <c r="AH136" s="282"/>
      <c r="AI136" s="282"/>
      <c r="AJ136" s="282"/>
      <c r="AK136" s="282"/>
      <c r="AL136" s="282"/>
      <c r="AM136" s="282"/>
      <c r="AN136" s="282"/>
      <c r="AO136" s="282"/>
      <c r="AP136" s="282"/>
      <c r="AQ136" s="282"/>
      <c r="AR136" s="282"/>
      <c r="AS136" s="282"/>
      <c r="AT136" s="282"/>
      <c r="AU136" s="282"/>
      <c r="AV136" s="282"/>
      <c r="AW136" s="282"/>
      <c r="AX136" s="282"/>
      <c r="AY136" s="304">
        <f t="shared" si="170"/>
        <v>-0.35086342592592579</v>
      </c>
      <c r="AZ136" s="304">
        <f t="shared" si="170"/>
        <v>-0.72800925925925908</v>
      </c>
      <c r="BA136" s="304">
        <f t="shared" si="170"/>
        <v>-0.70949073632558179</v>
      </c>
      <c r="BB136" s="304">
        <f t="shared" si="170"/>
        <v>-0.84247684892680907</v>
      </c>
      <c r="BC136" s="304">
        <f t="shared" si="170"/>
        <v>-0.9609953706601152</v>
      </c>
      <c r="BD136" s="247">
        <f t="shared" si="170"/>
        <v>-0.98703703732678183</v>
      </c>
      <c r="BE136" s="247">
        <f t="shared" si="170"/>
        <v>-0.98983252327889204</v>
      </c>
      <c r="BF136" s="247">
        <f t="shared" ref="BF136:BG136" si="173">IF(OR(BF33="NO",$AX33="NO"),"-",BF33/$AX33-1)</f>
        <v>-0.9839282407407407</v>
      </c>
      <c r="BG136" s="247">
        <f t="shared" si="173"/>
        <v>-0.98622685185185188</v>
      </c>
      <c r="BH136" s="247">
        <f t="shared" ref="BH136" si="174">IF(OR(BH33="NO",$AX33="NO"),"-",BH33/$AX33-1)</f>
        <v>-0.99027777777777781</v>
      </c>
      <c r="BI136" s="276"/>
    </row>
    <row r="137" spans="2:65" ht="17.100000000000001" customHeight="1" thickBot="1">
      <c r="U137" s="234"/>
      <c r="V137" s="237" t="s">
        <v>541</v>
      </c>
      <c r="Z137" s="1625"/>
      <c r="AA137" s="296"/>
      <c r="AB137" s="296"/>
      <c r="AC137" s="296"/>
      <c r="AD137" s="296"/>
      <c r="AE137" s="296"/>
      <c r="AF137" s="296"/>
      <c r="AG137" s="296"/>
      <c r="AH137" s="296"/>
      <c r="AI137" s="296"/>
      <c r="AJ137" s="296"/>
      <c r="AK137" s="296"/>
      <c r="AL137" s="296"/>
      <c r="AM137" s="296"/>
      <c r="AN137" s="296"/>
      <c r="AO137" s="296"/>
      <c r="AP137" s="296"/>
      <c r="AQ137" s="296"/>
      <c r="AR137" s="296"/>
      <c r="AS137" s="296"/>
      <c r="AT137" s="296"/>
      <c r="AU137" s="296"/>
      <c r="AV137" s="296"/>
      <c r="AW137" s="296"/>
      <c r="AX137" s="296"/>
      <c r="AY137" s="310">
        <f t="shared" si="170"/>
        <v>0.22485927846622533</v>
      </c>
      <c r="AZ137" s="310">
        <f t="shared" si="170"/>
        <v>3.7244402442681235E-2</v>
      </c>
      <c r="BA137" s="310">
        <f t="shared" si="170"/>
        <v>-8.2685324485161193E-2</v>
      </c>
      <c r="BB137" s="310">
        <f t="shared" si="170"/>
        <v>2.6236091154300478E-2</v>
      </c>
      <c r="BC137" s="310">
        <f t="shared" si="170"/>
        <v>-1.1538029810561179E-2</v>
      </c>
      <c r="BD137" s="311">
        <f t="shared" si="170"/>
        <v>-0.12619677242126193</v>
      </c>
      <c r="BE137" s="311">
        <f t="shared" si="170"/>
        <v>-0.11200227539316765</v>
      </c>
      <c r="BF137" s="311">
        <f t="shared" ref="BF137:BG137" si="175">IF(OR(BF34="NO",$AX34="NO"),"-",BF34/$AX34-1)</f>
        <v>-0.11481699928942801</v>
      </c>
      <c r="BG137" s="311">
        <f t="shared" si="175"/>
        <v>-0.29979939355429075</v>
      </c>
      <c r="BH137" s="311">
        <f t="shared" ref="BH137" si="176">IF(OR(BH34="NO",$AX34="NO"),"-",BH34/$AX34-1)</f>
        <v>-0.29979939355429075</v>
      </c>
      <c r="BI137" s="276"/>
    </row>
    <row r="138" spans="2:65" ht="17.100000000000001" customHeight="1" thickTop="1">
      <c r="B138" s="24" t="s">
        <v>15</v>
      </c>
      <c r="U138" s="23" t="s">
        <v>23</v>
      </c>
      <c r="V138" s="240"/>
      <c r="Z138" s="1625"/>
      <c r="AA138" s="273"/>
      <c r="AB138" s="273"/>
      <c r="AC138" s="273"/>
      <c r="AD138" s="273"/>
      <c r="AE138" s="273"/>
      <c r="AF138" s="273"/>
      <c r="AG138" s="273"/>
      <c r="AH138" s="273"/>
      <c r="AI138" s="273"/>
      <c r="AJ138" s="273"/>
      <c r="AK138" s="273"/>
      <c r="AL138" s="273"/>
      <c r="AM138" s="273"/>
      <c r="AN138" s="273"/>
      <c r="AO138" s="273"/>
      <c r="AP138" s="273"/>
      <c r="AQ138" s="273"/>
      <c r="AR138" s="273"/>
      <c r="AS138" s="273"/>
      <c r="AT138" s="273"/>
      <c r="AU138" s="273"/>
      <c r="AV138" s="273"/>
      <c r="AW138" s="273"/>
      <c r="AX138" s="273"/>
      <c r="AY138" s="312">
        <f>AY35/$AX35-1</f>
        <v>8.2683096434372549E-2</v>
      </c>
      <c r="AZ138" s="312">
        <f t="shared" ref="AZ138:BE138" si="177">AZ35/$AX35-1</f>
        <v>0.15789154773260594</v>
      </c>
      <c r="BA138" s="312">
        <f t="shared" si="177"/>
        <v>0.22551907393500015</v>
      </c>
      <c r="BB138" s="312">
        <f t="shared" si="177"/>
        <v>0.26118640978142893</v>
      </c>
      <c r="BC138" s="312">
        <f t="shared" si="177"/>
        <v>0.2936769179434342</v>
      </c>
      <c r="BD138" s="313">
        <f t="shared" si="177"/>
        <v>0.34750463715080904</v>
      </c>
      <c r="BE138" s="313">
        <f t="shared" si="177"/>
        <v>0.39615233634157665</v>
      </c>
      <c r="BF138" s="313">
        <f t="shared" ref="BF138:BG138" si="178">BF35/$AX35-1</f>
        <v>0.40890319048339596</v>
      </c>
      <c r="BG138" s="313">
        <f t="shared" si="178"/>
        <v>0.39027031297120041</v>
      </c>
      <c r="BH138" s="313">
        <f t="shared" ref="BH138" si="179">BH35/$AX35-1</f>
        <v>0.37997716749604393</v>
      </c>
      <c r="BI138" s="276"/>
      <c r="BK138" s="209"/>
      <c r="BL138" s="209"/>
      <c r="BM138" s="209"/>
    </row>
    <row r="139" spans="2:65" s="27" customFormat="1" ht="17.100000000000001" customHeight="1">
      <c r="W139" s="1149"/>
      <c r="X139" s="1149"/>
      <c r="Y139" s="1149"/>
      <c r="Z139" s="245"/>
      <c r="AA139" s="245"/>
      <c r="AB139" s="245"/>
      <c r="AC139" s="245"/>
      <c r="AD139" s="245"/>
      <c r="AE139" s="245"/>
      <c r="AF139" s="245"/>
      <c r="AG139" s="245"/>
      <c r="AH139" s="245"/>
      <c r="AI139" s="245"/>
      <c r="AJ139" s="245"/>
      <c r="AK139" s="245"/>
      <c r="AL139" s="245"/>
      <c r="AM139" s="245"/>
      <c r="AN139" s="245"/>
      <c r="AO139" s="245"/>
      <c r="AP139" s="245"/>
      <c r="AQ139" s="245"/>
      <c r="AR139" s="245"/>
      <c r="AS139" s="245"/>
      <c r="AT139" s="245"/>
      <c r="AU139" s="245"/>
      <c r="AV139" s="245"/>
      <c r="AW139" s="245"/>
      <c r="AX139" s="245"/>
      <c r="AY139" s="245"/>
      <c r="AZ139" s="245"/>
      <c r="BA139" s="245"/>
      <c r="BB139" s="245"/>
      <c r="BC139" s="245"/>
      <c r="BD139" s="245"/>
      <c r="BE139" s="245"/>
      <c r="BF139" s="245"/>
      <c r="BG139" s="245"/>
      <c r="BH139" s="245"/>
      <c r="BI139" s="245"/>
      <c r="BK139" s="241"/>
      <c r="BL139" s="241"/>
      <c r="BM139" s="241"/>
    </row>
  </sheetData>
  <mergeCells count="2">
    <mergeCell ref="U1:V1"/>
    <mergeCell ref="X1:Y1"/>
  </mergeCells>
  <phoneticPr fontId="10"/>
  <pageMargins left="0.78740157480314965" right="0.78740157480314965" top="0.98425196850393704" bottom="0.98425196850393704" header="0.51181102362204722" footer="0.51181102362204722"/>
  <pageSetup paperSize="9" scale="18" orientation="landscape" r:id="rId1"/>
  <headerFooter alignWithMargins="0"/>
  <colBreaks count="2" manualBreakCount="2">
    <brk id="31" max="138" man="1"/>
    <brk id="47" max="138" man="1"/>
  </colBreaks>
  <ignoredErrors>
    <ignoredError sqref="AY120:BE120 AY127:BE127 AY134:BE134 AB86:BE86 AB100:BH100 AB93:AT93 AU93:BH93 BF120:BH120 BF127:BH127 BF134:BH134 BF86:BH86"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7339A-9E2A-497F-973F-95ABD6F767AA}">
  <sheetPr codeName="Sheet8">
    <pageSetUpPr fitToPage="1"/>
  </sheetPr>
  <dimension ref="A1:CI35"/>
  <sheetViews>
    <sheetView zoomScaleNormal="100" workbookViewId="0">
      <pane xSplit="21" ySplit="4" topLeftCell="AA5" activePane="bottomRight" state="frozen"/>
      <selection pane="topRight" activeCell="V1" sqref="V1"/>
      <selection pane="bottomLeft" activeCell="A5" sqref="A5"/>
      <selection pane="bottomRight"/>
    </sheetView>
  </sheetViews>
  <sheetFormatPr defaultColWidth="9" defaultRowHeight="13.8"/>
  <cols>
    <col min="1" max="1" width="1.6640625" style="146" customWidth="1"/>
    <col min="2" max="17" width="1.6640625" style="147" hidden="1" customWidth="1"/>
    <col min="18" max="19" width="2.109375" style="147" customWidth="1"/>
    <col min="20" max="20" width="38.44140625" style="147" customWidth="1"/>
    <col min="21" max="21" width="15.109375" style="147" customWidth="1"/>
    <col min="22" max="22" width="3.21875" style="1626" hidden="1" customWidth="1"/>
    <col min="23" max="24" width="3.21875" style="1627" hidden="1" customWidth="1"/>
    <col min="25" max="25" width="3.21875" style="1626" hidden="1" customWidth="1"/>
    <col min="26" max="26" width="3.21875" style="1627" hidden="1" customWidth="1"/>
    <col min="27" max="60" width="7.33203125" style="147" customWidth="1"/>
    <col min="61" max="61" width="9" style="147"/>
    <col min="62" max="62" width="9" style="147" customWidth="1"/>
    <col min="63" max="16384" width="9" style="147"/>
  </cols>
  <sheetData>
    <row r="1" spans="1:87" ht="41.25" customHeight="1">
      <c r="R1" s="188" t="s">
        <v>405</v>
      </c>
      <c r="W1" s="1545"/>
      <c r="Y1" s="1627"/>
    </row>
    <row r="2" spans="1:87" ht="15.6">
      <c r="R2" s="30" t="str">
        <f>'0.Contents'!$B$2</f>
        <v>＜暫定データ＞</v>
      </c>
      <c r="U2" s="30"/>
      <c r="W2" s="1521"/>
      <c r="Y2" s="1627"/>
    </row>
    <row r="3" spans="1:87" s="24" customFormat="1" ht="18.75" customHeight="1" thickBot="1">
      <c r="A3" s="27"/>
      <c r="R3" s="24" t="s">
        <v>69</v>
      </c>
      <c r="U3" s="173"/>
      <c r="V3" s="1626"/>
      <c r="W3" s="1149"/>
      <c r="X3" s="1149"/>
      <c r="Y3" s="1149"/>
      <c r="Z3" s="1149"/>
      <c r="BM3" s="27"/>
    </row>
    <row r="4" spans="1:87" s="24" customFormat="1" ht="14.4" thickBot="1">
      <c r="A4" s="27"/>
      <c r="R4" s="1848"/>
      <c r="S4" s="1849"/>
      <c r="T4" s="1850"/>
      <c r="U4" s="958" t="s">
        <v>67</v>
      </c>
      <c r="V4" s="1149"/>
      <c r="W4" s="1846"/>
      <c r="X4" s="1846"/>
      <c r="Y4" s="1846"/>
      <c r="Z4" s="1628"/>
      <c r="AA4" s="1033">
        <v>1990</v>
      </c>
      <c r="AB4" s="957">
        <f t="shared" ref="AB4:AT4" si="0">AA4+1</f>
        <v>1991</v>
      </c>
      <c r="AC4" s="957">
        <f t="shared" si="0"/>
        <v>1992</v>
      </c>
      <c r="AD4" s="957">
        <f t="shared" si="0"/>
        <v>1993</v>
      </c>
      <c r="AE4" s="957">
        <f t="shared" si="0"/>
        <v>1994</v>
      </c>
      <c r="AF4" s="957">
        <f t="shared" si="0"/>
        <v>1995</v>
      </c>
      <c r="AG4" s="957">
        <f t="shared" si="0"/>
        <v>1996</v>
      </c>
      <c r="AH4" s="957">
        <f t="shared" si="0"/>
        <v>1997</v>
      </c>
      <c r="AI4" s="957">
        <f t="shared" si="0"/>
        <v>1998</v>
      </c>
      <c r="AJ4" s="957">
        <f t="shared" si="0"/>
        <v>1999</v>
      </c>
      <c r="AK4" s="957">
        <f t="shared" si="0"/>
        <v>2000</v>
      </c>
      <c r="AL4" s="957">
        <f t="shared" si="0"/>
        <v>2001</v>
      </c>
      <c r="AM4" s="957">
        <f t="shared" si="0"/>
        <v>2002</v>
      </c>
      <c r="AN4" s="957">
        <f t="shared" si="0"/>
        <v>2003</v>
      </c>
      <c r="AO4" s="957">
        <f t="shared" si="0"/>
        <v>2004</v>
      </c>
      <c r="AP4" s="957">
        <f t="shared" si="0"/>
        <v>2005</v>
      </c>
      <c r="AQ4" s="957">
        <f t="shared" si="0"/>
        <v>2006</v>
      </c>
      <c r="AR4" s="957">
        <f t="shared" si="0"/>
        <v>2007</v>
      </c>
      <c r="AS4" s="957">
        <f t="shared" si="0"/>
        <v>2008</v>
      </c>
      <c r="AT4" s="957">
        <f t="shared" si="0"/>
        <v>2009</v>
      </c>
      <c r="AU4" s="957">
        <f>AT4+1</f>
        <v>2010</v>
      </c>
      <c r="AV4" s="957">
        <f>AU4+1</f>
        <v>2011</v>
      </c>
      <c r="AW4" s="957">
        <f>AV4+1</f>
        <v>2012</v>
      </c>
      <c r="AX4" s="957">
        <f>AW4+1</f>
        <v>2013</v>
      </c>
      <c r="AY4" s="957">
        <f t="shared" ref="AY4:BH4" si="1">AX4+1</f>
        <v>2014</v>
      </c>
      <c r="AZ4" s="957">
        <f t="shared" si="1"/>
        <v>2015</v>
      </c>
      <c r="BA4" s="957">
        <f t="shared" si="1"/>
        <v>2016</v>
      </c>
      <c r="BB4" s="957">
        <f t="shared" si="1"/>
        <v>2017</v>
      </c>
      <c r="BC4" s="957">
        <f t="shared" si="1"/>
        <v>2018</v>
      </c>
      <c r="BD4" s="957">
        <f t="shared" si="1"/>
        <v>2019</v>
      </c>
      <c r="BE4" s="957">
        <f t="shared" si="1"/>
        <v>2020</v>
      </c>
      <c r="BF4" s="957">
        <f t="shared" si="1"/>
        <v>2021</v>
      </c>
      <c r="BG4" s="1265">
        <f t="shared" si="1"/>
        <v>2022</v>
      </c>
      <c r="BH4" s="958">
        <f t="shared" si="1"/>
        <v>2023</v>
      </c>
      <c r="BI4" s="27"/>
      <c r="BJ4" s="27"/>
      <c r="BK4" s="27"/>
      <c r="BL4" s="27"/>
      <c r="BM4" s="27"/>
      <c r="BO4" s="27"/>
      <c r="BP4" s="27"/>
      <c r="BQ4" s="27"/>
      <c r="BR4" s="27"/>
      <c r="BS4" s="27"/>
      <c r="BT4" s="27"/>
      <c r="BU4" s="27"/>
      <c r="BV4" s="27"/>
      <c r="BW4" s="27"/>
      <c r="BX4" s="27"/>
      <c r="BY4" s="27"/>
      <c r="BZ4" s="27"/>
      <c r="CA4" s="27"/>
      <c r="CB4" s="27"/>
      <c r="CC4" s="27"/>
      <c r="CD4" s="27"/>
      <c r="CE4" s="27"/>
      <c r="CF4" s="27"/>
      <c r="CG4" s="27"/>
      <c r="CH4" s="27"/>
      <c r="CI4" s="27"/>
    </row>
    <row r="5" spans="1:87" s="27" customFormat="1" ht="15.75" customHeight="1">
      <c r="R5" s="1018" t="s">
        <v>211</v>
      </c>
      <c r="T5" s="196"/>
      <c r="U5" s="1019" t="s">
        <v>255</v>
      </c>
      <c r="V5" s="1149"/>
      <c r="W5" s="1149"/>
      <c r="X5" s="1149"/>
      <c r="Y5" s="1149"/>
      <c r="Z5" s="1629"/>
      <c r="AA5" s="1030">
        <f>'1.Summary'!AA15</f>
        <v>1274.997047407757</v>
      </c>
      <c r="AB5" s="1031">
        <f>'1.Summary'!AB15</f>
        <v>1289.0103387393217</v>
      </c>
      <c r="AC5" s="1031">
        <f>'1.Summary'!AC15</f>
        <v>1300.5218913438355</v>
      </c>
      <c r="AD5" s="1031">
        <f>'1.Summary'!AD15</f>
        <v>1295.7471610161219</v>
      </c>
      <c r="AE5" s="1031">
        <f>'1.Summary'!AE15</f>
        <v>1355.9523010572948</v>
      </c>
      <c r="AF5" s="1031">
        <f>'1.Summary'!AF15</f>
        <v>1376.1702572356339</v>
      </c>
      <c r="AG5" s="1031">
        <f>'1.Summary'!AG15</f>
        <v>1388.8397759519535</v>
      </c>
      <c r="AH5" s="1031">
        <f>'1.Summary'!AH15</f>
        <v>1380.5138696527565</v>
      </c>
      <c r="AI5" s="1031">
        <f>'1.Summary'!AI15</f>
        <v>1332.0488928210966</v>
      </c>
      <c r="AJ5" s="1031">
        <f>'1.Summary'!AJ15</f>
        <v>1355.9873879323718</v>
      </c>
      <c r="AK5" s="1031">
        <f>'1.Summary'!AK15</f>
        <v>1375.6146012993395</v>
      </c>
      <c r="AL5" s="1031">
        <f>'1.Summary'!AL15</f>
        <v>1350.1944136250011</v>
      </c>
      <c r="AM5" s="1031">
        <f>'1.Summary'!AM15</f>
        <v>1374.6058029922749</v>
      </c>
      <c r="AN5" s="1031">
        <f>'1.Summary'!AN15</f>
        <v>1381.6347824636618</v>
      </c>
      <c r="AO5" s="1031">
        <f>'1.Summary'!AO15</f>
        <v>1373.7594196682749</v>
      </c>
      <c r="AP5" s="1031">
        <f>'1.Summary'!AP15</f>
        <v>1381.2963284631446</v>
      </c>
      <c r="AQ5" s="1031">
        <f>'1.Summary'!AQ15</f>
        <v>1359.6036029492075</v>
      </c>
      <c r="AR5" s="1031">
        <f>'1.Summary'!AR15</f>
        <v>1394.8371823712221</v>
      </c>
      <c r="AS5" s="1031">
        <f>'1.Summary'!AS15</f>
        <v>1321.618195403747</v>
      </c>
      <c r="AT5" s="1031">
        <f>'1.Summary'!AT15</f>
        <v>1249.436955006214</v>
      </c>
      <c r="AU5" s="1031">
        <f>'1.Summary'!AU15</f>
        <v>1302.6451884715391</v>
      </c>
      <c r="AV5" s="1031">
        <f>'1.Summary'!AV15</f>
        <v>1353.0531770264749</v>
      </c>
      <c r="AW5" s="1031">
        <f>'1.Summary'!AW15</f>
        <v>1395.6169750413521</v>
      </c>
      <c r="AX5" s="1031">
        <f>'1.Summary'!AX15</f>
        <v>1407.3376047043694</v>
      </c>
      <c r="AY5" s="1031">
        <f>'1.Summary'!AY15</f>
        <v>1357.7789838768817</v>
      </c>
      <c r="AZ5" s="1031">
        <f>'1.Summary'!AZ15</f>
        <v>1319.280041658199</v>
      </c>
      <c r="BA5" s="1031">
        <f>'1.Summary'!BA15</f>
        <v>1301.2328590140523</v>
      </c>
      <c r="BB5" s="1031">
        <f>'1.Summary'!BB15</f>
        <v>1286.701788242993</v>
      </c>
      <c r="BC5" s="1031">
        <f>'1.Summary'!BC15</f>
        <v>1241.4903988176429</v>
      </c>
      <c r="BD5" s="1031">
        <f>'1.Summary'!BD15</f>
        <v>1205.6743776914795</v>
      </c>
      <c r="BE5" s="1031">
        <f>'1.Summary'!BE15</f>
        <v>1141.771114753373</v>
      </c>
      <c r="BF5" s="1031">
        <f>'1.Summary'!BF15</f>
        <v>1163.4630116237256</v>
      </c>
      <c r="BG5" s="1281">
        <f>'1.Summary'!BG15</f>
        <v>1131.996029613784</v>
      </c>
      <c r="BH5" s="1032">
        <f>'1.Summary'!BH15</f>
        <v>1082.4045655689067</v>
      </c>
    </row>
    <row r="6" spans="1:87" s="27" customFormat="1" ht="15.75" customHeight="1">
      <c r="R6" s="1011"/>
      <c r="S6" s="152" t="s">
        <v>256</v>
      </c>
      <c r="T6" s="154"/>
      <c r="U6" s="1010" t="s">
        <v>257</v>
      </c>
      <c r="V6" s="1149"/>
      <c r="W6" s="1149"/>
      <c r="X6" s="1149"/>
      <c r="Y6" s="1149"/>
      <c r="Z6" s="1629"/>
      <c r="AA6" s="1021">
        <f>'1.Summary'!AA5</f>
        <v>1162.8635535451144</v>
      </c>
      <c r="AB6" s="156">
        <f>'1.Summary'!AB5</f>
        <v>1174.3817123911344</v>
      </c>
      <c r="AC6" s="156">
        <f>'1.Summary'!AC5</f>
        <v>1183.886181934432</v>
      </c>
      <c r="AD6" s="156">
        <f>'1.Summary'!AD5</f>
        <v>1176.6633435552017</v>
      </c>
      <c r="AE6" s="156">
        <f>'1.Summary'!AE5</f>
        <v>1231.6786615931549</v>
      </c>
      <c r="AF6" s="156">
        <f>'1.Summary'!AF5</f>
        <v>1243.9190681113812</v>
      </c>
      <c r="AG6" s="156">
        <f>'1.Summary'!AG5</f>
        <v>1256.4651473704346</v>
      </c>
      <c r="AH6" s="156">
        <f>'1.Summary'!AH5</f>
        <v>1249.0058232648578</v>
      </c>
      <c r="AI6" s="156">
        <f>'1.Summary'!AI5</f>
        <v>1208.7787561069952</v>
      </c>
      <c r="AJ6" s="156">
        <f>'1.Summary'!AJ5</f>
        <v>1245.4046238596511</v>
      </c>
      <c r="AK6" s="156">
        <f>'1.Summary'!AK5</f>
        <v>1268.193085807033</v>
      </c>
      <c r="AL6" s="156">
        <f>'1.Summary'!AL5</f>
        <v>1253.1586766645182</v>
      </c>
      <c r="AM6" s="156">
        <f>'1.Summary'!AM5</f>
        <v>1282.5431776637167</v>
      </c>
      <c r="AN6" s="156">
        <f>'1.Summary'!AN5</f>
        <v>1290.9038068442221</v>
      </c>
      <c r="AO6" s="156">
        <f>'1.Summary'!AO5</f>
        <v>1286.218223803043</v>
      </c>
      <c r="AP6" s="156">
        <f>'1.Summary'!AP5</f>
        <v>1293.5842614526675</v>
      </c>
      <c r="AQ6" s="156">
        <f>'1.Summary'!AQ5</f>
        <v>1270.4421258507589</v>
      </c>
      <c r="AR6" s="156">
        <f>'1.Summary'!AR5</f>
        <v>1306.0184933905634</v>
      </c>
      <c r="AS6" s="156">
        <f>'1.Summary'!AS5</f>
        <v>1234.9042634428774</v>
      </c>
      <c r="AT6" s="156">
        <f>'1.Summary'!AT5</f>
        <v>1165.8792587906871</v>
      </c>
      <c r="AU6" s="156">
        <f>'1.Summary'!AU5</f>
        <v>1217.226911184453</v>
      </c>
      <c r="AV6" s="156">
        <f>'1.Summary'!AV5</f>
        <v>1267.1572700494989</v>
      </c>
      <c r="AW6" s="156">
        <f>'1.Summary'!AW5</f>
        <v>1308.2529592239512</v>
      </c>
      <c r="AX6" s="156">
        <f>'1.Summary'!AX5</f>
        <v>1317.6089086754052</v>
      </c>
      <c r="AY6" s="156">
        <f>'1.Summary'!AY5</f>
        <v>1265.9835091145571</v>
      </c>
      <c r="AZ6" s="156">
        <f>'1.Summary'!AZ5</f>
        <v>1225.3883149210283</v>
      </c>
      <c r="BA6" s="156">
        <f>'1.Summary'!BA5</f>
        <v>1205.3298082836059</v>
      </c>
      <c r="BB6" s="156">
        <f>'1.Summary'!BB5</f>
        <v>1189.6631734534958</v>
      </c>
      <c r="BC6" s="156">
        <f>'1.Summary'!BC5</f>
        <v>1144.5101299909534</v>
      </c>
      <c r="BD6" s="156">
        <f>'1.Summary'!BD5</f>
        <v>1107.4134983556216</v>
      </c>
      <c r="BE6" s="156">
        <f>'1.Summary'!BE5</f>
        <v>1042.2780903837354</v>
      </c>
      <c r="BF6" s="156">
        <f>'1.Summary'!BF5</f>
        <v>1063.6642343009314</v>
      </c>
      <c r="BG6" s="1282">
        <f>'1.Summary'!BG5</f>
        <v>1033.9660524760166</v>
      </c>
      <c r="BH6" s="1022">
        <f>'1.Summary'!BH5</f>
        <v>985.51446624162236</v>
      </c>
    </row>
    <row r="7" spans="1:87" s="27" customFormat="1" ht="15.75" customHeight="1">
      <c r="R7" s="1012"/>
      <c r="S7" s="160"/>
      <c r="T7" s="161" t="s">
        <v>258</v>
      </c>
      <c r="U7" s="1010" t="s">
        <v>257</v>
      </c>
      <c r="V7" s="1149"/>
      <c r="W7" s="1149"/>
      <c r="X7" s="1149"/>
      <c r="Y7" s="1149"/>
      <c r="Z7" s="1629"/>
      <c r="AA7" s="1021">
        <f>'2.CO2-sector'!AA5/1000</f>
        <v>1067.561954437844</v>
      </c>
      <c r="AB7" s="156">
        <f>'2.CO2-sector'!AB5/1000</f>
        <v>1077.8113134951486</v>
      </c>
      <c r="AC7" s="156">
        <f>'2.CO2-sector'!AC5/1000</f>
        <v>1085.8221633882238</v>
      </c>
      <c r="AD7" s="156">
        <f>'2.CO2-sector'!AD5/1000</f>
        <v>1081.0016873980737</v>
      </c>
      <c r="AE7" s="156">
        <f>'2.CO2-sector'!AE5/1000</f>
        <v>1130.9039713782831</v>
      </c>
      <c r="AF7" s="156">
        <f>'2.CO2-sector'!AF5/1000</f>
        <v>1142.1412286336395</v>
      </c>
      <c r="AG7" s="156">
        <f>'2.CO2-sector'!AG5/1000</f>
        <v>1153.5496793706229</v>
      </c>
      <c r="AH7" s="156">
        <f>'2.CO2-sector'!AH5/1000</f>
        <v>1147.0967966268647</v>
      </c>
      <c r="AI7" s="156">
        <f>'2.CO2-sector'!AI5/1000</f>
        <v>1113.1578091833085</v>
      </c>
      <c r="AJ7" s="156">
        <f>'2.CO2-sector'!AJ5/1000</f>
        <v>1149.4787329300641</v>
      </c>
      <c r="AK7" s="156">
        <f>'2.CO2-sector'!AK5/1000</f>
        <v>1170.3002428345183</v>
      </c>
      <c r="AL7" s="156">
        <f>'2.CO2-sector'!AL5/1000</f>
        <v>1157.3601822797361</v>
      </c>
      <c r="AM7" s="156">
        <f>'2.CO2-sector'!AM5/1000</f>
        <v>1188.9908394394013</v>
      </c>
      <c r="AN7" s="156">
        <f>'2.CO2-sector'!AN5/1000</f>
        <v>1197.2982498674169</v>
      </c>
      <c r="AO7" s="156">
        <f>'2.CO2-sector'!AO5/1000</f>
        <v>1193.4424477155812</v>
      </c>
      <c r="AP7" s="156">
        <f>'2.CO2-sector'!AP5/1000</f>
        <v>1200.5211451346584</v>
      </c>
      <c r="AQ7" s="156">
        <f>'2.CO2-sector'!AQ5/1000</f>
        <v>1178.6756193085625</v>
      </c>
      <c r="AR7" s="156">
        <f>'2.CO2-sector'!AR5/1000</f>
        <v>1214.4658442662508</v>
      </c>
      <c r="AS7" s="156">
        <f>'2.CO2-sector'!AS5/1000</f>
        <v>1146.91826166287</v>
      </c>
      <c r="AT7" s="156">
        <f>'2.CO2-sector'!AT5/1000</f>
        <v>1087.272069202096</v>
      </c>
      <c r="AU7" s="156">
        <f>'2.CO2-sector'!AU5/1000</f>
        <v>1136.944412005553</v>
      </c>
      <c r="AV7" s="156">
        <f>'2.CO2-sector'!AV5/1000</f>
        <v>1188.0046866890555</v>
      </c>
      <c r="AW7" s="156">
        <f>'2.CO2-sector'!AW5/1000</f>
        <v>1227.2625996148483</v>
      </c>
      <c r="AX7" s="156">
        <f>'2.CO2-sector'!AX5/1000</f>
        <v>1235.3729068825387</v>
      </c>
      <c r="AY7" s="156">
        <f>'2.CO2-sector'!AY5/1000</f>
        <v>1185.1804579719142</v>
      </c>
      <c r="AZ7" s="156">
        <f>'2.CO2-sector'!AZ5/1000</f>
        <v>1145.8045035909081</v>
      </c>
      <c r="BA7" s="156">
        <f>'2.CO2-sector'!BA5/1000</f>
        <v>1126.0573880736017</v>
      </c>
      <c r="BB7" s="156">
        <f>'2.CO2-sector'!BB5/1000</f>
        <v>1109.4205371072296</v>
      </c>
      <c r="BC7" s="156">
        <f>'2.CO2-sector'!BC5/1000</f>
        <v>1064.4055096352604</v>
      </c>
      <c r="BD7" s="156">
        <f>'2.CO2-sector'!BD5/1000</f>
        <v>1028.5188113534248</v>
      </c>
      <c r="BE7" s="156">
        <f>'2.CO2-sector'!BE5/1000</f>
        <v>967.88642559121502</v>
      </c>
      <c r="BF7" s="156">
        <f>'2.CO2-sector'!BF5/1000</f>
        <v>987.09932422712575</v>
      </c>
      <c r="BG7" s="1282">
        <f>'2.CO2-sector'!BG5/1000</f>
        <v>961.51623309519437</v>
      </c>
      <c r="BH7" s="1022">
        <f>'2.CO2-sector'!BH5/1000</f>
        <v>915.59150990712112</v>
      </c>
    </row>
    <row r="8" spans="1:87" s="27" customFormat="1" ht="15.75" customHeight="1">
      <c r="R8" s="1009" t="s">
        <v>406</v>
      </c>
      <c r="S8" s="153"/>
      <c r="T8" s="154"/>
      <c r="U8" s="1010" t="s">
        <v>264</v>
      </c>
      <c r="V8" s="1149"/>
      <c r="W8" s="1149"/>
      <c r="X8" s="1149"/>
      <c r="Y8" s="1149"/>
      <c r="Z8" s="1629"/>
      <c r="AA8" s="1023">
        <f>AA5*10^6/AA11/10^3</f>
        <v>10.314592126977024</v>
      </c>
      <c r="AB8" s="162">
        <f t="shared" ref="AB8:BD8" si="2">AB5*10^6/AB11/10^3</f>
        <v>10.386784463778065</v>
      </c>
      <c r="AC8" s="162">
        <f t="shared" si="2"/>
        <v>10.440340470139246</v>
      </c>
      <c r="AD8" s="162">
        <f t="shared" si="2"/>
        <v>10.371121364325679</v>
      </c>
      <c r="AE8" s="162">
        <f t="shared" si="2"/>
        <v>10.824670107829759</v>
      </c>
      <c r="AF8" s="162">
        <f t="shared" si="2"/>
        <v>10.959387252015878</v>
      </c>
      <c r="AG8" s="162">
        <f t="shared" si="2"/>
        <v>11.034886467808844</v>
      </c>
      <c r="AH8" s="162">
        <f t="shared" si="2"/>
        <v>10.942824176643043</v>
      </c>
      <c r="AI8" s="162">
        <f t="shared" si="2"/>
        <v>10.532362047102099</v>
      </c>
      <c r="AJ8" s="162">
        <f t="shared" si="2"/>
        <v>10.705135417530784</v>
      </c>
      <c r="AK8" s="162">
        <f t="shared" si="2"/>
        <v>10.837926045879799</v>
      </c>
      <c r="AL8" s="162">
        <f t="shared" si="2"/>
        <v>10.605064670779798</v>
      </c>
      <c r="AM8" s="162">
        <f t="shared" si="2"/>
        <v>10.782405934708713</v>
      </c>
      <c r="AN8" s="162">
        <f t="shared" si="2"/>
        <v>10.819888032825833</v>
      </c>
      <c r="AO8" s="162">
        <f t="shared" si="2"/>
        <v>10.750384778328586</v>
      </c>
      <c r="AP8" s="162">
        <f t="shared" si="2"/>
        <v>10.810972453690631</v>
      </c>
      <c r="AQ8" s="162">
        <f t="shared" si="2"/>
        <v>10.630124885256624</v>
      </c>
      <c r="AR8" s="162">
        <f t="shared" si="2"/>
        <v>10.894356785916303</v>
      </c>
      <c r="AS8" s="162">
        <f t="shared" si="2"/>
        <v>10.318370720806245</v>
      </c>
      <c r="AT8" s="162">
        <f t="shared" si="2"/>
        <v>9.7587865143574568</v>
      </c>
      <c r="AU8" s="162">
        <f t="shared" si="2"/>
        <v>10.172357682919598</v>
      </c>
      <c r="AV8" s="162">
        <f t="shared" si="2"/>
        <v>10.584435368157408</v>
      </c>
      <c r="AW8" s="162">
        <f t="shared" si="2"/>
        <v>10.938066561630986</v>
      </c>
      <c r="AX8" s="162">
        <f t="shared" si="2"/>
        <v>11.045401932200429</v>
      </c>
      <c r="AY8" s="162">
        <f t="shared" si="2"/>
        <v>10.67124643924264</v>
      </c>
      <c r="AZ8" s="162">
        <f t="shared" si="2"/>
        <v>10.380287884115107</v>
      </c>
      <c r="BA8" s="162">
        <f t="shared" si="2"/>
        <v>10.242540726799422</v>
      </c>
      <c r="BB8" s="162">
        <f t="shared" si="2"/>
        <v>10.13797609690427</v>
      </c>
      <c r="BC8" s="162">
        <f t="shared" si="2"/>
        <v>9.7948733230056479</v>
      </c>
      <c r="BD8" s="162">
        <f t="shared" si="2"/>
        <v>9.5268806265377055</v>
      </c>
      <c r="BE8" s="162">
        <f>BE5*10^6/BE11/10^3</f>
        <v>9.0511805264257372</v>
      </c>
      <c r="BF8" s="162">
        <f t="shared" ref="BF8:BG8" si="3">BF5*10^6/BF11/10^3</f>
        <v>9.2704524485069211</v>
      </c>
      <c r="BG8" s="1283">
        <f t="shared" si="3"/>
        <v>9.0598095961790523</v>
      </c>
      <c r="BH8" s="1024">
        <f t="shared" ref="BH8" si="4">BH5*10^6/BH11/10^3</f>
        <v>8.7043599264097633</v>
      </c>
    </row>
    <row r="9" spans="1:87" s="24" customFormat="1" ht="15.75" customHeight="1">
      <c r="A9" s="27"/>
      <c r="R9" s="1013"/>
      <c r="S9" s="1144" t="s">
        <v>427</v>
      </c>
      <c r="T9" s="154"/>
      <c r="U9" s="1010" t="s">
        <v>265</v>
      </c>
      <c r="V9" s="1149"/>
      <c r="W9" s="1149"/>
      <c r="X9" s="1149"/>
      <c r="Y9" s="1149"/>
      <c r="Z9" s="1629"/>
      <c r="AA9" s="1025">
        <f t="shared" ref="AA9:BE9" si="5">AA6*10^6/AA11/10^3</f>
        <v>9.4074439454831253</v>
      </c>
      <c r="AB9" s="166">
        <f t="shared" si="5"/>
        <v>9.4631124035353018</v>
      </c>
      <c r="AC9" s="166">
        <f t="shared" si="5"/>
        <v>9.5040113507946078</v>
      </c>
      <c r="AD9" s="166">
        <f t="shared" si="5"/>
        <v>9.4179780655621332</v>
      </c>
      <c r="AE9" s="166">
        <f t="shared" si="5"/>
        <v>9.8325842142111117</v>
      </c>
      <c r="AF9" s="166">
        <f t="shared" si="5"/>
        <v>9.9061803624383327</v>
      </c>
      <c r="AG9" s="166">
        <f t="shared" si="5"/>
        <v>9.983117197581695</v>
      </c>
      <c r="AH9" s="166">
        <f t="shared" si="5"/>
        <v>9.9004084059137245</v>
      </c>
      <c r="AI9" s="166">
        <f t="shared" si="5"/>
        <v>9.5576788230358911</v>
      </c>
      <c r="AJ9" s="166">
        <f t="shared" si="5"/>
        <v>9.8321158933238415</v>
      </c>
      <c r="AK9" s="166">
        <f t="shared" si="5"/>
        <v>9.9915942029767972</v>
      </c>
      <c r="AL9" s="166">
        <f t="shared" si="5"/>
        <v>9.8429001591670975</v>
      </c>
      <c r="AM9" s="166">
        <f t="shared" si="5"/>
        <v>10.060266834505097</v>
      </c>
      <c r="AN9" s="166">
        <f t="shared" si="5"/>
        <v>10.10935366457486</v>
      </c>
      <c r="AO9" s="166">
        <f t="shared" si="5"/>
        <v>10.065329210350372</v>
      </c>
      <c r="AP9" s="166">
        <f t="shared" si="5"/>
        <v>10.124477658354731</v>
      </c>
      <c r="AQ9" s="166">
        <f t="shared" si="5"/>
        <v>9.9330116719240564</v>
      </c>
      <c r="AR9" s="166">
        <f t="shared" si="5"/>
        <v>10.200639627209886</v>
      </c>
      <c r="AS9" s="166">
        <f t="shared" si="5"/>
        <v>9.6413624140632503</v>
      </c>
      <c r="AT9" s="166">
        <f t="shared" si="5"/>
        <v>9.1061551705096146</v>
      </c>
      <c r="AU9" s="166">
        <f t="shared" si="5"/>
        <v>9.5053262633796543</v>
      </c>
      <c r="AV9" s="166">
        <f t="shared" si="5"/>
        <v>9.9125034062628519</v>
      </c>
      <c r="AW9" s="166">
        <f t="shared" si="5"/>
        <v>10.253356188232297</v>
      </c>
      <c r="AX9" s="166">
        <f t="shared" si="5"/>
        <v>10.34117182481242</v>
      </c>
      <c r="AY9" s="166">
        <f t="shared" si="5"/>
        <v>9.9497946088430709</v>
      </c>
      <c r="AZ9" s="166">
        <f t="shared" si="5"/>
        <v>9.6415340769677638</v>
      </c>
      <c r="BA9" s="166">
        <f t="shared" si="5"/>
        <v>9.4876482445459445</v>
      </c>
      <c r="BB9" s="166">
        <f t="shared" si="5"/>
        <v>9.3734048759720423</v>
      </c>
      <c r="BC9" s="166">
        <f t="shared" si="5"/>
        <v>9.0297369603780187</v>
      </c>
      <c r="BD9" s="166">
        <f t="shared" si="5"/>
        <v>8.7504523594928809</v>
      </c>
      <c r="BE9" s="166">
        <f t="shared" si="5"/>
        <v>8.2624678737289816</v>
      </c>
      <c r="BF9" s="166">
        <f t="shared" ref="BF9:BG9" si="6">BF6*10^6/BF11/10^3</f>
        <v>8.4752575773791179</v>
      </c>
      <c r="BG9" s="1284">
        <f t="shared" si="6"/>
        <v>8.2752371203471586</v>
      </c>
      <c r="BH9" s="1026">
        <f t="shared" ref="BH9" si="7">BH6*10^6/BH11/10^3</f>
        <v>7.9251999665596244</v>
      </c>
    </row>
    <row r="10" spans="1:87" s="24" customFormat="1" ht="15.75" customHeight="1">
      <c r="A10" s="27"/>
      <c r="R10" s="756"/>
      <c r="S10" s="168"/>
      <c r="T10" s="1145" t="s">
        <v>428</v>
      </c>
      <c r="U10" s="1010" t="s">
        <v>265</v>
      </c>
      <c r="V10" s="1149"/>
      <c r="W10" s="1149"/>
      <c r="X10" s="1149"/>
      <c r="Y10" s="1149"/>
      <c r="Z10" s="1629"/>
      <c r="AA10" s="1025">
        <f t="shared" ref="AA10:BE10" si="8">AA7*10^6/AA11/10^3</f>
        <v>8.6364640237344883</v>
      </c>
      <c r="AB10" s="166">
        <f t="shared" si="8"/>
        <v>8.6849526876910641</v>
      </c>
      <c r="AC10" s="166">
        <f t="shared" si="8"/>
        <v>8.7167722060274695</v>
      </c>
      <c r="AD10" s="166">
        <f t="shared" si="8"/>
        <v>8.6523050424856631</v>
      </c>
      <c r="AE10" s="166">
        <f t="shared" si="8"/>
        <v>9.0280922155293428</v>
      </c>
      <c r="AF10" s="166">
        <f t="shared" si="8"/>
        <v>9.0956536484322665</v>
      </c>
      <c r="AG10" s="166">
        <f t="shared" si="8"/>
        <v>9.1654127187616528</v>
      </c>
      <c r="AH10" s="166">
        <f t="shared" si="8"/>
        <v>9.0926131457379675</v>
      </c>
      <c r="AI10" s="166">
        <f t="shared" si="8"/>
        <v>8.8016146592392648</v>
      </c>
      <c r="AJ10" s="166">
        <f t="shared" si="8"/>
        <v>9.0748082210051884</v>
      </c>
      <c r="AK10" s="166">
        <f t="shared" si="8"/>
        <v>9.2203350206775472</v>
      </c>
      <c r="AL10" s="166">
        <f t="shared" si="8"/>
        <v>9.0904535351388365</v>
      </c>
      <c r="AM10" s="166">
        <f t="shared" si="8"/>
        <v>9.3264424284972574</v>
      </c>
      <c r="AN10" s="166">
        <f t="shared" si="8"/>
        <v>9.3763078129545399</v>
      </c>
      <c r="AO10" s="166">
        <f t="shared" si="8"/>
        <v>9.339310318855448</v>
      </c>
      <c r="AP10" s="166">
        <f t="shared" si="8"/>
        <v>9.3961018810238741</v>
      </c>
      <c r="AQ10" s="166">
        <f t="shared" si="8"/>
        <v>9.2155309130386982</v>
      </c>
      <c r="AR10" s="166">
        <f t="shared" si="8"/>
        <v>9.4855689100954521</v>
      </c>
      <c r="AS10" s="166">
        <f t="shared" si="8"/>
        <v>8.954422579423424</v>
      </c>
      <c r="AT10" s="166">
        <f t="shared" si="8"/>
        <v>8.4921899931430893</v>
      </c>
      <c r="AU10" s="166">
        <f t="shared" si="8"/>
        <v>8.8784001406303723</v>
      </c>
      <c r="AV10" s="166">
        <f t="shared" si="8"/>
        <v>9.2933219749443428</v>
      </c>
      <c r="AW10" s="166">
        <f t="shared" si="8"/>
        <v>9.6185989732532047</v>
      </c>
      <c r="AX10" s="166">
        <f t="shared" si="8"/>
        <v>9.6957476635713267</v>
      </c>
      <c r="AY10" s="166">
        <f t="shared" si="8"/>
        <v>9.3147359711524036</v>
      </c>
      <c r="AZ10" s="166">
        <f t="shared" si="8"/>
        <v>9.0153570361300783</v>
      </c>
      <c r="BA10" s="166">
        <f t="shared" si="8"/>
        <v>8.863662316978651</v>
      </c>
      <c r="BB10" s="166">
        <f t="shared" si="8"/>
        <v>8.7411698572099503</v>
      </c>
      <c r="BC10" s="166">
        <f t="shared" si="8"/>
        <v>8.3977428589989689</v>
      </c>
      <c r="BD10" s="166">
        <f t="shared" si="8"/>
        <v>8.1270499889646786</v>
      </c>
      <c r="BE10" s="166">
        <f t="shared" si="8"/>
        <v>7.6727416326303928</v>
      </c>
      <c r="BF10" s="166">
        <f t="shared" ref="BF10:BG10" si="9">BF7*10^6/BF11/10^3</f>
        <v>7.8651897445626355</v>
      </c>
      <c r="BG10" s="1284">
        <f t="shared" si="9"/>
        <v>7.6953927112711336</v>
      </c>
      <c r="BH10" s="1026">
        <f t="shared" ref="BH10" si="10">BH7*10^6/BH11/10^3</f>
        <v>7.3629013599067248</v>
      </c>
    </row>
    <row r="11" spans="1:87" s="191" customFormat="1" ht="16.2" thickBot="1">
      <c r="A11" s="110"/>
      <c r="R11" s="1014" t="s">
        <v>173</v>
      </c>
      <c r="S11" s="1015"/>
      <c r="T11" s="1016"/>
      <c r="U11" s="1017" t="s">
        <v>70</v>
      </c>
      <c r="V11" s="1630"/>
      <c r="W11" s="1846"/>
      <c r="X11" s="1846"/>
      <c r="Y11" s="1846"/>
      <c r="Z11" s="1631"/>
      <c r="AA11" s="1027">
        <v>123611</v>
      </c>
      <c r="AB11" s="1028">
        <v>124101</v>
      </c>
      <c r="AC11" s="1028">
        <v>124567</v>
      </c>
      <c r="AD11" s="1028">
        <v>124938</v>
      </c>
      <c r="AE11" s="1028">
        <v>125265</v>
      </c>
      <c r="AF11" s="1028">
        <v>125570</v>
      </c>
      <c r="AG11" s="1028">
        <v>125859</v>
      </c>
      <c r="AH11" s="1028">
        <v>126157</v>
      </c>
      <c r="AI11" s="1028">
        <v>126472</v>
      </c>
      <c r="AJ11" s="1028">
        <v>126667</v>
      </c>
      <c r="AK11" s="1028">
        <v>126926</v>
      </c>
      <c r="AL11" s="1028">
        <v>127316</v>
      </c>
      <c r="AM11" s="1028">
        <v>127486</v>
      </c>
      <c r="AN11" s="1028">
        <v>127694</v>
      </c>
      <c r="AO11" s="1028">
        <v>127787</v>
      </c>
      <c r="AP11" s="1028">
        <v>127768</v>
      </c>
      <c r="AQ11" s="1028">
        <v>127901</v>
      </c>
      <c r="AR11" s="1028">
        <v>128033</v>
      </c>
      <c r="AS11" s="1028">
        <v>128084</v>
      </c>
      <c r="AT11" s="1028">
        <v>128032</v>
      </c>
      <c r="AU11" s="1028">
        <v>128057.35199999998</v>
      </c>
      <c r="AV11" s="1028">
        <v>127834.23300000001</v>
      </c>
      <c r="AW11" s="1028">
        <v>127592.65700000001</v>
      </c>
      <c r="AX11" s="1028">
        <v>127413.88800000001</v>
      </c>
      <c r="AY11" s="1028">
        <v>127237.15</v>
      </c>
      <c r="AZ11" s="1028">
        <v>127094.745</v>
      </c>
      <c r="BA11" s="1028">
        <v>127042</v>
      </c>
      <c r="BB11" s="1028">
        <v>126919</v>
      </c>
      <c r="BC11" s="1028">
        <v>126749</v>
      </c>
      <c r="BD11" s="1028">
        <v>126555</v>
      </c>
      <c r="BE11" s="1028">
        <v>126146.09899999999</v>
      </c>
      <c r="BF11" s="1028">
        <v>125502.29</v>
      </c>
      <c r="BG11" s="1285">
        <v>124947</v>
      </c>
      <c r="BH11" s="1029">
        <v>124352</v>
      </c>
    </row>
    <row r="12" spans="1:87" s="191" customFormat="1" ht="82.5" customHeight="1">
      <c r="A12" s="110"/>
      <c r="R12" s="1851" t="s">
        <v>416</v>
      </c>
      <c r="S12" s="1852"/>
      <c r="T12" s="1852"/>
      <c r="U12" s="1852"/>
      <c r="V12" s="1630"/>
      <c r="W12" s="1847"/>
      <c r="X12" s="1847"/>
      <c r="Y12" s="1847"/>
      <c r="Z12" s="1847"/>
      <c r="AA12" s="193"/>
      <c r="AB12" s="193"/>
      <c r="AC12" s="193"/>
      <c r="AD12" s="193"/>
      <c r="AE12" s="193"/>
      <c r="AF12" s="193"/>
      <c r="AG12" s="193"/>
      <c r="AH12" s="193"/>
      <c r="AI12" s="193"/>
      <c r="AJ12" s="193"/>
      <c r="AK12" s="193"/>
      <c r="AL12" s="193"/>
      <c r="AM12" s="193"/>
      <c r="AN12" s="193"/>
      <c r="AO12" s="193"/>
      <c r="AP12" s="193"/>
      <c r="AQ12" s="193"/>
      <c r="AR12" s="193"/>
      <c r="AS12" s="193"/>
      <c r="AT12" s="193"/>
      <c r="AU12" s="193"/>
      <c r="AV12" s="193"/>
      <c r="AW12" s="193"/>
      <c r="AX12" s="193"/>
      <c r="AY12" s="193"/>
      <c r="AZ12" s="193"/>
      <c r="BA12" s="193"/>
      <c r="BB12" s="193"/>
      <c r="BC12" s="193"/>
      <c r="BD12" s="193"/>
      <c r="BE12" s="193"/>
      <c r="BF12" s="193"/>
      <c r="BG12" s="193"/>
      <c r="BH12" s="193"/>
    </row>
    <row r="13" spans="1:87" s="191" customFormat="1">
      <c r="A13" s="110"/>
      <c r="U13" s="194"/>
      <c r="V13" s="1632"/>
      <c r="W13" s="1554"/>
      <c r="X13" s="1554"/>
      <c r="Y13" s="1632"/>
      <c r="Z13" s="163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row>
    <row r="14" spans="1:87" s="191" customFormat="1">
      <c r="A14" s="110"/>
      <c r="U14" s="194"/>
      <c r="V14" s="1632"/>
      <c r="W14" s="1554"/>
      <c r="X14" s="1554"/>
      <c r="Y14" s="1632"/>
      <c r="Z14" s="1633"/>
      <c r="AA14" s="193"/>
      <c r="AB14" s="193"/>
      <c r="AC14" s="193"/>
      <c r="AD14" s="193"/>
      <c r="AE14" s="193"/>
      <c r="AF14" s="193"/>
      <c r="AG14" s="193"/>
      <c r="AH14" s="193"/>
      <c r="AI14" s="193"/>
      <c r="AJ14" s="193"/>
      <c r="AK14" s="193"/>
      <c r="AL14" s="193"/>
      <c r="AM14" s="193"/>
      <c r="AN14" s="193"/>
      <c r="AO14" s="193"/>
      <c r="AP14" s="193"/>
      <c r="AQ14" s="193"/>
      <c r="AR14" s="193"/>
      <c r="AS14" s="193"/>
      <c r="AT14" s="193"/>
      <c r="AU14" s="193"/>
      <c r="AV14" s="193"/>
      <c r="AW14" s="193"/>
      <c r="AX14" s="193"/>
      <c r="AY14" s="193"/>
      <c r="AZ14" s="193"/>
      <c r="BA14" s="193"/>
      <c r="BB14" s="193"/>
      <c r="BC14" s="193"/>
      <c r="BD14" s="193"/>
      <c r="BE14" s="193"/>
      <c r="BF14" s="193"/>
      <c r="BG14" s="193"/>
      <c r="BH14" s="193"/>
    </row>
    <row r="15" spans="1:87" s="24" customFormat="1">
      <c r="A15" s="27"/>
      <c r="V15" s="1626"/>
      <c r="W15" s="1149"/>
      <c r="X15" s="1149"/>
      <c r="Y15" s="678"/>
      <c r="Z15" s="678"/>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row>
    <row r="16" spans="1:87" s="24" customFormat="1">
      <c r="A16" s="27"/>
      <c r="R16" s="177" t="s">
        <v>33</v>
      </c>
      <c r="S16" s="173"/>
      <c r="V16" s="1149"/>
      <c r="W16" s="1149"/>
      <c r="X16" s="1149"/>
      <c r="Y16" s="1149"/>
      <c r="Z16" s="1149"/>
    </row>
    <row r="17" spans="1:60" s="24" customFormat="1">
      <c r="A17" s="27"/>
      <c r="R17" s="149"/>
      <c r="S17" s="150"/>
      <c r="T17" s="150"/>
      <c r="U17" s="151"/>
      <c r="V17" s="1149"/>
      <c r="W17" s="1150"/>
      <c r="X17" s="1150"/>
      <c r="Y17" s="1150"/>
      <c r="Z17" s="1605"/>
      <c r="AA17" s="98">
        <v>1990</v>
      </c>
      <c r="AB17" s="98">
        <f t="shared" ref="AB17:BH17" si="11">AA17+1</f>
        <v>1991</v>
      </c>
      <c r="AC17" s="98">
        <f t="shared" si="11"/>
        <v>1992</v>
      </c>
      <c r="AD17" s="98">
        <f t="shared" si="11"/>
        <v>1993</v>
      </c>
      <c r="AE17" s="98">
        <f t="shared" si="11"/>
        <v>1994</v>
      </c>
      <c r="AF17" s="98">
        <f t="shared" si="11"/>
        <v>1995</v>
      </c>
      <c r="AG17" s="98">
        <f t="shared" si="11"/>
        <v>1996</v>
      </c>
      <c r="AH17" s="98">
        <f t="shared" si="11"/>
        <v>1997</v>
      </c>
      <c r="AI17" s="98">
        <f t="shared" si="11"/>
        <v>1998</v>
      </c>
      <c r="AJ17" s="98">
        <f t="shared" si="11"/>
        <v>1999</v>
      </c>
      <c r="AK17" s="98">
        <f t="shared" si="11"/>
        <v>2000</v>
      </c>
      <c r="AL17" s="98">
        <f t="shared" si="11"/>
        <v>2001</v>
      </c>
      <c r="AM17" s="98">
        <f t="shared" si="11"/>
        <v>2002</v>
      </c>
      <c r="AN17" s="98">
        <f t="shared" si="11"/>
        <v>2003</v>
      </c>
      <c r="AO17" s="98">
        <f t="shared" si="11"/>
        <v>2004</v>
      </c>
      <c r="AP17" s="98">
        <f t="shared" si="11"/>
        <v>2005</v>
      </c>
      <c r="AQ17" s="98">
        <f>AP17+1</f>
        <v>2006</v>
      </c>
      <c r="AR17" s="98">
        <f>AQ17+1</f>
        <v>2007</v>
      </c>
      <c r="AS17" s="98">
        <f>AR17+1</f>
        <v>2008</v>
      </c>
      <c r="AT17" s="98">
        <f t="shared" si="11"/>
        <v>2009</v>
      </c>
      <c r="AU17" s="98">
        <f t="shared" si="11"/>
        <v>2010</v>
      </c>
      <c r="AV17" s="98">
        <f t="shared" si="11"/>
        <v>2011</v>
      </c>
      <c r="AW17" s="98">
        <f t="shared" si="11"/>
        <v>2012</v>
      </c>
      <c r="AX17" s="98">
        <f t="shared" si="11"/>
        <v>2013</v>
      </c>
      <c r="AY17" s="98">
        <f t="shared" si="11"/>
        <v>2014</v>
      </c>
      <c r="AZ17" s="98">
        <f t="shared" si="11"/>
        <v>2015</v>
      </c>
      <c r="BA17" s="98">
        <f t="shared" si="11"/>
        <v>2016</v>
      </c>
      <c r="BB17" s="98">
        <f t="shared" si="11"/>
        <v>2017</v>
      </c>
      <c r="BC17" s="98">
        <f t="shared" si="11"/>
        <v>2018</v>
      </c>
      <c r="BD17" s="98">
        <f t="shared" si="11"/>
        <v>2019</v>
      </c>
      <c r="BE17" s="98">
        <f t="shared" si="11"/>
        <v>2020</v>
      </c>
      <c r="BF17" s="98">
        <f t="shared" si="11"/>
        <v>2021</v>
      </c>
      <c r="BG17" s="98">
        <f t="shared" si="11"/>
        <v>2022</v>
      </c>
      <c r="BH17" s="98">
        <f t="shared" si="11"/>
        <v>2023</v>
      </c>
    </row>
    <row r="18" spans="1:60" s="27" customFormat="1" ht="15.75" customHeight="1">
      <c r="R18" s="152" t="s">
        <v>211</v>
      </c>
      <c r="S18" s="195"/>
      <c r="U18" s="196"/>
      <c r="V18" s="1149"/>
      <c r="W18" s="1149"/>
      <c r="X18" s="1151"/>
      <c r="Y18" s="1151"/>
      <c r="Z18" s="1149"/>
      <c r="AA18" s="179"/>
      <c r="AB18" s="197">
        <f t="shared" ref="AB18:BH18" si="12">AB5/AA5-1</f>
        <v>1.0990842182776461E-2</v>
      </c>
      <c r="AC18" s="197">
        <f t="shared" si="12"/>
        <v>8.9305355112763163E-3</v>
      </c>
      <c r="AD18" s="197">
        <f t="shared" si="12"/>
        <v>-3.6713955831837453E-3</v>
      </c>
      <c r="AE18" s="197">
        <f t="shared" si="12"/>
        <v>4.6463648042230909E-2</v>
      </c>
      <c r="AF18" s="197">
        <f t="shared" si="12"/>
        <v>1.4910521677329092E-2</v>
      </c>
      <c r="AG18" s="197">
        <f t="shared" si="12"/>
        <v>9.2063599323599643E-3</v>
      </c>
      <c r="AH18" s="197">
        <f t="shared" si="12"/>
        <v>-5.9948645217121621E-3</v>
      </c>
      <c r="AI18" s="197">
        <f t="shared" si="12"/>
        <v>-3.5106475854422503E-2</v>
      </c>
      <c r="AJ18" s="197">
        <f t="shared" si="12"/>
        <v>1.7971183520581357E-2</v>
      </c>
      <c r="AK18" s="197">
        <f t="shared" si="12"/>
        <v>1.4474480767033837E-2</v>
      </c>
      <c r="AL18" s="197">
        <f t="shared" si="12"/>
        <v>-1.8479149356460556E-2</v>
      </c>
      <c r="AM18" s="197">
        <f t="shared" si="12"/>
        <v>1.80799069533506E-2</v>
      </c>
      <c r="AN18" s="197">
        <f t="shared" si="12"/>
        <v>5.1134510388985976E-3</v>
      </c>
      <c r="AO18" s="197">
        <f t="shared" si="12"/>
        <v>-5.7000322338035536E-3</v>
      </c>
      <c r="AP18" s="197">
        <f t="shared" si="12"/>
        <v>5.4863382095604596E-3</v>
      </c>
      <c r="AQ18" s="197">
        <f t="shared" si="12"/>
        <v>-1.5704613895609842E-2</v>
      </c>
      <c r="AR18" s="197">
        <f t="shared" si="12"/>
        <v>2.5914596979286442E-2</v>
      </c>
      <c r="AS18" s="197">
        <f t="shared" si="12"/>
        <v>-5.2492855720266074E-2</v>
      </c>
      <c r="AT18" s="197">
        <f t="shared" si="12"/>
        <v>-5.4615804056391659E-2</v>
      </c>
      <c r="AU18" s="197">
        <f t="shared" si="12"/>
        <v>4.2585768935464507E-2</v>
      </c>
      <c r="AV18" s="197">
        <f t="shared" si="12"/>
        <v>3.8696637427481084E-2</v>
      </c>
      <c r="AW18" s="197">
        <f t="shared" si="12"/>
        <v>3.1457594378084375E-2</v>
      </c>
      <c r="AX18" s="197">
        <f t="shared" si="12"/>
        <v>8.3981707535980554E-3</v>
      </c>
      <c r="AY18" s="197">
        <f t="shared" si="12"/>
        <v>-3.5214450791214436E-2</v>
      </c>
      <c r="AZ18" s="197">
        <f t="shared" si="12"/>
        <v>-2.8354351242612541E-2</v>
      </c>
      <c r="BA18" s="197">
        <f t="shared" si="12"/>
        <v>-1.367956921523894E-2</v>
      </c>
      <c r="BB18" s="197">
        <f t="shared" si="12"/>
        <v>-1.1167156339772721E-2</v>
      </c>
      <c r="BC18" s="197">
        <f t="shared" si="12"/>
        <v>-3.5137426432807484E-2</v>
      </c>
      <c r="BD18" s="197">
        <f t="shared" si="12"/>
        <v>-2.8849213139524488E-2</v>
      </c>
      <c r="BE18" s="197">
        <f t="shared" si="12"/>
        <v>-5.3002090880012731E-2</v>
      </c>
      <c r="BF18" s="197">
        <f t="shared" si="12"/>
        <v>1.89984635187046E-2</v>
      </c>
      <c r="BG18" s="197">
        <f t="shared" si="12"/>
        <v>-2.7045966821090728E-2</v>
      </c>
      <c r="BH18" s="197">
        <f t="shared" si="12"/>
        <v>-4.3808867476149205E-2</v>
      </c>
    </row>
    <row r="19" spans="1:60" s="24" customFormat="1" ht="15.75" customHeight="1">
      <c r="A19" s="27"/>
      <c r="R19" s="163"/>
      <c r="S19" s="164" t="s">
        <v>256</v>
      </c>
      <c r="T19" s="198"/>
      <c r="U19" s="199"/>
      <c r="V19" s="1149"/>
      <c r="W19" s="1149"/>
      <c r="X19" s="1149"/>
      <c r="Y19" s="1151"/>
      <c r="Z19" s="1543"/>
      <c r="AA19" s="179"/>
      <c r="AB19" s="186">
        <f t="shared" ref="AB19:BH19" si="13">AB6/AA6-1</f>
        <v>9.9049959996644343E-3</v>
      </c>
      <c r="AC19" s="186">
        <f t="shared" si="13"/>
        <v>8.0931688930558909E-3</v>
      </c>
      <c r="AD19" s="186">
        <f t="shared" si="13"/>
        <v>-6.100956738449681E-3</v>
      </c>
      <c r="AE19" s="186">
        <f t="shared" si="13"/>
        <v>4.6755359839568467E-2</v>
      </c>
      <c r="AF19" s="186">
        <f t="shared" si="13"/>
        <v>9.9379869928033493E-3</v>
      </c>
      <c r="AG19" s="186">
        <f t="shared" si="13"/>
        <v>1.0085928884506767E-2</v>
      </c>
      <c r="AH19" s="186">
        <f t="shared" si="13"/>
        <v>-5.9367536944322508E-3</v>
      </c>
      <c r="AI19" s="186">
        <f t="shared" si="13"/>
        <v>-3.2207269500722169E-2</v>
      </c>
      <c r="AJ19" s="186">
        <f t="shared" si="13"/>
        <v>3.0299893646885012E-2</v>
      </c>
      <c r="AK19" s="186">
        <f t="shared" si="13"/>
        <v>1.8298038654102511E-2</v>
      </c>
      <c r="AL19" s="186">
        <f t="shared" si="13"/>
        <v>-1.185498431648313E-2</v>
      </c>
      <c r="AM19" s="186">
        <f t="shared" si="13"/>
        <v>2.3448348199136326E-2</v>
      </c>
      <c r="AN19" s="186">
        <f t="shared" si="13"/>
        <v>6.5187896408565038E-3</v>
      </c>
      <c r="AO19" s="186">
        <f t="shared" si="13"/>
        <v>-3.6296918611106177E-3</v>
      </c>
      <c r="AP19" s="186">
        <f t="shared" si="13"/>
        <v>5.7268957267957443E-3</v>
      </c>
      <c r="AQ19" s="186">
        <f t="shared" si="13"/>
        <v>-1.7889932872189207E-2</v>
      </c>
      <c r="AR19" s="186">
        <f t="shared" si="13"/>
        <v>2.8003139077256822E-2</v>
      </c>
      <c r="AS19" s="186">
        <f t="shared" si="13"/>
        <v>-5.4451166126343153E-2</v>
      </c>
      <c r="AT19" s="186">
        <f t="shared" si="13"/>
        <v>-5.5895024979305319E-2</v>
      </c>
      <c r="AU19" s="186">
        <f t="shared" si="13"/>
        <v>4.4041998351550093E-2</v>
      </c>
      <c r="AV19" s="186">
        <f t="shared" si="13"/>
        <v>4.1019762549005634E-2</v>
      </c>
      <c r="AW19" s="186">
        <f t="shared" si="13"/>
        <v>3.2431403856323815E-2</v>
      </c>
      <c r="AX19" s="186">
        <f t="shared" si="13"/>
        <v>7.1514834997996601E-3</v>
      </c>
      <c r="AY19" s="186">
        <f t="shared" si="13"/>
        <v>-3.9181125158562535E-2</v>
      </c>
      <c r="AZ19" s="186">
        <f t="shared" si="13"/>
        <v>-3.2066131905558182E-2</v>
      </c>
      <c r="BA19" s="186">
        <f t="shared" si="13"/>
        <v>-1.6369102261853286E-2</v>
      </c>
      <c r="BB19" s="186">
        <f t="shared" si="13"/>
        <v>-1.2997799210175853E-2</v>
      </c>
      <c r="BC19" s="186">
        <f t="shared" si="13"/>
        <v>-3.7954476922629099E-2</v>
      </c>
      <c r="BD19" s="186">
        <f t="shared" si="13"/>
        <v>-3.2412672167108747E-2</v>
      </c>
      <c r="BE19" s="186">
        <f t="shared" si="13"/>
        <v>-5.881760342329645E-2</v>
      </c>
      <c r="BF19" s="186">
        <f t="shared" si="13"/>
        <v>2.0518654392247981E-2</v>
      </c>
      <c r="BG19" s="186">
        <f t="shared" si="13"/>
        <v>-2.7920635918000314E-2</v>
      </c>
      <c r="BH19" s="186">
        <f t="shared" si="13"/>
        <v>-4.6859939084429536E-2</v>
      </c>
    </row>
    <row r="20" spans="1:60" s="24" customFormat="1" ht="15.75" customHeight="1">
      <c r="A20" s="27"/>
      <c r="R20" s="200"/>
      <c r="S20" s="168"/>
      <c r="T20" s="164" t="s">
        <v>258</v>
      </c>
      <c r="U20" s="199"/>
      <c r="V20" s="1149"/>
      <c r="W20" s="1149"/>
      <c r="X20" s="1149"/>
      <c r="Y20" s="1149"/>
      <c r="Z20" s="1543"/>
      <c r="AA20" s="179"/>
      <c r="AB20" s="186">
        <f t="shared" ref="AB20:BH20" si="14">AB7/AA7-1</f>
        <v>9.6007159253832519E-3</v>
      </c>
      <c r="AC20" s="186">
        <f t="shared" si="14"/>
        <v>7.4325160561707904E-3</v>
      </c>
      <c r="AD20" s="186">
        <f t="shared" si="14"/>
        <v>-4.4394709858455172E-3</v>
      </c>
      <c r="AE20" s="186">
        <f t="shared" si="14"/>
        <v>4.6163002853697899E-2</v>
      </c>
      <c r="AF20" s="186">
        <f t="shared" si="14"/>
        <v>9.9365264777175888E-3</v>
      </c>
      <c r="AG20" s="186">
        <f t="shared" si="14"/>
        <v>9.9886515353548866E-3</v>
      </c>
      <c r="AH20" s="186">
        <f t="shared" si="14"/>
        <v>-5.5939357091918662E-3</v>
      </c>
      <c r="AI20" s="186">
        <f t="shared" si="14"/>
        <v>-2.9586855741692175E-2</v>
      </c>
      <c r="AJ20" s="186">
        <f t="shared" si="14"/>
        <v>3.262872833224173E-2</v>
      </c>
      <c r="AK20" s="186">
        <f t="shared" si="14"/>
        <v>1.8113871364439538E-2</v>
      </c>
      <c r="AL20" s="186">
        <f t="shared" si="14"/>
        <v>-1.1057043381825449E-2</v>
      </c>
      <c r="AM20" s="186">
        <f t="shared" si="14"/>
        <v>2.7330002918676488E-2</v>
      </c>
      <c r="AN20" s="186">
        <f t="shared" si="14"/>
        <v>6.9869423316435419E-3</v>
      </c>
      <c r="AO20" s="186">
        <f t="shared" si="14"/>
        <v>-3.2204190996375504E-3</v>
      </c>
      <c r="AP20" s="186">
        <f t="shared" si="14"/>
        <v>5.9313270050238565E-3</v>
      </c>
      <c r="AQ20" s="186">
        <f t="shared" si="14"/>
        <v>-1.8196702252708308E-2</v>
      </c>
      <c r="AR20" s="186">
        <f t="shared" si="14"/>
        <v>3.036477922457026E-2</v>
      </c>
      <c r="AS20" s="186">
        <f t="shared" si="14"/>
        <v>-5.561917028979213E-2</v>
      </c>
      <c r="AT20" s="186">
        <f t="shared" si="14"/>
        <v>-5.2005617535721749E-2</v>
      </c>
      <c r="AU20" s="186">
        <f t="shared" si="14"/>
        <v>4.5685292771209918E-2</v>
      </c>
      <c r="AV20" s="186">
        <f t="shared" si="14"/>
        <v>4.4910088958028282E-2</v>
      </c>
      <c r="AW20" s="186">
        <f t="shared" si="14"/>
        <v>3.3045250886344357E-2</v>
      </c>
      <c r="AX20" s="186">
        <f t="shared" si="14"/>
        <v>6.6084530484638027E-3</v>
      </c>
      <c r="AY20" s="186">
        <f t="shared" si="14"/>
        <v>-4.0629391037306339E-2</v>
      </c>
      <c r="AZ20" s="186">
        <f t="shared" si="14"/>
        <v>-3.3223594024142433E-2</v>
      </c>
      <c r="BA20" s="186">
        <f t="shared" si="14"/>
        <v>-1.7234279892791249E-2</v>
      </c>
      <c r="BB20" s="186">
        <f t="shared" si="14"/>
        <v>-1.47744254800668E-2</v>
      </c>
      <c r="BC20" s="186">
        <f t="shared" si="14"/>
        <v>-4.0575260657553902E-2</v>
      </c>
      <c r="BD20" s="186">
        <f t="shared" si="14"/>
        <v>-3.3715250397504004E-2</v>
      </c>
      <c r="BE20" s="186">
        <f t="shared" si="14"/>
        <v>-5.8951168508453278E-2</v>
      </c>
      <c r="BF20" s="186">
        <f t="shared" si="14"/>
        <v>1.9850364803055243E-2</v>
      </c>
      <c r="BG20" s="186">
        <f t="shared" si="14"/>
        <v>-2.5917443669574269E-2</v>
      </c>
      <c r="BH20" s="186">
        <f t="shared" si="14"/>
        <v>-4.7762816276370135E-2</v>
      </c>
    </row>
    <row r="21" spans="1:60" s="27" customFormat="1" ht="15.75" customHeight="1">
      <c r="R21" s="152" t="s">
        <v>406</v>
      </c>
      <c r="S21" s="201"/>
      <c r="T21" s="183"/>
      <c r="U21" s="155"/>
      <c r="V21" s="1149"/>
      <c r="W21" s="1149"/>
      <c r="X21" s="1151"/>
      <c r="Y21" s="1149"/>
      <c r="Z21" s="1543"/>
      <c r="AA21" s="179"/>
      <c r="AB21" s="197">
        <f t="shared" ref="AB21:BH21" si="15">AB8/AA8-1</f>
        <v>6.999049105609112E-3</v>
      </c>
      <c r="AC21" s="197">
        <f t="shared" si="15"/>
        <v>5.1561680660598963E-3</v>
      </c>
      <c r="AD21" s="197">
        <f t="shared" si="15"/>
        <v>-6.6299663321844893E-3</v>
      </c>
      <c r="AE21" s="197">
        <f t="shared" si="15"/>
        <v>4.3731890465016132E-2</v>
      </c>
      <c r="AF21" s="197">
        <f t="shared" si="15"/>
        <v>1.2445381045716575E-2</v>
      </c>
      <c r="AG21" s="197">
        <f t="shared" si="15"/>
        <v>6.8889997275238812E-3</v>
      </c>
      <c r="AH21" s="197">
        <f t="shared" si="15"/>
        <v>-8.34283990454876E-3</v>
      </c>
      <c r="AI21" s="197">
        <f t="shared" si="15"/>
        <v>-3.7509707084306121E-2</v>
      </c>
      <c r="AJ21" s="197">
        <f t="shared" si="15"/>
        <v>1.6404047796308108E-2</v>
      </c>
      <c r="AK21" s="197">
        <f t="shared" si="15"/>
        <v>1.2404385668167928E-2</v>
      </c>
      <c r="AL21" s="197">
        <f t="shared" si="15"/>
        <v>-2.1485787420419511E-2</v>
      </c>
      <c r="AM21" s="197">
        <f t="shared" si="15"/>
        <v>1.6722318008823178E-2</v>
      </c>
      <c r="AN21" s="197">
        <f t="shared" si="15"/>
        <v>3.4762276939013237E-3</v>
      </c>
      <c r="AO21" s="197">
        <f t="shared" si="15"/>
        <v>-6.4236574617394515E-3</v>
      </c>
      <c r="AP21" s="197">
        <f t="shared" si="15"/>
        <v>5.6358610981239732E-3</v>
      </c>
      <c r="AQ21" s="197">
        <f t="shared" si="15"/>
        <v>-1.6728149961409811E-2</v>
      </c>
      <c r="AR21" s="197">
        <f t="shared" si="15"/>
        <v>2.4856895239881327E-2</v>
      </c>
      <c r="AS21" s="197">
        <f t="shared" si="15"/>
        <v>-5.287013051148326E-2</v>
      </c>
      <c r="AT21" s="197">
        <f t="shared" si="15"/>
        <v>-5.4231837718374143E-2</v>
      </c>
      <c r="AU21" s="197">
        <f t="shared" si="15"/>
        <v>4.237936427379374E-2</v>
      </c>
      <c r="AV21" s="197">
        <f t="shared" si="15"/>
        <v>4.0509555216459603E-2</v>
      </c>
      <c r="AW21" s="197">
        <f t="shared" si="15"/>
        <v>3.3410492026570981E-2</v>
      </c>
      <c r="AX21" s="197">
        <f t="shared" si="15"/>
        <v>9.8130112817158555E-3</v>
      </c>
      <c r="AY21" s="197">
        <f t="shared" si="15"/>
        <v>-3.3874321211165737E-2</v>
      </c>
      <c r="AZ21" s="197">
        <f t="shared" si="15"/>
        <v>-2.7265657932662557E-2</v>
      </c>
      <c r="BA21" s="197">
        <f t="shared" si="15"/>
        <v>-1.3270071008962936E-2</v>
      </c>
      <c r="BB21" s="197">
        <f t="shared" si="15"/>
        <v>-1.0208856638623032E-2</v>
      </c>
      <c r="BC21" s="197">
        <f t="shared" si="15"/>
        <v>-3.3843320463479043E-2</v>
      </c>
      <c r="BD21" s="197">
        <f t="shared" si="15"/>
        <v>-2.7360506627328807E-2</v>
      </c>
      <c r="BE21" s="197">
        <f t="shared" si="15"/>
        <v>-4.9932409018212831E-2</v>
      </c>
      <c r="BF21" s="197">
        <f t="shared" si="15"/>
        <v>2.4225781536562963E-2</v>
      </c>
      <c r="BG21" s="197">
        <f t="shared" si="15"/>
        <v>-2.2721960281646747E-2</v>
      </c>
      <c r="BH21" s="197">
        <f t="shared" si="15"/>
        <v>-3.923367991300819E-2</v>
      </c>
    </row>
    <row r="22" spans="1:60" s="24" customFormat="1" ht="15.75" customHeight="1">
      <c r="A22" s="27"/>
      <c r="R22" s="163"/>
      <c r="S22" s="1144" t="s">
        <v>427</v>
      </c>
      <c r="T22" s="153"/>
      <c r="U22" s="199"/>
      <c r="V22" s="1149"/>
      <c r="W22" s="1149"/>
      <c r="X22" s="1149"/>
      <c r="Y22" s="1149"/>
      <c r="Z22" s="1543"/>
      <c r="AA22" s="179"/>
      <c r="AB22" s="186">
        <f t="shared" ref="AB22:BH22" si="16">AB9/AA9-1</f>
        <v>5.9174902741678803E-3</v>
      </c>
      <c r="AC22" s="186">
        <f t="shared" si="16"/>
        <v>4.3219340017588426E-3</v>
      </c>
      <c r="AD22" s="186">
        <f t="shared" si="16"/>
        <v>-9.0523129715414097E-3</v>
      </c>
      <c r="AE22" s="186">
        <f t="shared" si="16"/>
        <v>4.4022840758679571E-2</v>
      </c>
      <c r="AF22" s="186">
        <f t="shared" si="16"/>
        <v>7.4849242705545826E-3</v>
      </c>
      <c r="AG22" s="186">
        <f t="shared" si="16"/>
        <v>7.7665489955227596E-3</v>
      </c>
      <c r="AH22" s="186">
        <f t="shared" si="16"/>
        <v>-8.2848663429501146E-3</v>
      </c>
      <c r="AI22" s="186">
        <f t="shared" si="16"/>
        <v>-3.4617721696522552E-2</v>
      </c>
      <c r="AJ22" s="186">
        <f t="shared" si="16"/>
        <v>2.8713778247758448E-2</v>
      </c>
      <c r="AK22" s="186">
        <f t="shared" si="16"/>
        <v>1.6220141359525986E-2</v>
      </c>
      <c r="AL22" s="186">
        <f t="shared" si="16"/>
        <v>-1.4881913815655068E-2</v>
      </c>
      <c r="AM22" s="186">
        <f t="shared" si="16"/>
        <v>2.20836005468934E-2</v>
      </c>
      <c r="AN22" s="186">
        <f t="shared" si="16"/>
        <v>4.8792771481371844E-3</v>
      </c>
      <c r="AO22" s="186">
        <f t="shared" si="16"/>
        <v>-4.3548238280314289E-3</v>
      </c>
      <c r="AP22" s="186">
        <f t="shared" si="16"/>
        <v>5.8764543879534781E-3</v>
      </c>
      <c r="AQ22" s="186">
        <f t="shared" si="16"/>
        <v>-1.8911196497399252E-2</v>
      </c>
      <c r="AR22" s="186">
        <f t="shared" si="16"/>
        <v>2.6943284083948971E-2</v>
      </c>
      <c r="AS22" s="186">
        <f t="shared" si="16"/>
        <v>-5.482766116497062E-2</v>
      </c>
      <c r="AT22" s="186">
        <f t="shared" si="16"/>
        <v>-5.551157819489938E-2</v>
      </c>
      <c r="AU22" s="186">
        <f t="shared" si="16"/>
        <v>4.3835305394614776E-2</v>
      </c>
      <c r="AV22" s="186">
        <f t="shared" si="16"/>
        <v>4.2836735068410459E-2</v>
      </c>
      <c r="AW22" s="186">
        <f t="shared" si="16"/>
        <v>3.4386145255101752E-2</v>
      </c>
      <c r="AX22" s="186">
        <f t="shared" si="16"/>
        <v>8.5645748541252065E-3</v>
      </c>
      <c r="AY22" s="186">
        <f t="shared" si="16"/>
        <v>-3.784650546375079E-2</v>
      </c>
      <c r="AZ22" s="186">
        <f t="shared" si="16"/>
        <v>-3.0981597509694758E-2</v>
      </c>
      <c r="BA22" s="186">
        <f t="shared" si="16"/>
        <v>-1.5960720689607966E-2</v>
      </c>
      <c r="BB22" s="186">
        <f t="shared" si="16"/>
        <v>-1.2041273625376658E-2</v>
      </c>
      <c r="BC22" s="186">
        <f t="shared" si="16"/>
        <v>-3.6664149275679736E-2</v>
      </c>
      <c r="BD22" s="186">
        <f t="shared" si="16"/>
        <v>-3.0929428189395036E-2</v>
      </c>
      <c r="BE22" s="186">
        <f t="shared" si="16"/>
        <v>-5.5766772472569559E-2</v>
      </c>
      <c r="BF22" s="186">
        <f t="shared" si="16"/>
        <v>2.575377077431229E-2</v>
      </c>
      <c r="BG22" s="186">
        <f t="shared" si="16"/>
        <v>-2.3600516586755327E-2</v>
      </c>
      <c r="BH22" s="186">
        <f t="shared" si="16"/>
        <v>-4.2299350302224314E-2</v>
      </c>
    </row>
    <row r="23" spans="1:60" s="24" customFormat="1" ht="15.75" customHeight="1">
      <c r="A23" s="27"/>
      <c r="R23" s="200"/>
      <c r="S23" s="168"/>
      <c r="T23" s="1146" t="s">
        <v>428</v>
      </c>
      <c r="U23" s="165"/>
      <c r="V23" s="1149"/>
      <c r="W23" s="1149"/>
      <c r="X23" s="1149"/>
      <c r="Y23" s="1149"/>
      <c r="Z23" s="1543"/>
      <c r="AA23" s="179"/>
      <c r="AB23" s="186">
        <f t="shared" ref="AB23:BH23" si="17">AB10/AA10-1</f>
        <v>5.6144116183800552E-3</v>
      </c>
      <c r="AC23" s="186">
        <f t="shared" si="17"/>
        <v>3.6637526398390907E-3</v>
      </c>
      <c r="AD23" s="186">
        <f t="shared" si="17"/>
        <v>-7.3957609557846471E-3</v>
      </c>
      <c r="AE23" s="186">
        <f t="shared" si="17"/>
        <v>4.3432030100469365E-2</v>
      </c>
      <c r="AF23" s="186">
        <f t="shared" si="17"/>
        <v>7.4834673029491316E-3</v>
      </c>
      <c r="AG23" s="186">
        <f t="shared" si="17"/>
        <v>7.6694950166016351E-3</v>
      </c>
      <c r="AH23" s="186">
        <f t="shared" si="17"/>
        <v>-7.9428581404374921E-3</v>
      </c>
      <c r="AI23" s="186">
        <f t="shared" si="17"/>
        <v>-3.2003834523093522E-2</v>
      </c>
      <c r="AJ23" s="186">
        <f t="shared" si="17"/>
        <v>3.1039027762837401E-2</v>
      </c>
      <c r="AK23" s="186">
        <f t="shared" si="17"/>
        <v>1.6036349874095635E-2</v>
      </c>
      <c r="AL23" s="186">
        <f t="shared" si="17"/>
        <v>-1.408641716894643E-2</v>
      </c>
      <c r="AM23" s="186">
        <f t="shared" si="17"/>
        <v>2.5960079158450666E-2</v>
      </c>
      <c r="AN23" s="186">
        <f t="shared" si="17"/>
        <v>5.3466672677802141E-3</v>
      </c>
      <c r="AO23" s="186">
        <f t="shared" si="17"/>
        <v>-3.9458489244534878E-3</v>
      </c>
      <c r="AP23" s="186">
        <f t="shared" si="17"/>
        <v>6.0809160665502571E-3</v>
      </c>
      <c r="AQ23" s="186">
        <f t="shared" si="17"/>
        <v>-1.9217646878633032E-2</v>
      </c>
      <c r="AR23" s="186">
        <f t="shared" si="17"/>
        <v>2.9302489417586175E-2</v>
      </c>
      <c r="AS23" s="186">
        <f t="shared" si="17"/>
        <v>-5.5995200256964139E-2</v>
      </c>
      <c r="AT23" s="186">
        <f t="shared" si="17"/>
        <v>-5.1620591074460709E-2</v>
      </c>
      <c r="AU23" s="186">
        <f t="shared" si="17"/>
        <v>4.547827448504127E-2</v>
      </c>
      <c r="AV23" s="186">
        <f t="shared" si="17"/>
        <v>4.6733851565796902E-2</v>
      </c>
      <c r="AW23" s="186">
        <f t="shared" si="17"/>
        <v>3.5001154504905596E-2</v>
      </c>
      <c r="AX23" s="186">
        <f t="shared" si="17"/>
        <v>8.0207824998892452E-3</v>
      </c>
      <c r="AY23" s="186">
        <f t="shared" si="17"/>
        <v>-3.9296783047526374E-2</v>
      </c>
      <c r="AZ23" s="186">
        <f t="shared" si="17"/>
        <v>-3.2140356522127655E-2</v>
      </c>
      <c r="BA23" s="186">
        <f t="shared" si="17"/>
        <v>-1.6826257522968069E-2</v>
      </c>
      <c r="BB23" s="186">
        <f t="shared" si="17"/>
        <v>-1.3819621662939707E-2</v>
      </c>
      <c r="BC23" s="186">
        <f t="shared" si="17"/>
        <v>-3.9288448093445227E-2</v>
      </c>
      <c r="BD23" s="186">
        <f t="shared" si="17"/>
        <v>-3.2234003181487947E-2</v>
      </c>
      <c r="BE23" s="186">
        <f t="shared" si="17"/>
        <v>-5.5900770507277375E-2</v>
      </c>
      <c r="BF23" s="186">
        <f t="shared" si="17"/>
        <v>2.5082052954032097E-2</v>
      </c>
      <c r="BG23" s="186">
        <f t="shared" si="17"/>
        <v>-2.1588421742639641E-2</v>
      </c>
      <c r="BH23" s="186">
        <f t="shared" si="17"/>
        <v>-4.3206547584949351E-2</v>
      </c>
    </row>
    <row r="24" spans="1:60" s="24" customFormat="1" ht="15.75" customHeight="1">
      <c r="A24" s="27"/>
      <c r="R24" s="185" t="s">
        <v>71</v>
      </c>
      <c r="S24" s="202"/>
      <c r="T24" s="184"/>
      <c r="U24" s="165"/>
      <c r="V24" s="1149"/>
      <c r="W24" s="1149"/>
      <c r="X24" s="1151"/>
      <c r="Y24" s="1151"/>
      <c r="Z24" s="1543"/>
      <c r="AA24" s="179"/>
      <c r="AB24" s="186">
        <f t="shared" ref="AB24:BH24" si="18">AB11/AA11-1</f>
        <v>3.9640485070098208E-3</v>
      </c>
      <c r="AC24" s="186">
        <f t="shared" si="18"/>
        <v>3.7550060031747989E-3</v>
      </c>
      <c r="AD24" s="186">
        <f t="shared" si="18"/>
        <v>2.9783168897059564E-3</v>
      </c>
      <c r="AE24" s="186">
        <f t="shared" si="18"/>
        <v>2.6172981798973094E-3</v>
      </c>
      <c r="AF24" s="186">
        <f t="shared" si="18"/>
        <v>2.4348381431364974E-3</v>
      </c>
      <c r="AG24" s="186">
        <f t="shared" si="18"/>
        <v>2.30150513657712E-3</v>
      </c>
      <c r="AH24" s="186">
        <f t="shared" si="18"/>
        <v>2.3677289665420265E-3</v>
      </c>
      <c r="AI24" s="186">
        <f t="shared" si="18"/>
        <v>2.4968887972922627E-3</v>
      </c>
      <c r="AJ24" s="186">
        <f t="shared" si="18"/>
        <v>1.5418432538427673E-3</v>
      </c>
      <c r="AK24" s="186">
        <f t="shared" si="18"/>
        <v>2.0447314612330736E-3</v>
      </c>
      <c r="AL24" s="186">
        <f t="shared" si="18"/>
        <v>3.0726565085168467E-3</v>
      </c>
      <c r="AM24" s="186">
        <f t="shared" si="18"/>
        <v>1.3352602972132033E-3</v>
      </c>
      <c r="AN24" s="186">
        <f t="shared" si="18"/>
        <v>1.6315516997944535E-3</v>
      </c>
      <c r="AO24" s="186">
        <f t="shared" si="18"/>
        <v>7.2830360079567669E-4</v>
      </c>
      <c r="AP24" s="186">
        <f t="shared" si="18"/>
        <v>-1.486849210013963E-4</v>
      </c>
      <c r="AQ24" s="186">
        <f t="shared" si="18"/>
        <v>1.0409492204621618E-3</v>
      </c>
      <c r="AR24" s="186">
        <f t="shared" si="18"/>
        <v>1.0320482247989649E-3</v>
      </c>
      <c r="AS24" s="186">
        <f t="shared" si="18"/>
        <v>3.983348043081758E-4</v>
      </c>
      <c r="AT24" s="186">
        <f t="shared" si="18"/>
        <v>-4.0598357328003321E-4</v>
      </c>
      <c r="AU24" s="186">
        <f t="shared" si="18"/>
        <v>1.9801299675070716E-4</v>
      </c>
      <c r="AV24" s="186">
        <f t="shared" si="18"/>
        <v>-1.7423365118465206E-3</v>
      </c>
      <c r="AW24" s="186">
        <f t="shared" si="18"/>
        <v>-1.8897598423420758E-3</v>
      </c>
      <c r="AX24" s="186">
        <f t="shared" si="18"/>
        <v>-1.4010916004358887E-3</v>
      </c>
      <c r="AY24" s="186">
        <f t="shared" si="18"/>
        <v>-1.3871172348183247E-3</v>
      </c>
      <c r="AZ24" s="186">
        <f t="shared" si="18"/>
        <v>-1.119209287539058E-3</v>
      </c>
      <c r="BA24" s="186">
        <f t="shared" si="18"/>
        <v>-4.1500535683036688E-4</v>
      </c>
      <c r="BB24" s="186">
        <f t="shared" si="18"/>
        <v>-9.6818375025586878E-4</v>
      </c>
      <c r="BC24" s="186">
        <f t="shared" si="18"/>
        <v>-1.3394369637327319E-3</v>
      </c>
      <c r="BD24" s="186">
        <f t="shared" si="18"/>
        <v>-1.5305840677244387E-3</v>
      </c>
      <c r="BE24" s="186">
        <f t="shared" si="18"/>
        <v>-3.2310141835566464E-3</v>
      </c>
      <c r="BF24" s="186">
        <f t="shared" si="18"/>
        <v>-5.1036774430891496E-3</v>
      </c>
      <c r="BG24" s="186">
        <f t="shared" si="18"/>
        <v>-4.4245407792956604E-3</v>
      </c>
      <c r="BH24" s="186">
        <f t="shared" si="18"/>
        <v>-4.7620190960967479E-3</v>
      </c>
    </row>
    <row r="25" spans="1:60" s="24" customFormat="1">
      <c r="A25" s="27"/>
      <c r="B25" s="203"/>
      <c r="C25" s="203"/>
      <c r="D25" s="203"/>
      <c r="E25" s="203"/>
      <c r="F25" s="203"/>
      <c r="G25" s="203"/>
      <c r="H25" s="203"/>
      <c r="I25" s="203"/>
      <c r="J25" s="203"/>
      <c r="K25" s="203"/>
      <c r="L25" s="203"/>
      <c r="M25" s="203"/>
      <c r="N25" s="203"/>
      <c r="O25" s="203"/>
      <c r="P25" s="203"/>
      <c r="Q25" s="203"/>
      <c r="S25" s="173"/>
      <c r="V25" s="1149"/>
      <c r="W25" s="1149"/>
      <c r="X25" s="1149"/>
      <c r="Y25" s="1149"/>
      <c r="Z25" s="1149"/>
    </row>
    <row r="26" spans="1:60" s="24" customFormat="1">
      <c r="A26" s="27"/>
      <c r="R26" s="24" t="s">
        <v>263</v>
      </c>
      <c r="S26" s="173"/>
      <c r="V26" s="1149"/>
      <c r="W26" s="1149"/>
      <c r="X26" s="1626"/>
      <c r="Y26" s="1149"/>
      <c r="Z26" s="1149"/>
    </row>
    <row r="27" spans="1:60" s="24" customFormat="1">
      <c r="A27" s="27"/>
      <c r="R27" s="149"/>
      <c r="S27" s="150"/>
      <c r="T27" s="150"/>
      <c r="U27" s="151"/>
      <c r="V27" s="1149"/>
      <c r="W27" s="1150"/>
      <c r="X27" s="1150"/>
      <c r="Y27" s="1150"/>
      <c r="Z27" s="1605"/>
      <c r="AA27" s="98">
        <v>1990</v>
      </c>
      <c r="AB27" s="98">
        <f t="shared" ref="AB27:BA27" si="19">AA27+1</f>
        <v>1991</v>
      </c>
      <c r="AC27" s="98">
        <f t="shared" si="19"/>
        <v>1992</v>
      </c>
      <c r="AD27" s="98">
        <f t="shared" si="19"/>
        <v>1993</v>
      </c>
      <c r="AE27" s="98">
        <f t="shared" si="19"/>
        <v>1994</v>
      </c>
      <c r="AF27" s="98">
        <f t="shared" si="19"/>
        <v>1995</v>
      </c>
      <c r="AG27" s="98">
        <f t="shared" si="19"/>
        <v>1996</v>
      </c>
      <c r="AH27" s="98">
        <f t="shared" si="19"/>
        <v>1997</v>
      </c>
      <c r="AI27" s="98">
        <f t="shared" si="19"/>
        <v>1998</v>
      </c>
      <c r="AJ27" s="98">
        <f t="shared" si="19"/>
        <v>1999</v>
      </c>
      <c r="AK27" s="98">
        <f t="shared" si="19"/>
        <v>2000</v>
      </c>
      <c r="AL27" s="98">
        <f t="shared" si="19"/>
        <v>2001</v>
      </c>
      <c r="AM27" s="98">
        <f t="shared" si="19"/>
        <v>2002</v>
      </c>
      <c r="AN27" s="98">
        <f t="shared" si="19"/>
        <v>2003</v>
      </c>
      <c r="AO27" s="98">
        <f t="shared" si="19"/>
        <v>2004</v>
      </c>
      <c r="AP27" s="98">
        <f t="shared" si="19"/>
        <v>2005</v>
      </c>
      <c r="AQ27" s="98">
        <f t="shared" si="19"/>
        <v>2006</v>
      </c>
      <c r="AR27" s="98">
        <f t="shared" si="19"/>
        <v>2007</v>
      </c>
      <c r="AS27" s="98">
        <f t="shared" si="19"/>
        <v>2008</v>
      </c>
      <c r="AT27" s="98">
        <f t="shared" si="19"/>
        <v>2009</v>
      </c>
      <c r="AU27" s="98">
        <f t="shared" si="19"/>
        <v>2010</v>
      </c>
      <c r="AV27" s="98">
        <f t="shared" si="19"/>
        <v>2011</v>
      </c>
      <c r="AW27" s="98">
        <f t="shared" si="19"/>
        <v>2012</v>
      </c>
      <c r="AX27" s="98">
        <f t="shared" si="19"/>
        <v>2013</v>
      </c>
      <c r="AY27" s="98">
        <f t="shared" si="19"/>
        <v>2014</v>
      </c>
      <c r="AZ27" s="98">
        <f t="shared" si="19"/>
        <v>2015</v>
      </c>
      <c r="BA27" s="98">
        <f t="shared" si="19"/>
        <v>2016</v>
      </c>
      <c r="BB27" s="98">
        <f t="shared" ref="BB27:BH27" si="20">BA27+1</f>
        <v>2017</v>
      </c>
      <c r="BC27" s="98">
        <f t="shared" si="20"/>
        <v>2018</v>
      </c>
      <c r="BD27" s="98">
        <f t="shared" si="20"/>
        <v>2019</v>
      </c>
      <c r="BE27" s="98">
        <f t="shared" si="20"/>
        <v>2020</v>
      </c>
      <c r="BF27" s="98">
        <f t="shared" si="20"/>
        <v>2021</v>
      </c>
      <c r="BG27" s="98">
        <f t="shared" si="20"/>
        <v>2022</v>
      </c>
      <c r="BH27" s="98">
        <f t="shared" si="20"/>
        <v>2023</v>
      </c>
    </row>
    <row r="28" spans="1:60" s="24" customFormat="1" ht="15.75" customHeight="1">
      <c r="A28" s="27"/>
      <c r="R28" s="152" t="s">
        <v>211</v>
      </c>
      <c r="S28" s="195"/>
      <c r="T28" s="27"/>
      <c r="U28" s="196"/>
      <c r="V28" s="1149"/>
      <c r="W28" s="1149"/>
      <c r="X28" s="1151"/>
      <c r="Y28" s="1151"/>
      <c r="Z28" s="1149"/>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86">
        <f>AY5/$AX5-1</f>
        <v>-3.5214450791214436E-2</v>
      </c>
      <c r="AZ28" s="186">
        <f t="shared" ref="AZ28:BE28" si="21">AZ5/$AX5-1</f>
        <v>-6.2570319127277285E-2</v>
      </c>
      <c r="BA28" s="186">
        <f t="shared" si="21"/>
        <v>-7.5393953331195029E-2</v>
      </c>
      <c r="BB28" s="186">
        <f t="shared" si="21"/>
        <v>-8.5719173607044841E-2</v>
      </c>
      <c r="BC28" s="186">
        <f t="shared" si="21"/>
        <v>-0.11784464888335366</v>
      </c>
      <c r="BD28" s="186">
        <f t="shared" si="21"/>
        <v>-0.14329413662988988</v>
      </c>
      <c r="BE28" s="186">
        <f t="shared" si="21"/>
        <v>-0.18870133865767214</v>
      </c>
      <c r="BF28" s="186">
        <f t="shared" ref="BF28:BG34" si="22">BF5/$AX5-1</f>
        <v>-0.17328791063738613</v>
      </c>
      <c r="BG28" s="186">
        <f t="shared" si="22"/>
        <v>-0.19564713837688197</v>
      </c>
      <c r="BH28" s="186">
        <f t="shared" ref="BH28" si="23">BH5/$AX5-1</f>
        <v>-0.23088492629579049</v>
      </c>
    </row>
    <row r="29" spans="1:60" s="24" customFormat="1" ht="15.75" customHeight="1">
      <c r="A29" s="27"/>
      <c r="R29" s="163"/>
      <c r="S29" s="164" t="s">
        <v>256</v>
      </c>
      <c r="T29" s="198"/>
      <c r="U29" s="199"/>
      <c r="V29" s="1149"/>
      <c r="W29" s="1149"/>
      <c r="X29" s="1149"/>
      <c r="Y29" s="1151"/>
      <c r="Z29" s="1543"/>
      <c r="AA29" s="179"/>
      <c r="AB29" s="179"/>
      <c r="AC29" s="179"/>
      <c r="AD29" s="179"/>
      <c r="AE29" s="179"/>
      <c r="AF29" s="179"/>
      <c r="AG29" s="179"/>
      <c r="AH29" s="179"/>
      <c r="AI29" s="179"/>
      <c r="AJ29" s="179"/>
      <c r="AK29" s="179"/>
      <c r="AL29" s="179"/>
      <c r="AM29" s="179"/>
      <c r="AN29" s="179"/>
      <c r="AO29" s="179"/>
      <c r="AP29" s="179"/>
      <c r="AQ29" s="179"/>
      <c r="AR29" s="179"/>
      <c r="AS29" s="179"/>
      <c r="AT29" s="179"/>
      <c r="AU29" s="179"/>
      <c r="AV29" s="179"/>
      <c r="AW29" s="179"/>
      <c r="AX29" s="179"/>
      <c r="AY29" s="186">
        <f t="shared" ref="AY29:BE29" si="24">AY6/$AX6-1</f>
        <v>-3.9181125158562535E-2</v>
      </c>
      <c r="AZ29" s="186">
        <f t="shared" si="24"/>
        <v>-6.9990869936578104E-2</v>
      </c>
      <c r="BA29" s="186">
        <f t="shared" si="24"/>
        <v>-8.5214284491043513E-2</v>
      </c>
      <c r="BB29" s="186">
        <f t="shared" si="24"/>
        <v>-9.7104485541566032E-2</v>
      </c>
      <c r="BC29" s="186">
        <f t="shared" si="24"/>
        <v>-0.131373412508624</v>
      </c>
      <c r="BD29" s="186">
        <f t="shared" si="24"/>
        <v>-0.15952792132461635</v>
      </c>
      <c r="BE29" s="186">
        <f t="shared" si="24"/>
        <v>-0.20896247473649865</v>
      </c>
      <c r="BF29" s="186">
        <f t="shared" si="22"/>
        <v>-0.19273144914431772</v>
      </c>
      <c r="BG29" s="186">
        <f t="shared" si="22"/>
        <v>-0.21527090044081088</v>
      </c>
      <c r="BH29" s="186">
        <f t="shared" ref="BH29" si="25">BH6/$AX6-1</f>
        <v>-0.2520432582439337</v>
      </c>
    </row>
    <row r="30" spans="1:60" s="27" customFormat="1" ht="15.75" customHeight="1">
      <c r="R30" s="200"/>
      <c r="S30" s="168"/>
      <c r="T30" s="164" t="s">
        <v>258</v>
      </c>
      <c r="U30" s="199"/>
      <c r="V30" s="1149"/>
      <c r="W30" s="1149"/>
      <c r="X30" s="1149"/>
      <c r="Y30" s="1149"/>
      <c r="Z30" s="1543"/>
      <c r="AA30" s="179"/>
      <c r="AB30" s="179"/>
      <c r="AC30" s="179"/>
      <c r="AD30" s="179"/>
      <c r="AE30" s="179"/>
      <c r="AF30" s="179"/>
      <c r="AG30" s="179"/>
      <c r="AH30" s="179"/>
      <c r="AI30" s="179"/>
      <c r="AJ30" s="179"/>
      <c r="AK30" s="179"/>
      <c r="AL30" s="179"/>
      <c r="AM30" s="179"/>
      <c r="AN30" s="179"/>
      <c r="AO30" s="179"/>
      <c r="AP30" s="179"/>
      <c r="AQ30" s="179"/>
      <c r="AR30" s="179"/>
      <c r="AS30" s="179"/>
      <c r="AT30" s="179"/>
      <c r="AU30" s="179"/>
      <c r="AV30" s="179"/>
      <c r="AW30" s="179"/>
      <c r="AX30" s="179"/>
      <c r="AY30" s="197">
        <f t="shared" ref="AY30:BE30" si="26">AY7/$AX7-1</f>
        <v>-4.0629391037306339E-2</v>
      </c>
      <c r="AZ30" s="197">
        <f t="shared" si="26"/>
        <v>-7.2503130668177151E-2</v>
      </c>
      <c r="BA30" s="197">
        <f t="shared" si="26"/>
        <v>-8.8487871313929434E-2</v>
      </c>
      <c r="BB30" s="197">
        <f t="shared" si="26"/>
        <v>-0.10195493933337885</v>
      </c>
      <c r="BC30" s="197">
        <f t="shared" si="26"/>
        <v>-0.13839335175215572</v>
      </c>
      <c r="BD30" s="197">
        <f t="shared" si="26"/>
        <v>-0.16744263564198592</v>
      </c>
      <c r="BE30" s="197">
        <f t="shared" si="26"/>
        <v>-0.21652286512120889</v>
      </c>
      <c r="BF30" s="197">
        <f t="shared" si="22"/>
        <v>-0.20097055817901244</v>
      </c>
      <c r="BG30" s="197">
        <f t="shared" si="22"/>
        <v>-0.22167935872773925</v>
      </c>
      <c r="BH30" s="197">
        <f t="shared" ref="BH30" si="27">BH7/$AX7-1</f>
        <v>-0.25885414452093281</v>
      </c>
    </row>
    <row r="31" spans="1:60" s="24" customFormat="1" ht="15.75" customHeight="1">
      <c r="A31" s="27"/>
      <c r="R31" s="152" t="s">
        <v>406</v>
      </c>
      <c r="S31" s="201"/>
      <c r="T31" s="183"/>
      <c r="U31" s="155"/>
      <c r="V31" s="1149"/>
      <c r="W31" s="1149"/>
      <c r="X31" s="1151"/>
      <c r="Y31" s="1149"/>
      <c r="Z31" s="1543"/>
      <c r="AA31" s="179"/>
      <c r="AB31" s="179"/>
      <c r="AC31" s="179"/>
      <c r="AD31" s="179"/>
      <c r="AE31" s="179"/>
      <c r="AF31" s="179"/>
      <c r="AG31" s="179"/>
      <c r="AH31" s="179"/>
      <c r="AI31" s="179"/>
      <c r="AJ31" s="179"/>
      <c r="AK31" s="179"/>
      <c r="AL31" s="179"/>
      <c r="AM31" s="179"/>
      <c r="AN31" s="179"/>
      <c r="AO31" s="179"/>
      <c r="AP31" s="179"/>
      <c r="AQ31" s="179"/>
      <c r="AR31" s="179"/>
      <c r="AS31" s="179"/>
      <c r="AT31" s="179"/>
      <c r="AU31" s="179"/>
      <c r="AV31" s="179"/>
      <c r="AW31" s="179"/>
      <c r="AX31" s="179"/>
      <c r="AY31" s="186">
        <f>AY8/$AX8-1</f>
        <v>-3.3874321211165737E-2</v>
      </c>
      <c r="AZ31" s="186">
        <f t="shared" ref="AZ31:BE31" si="28">AZ8/$AX8-1</f>
        <v>-6.0216373488983566E-2</v>
      </c>
      <c r="BA31" s="186">
        <f t="shared" si="28"/>
        <v>-7.2687368945845376E-2</v>
      </c>
      <c r="BB31" s="186">
        <f t="shared" si="28"/>
        <v>-8.21541706554616E-2</v>
      </c>
      <c r="BC31" s="186">
        <f t="shared" si="28"/>
        <v>-0.11321712119403649</v>
      </c>
      <c r="BD31" s="186">
        <f t="shared" si="28"/>
        <v>-0.13747995002660884</v>
      </c>
      <c r="BE31" s="186">
        <f t="shared" si="28"/>
        <v>-0.18054765394828953</v>
      </c>
      <c r="BF31" s="186">
        <f t="shared" si="22"/>
        <v>-0.16069578043321675</v>
      </c>
      <c r="BG31" s="186">
        <f t="shared" si="22"/>
        <v>-0.17976641757443168</v>
      </c>
      <c r="BH31" s="186">
        <f t="shared" ref="BH31" si="29">BH8/$AX8-1</f>
        <v>-0.21194719940121642</v>
      </c>
    </row>
    <row r="32" spans="1:60" s="24" customFormat="1" ht="15.75" customHeight="1">
      <c r="A32" s="27"/>
      <c r="R32" s="163"/>
      <c r="S32" s="1144" t="s">
        <v>427</v>
      </c>
      <c r="T32" s="153"/>
      <c r="U32" s="199"/>
      <c r="V32" s="1149"/>
      <c r="W32" s="1149"/>
      <c r="X32" s="1149"/>
      <c r="Y32" s="1149"/>
      <c r="Z32" s="1543"/>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86">
        <f t="shared" ref="AY32:BE32" si="30">AY9/$AX9-1</f>
        <v>-3.784650546375079E-2</v>
      </c>
      <c r="AZ32" s="186">
        <f t="shared" si="30"/>
        <v>-6.7655557774019215E-2</v>
      </c>
      <c r="BA32" s="186">
        <f t="shared" si="30"/>
        <v>-8.2536447002896418E-2</v>
      </c>
      <c r="BB32" s="186">
        <f t="shared" si="30"/>
        <v>-9.358387668584478E-2</v>
      </c>
      <c r="BC32" s="186">
        <f t="shared" si="30"/>
        <v>-0.1268168527369179</v>
      </c>
      <c r="BD32" s="186">
        <f t="shared" si="30"/>
        <v>-0.15382390818638136</v>
      </c>
      <c r="BE32" s="186">
        <f t="shared" si="30"/>
        <v>-0.20101241777027956</v>
      </c>
      <c r="BF32" s="186">
        <f t="shared" si="22"/>
        <v>-0.18043547472601329</v>
      </c>
      <c r="BG32" s="186">
        <f t="shared" si="22"/>
        <v>-0.19977762089865825</v>
      </c>
      <c r="BH32" s="186">
        <f t="shared" ref="BH32" si="31">BH9/$AX9-1</f>
        <v>-0.23362650763194526</v>
      </c>
    </row>
    <row r="33" spans="1:60" s="27" customFormat="1" ht="15.75" customHeight="1">
      <c r="R33" s="200"/>
      <c r="S33" s="168"/>
      <c r="T33" s="1146" t="s">
        <v>428</v>
      </c>
      <c r="U33" s="165"/>
      <c r="V33" s="1149"/>
      <c r="W33" s="1149"/>
      <c r="X33" s="1149"/>
      <c r="Y33" s="1149"/>
      <c r="Z33" s="1543"/>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97">
        <f t="shared" ref="AY33:BE33" si="32">AY10/$AX10-1</f>
        <v>-3.9296783047526374E-2</v>
      </c>
      <c r="AZ33" s="197">
        <f t="shared" si="32"/>
        <v>-7.0174126952333826E-2</v>
      </c>
      <c r="BA33" s="197">
        <f t="shared" si="32"/>
        <v>-8.5819616543752475E-2</v>
      </c>
      <c r="BB33" s="197">
        <f t="shared" si="32"/>
        <v>-9.845324357479901E-2</v>
      </c>
      <c r="BC33" s="197">
        <f t="shared" si="32"/>
        <v>-0.13387361651842444</v>
      </c>
      <c r="BD33" s="197">
        <f t="shared" si="32"/>
        <v>-0.16179233711914021</v>
      </c>
      <c r="BE33" s="197">
        <f t="shared" si="32"/>
        <v>-0.20864879131928449</v>
      </c>
      <c r="BF33" s="197">
        <f t="shared" si="22"/>
        <v>-0.18880007839791746</v>
      </c>
      <c r="BG33" s="197">
        <f t="shared" si="22"/>
        <v>-0.20631260442305932</v>
      </c>
      <c r="BH33" s="197">
        <f t="shared" ref="BH33" si="33">BH10/$AX10-1</f>
        <v>-0.24060509664762897</v>
      </c>
    </row>
    <row r="34" spans="1:60" s="24" customFormat="1" ht="15.75" customHeight="1">
      <c r="A34" s="27"/>
      <c r="R34" s="185" t="s">
        <v>71</v>
      </c>
      <c r="S34" s="202"/>
      <c r="T34" s="184"/>
      <c r="U34" s="165"/>
      <c r="V34" s="1149"/>
      <c r="W34" s="1149"/>
      <c r="X34" s="1151"/>
      <c r="Y34" s="1151"/>
      <c r="Z34" s="1543"/>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86">
        <f t="shared" ref="AY34:BE34" si="34">AY11/$AX11-1</f>
        <v>-1.3871172348183247E-3</v>
      </c>
      <c r="AZ34" s="186">
        <f t="shared" si="34"/>
        <v>-2.5047740478653102E-3</v>
      </c>
      <c r="BA34" s="186">
        <f t="shared" si="34"/>
        <v>-2.918739910048207E-3</v>
      </c>
      <c r="BB34" s="186">
        <f t="shared" si="34"/>
        <v>-3.884097783751872E-3</v>
      </c>
      <c r="BC34" s="186">
        <f t="shared" si="34"/>
        <v>-5.2183322433423385E-3</v>
      </c>
      <c r="BD34" s="186">
        <f t="shared" si="34"/>
        <v>-6.7409292148750133E-3</v>
      </c>
      <c r="BE34" s="186">
        <f t="shared" si="34"/>
        <v>-9.9501633605280082E-3</v>
      </c>
      <c r="BF34" s="186">
        <f t="shared" si="22"/>
        <v>-1.5003058379319034E-2</v>
      </c>
      <c r="BG34" s="186">
        <f t="shared" si="22"/>
        <v>-1.9361217515001194E-2</v>
      </c>
      <c r="BH34" s="186">
        <f t="shared" ref="BH34" si="35">BH11/$AX11-1</f>
        <v>-2.4031038123567883E-2</v>
      </c>
    </row>
    <row r="35" spans="1:60" s="24" customFormat="1" ht="18.75" customHeight="1">
      <c r="A35" s="27"/>
      <c r="S35" s="204"/>
      <c r="V35" s="1149"/>
      <c r="W35" s="1149"/>
      <c r="X35" s="1151"/>
      <c r="Y35" s="1151"/>
      <c r="Z35" s="1149"/>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1"/>
      <c r="BC35" s="181"/>
      <c r="BD35" s="181"/>
      <c r="BE35" s="181"/>
      <c r="BF35" s="181"/>
      <c r="BG35" s="181"/>
      <c r="BH35" s="181"/>
    </row>
  </sheetData>
  <mergeCells count="5">
    <mergeCell ref="W11:Y11"/>
    <mergeCell ref="W12:Z12"/>
    <mergeCell ref="W4:Y4"/>
    <mergeCell ref="R4:T4"/>
    <mergeCell ref="R12:U12"/>
  </mergeCells>
  <phoneticPr fontId="10"/>
  <pageMargins left="0.28000000000000003" right="0.32" top="0.71" bottom="0.24" header="0.51181102362204722" footer="0.26"/>
  <pageSetup paperSize="9" scale="41"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8F5DC-65A2-48A0-8633-284D314DEC81}">
  <sheetPr codeName="Sheet13">
    <pageSetUpPr fitToPage="1"/>
  </sheetPr>
  <dimension ref="A1:BI36"/>
  <sheetViews>
    <sheetView zoomScaleNormal="100" workbookViewId="0">
      <pane xSplit="21" ySplit="4" topLeftCell="AA5" activePane="bottomRight" state="frozen"/>
      <selection pane="topRight" activeCell="V1" sqref="V1"/>
      <selection pane="bottomLeft" activeCell="A5" sqref="A5"/>
      <selection pane="bottomRight"/>
    </sheetView>
  </sheetViews>
  <sheetFormatPr defaultColWidth="9" defaultRowHeight="13.8"/>
  <cols>
    <col min="1" max="1" width="2" style="146" customWidth="1"/>
    <col min="2" max="17" width="1.88671875" style="147" hidden="1" customWidth="1"/>
    <col min="18" max="19" width="2.109375" style="147" customWidth="1"/>
    <col min="20" max="20" width="36.88671875" style="147" customWidth="1"/>
    <col min="21" max="21" width="17" style="147" customWidth="1"/>
    <col min="22" max="22" width="3" style="2" hidden="1" customWidth="1"/>
    <col min="23" max="24" width="3" style="1627" hidden="1" customWidth="1"/>
    <col min="25" max="25" width="3" style="2" hidden="1" customWidth="1"/>
    <col min="26" max="26" width="3" style="1627" hidden="1" customWidth="1"/>
    <col min="27" max="60" width="7.88671875" style="147" customWidth="1"/>
    <col min="61" max="61" width="8.88671875" style="147" customWidth="1"/>
    <col min="62" max="16384" width="9" style="147"/>
  </cols>
  <sheetData>
    <row r="1" spans="1:61" ht="43.5" customHeight="1">
      <c r="R1" s="148" t="s">
        <v>407</v>
      </c>
      <c r="W1" s="1634"/>
      <c r="Y1" s="1635"/>
      <c r="Z1" s="1635"/>
    </row>
    <row r="2" spans="1:61" ht="14.25" customHeight="1">
      <c r="R2" s="30" t="str">
        <f>'0.Contents'!$B$2</f>
        <v>＜暫定データ＞</v>
      </c>
      <c r="U2" s="30"/>
      <c r="V2" s="1627"/>
      <c r="W2" s="1521"/>
      <c r="Y2" s="1627"/>
    </row>
    <row r="3" spans="1:61" s="24" customFormat="1" ht="18.75" customHeight="1" thickBot="1">
      <c r="A3" s="27"/>
      <c r="R3" s="24" t="s">
        <v>254</v>
      </c>
      <c r="V3" s="1149"/>
      <c r="W3" s="1149"/>
      <c r="X3" s="1149"/>
      <c r="Y3" s="1149"/>
      <c r="Z3" s="1149"/>
    </row>
    <row r="4" spans="1:61" s="24" customFormat="1" ht="14.4" thickBot="1">
      <c r="A4" s="27"/>
      <c r="R4" s="1035"/>
      <c r="S4" s="1036"/>
      <c r="T4" s="355"/>
      <c r="U4" s="958" t="s">
        <v>67</v>
      </c>
      <c r="V4" s="1149"/>
      <c r="W4" s="1846"/>
      <c r="X4" s="1846"/>
      <c r="Y4" s="1846"/>
      <c r="Z4" s="1628"/>
      <c r="AA4" s="1033">
        <v>1990</v>
      </c>
      <c r="AB4" s="957">
        <f t="shared" ref="AB4:BA4" si="0">AA4+1</f>
        <v>1991</v>
      </c>
      <c r="AC4" s="957">
        <f t="shared" si="0"/>
        <v>1992</v>
      </c>
      <c r="AD4" s="957">
        <f t="shared" si="0"/>
        <v>1993</v>
      </c>
      <c r="AE4" s="957">
        <f t="shared" si="0"/>
        <v>1994</v>
      </c>
      <c r="AF4" s="957">
        <f t="shared" si="0"/>
        <v>1995</v>
      </c>
      <c r="AG4" s="957">
        <f t="shared" si="0"/>
        <v>1996</v>
      </c>
      <c r="AH4" s="957">
        <f t="shared" si="0"/>
        <v>1997</v>
      </c>
      <c r="AI4" s="957">
        <f t="shared" si="0"/>
        <v>1998</v>
      </c>
      <c r="AJ4" s="957">
        <f t="shared" si="0"/>
        <v>1999</v>
      </c>
      <c r="AK4" s="957">
        <f t="shared" si="0"/>
        <v>2000</v>
      </c>
      <c r="AL4" s="957">
        <f t="shared" si="0"/>
        <v>2001</v>
      </c>
      <c r="AM4" s="957">
        <f t="shared" si="0"/>
        <v>2002</v>
      </c>
      <c r="AN4" s="957">
        <f t="shared" si="0"/>
        <v>2003</v>
      </c>
      <c r="AO4" s="957">
        <f t="shared" si="0"/>
        <v>2004</v>
      </c>
      <c r="AP4" s="957">
        <f t="shared" si="0"/>
        <v>2005</v>
      </c>
      <c r="AQ4" s="957">
        <f t="shared" si="0"/>
        <v>2006</v>
      </c>
      <c r="AR4" s="957">
        <f t="shared" si="0"/>
        <v>2007</v>
      </c>
      <c r="AS4" s="957">
        <f t="shared" si="0"/>
        <v>2008</v>
      </c>
      <c r="AT4" s="957">
        <f t="shared" si="0"/>
        <v>2009</v>
      </c>
      <c r="AU4" s="957">
        <f>AT4+1</f>
        <v>2010</v>
      </c>
      <c r="AV4" s="957">
        <f>AU4+1</f>
        <v>2011</v>
      </c>
      <c r="AW4" s="957">
        <f>AV4+1</f>
        <v>2012</v>
      </c>
      <c r="AX4" s="957">
        <f>AW4+1</f>
        <v>2013</v>
      </c>
      <c r="AY4" s="957">
        <f t="shared" si="0"/>
        <v>2014</v>
      </c>
      <c r="AZ4" s="957">
        <f t="shared" si="0"/>
        <v>2015</v>
      </c>
      <c r="BA4" s="957">
        <f t="shared" si="0"/>
        <v>2016</v>
      </c>
      <c r="BB4" s="957">
        <f t="shared" ref="BB4:BH4" si="1">BA4+1</f>
        <v>2017</v>
      </c>
      <c r="BC4" s="957">
        <f t="shared" si="1"/>
        <v>2018</v>
      </c>
      <c r="BD4" s="957">
        <f t="shared" si="1"/>
        <v>2019</v>
      </c>
      <c r="BE4" s="957">
        <f t="shared" si="1"/>
        <v>2020</v>
      </c>
      <c r="BF4" s="957">
        <f t="shared" si="1"/>
        <v>2021</v>
      </c>
      <c r="BG4" s="1265">
        <f t="shared" si="1"/>
        <v>2022</v>
      </c>
      <c r="BH4" s="958">
        <f t="shared" si="1"/>
        <v>2023</v>
      </c>
      <c r="BI4" s="178"/>
    </row>
    <row r="5" spans="1:61" s="27" customFormat="1" ht="15.75" customHeight="1">
      <c r="R5" s="1018" t="s">
        <v>211</v>
      </c>
      <c r="T5" s="196"/>
      <c r="U5" s="1019" t="s">
        <v>255</v>
      </c>
      <c r="V5" s="1149"/>
      <c r="W5" s="1149"/>
      <c r="X5" s="1149"/>
      <c r="Y5" s="1149"/>
      <c r="Z5" s="1629"/>
      <c r="AA5" s="1030">
        <f>'1.Summary'!AA15</f>
        <v>1274.997047407757</v>
      </c>
      <c r="AB5" s="1031">
        <f>'1.Summary'!AB15</f>
        <v>1289.0103387393217</v>
      </c>
      <c r="AC5" s="1031">
        <f>'1.Summary'!AC15</f>
        <v>1300.5218913438355</v>
      </c>
      <c r="AD5" s="1031">
        <f>'1.Summary'!AD15</f>
        <v>1295.7471610161219</v>
      </c>
      <c r="AE5" s="1031">
        <f>'1.Summary'!AE15</f>
        <v>1355.9523010572948</v>
      </c>
      <c r="AF5" s="1031">
        <f>'1.Summary'!AF15</f>
        <v>1376.1702572356339</v>
      </c>
      <c r="AG5" s="1031">
        <f>'1.Summary'!AG15</f>
        <v>1388.8397759519535</v>
      </c>
      <c r="AH5" s="1031">
        <f>'1.Summary'!AH15</f>
        <v>1380.5138696527565</v>
      </c>
      <c r="AI5" s="1031">
        <f>'1.Summary'!AI15</f>
        <v>1332.0488928210966</v>
      </c>
      <c r="AJ5" s="1031">
        <f>'1.Summary'!AJ15</f>
        <v>1355.9873879323718</v>
      </c>
      <c r="AK5" s="1031">
        <f>'1.Summary'!AK15</f>
        <v>1375.6146012993395</v>
      </c>
      <c r="AL5" s="1031">
        <f>'1.Summary'!AL15</f>
        <v>1350.1944136250011</v>
      </c>
      <c r="AM5" s="1031">
        <f>'1.Summary'!AM15</f>
        <v>1374.6058029922749</v>
      </c>
      <c r="AN5" s="1031">
        <f>'1.Summary'!AN15</f>
        <v>1381.6347824636618</v>
      </c>
      <c r="AO5" s="1031">
        <f>'1.Summary'!AO15</f>
        <v>1373.7594196682749</v>
      </c>
      <c r="AP5" s="1031">
        <f>'1.Summary'!AP15</f>
        <v>1381.2963284631446</v>
      </c>
      <c r="AQ5" s="1031">
        <f>'1.Summary'!AQ15</f>
        <v>1359.6036029492075</v>
      </c>
      <c r="AR5" s="1031">
        <f>'1.Summary'!AR15</f>
        <v>1394.8371823712221</v>
      </c>
      <c r="AS5" s="1031">
        <f>'1.Summary'!AS15</f>
        <v>1321.618195403747</v>
      </c>
      <c r="AT5" s="1031">
        <f>'1.Summary'!AT15</f>
        <v>1249.436955006214</v>
      </c>
      <c r="AU5" s="1031">
        <f>'1.Summary'!AU15</f>
        <v>1302.6451884715391</v>
      </c>
      <c r="AV5" s="1031">
        <f>'1.Summary'!AV15</f>
        <v>1353.0531770264749</v>
      </c>
      <c r="AW5" s="1031">
        <f>'1.Summary'!AW15</f>
        <v>1395.6169750413521</v>
      </c>
      <c r="AX5" s="1031">
        <f>'1.Summary'!AX15</f>
        <v>1407.3376047043694</v>
      </c>
      <c r="AY5" s="1031">
        <f>'1.Summary'!AY15</f>
        <v>1357.7789838768817</v>
      </c>
      <c r="AZ5" s="1031">
        <f>'1.Summary'!AZ15</f>
        <v>1319.280041658199</v>
      </c>
      <c r="BA5" s="1031">
        <f>'1.Summary'!BA15</f>
        <v>1301.2328590140523</v>
      </c>
      <c r="BB5" s="1031">
        <f>'1.Summary'!BB15</f>
        <v>1286.701788242993</v>
      </c>
      <c r="BC5" s="1031">
        <f>'1.Summary'!BC15</f>
        <v>1241.4903988176429</v>
      </c>
      <c r="BD5" s="1031">
        <f>'1.Summary'!BD15</f>
        <v>1205.6743776914795</v>
      </c>
      <c r="BE5" s="1031">
        <f>'1.Summary'!BE15</f>
        <v>1141.771114753373</v>
      </c>
      <c r="BF5" s="1031">
        <f>'1.Summary'!BF15</f>
        <v>1163.4630116237256</v>
      </c>
      <c r="BG5" s="1281">
        <f>'1.Summary'!BG15</f>
        <v>1131.996029613784</v>
      </c>
      <c r="BH5" s="1032">
        <f>'1.Summary'!BH15</f>
        <v>1082.4045655689067</v>
      </c>
      <c r="BI5" s="1020"/>
    </row>
    <row r="6" spans="1:61" s="24" customFormat="1" ht="15.75" customHeight="1">
      <c r="A6" s="27"/>
      <c r="R6" s="1011"/>
      <c r="S6" s="152" t="s">
        <v>256</v>
      </c>
      <c r="T6" s="154"/>
      <c r="U6" s="1010" t="s">
        <v>257</v>
      </c>
      <c r="V6" s="1149"/>
      <c r="W6" s="1149"/>
      <c r="X6" s="1149"/>
      <c r="Y6" s="1149"/>
      <c r="Z6" s="1629"/>
      <c r="AA6" s="1038">
        <f>'1.Summary'!AA5</f>
        <v>1162.8635535451144</v>
      </c>
      <c r="AB6" s="158">
        <f>'1.Summary'!AB5</f>
        <v>1174.3817123911344</v>
      </c>
      <c r="AC6" s="158">
        <f>'1.Summary'!AC5</f>
        <v>1183.886181934432</v>
      </c>
      <c r="AD6" s="158">
        <f>'1.Summary'!AD5</f>
        <v>1176.6633435552017</v>
      </c>
      <c r="AE6" s="158">
        <f>'1.Summary'!AE5</f>
        <v>1231.6786615931549</v>
      </c>
      <c r="AF6" s="158">
        <f>'1.Summary'!AF5</f>
        <v>1243.9190681113812</v>
      </c>
      <c r="AG6" s="158">
        <f>'1.Summary'!AG5</f>
        <v>1256.4651473704346</v>
      </c>
      <c r="AH6" s="158">
        <f>'1.Summary'!AH5</f>
        <v>1249.0058232648578</v>
      </c>
      <c r="AI6" s="158">
        <f>'1.Summary'!AI5</f>
        <v>1208.7787561069952</v>
      </c>
      <c r="AJ6" s="158">
        <f>'1.Summary'!AJ5</f>
        <v>1245.4046238596511</v>
      </c>
      <c r="AK6" s="158">
        <f>'1.Summary'!AK5</f>
        <v>1268.193085807033</v>
      </c>
      <c r="AL6" s="158">
        <f>'1.Summary'!AL5</f>
        <v>1253.1586766645182</v>
      </c>
      <c r="AM6" s="158">
        <f>'1.Summary'!AM5</f>
        <v>1282.5431776637167</v>
      </c>
      <c r="AN6" s="158">
        <f>'1.Summary'!AN5</f>
        <v>1290.9038068442221</v>
      </c>
      <c r="AO6" s="158">
        <f>'1.Summary'!AO5</f>
        <v>1286.218223803043</v>
      </c>
      <c r="AP6" s="158">
        <f>'1.Summary'!AP5</f>
        <v>1293.5842614526675</v>
      </c>
      <c r="AQ6" s="158">
        <f>'1.Summary'!AQ5</f>
        <v>1270.4421258507589</v>
      </c>
      <c r="AR6" s="158">
        <f>'1.Summary'!AR5</f>
        <v>1306.0184933905634</v>
      </c>
      <c r="AS6" s="158">
        <f>'1.Summary'!AS5</f>
        <v>1234.9042634428774</v>
      </c>
      <c r="AT6" s="158">
        <f>'1.Summary'!AT5</f>
        <v>1165.8792587906871</v>
      </c>
      <c r="AU6" s="158">
        <f>'1.Summary'!AU5</f>
        <v>1217.226911184453</v>
      </c>
      <c r="AV6" s="158">
        <f>'1.Summary'!AV5</f>
        <v>1267.1572700494989</v>
      </c>
      <c r="AW6" s="158">
        <f>'1.Summary'!AW5</f>
        <v>1308.2529592239512</v>
      </c>
      <c r="AX6" s="158">
        <f>'1.Summary'!AX5</f>
        <v>1317.6089086754052</v>
      </c>
      <c r="AY6" s="158">
        <f>'1.Summary'!AY5</f>
        <v>1265.9835091145571</v>
      </c>
      <c r="AZ6" s="158">
        <f>'1.Summary'!AZ5</f>
        <v>1225.3883149210283</v>
      </c>
      <c r="BA6" s="158">
        <f>'1.Summary'!BA5</f>
        <v>1205.3298082836059</v>
      </c>
      <c r="BB6" s="158">
        <f>'1.Summary'!BB5</f>
        <v>1189.6631734534958</v>
      </c>
      <c r="BC6" s="158">
        <f>'1.Summary'!BC5</f>
        <v>1144.5101299909534</v>
      </c>
      <c r="BD6" s="158">
        <f>'1.Summary'!BD5</f>
        <v>1107.4134983556216</v>
      </c>
      <c r="BE6" s="158">
        <f>'1.Summary'!BE5</f>
        <v>1042.2780903837354</v>
      </c>
      <c r="BF6" s="158">
        <f>'1.Summary'!BF5</f>
        <v>1063.6642343009314</v>
      </c>
      <c r="BG6" s="1286">
        <f>'1.Summary'!BG5</f>
        <v>1033.9660524760166</v>
      </c>
      <c r="BH6" s="1039">
        <f>'1.Summary'!BH5</f>
        <v>985.51446624162236</v>
      </c>
      <c r="BI6" s="323"/>
    </row>
    <row r="7" spans="1:61" s="24" customFormat="1" ht="15.75" customHeight="1">
      <c r="A7" s="27"/>
      <c r="R7" s="1012"/>
      <c r="S7" s="160"/>
      <c r="T7" s="161" t="s">
        <v>258</v>
      </c>
      <c r="U7" s="1010" t="s">
        <v>257</v>
      </c>
      <c r="V7" s="1149"/>
      <c r="W7" s="1149"/>
      <c r="X7" s="1149"/>
      <c r="Y7" s="1149"/>
      <c r="Z7" s="1629"/>
      <c r="AA7" s="1038">
        <f>'2.CO2-sector'!AA5/1000</f>
        <v>1067.561954437844</v>
      </c>
      <c r="AB7" s="158">
        <f>'2.CO2-sector'!AB5/1000</f>
        <v>1077.8113134951486</v>
      </c>
      <c r="AC7" s="158">
        <f>'2.CO2-sector'!AC5/1000</f>
        <v>1085.8221633882238</v>
      </c>
      <c r="AD7" s="158">
        <f>'2.CO2-sector'!AD5/1000</f>
        <v>1081.0016873980737</v>
      </c>
      <c r="AE7" s="158">
        <f>'2.CO2-sector'!AE5/1000</f>
        <v>1130.9039713782831</v>
      </c>
      <c r="AF7" s="158">
        <f>'2.CO2-sector'!AF5/1000</f>
        <v>1142.1412286336395</v>
      </c>
      <c r="AG7" s="158">
        <f>'2.CO2-sector'!AG5/1000</f>
        <v>1153.5496793706229</v>
      </c>
      <c r="AH7" s="158">
        <f>'2.CO2-sector'!AH5/1000</f>
        <v>1147.0967966268647</v>
      </c>
      <c r="AI7" s="158">
        <f>'2.CO2-sector'!AI5/1000</f>
        <v>1113.1578091833085</v>
      </c>
      <c r="AJ7" s="158">
        <f>'2.CO2-sector'!AJ5/1000</f>
        <v>1149.4787329300641</v>
      </c>
      <c r="AK7" s="158">
        <f>'2.CO2-sector'!AK5/1000</f>
        <v>1170.3002428345183</v>
      </c>
      <c r="AL7" s="158">
        <f>'2.CO2-sector'!AL5/1000</f>
        <v>1157.3601822797361</v>
      </c>
      <c r="AM7" s="158">
        <f>'2.CO2-sector'!AM5/1000</f>
        <v>1188.9908394394013</v>
      </c>
      <c r="AN7" s="158">
        <f>'2.CO2-sector'!AN5/1000</f>
        <v>1197.2982498674169</v>
      </c>
      <c r="AO7" s="158">
        <f>'2.CO2-sector'!AO5/1000</f>
        <v>1193.4424477155812</v>
      </c>
      <c r="AP7" s="158">
        <f>'2.CO2-sector'!AP5/1000</f>
        <v>1200.5211451346584</v>
      </c>
      <c r="AQ7" s="158">
        <f>'2.CO2-sector'!AQ5/1000</f>
        <v>1178.6756193085625</v>
      </c>
      <c r="AR7" s="158">
        <f>'2.CO2-sector'!AR5/1000</f>
        <v>1214.4658442662508</v>
      </c>
      <c r="AS7" s="158">
        <f>'2.CO2-sector'!AS5/1000</f>
        <v>1146.91826166287</v>
      </c>
      <c r="AT7" s="158">
        <f>'2.CO2-sector'!AT5/1000</f>
        <v>1087.272069202096</v>
      </c>
      <c r="AU7" s="158">
        <f>'2.CO2-sector'!AU5/1000</f>
        <v>1136.944412005553</v>
      </c>
      <c r="AV7" s="158">
        <f>'2.CO2-sector'!AV5/1000</f>
        <v>1188.0046866890555</v>
      </c>
      <c r="AW7" s="158">
        <f>'2.CO2-sector'!AW5/1000</f>
        <v>1227.2625996148483</v>
      </c>
      <c r="AX7" s="158">
        <f>'2.CO2-sector'!AX5/1000</f>
        <v>1235.3729068825387</v>
      </c>
      <c r="AY7" s="158">
        <f>'2.CO2-sector'!AY5/1000</f>
        <v>1185.1804579719142</v>
      </c>
      <c r="AZ7" s="158">
        <f>'2.CO2-sector'!AZ5/1000</f>
        <v>1145.8045035909081</v>
      </c>
      <c r="BA7" s="158">
        <f>'2.CO2-sector'!BA5/1000</f>
        <v>1126.0573880736017</v>
      </c>
      <c r="BB7" s="158">
        <f>'2.CO2-sector'!BB5/1000</f>
        <v>1109.4205371072296</v>
      </c>
      <c r="BC7" s="158">
        <f>'2.CO2-sector'!BC5/1000</f>
        <v>1064.4055096352604</v>
      </c>
      <c r="BD7" s="158">
        <f>'2.CO2-sector'!BD5/1000</f>
        <v>1028.5188113534248</v>
      </c>
      <c r="BE7" s="158">
        <f>'2.CO2-sector'!BE5/1000</f>
        <v>967.88642559121502</v>
      </c>
      <c r="BF7" s="158">
        <f>'2.CO2-sector'!BF5/1000</f>
        <v>987.09932422712575</v>
      </c>
      <c r="BG7" s="1286">
        <f>'2.CO2-sector'!BG5/1000</f>
        <v>961.51623309519437</v>
      </c>
      <c r="BH7" s="1039">
        <f>'2.CO2-sector'!BH5/1000</f>
        <v>915.59150990712112</v>
      </c>
      <c r="BI7" s="323"/>
    </row>
    <row r="8" spans="1:61" s="27" customFormat="1" ht="15.75" customHeight="1">
      <c r="R8" s="1009" t="s">
        <v>408</v>
      </c>
      <c r="S8" s="153"/>
      <c r="T8" s="154"/>
      <c r="U8" s="1010" t="s">
        <v>259</v>
      </c>
      <c r="V8" s="1149"/>
      <c r="W8" s="1149"/>
      <c r="X8" s="1149"/>
      <c r="Y8" s="1149"/>
      <c r="Z8" s="1629"/>
      <c r="AA8" s="1023">
        <f t="shared" ref="AA8:AD8" si="2">AA5/AA11*10^3</f>
        <v>2.9591779811762353</v>
      </c>
      <c r="AB8" s="162">
        <f t="shared" si="2"/>
        <v>2.9184397470177288</v>
      </c>
      <c r="AC8" s="162">
        <f t="shared" si="2"/>
        <v>2.9271440183369051</v>
      </c>
      <c r="AD8" s="162">
        <f t="shared" si="2"/>
        <v>2.9392579126292122</v>
      </c>
      <c r="AE8" s="162">
        <f>AE5/AE11*10^3</f>
        <v>3.0271056058504997</v>
      </c>
      <c r="AF8" s="162">
        <f t="shared" ref="AF8:BD8" si="3">AF5/AF11*10^3</f>
        <v>2.9775808055385538</v>
      </c>
      <c r="AG8" s="162">
        <f t="shared" si="3"/>
        <v>2.918919652253205</v>
      </c>
      <c r="AH8" s="162">
        <f t="shared" si="3"/>
        <v>2.9050160203611202</v>
      </c>
      <c r="AI8" s="162">
        <f t="shared" si="3"/>
        <v>2.8310902077652691</v>
      </c>
      <c r="AJ8" s="162">
        <f t="shared" si="3"/>
        <v>2.8648421817124854</v>
      </c>
      <c r="AK8" s="162">
        <f t="shared" si="3"/>
        <v>2.8326800857853507</v>
      </c>
      <c r="AL8" s="162">
        <f t="shared" si="3"/>
        <v>2.8005737520832774</v>
      </c>
      <c r="AM8" s="162">
        <f t="shared" si="3"/>
        <v>2.8252358782318918</v>
      </c>
      <c r="AN8" s="162">
        <f t="shared" si="3"/>
        <v>2.7859876223953846</v>
      </c>
      <c r="AO8" s="162">
        <f t="shared" si="3"/>
        <v>2.7242569540572457</v>
      </c>
      <c r="AP8" s="162">
        <f t="shared" si="3"/>
        <v>2.6814305798492946</v>
      </c>
      <c r="AQ8" s="162">
        <f t="shared" si="3"/>
        <v>2.6056798206562775</v>
      </c>
      <c r="AR8" s="162">
        <f t="shared" si="3"/>
        <v>2.6453865187717716</v>
      </c>
      <c r="AS8" s="162">
        <f t="shared" si="3"/>
        <v>2.6002695369784616</v>
      </c>
      <c r="AT8" s="162">
        <f t="shared" si="3"/>
        <v>2.519658065462818</v>
      </c>
      <c r="AU8" s="162">
        <f t="shared" si="3"/>
        <v>2.5439074173078891</v>
      </c>
      <c r="AV8" s="162">
        <f t="shared" si="3"/>
        <v>2.6288870045145423</v>
      </c>
      <c r="AW8" s="162">
        <f t="shared" si="3"/>
        <v>2.6946610698642668</v>
      </c>
      <c r="AX8" s="162">
        <f t="shared" si="3"/>
        <v>2.6450119743207252</v>
      </c>
      <c r="AY8" s="162">
        <f t="shared" si="3"/>
        <v>2.560903470620886</v>
      </c>
      <c r="AZ8" s="162">
        <f t="shared" si="3"/>
        <v>2.4457675635819256</v>
      </c>
      <c r="BA8" s="162">
        <f t="shared" si="3"/>
        <v>2.3942647638410608</v>
      </c>
      <c r="BB8" s="162">
        <f t="shared" si="3"/>
        <v>2.3260365658206563</v>
      </c>
      <c r="BC8" s="162">
        <f t="shared" si="3"/>
        <v>2.2388074968038687</v>
      </c>
      <c r="BD8" s="162">
        <f t="shared" si="3"/>
        <v>2.1916375312069665</v>
      </c>
      <c r="BE8" s="162">
        <f>BE5/BE11*10^3</f>
        <v>2.1596234669006784</v>
      </c>
      <c r="BF8" s="162">
        <f>BF5/BF11*10^3</f>
        <v>2.1352877878095611</v>
      </c>
      <c r="BG8" s="1283">
        <f>BG5/BG11*10^3</f>
        <v>2.0445788931416309</v>
      </c>
      <c r="BH8" s="1024">
        <f>BH5/BH11*10^3</f>
        <v>1.9393611164554323</v>
      </c>
      <c r="BI8" s="189"/>
    </row>
    <row r="9" spans="1:61" s="24" customFormat="1" ht="15.75" customHeight="1">
      <c r="A9" s="27"/>
      <c r="R9" s="1013"/>
      <c r="S9" s="152" t="s">
        <v>421</v>
      </c>
      <c r="T9" s="154"/>
      <c r="U9" s="1010" t="s">
        <v>260</v>
      </c>
      <c r="V9" s="1149"/>
      <c r="W9" s="1149"/>
      <c r="X9" s="1149"/>
      <c r="Y9" s="1149"/>
      <c r="Z9" s="1636"/>
      <c r="AA9" s="1025">
        <f t="shared" ref="AA9:AD9" si="4">AA6/AA11*10^3</f>
        <v>2.6989240718316339</v>
      </c>
      <c r="AB9" s="166">
        <f t="shared" si="4"/>
        <v>2.6589098354052449</v>
      </c>
      <c r="AC9" s="166">
        <f t="shared" si="4"/>
        <v>2.6646267001782413</v>
      </c>
      <c r="AD9" s="166">
        <f t="shared" si="4"/>
        <v>2.6691295548224163</v>
      </c>
      <c r="AE9" s="166">
        <f t="shared" ref="AE9:BE9" si="5">AE6/AE11*10^3</f>
        <v>2.7496700128816243</v>
      </c>
      <c r="AF9" s="166">
        <f t="shared" si="5"/>
        <v>2.6914326344270507</v>
      </c>
      <c r="AG9" s="166">
        <f t="shared" si="5"/>
        <v>2.6407083628613308</v>
      </c>
      <c r="AH9" s="166">
        <f t="shared" si="5"/>
        <v>2.6282835731461329</v>
      </c>
      <c r="AI9" s="166">
        <f t="shared" si="5"/>
        <v>2.5690961632208018</v>
      </c>
      <c r="AJ9" s="166">
        <f t="shared" si="5"/>
        <v>2.6312100919856376</v>
      </c>
      <c r="AK9" s="166">
        <f t="shared" si="5"/>
        <v>2.6114765688755126</v>
      </c>
      <c r="AL9" s="166">
        <f t="shared" si="5"/>
        <v>2.5993021905931242</v>
      </c>
      <c r="AM9" s="166">
        <f t="shared" si="5"/>
        <v>2.6360189903384508</v>
      </c>
      <c r="AN9" s="166">
        <f t="shared" si="5"/>
        <v>2.6030337924455624</v>
      </c>
      <c r="AO9" s="166">
        <f t="shared" si="5"/>
        <v>2.5506568984813334</v>
      </c>
      <c r="AP9" s="166">
        <f t="shared" si="5"/>
        <v>2.5111602230422481</v>
      </c>
      <c r="AQ9" s="166">
        <f t="shared" si="5"/>
        <v>2.4348018815633097</v>
      </c>
      <c r="AR9" s="166">
        <f t="shared" si="5"/>
        <v>2.4769369209162098</v>
      </c>
      <c r="AS9" s="166">
        <f t="shared" si="5"/>
        <v>2.4296608116343092</v>
      </c>
      <c r="AT9" s="166">
        <f t="shared" si="5"/>
        <v>2.3511527060228152</v>
      </c>
      <c r="AU9" s="166">
        <f t="shared" si="5"/>
        <v>2.3770959239808036</v>
      </c>
      <c r="AV9" s="166">
        <f t="shared" si="5"/>
        <v>2.4619973083615703</v>
      </c>
      <c r="AW9" s="166">
        <f t="shared" si="5"/>
        <v>2.5259783893435737</v>
      </c>
      <c r="AX9" s="166">
        <f t="shared" si="5"/>
        <v>2.4763719304226233</v>
      </c>
      <c r="AY9" s="166">
        <f t="shared" si="5"/>
        <v>2.3877682603270096</v>
      </c>
      <c r="AZ9" s="166">
        <f t="shared" si="5"/>
        <v>2.2717049442051938</v>
      </c>
      <c r="BA9" s="166">
        <f t="shared" si="5"/>
        <v>2.2178034229533496</v>
      </c>
      <c r="BB9" s="166">
        <f t="shared" si="5"/>
        <v>2.1506149037390543</v>
      </c>
      <c r="BC9" s="166">
        <f t="shared" si="5"/>
        <v>2.0639208016687105</v>
      </c>
      <c r="BD9" s="166">
        <f t="shared" si="5"/>
        <v>2.0130219489349082</v>
      </c>
      <c r="BE9" s="166">
        <f t="shared" si="5"/>
        <v>1.9714356003088678</v>
      </c>
      <c r="BF9" s="166">
        <f t="shared" ref="BF9:BG9" si="6">BF6/BF11*10^3</f>
        <v>1.9521284537123924</v>
      </c>
      <c r="BG9" s="1284">
        <f t="shared" si="6"/>
        <v>1.8675199486686376</v>
      </c>
      <c r="BH9" s="1026">
        <f t="shared" ref="BH9" si="7">BH6/BH11*10^3</f>
        <v>1.7657616166177001</v>
      </c>
      <c r="BI9" s="190"/>
    </row>
    <row r="10" spans="1:61" s="24" customFormat="1" ht="15.75" customHeight="1">
      <c r="A10" s="27"/>
      <c r="R10" s="756"/>
      <c r="S10" s="160"/>
      <c r="T10" s="161" t="s">
        <v>422</v>
      </c>
      <c r="U10" s="1010" t="s">
        <v>260</v>
      </c>
      <c r="V10" s="1149"/>
      <c r="W10" s="1149"/>
      <c r="X10" s="1149"/>
      <c r="Y10" s="1149"/>
      <c r="Z10" s="1636"/>
      <c r="AA10" s="1025">
        <f t="shared" ref="AA10:AD10" si="8">AA7/AA11*10^3</f>
        <v>2.4777357998881864</v>
      </c>
      <c r="AB10" s="166">
        <f t="shared" si="8"/>
        <v>2.440265436634137</v>
      </c>
      <c r="AC10" s="166">
        <f t="shared" si="8"/>
        <v>2.4439095348523998</v>
      </c>
      <c r="AD10" s="166">
        <f t="shared" si="8"/>
        <v>2.4521317575248656</v>
      </c>
      <c r="AE10" s="166">
        <f t="shared" ref="AE10:BE10" si="9">AE7/AE11*10^3</f>
        <v>2.5246948205836204</v>
      </c>
      <c r="AF10" s="166">
        <f t="shared" si="9"/>
        <v>2.4712187912163568</v>
      </c>
      <c r="AG10" s="166">
        <f t="shared" si="9"/>
        <v>2.4244112872252437</v>
      </c>
      <c r="AH10" s="166">
        <f t="shared" si="9"/>
        <v>2.4138363578658959</v>
      </c>
      <c r="AI10" s="166">
        <f t="shared" si="9"/>
        <v>2.3658667412740124</v>
      </c>
      <c r="AJ10" s="166">
        <f t="shared" si="9"/>
        <v>2.428544092951185</v>
      </c>
      <c r="AK10" s="166">
        <f t="shared" si="9"/>
        <v>2.4098945948493342</v>
      </c>
      <c r="AL10" s="166">
        <f t="shared" si="9"/>
        <v>2.4005969181110589</v>
      </c>
      <c r="AM10" s="166">
        <f t="shared" si="9"/>
        <v>2.4437402862412689</v>
      </c>
      <c r="AN10" s="166">
        <f t="shared" si="9"/>
        <v>2.4142835333794226</v>
      </c>
      <c r="AO10" s="166">
        <f t="shared" si="9"/>
        <v>2.3666763196727407</v>
      </c>
      <c r="AP10" s="166">
        <f t="shared" si="9"/>
        <v>2.3305021840617002</v>
      </c>
      <c r="AQ10" s="166">
        <f t="shared" si="9"/>
        <v>2.2589314044695121</v>
      </c>
      <c r="AR10" s="166">
        <f t="shared" si="9"/>
        <v>2.3033022151510738</v>
      </c>
      <c r="AS10" s="166">
        <f t="shared" si="9"/>
        <v>2.2565493026487715</v>
      </c>
      <c r="AT10" s="166">
        <f t="shared" si="9"/>
        <v>2.1926307106098704</v>
      </c>
      <c r="AU10" s="166">
        <f t="shared" si="9"/>
        <v>2.2203139798653431</v>
      </c>
      <c r="AV10" s="166">
        <f t="shared" si="9"/>
        <v>2.3082094149490464</v>
      </c>
      <c r="AW10" s="166">
        <f t="shared" si="9"/>
        <v>2.3696019816501304</v>
      </c>
      <c r="AX10" s="166">
        <f t="shared" si="9"/>
        <v>2.321813984457636</v>
      </c>
      <c r="AY10" s="166">
        <f t="shared" si="9"/>
        <v>2.2353658321224539</v>
      </c>
      <c r="AZ10" s="166">
        <f t="shared" si="9"/>
        <v>2.124167273512636</v>
      </c>
      <c r="BA10" s="166">
        <f t="shared" si="9"/>
        <v>2.0719423949763693</v>
      </c>
      <c r="BB10" s="166">
        <f t="shared" si="9"/>
        <v>2.0055561900691732</v>
      </c>
      <c r="BC10" s="166">
        <f t="shared" si="9"/>
        <v>1.9194663421322131</v>
      </c>
      <c r="BD10" s="166">
        <f t="shared" si="9"/>
        <v>1.8696096311099983</v>
      </c>
      <c r="BE10" s="166">
        <f t="shared" si="9"/>
        <v>1.8307261507950408</v>
      </c>
      <c r="BF10" s="166">
        <f t="shared" ref="BF10:BG10" si="10">BF7/BF11*10^3</f>
        <v>1.8116099191118202</v>
      </c>
      <c r="BG10" s="1284">
        <f t="shared" si="10"/>
        <v>1.73666315443722</v>
      </c>
      <c r="BH10" s="1026">
        <f t="shared" ref="BH10" si="11">BH7/BH11*10^3</f>
        <v>1.6404795668404351</v>
      </c>
      <c r="BI10" s="190"/>
    </row>
    <row r="11" spans="1:61" s="24" customFormat="1" ht="45.75" customHeight="1" thickBot="1">
      <c r="A11" s="27"/>
      <c r="R11" s="1853" t="s">
        <v>261</v>
      </c>
      <c r="S11" s="1854"/>
      <c r="T11" s="1855"/>
      <c r="U11" s="1034" t="s">
        <v>68</v>
      </c>
      <c r="V11" s="1149"/>
      <c r="W11" s="1857"/>
      <c r="X11" s="1857"/>
      <c r="Y11" s="1857"/>
      <c r="Z11" s="1637"/>
      <c r="AA11" s="1040">
        <v>430861.9</v>
      </c>
      <c r="AB11" s="1041">
        <v>441677.9</v>
      </c>
      <c r="AC11" s="1041">
        <v>444297.2</v>
      </c>
      <c r="AD11" s="1041">
        <v>440841.6</v>
      </c>
      <c r="AE11" s="1041">
        <v>447936.9</v>
      </c>
      <c r="AF11" s="1041">
        <v>462177.3</v>
      </c>
      <c r="AG11" s="1041">
        <v>475806.1</v>
      </c>
      <c r="AH11" s="1041">
        <v>475217.3</v>
      </c>
      <c r="AI11" s="1041">
        <v>470507.4</v>
      </c>
      <c r="AJ11" s="1041">
        <v>473320.1</v>
      </c>
      <c r="AK11" s="1041">
        <v>485623</v>
      </c>
      <c r="AL11" s="1041">
        <v>482113.5</v>
      </c>
      <c r="AM11" s="1041">
        <v>486545.5</v>
      </c>
      <c r="AN11" s="1041">
        <v>495922.8</v>
      </c>
      <c r="AO11" s="1041">
        <v>504269.4</v>
      </c>
      <c r="AP11" s="1041">
        <v>515134.1</v>
      </c>
      <c r="AQ11" s="1041">
        <v>521784.6</v>
      </c>
      <c r="AR11" s="1041">
        <v>527271.6</v>
      </c>
      <c r="AS11" s="1041">
        <v>508262</v>
      </c>
      <c r="AT11" s="1041">
        <v>495875.6</v>
      </c>
      <c r="AU11" s="1041">
        <v>512064.7</v>
      </c>
      <c r="AV11" s="1041">
        <v>514686.7</v>
      </c>
      <c r="AW11" s="1041">
        <v>517919.3</v>
      </c>
      <c r="AX11" s="1041">
        <v>532072.30000000005</v>
      </c>
      <c r="AY11" s="1041">
        <v>530195.30000000005</v>
      </c>
      <c r="AZ11" s="1041">
        <v>539413.5</v>
      </c>
      <c r="BA11" s="1041">
        <v>543479.1</v>
      </c>
      <c r="BB11" s="1041">
        <v>553173.5</v>
      </c>
      <c r="BC11" s="1041">
        <v>554532</v>
      </c>
      <c r="BD11" s="1041">
        <v>550124.9</v>
      </c>
      <c r="BE11" s="1041">
        <v>528689.9</v>
      </c>
      <c r="BF11" s="1041">
        <v>544874.1</v>
      </c>
      <c r="BG11" s="1287">
        <v>553657.30000000005</v>
      </c>
      <c r="BH11" s="1042">
        <v>558124.30000000005</v>
      </c>
      <c r="BI11" s="1037"/>
    </row>
    <row r="12" spans="1:61" s="93" customFormat="1" ht="33" customHeight="1">
      <c r="A12" s="27"/>
      <c r="R12" s="1852" t="s">
        <v>262</v>
      </c>
      <c r="S12" s="1856"/>
      <c r="T12" s="1856"/>
      <c r="U12" s="1856"/>
      <c r="V12" s="1617"/>
      <c r="W12" s="1847"/>
      <c r="X12" s="1847"/>
      <c r="Y12" s="1847"/>
      <c r="Z12" s="1847"/>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1"/>
    </row>
    <row r="13" spans="1:61" s="27" customFormat="1">
      <c r="U13" s="172"/>
      <c r="V13" s="1626"/>
      <c r="W13" s="1149"/>
      <c r="X13" s="1554"/>
      <c r="Y13" s="1638"/>
      <c r="Z13" s="383"/>
      <c r="AA13" s="174"/>
      <c r="AB13" s="174"/>
      <c r="AC13" s="174"/>
      <c r="AD13" s="174"/>
      <c r="AE13" s="174"/>
      <c r="AF13" s="174"/>
      <c r="AG13" s="174"/>
      <c r="AH13" s="174"/>
      <c r="AI13" s="174"/>
      <c r="AJ13" s="174"/>
      <c r="AK13" s="174"/>
      <c r="AL13" s="174"/>
      <c r="AM13" s="174"/>
      <c r="AN13" s="174"/>
      <c r="AO13" s="174"/>
      <c r="AP13" s="174"/>
      <c r="AQ13" s="174"/>
      <c r="AR13" s="174"/>
      <c r="AS13" s="174"/>
      <c r="AT13" s="174"/>
      <c r="AU13" s="174"/>
      <c r="AV13" s="174"/>
      <c r="AW13" s="174"/>
      <c r="AX13" s="174"/>
      <c r="AY13" s="174"/>
      <c r="AZ13" s="174"/>
      <c r="BA13" s="174"/>
      <c r="BB13" s="174"/>
      <c r="BC13" s="174"/>
      <c r="BD13" s="174"/>
      <c r="BE13" s="174"/>
      <c r="BF13" s="174"/>
      <c r="BG13" s="174"/>
      <c r="BH13" s="174"/>
      <c r="BI13" s="175"/>
    </row>
    <row r="14" spans="1:61" s="27" customFormat="1">
      <c r="U14" s="172"/>
      <c r="V14" s="1626"/>
      <c r="W14" s="1149"/>
      <c r="X14" s="1554"/>
      <c r="Y14" s="1638"/>
      <c r="Z14" s="383"/>
      <c r="AA14" s="174"/>
      <c r="AB14" s="174"/>
      <c r="AC14" s="174"/>
      <c r="AD14" s="174"/>
      <c r="AE14" s="174"/>
      <c r="AF14" s="174"/>
      <c r="AG14" s="174"/>
      <c r="AH14" s="174"/>
      <c r="AI14" s="174"/>
      <c r="AJ14" s="174"/>
      <c r="AK14" s="174"/>
      <c r="AL14" s="174"/>
      <c r="AM14" s="174"/>
      <c r="AN14" s="174"/>
      <c r="AO14" s="174"/>
      <c r="AP14" s="174"/>
      <c r="AQ14" s="174"/>
      <c r="AR14" s="174"/>
      <c r="AS14" s="174"/>
      <c r="AT14" s="174"/>
      <c r="AU14" s="174"/>
      <c r="AV14" s="174"/>
      <c r="AW14" s="174"/>
      <c r="AX14" s="174"/>
      <c r="AY14" s="174"/>
      <c r="AZ14" s="174"/>
      <c r="BA14" s="174"/>
      <c r="BB14" s="174"/>
      <c r="BC14" s="174"/>
      <c r="BD14" s="174"/>
      <c r="BE14" s="174"/>
      <c r="BF14" s="174"/>
      <c r="BG14" s="174"/>
      <c r="BH14" s="174"/>
      <c r="BI14" s="175"/>
    </row>
    <row r="15" spans="1:61" s="24" customFormat="1">
      <c r="A15" s="27"/>
      <c r="V15" s="1149"/>
      <c r="W15" s="1149"/>
      <c r="X15" s="1149"/>
      <c r="Y15" s="678"/>
      <c r="Z15" s="678"/>
      <c r="AA15" s="94"/>
      <c r="AB15" s="94"/>
      <c r="AC15" s="94"/>
      <c r="AD15" s="94"/>
      <c r="AE15" s="94"/>
      <c r="AF15" s="94"/>
      <c r="AG15" s="94"/>
      <c r="AH15" s="94"/>
      <c r="AI15" s="94"/>
      <c r="AJ15" s="94"/>
      <c r="AK15" s="94"/>
      <c r="AL15" s="94"/>
      <c r="AM15" s="94"/>
      <c r="AN15" s="94"/>
      <c r="AO15" s="94"/>
      <c r="AP15" s="94"/>
      <c r="AQ15" s="94"/>
      <c r="AR15" s="176"/>
      <c r="AS15" s="176"/>
      <c r="AT15" s="94"/>
      <c r="AU15" s="94"/>
      <c r="AV15" s="94"/>
      <c r="AW15" s="94"/>
      <c r="AX15" s="94"/>
      <c r="AY15" s="94"/>
      <c r="AZ15" s="94"/>
      <c r="BA15" s="94"/>
      <c r="BB15" s="94"/>
      <c r="BC15" s="94"/>
      <c r="BD15" s="94"/>
      <c r="BE15" s="94"/>
      <c r="BF15" s="94"/>
      <c r="BG15" s="94"/>
      <c r="BH15" s="94"/>
    </row>
    <row r="16" spans="1:61" s="24" customFormat="1">
      <c r="A16" s="27"/>
      <c r="R16" s="177" t="s">
        <v>33</v>
      </c>
      <c r="V16" s="1149"/>
      <c r="W16" s="1149"/>
      <c r="X16" s="1149"/>
      <c r="Y16" s="1149"/>
      <c r="Z16" s="1149"/>
    </row>
    <row r="17" spans="1:61" s="24" customFormat="1">
      <c r="A17" s="27"/>
      <c r="R17" s="149"/>
      <c r="S17" s="150"/>
      <c r="T17" s="150"/>
      <c r="U17" s="151"/>
      <c r="V17" s="1149"/>
      <c r="W17" s="1846"/>
      <c r="X17" s="1846"/>
      <c r="Y17" s="1846"/>
      <c r="Z17" s="1228"/>
      <c r="AA17" s="98">
        <v>1990</v>
      </c>
      <c r="AB17" s="98">
        <f t="shared" ref="AB17:BA17" si="12">AA17+1</f>
        <v>1991</v>
      </c>
      <c r="AC17" s="98">
        <f t="shared" si="12"/>
        <v>1992</v>
      </c>
      <c r="AD17" s="98">
        <f t="shared" si="12"/>
        <v>1993</v>
      </c>
      <c r="AE17" s="98">
        <f t="shared" si="12"/>
        <v>1994</v>
      </c>
      <c r="AF17" s="98">
        <f t="shared" si="12"/>
        <v>1995</v>
      </c>
      <c r="AG17" s="98">
        <f t="shared" si="12"/>
        <v>1996</v>
      </c>
      <c r="AH17" s="98">
        <f t="shared" si="12"/>
        <v>1997</v>
      </c>
      <c r="AI17" s="98">
        <f t="shared" si="12"/>
        <v>1998</v>
      </c>
      <c r="AJ17" s="98">
        <f t="shared" si="12"/>
        <v>1999</v>
      </c>
      <c r="AK17" s="98">
        <f t="shared" si="12"/>
        <v>2000</v>
      </c>
      <c r="AL17" s="98">
        <f t="shared" si="12"/>
        <v>2001</v>
      </c>
      <c r="AM17" s="98">
        <f t="shared" si="12"/>
        <v>2002</v>
      </c>
      <c r="AN17" s="98">
        <f t="shared" si="12"/>
        <v>2003</v>
      </c>
      <c r="AO17" s="98">
        <f t="shared" si="12"/>
        <v>2004</v>
      </c>
      <c r="AP17" s="98">
        <f t="shared" si="12"/>
        <v>2005</v>
      </c>
      <c r="AQ17" s="98">
        <f>AP17+1</f>
        <v>2006</v>
      </c>
      <c r="AR17" s="98">
        <f>AQ17+1</f>
        <v>2007</v>
      </c>
      <c r="AS17" s="98">
        <f>AR17+1</f>
        <v>2008</v>
      </c>
      <c r="AT17" s="98">
        <f t="shared" si="12"/>
        <v>2009</v>
      </c>
      <c r="AU17" s="98">
        <f>AT17+1</f>
        <v>2010</v>
      </c>
      <c r="AV17" s="98">
        <f>AU17+1</f>
        <v>2011</v>
      </c>
      <c r="AW17" s="98">
        <f>AV17+1</f>
        <v>2012</v>
      </c>
      <c r="AX17" s="98">
        <f>AW17+1</f>
        <v>2013</v>
      </c>
      <c r="AY17" s="98">
        <f t="shared" si="12"/>
        <v>2014</v>
      </c>
      <c r="AZ17" s="98">
        <f t="shared" si="12"/>
        <v>2015</v>
      </c>
      <c r="BA17" s="98">
        <f t="shared" si="12"/>
        <v>2016</v>
      </c>
      <c r="BB17" s="98">
        <f t="shared" ref="BB17:BH17" si="13">BA17+1</f>
        <v>2017</v>
      </c>
      <c r="BC17" s="98">
        <f t="shared" si="13"/>
        <v>2018</v>
      </c>
      <c r="BD17" s="98">
        <f t="shared" si="13"/>
        <v>2019</v>
      </c>
      <c r="BE17" s="98">
        <f t="shared" si="13"/>
        <v>2020</v>
      </c>
      <c r="BF17" s="98">
        <f t="shared" si="13"/>
        <v>2021</v>
      </c>
      <c r="BG17" s="98">
        <f t="shared" si="13"/>
        <v>2022</v>
      </c>
      <c r="BH17" s="98">
        <f t="shared" si="13"/>
        <v>2023</v>
      </c>
    </row>
    <row r="18" spans="1:61" s="24" customFormat="1" ht="15.75" customHeight="1">
      <c r="A18" s="27"/>
      <c r="R18" s="152" t="s">
        <v>211</v>
      </c>
      <c r="S18" s="153"/>
      <c r="T18" s="153"/>
      <c r="U18" s="165"/>
      <c r="V18" s="1150"/>
      <c r="W18" s="1149"/>
      <c r="X18" s="1149"/>
      <c r="Y18" s="1149"/>
      <c r="Z18" s="1639"/>
      <c r="AA18" s="179"/>
      <c r="AB18" s="180">
        <f t="shared" ref="AB18:AB24" si="14">AB5/AA5-1</f>
        <v>1.0990842182776461E-2</v>
      </c>
      <c r="AC18" s="180">
        <f t="shared" ref="AC18:AC24" si="15">AC5/AB5-1</f>
        <v>8.9305355112763163E-3</v>
      </c>
      <c r="AD18" s="180">
        <f t="shared" ref="AD18:AD24" si="16">AD5/AC5-1</f>
        <v>-3.6713955831837453E-3</v>
      </c>
      <c r="AE18" s="180">
        <f t="shared" ref="AE18:AE24" si="17">AE5/AD5-1</f>
        <v>4.6463648042230909E-2</v>
      </c>
      <c r="AF18" s="180">
        <f t="shared" ref="AF18:BH18" si="18">AF5/AE5-1</f>
        <v>1.4910521677329092E-2</v>
      </c>
      <c r="AG18" s="180">
        <f t="shared" si="18"/>
        <v>9.2063599323599643E-3</v>
      </c>
      <c r="AH18" s="180">
        <f t="shared" si="18"/>
        <v>-5.9948645217121621E-3</v>
      </c>
      <c r="AI18" s="180">
        <f t="shared" si="18"/>
        <v>-3.5106475854422503E-2</v>
      </c>
      <c r="AJ18" s="180">
        <f t="shared" si="18"/>
        <v>1.7971183520581357E-2</v>
      </c>
      <c r="AK18" s="180">
        <f t="shared" si="18"/>
        <v>1.4474480767033837E-2</v>
      </c>
      <c r="AL18" s="180">
        <f t="shared" si="18"/>
        <v>-1.8479149356460556E-2</v>
      </c>
      <c r="AM18" s="180">
        <f t="shared" si="18"/>
        <v>1.80799069533506E-2</v>
      </c>
      <c r="AN18" s="180">
        <f t="shared" si="18"/>
        <v>5.1134510388985976E-3</v>
      </c>
      <c r="AO18" s="180">
        <f t="shared" si="18"/>
        <v>-5.7000322338035536E-3</v>
      </c>
      <c r="AP18" s="180">
        <f t="shared" si="18"/>
        <v>5.4863382095604596E-3</v>
      </c>
      <c r="AQ18" s="180">
        <f t="shared" si="18"/>
        <v>-1.5704613895609842E-2</v>
      </c>
      <c r="AR18" s="180">
        <f t="shared" si="18"/>
        <v>2.5914596979286442E-2</v>
      </c>
      <c r="AS18" s="180">
        <f t="shared" si="18"/>
        <v>-5.2492855720266074E-2</v>
      </c>
      <c r="AT18" s="180">
        <f t="shared" si="18"/>
        <v>-5.4615804056391659E-2</v>
      </c>
      <c r="AU18" s="180">
        <f t="shared" si="18"/>
        <v>4.2585768935464507E-2</v>
      </c>
      <c r="AV18" s="180">
        <f t="shared" si="18"/>
        <v>3.8696637427481084E-2</v>
      </c>
      <c r="AW18" s="180">
        <f t="shared" si="18"/>
        <v>3.1457594378084375E-2</v>
      </c>
      <c r="AX18" s="180">
        <f t="shared" si="18"/>
        <v>8.3981707535980554E-3</v>
      </c>
      <c r="AY18" s="180">
        <f t="shared" si="18"/>
        <v>-3.5214450791214436E-2</v>
      </c>
      <c r="AZ18" s="180">
        <f t="shared" si="18"/>
        <v>-2.8354351242612541E-2</v>
      </c>
      <c r="BA18" s="180">
        <f t="shared" si="18"/>
        <v>-1.367956921523894E-2</v>
      </c>
      <c r="BB18" s="180">
        <f t="shared" si="18"/>
        <v>-1.1167156339772721E-2</v>
      </c>
      <c r="BC18" s="180">
        <f t="shared" si="18"/>
        <v>-3.5137426432807484E-2</v>
      </c>
      <c r="BD18" s="180">
        <f t="shared" si="18"/>
        <v>-2.8849213139524488E-2</v>
      </c>
      <c r="BE18" s="180">
        <f t="shared" si="18"/>
        <v>-5.3002090880012731E-2</v>
      </c>
      <c r="BF18" s="180">
        <f t="shared" si="18"/>
        <v>1.89984635187046E-2</v>
      </c>
      <c r="BG18" s="180">
        <f t="shared" si="18"/>
        <v>-2.7045966821090728E-2</v>
      </c>
      <c r="BH18" s="180">
        <f t="shared" si="18"/>
        <v>-4.3808867476149205E-2</v>
      </c>
      <c r="BI18" s="181"/>
    </row>
    <row r="19" spans="1:61" s="24" customFormat="1" ht="15.75" customHeight="1">
      <c r="A19" s="27"/>
      <c r="R19" s="157"/>
      <c r="S19" s="152" t="s">
        <v>256</v>
      </c>
      <c r="T19" s="153"/>
      <c r="U19" s="165"/>
      <c r="V19" s="1151"/>
      <c r="W19" s="1149"/>
      <c r="X19" s="1149"/>
      <c r="Y19" s="1149"/>
      <c r="Z19" s="1639"/>
      <c r="AA19" s="179"/>
      <c r="AB19" s="180">
        <f t="shared" si="14"/>
        <v>9.9049959996644343E-3</v>
      </c>
      <c r="AC19" s="180">
        <f t="shared" si="15"/>
        <v>8.0931688930558909E-3</v>
      </c>
      <c r="AD19" s="180">
        <f t="shared" si="16"/>
        <v>-6.100956738449681E-3</v>
      </c>
      <c r="AE19" s="180">
        <f t="shared" si="17"/>
        <v>4.6755359839568467E-2</v>
      </c>
      <c r="AF19" s="180">
        <f t="shared" ref="AF19:BH19" si="19">AF6/AE6-1</f>
        <v>9.9379869928033493E-3</v>
      </c>
      <c r="AG19" s="180">
        <f t="shared" si="19"/>
        <v>1.0085928884506767E-2</v>
      </c>
      <c r="AH19" s="180">
        <f t="shared" si="19"/>
        <v>-5.9367536944322508E-3</v>
      </c>
      <c r="AI19" s="180">
        <f t="shared" si="19"/>
        <v>-3.2207269500722169E-2</v>
      </c>
      <c r="AJ19" s="180">
        <f t="shared" si="19"/>
        <v>3.0299893646885012E-2</v>
      </c>
      <c r="AK19" s="180">
        <f t="shared" si="19"/>
        <v>1.8298038654102511E-2</v>
      </c>
      <c r="AL19" s="180">
        <f t="shared" si="19"/>
        <v>-1.185498431648313E-2</v>
      </c>
      <c r="AM19" s="180">
        <f t="shared" si="19"/>
        <v>2.3448348199136326E-2</v>
      </c>
      <c r="AN19" s="180">
        <f t="shared" si="19"/>
        <v>6.5187896408565038E-3</v>
      </c>
      <c r="AO19" s="180">
        <f t="shared" si="19"/>
        <v>-3.6296918611106177E-3</v>
      </c>
      <c r="AP19" s="180">
        <f t="shared" si="19"/>
        <v>5.7268957267957443E-3</v>
      </c>
      <c r="AQ19" s="180">
        <f t="shared" si="19"/>
        <v>-1.7889932872189207E-2</v>
      </c>
      <c r="AR19" s="180">
        <f t="shared" si="19"/>
        <v>2.8003139077256822E-2</v>
      </c>
      <c r="AS19" s="180">
        <f t="shared" si="19"/>
        <v>-5.4451166126343153E-2</v>
      </c>
      <c r="AT19" s="180">
        <f t="shared" si="19"/>
        <v>-5.5895024979305319E-2</v>
      </c>
      <c r="AU19" s="180">
        <f t="shared" si="19"/>
        <v>4.4041998351550093E-2</v>
      </c>
      <c r="AV19" s="180">
        <f t="shared" si="19"/>
        <v>4.1019762549005634E-2</v>
      </c>
      <c r="AW19" s="180">
        <f t="shared" si="19"/>
        <v>3.2431403856323815E-2</v>
      </c>
      <c r="AX19" s="180">
        <f t="shared" si="19"/>
        <v>7.1514834997996601E-3</v>
      </c>
      <c r="AY19" s="180">
        <f t="shared" si="19"/>
        <v>-3.9181125158562535E-2</v>
      </c>
      <c r="AZ19" s="180">
        <f t="shared" si="19"/>
        <v>-3.2066131905558182E-2</v>
      </c>
      <c r="BA19" s="180">
        <f t="shared" si="19"/>
        <v>-1.6369102261853286E-2</v>
      </c>
      <c r="BB19" s="180">
        <f t="shared" si="19"/>
        <v>-1.2997799210175853E-2</v>
      </c>
      <c r="BC19" s="180">
        <f t="shared" si="19"/>
        <v>-3.7954476922629099E-2</v>
      </c>
      <c r="BD19" s="180">
        <f t="shared" si="19"/>
        <v>-3.2412672167108747E-2</v>
      </c>
      <c r="BE19" s="180">
        <f t="shared" si="19"/>
        <v>-5.881760342329645E-2</v>
      </c>
      <c r="BF19" s="180">
        <f t="shared" si="19"/>
        <v>2.0518654392247981E-2</v>
      </c>
      <c r="BG19" s="180">
        <f t="shared" si="19"/>
        <v>-2.7920635918000314E-2</v>
      </c>
      <c r="BH19" s="180">
        <f t="shared" si="19"/>
        <v>-4.6859939084429536E-2</v>
      </c>
      <c r="BI19" s="181"/>
    </row>
    <row r="20" spans="1:61" s="24" customFormat="1" ht="15.75" customHeight="1">
      <c r="A20" s="27"/>
      <c r="R20" s="159"/>
      <c r="S20" s="160"/>
      <c r="T20" s="183" t="s">
        <v>258</v>
      </c>
      <c r="U20" s="165"/>
      <c r="V20" s="1151"/>
      <c r="W20" s="1149"/>
      <c r="X20" s="1149"/>
      <c r="Y20" s="1149"/>
      <c r="Z20" s="1639"/>
      <c r="AA20" s="179"/>
      <c r="AB20" s="180">
        <f t="shared" si="14"/>
        <v>9.6007159253832519E-3</v>
      </c>
      <c r="AC20" s="180">
        <f t="shared" si="15"/>
        <v>7.4325160561707904E-3</v>
      </c>
      <c r="AD20" s="180">
        <f t="shared" si="16"/>
        <v>-4.4394709858455172E-3</v>
      </c>
      <c r="AE20" s="180">
        <f t="shared" si="17"/>
        <v>4.6163002853697899E-2</v>
      </c>
      <c r="AF20" s="180">
        <f t="shared" ref="AF20:BH20" si="20">AF7/AE7-1</f>
        <v>9.9365264777175888E-3</v>
      </c>
      <c r="AG20" s="180">
        <f t="shared" si="20"/>
        <v>9.9886515353548866E-3</v>
      </c>
      <c r="AH20" s="180">
        <f t="shared" si="20"/>
        <v>-5.5939357091918662E-3</v>
      </c>
      <c r="AI20" s="180">
        <f t="shared" si="20"/>
        <v>-2.9586855741692175E-2</v>
      </c>
      <c r="AJ20" s="180">
        <f t="shared" si="20"/>
        <v>3.262872833224173E-2</v>
      </c>
      <c r="AK20" s="180">
        <f t="shared" si="20"/>
        <v>1.8113871364439538E-2</v>
      </c>
      <c r="AL20" s="180">
        <f t="shared" si="20"/>
        <v>-1.1057043381825449E-2</v>
      </c>
      <c r="AM20" s="180">
        <f t="shared" si="20"/>
        <v>2.7330002918676488E-2</v>
      </c>
      <c r="AN20" s="180">
        <f t="shared" si="20"/>
        <v>6.9869423316435419E-3</v>
      </c>
      <c r="AO20" s="180">
        <f t="shared" si="20"/>
        <v>-3.2204190996375504E-3</v>
      </c>
      <c r="AP20" s="180">
        <f t="shared" si="20"/>
        <v>5.9313270050238565E-3</v>
      </c>
      <c r="AQ20" s="180">
        <f t="shared" si="20"/>
        <v>-1.8196702252708308E-2</v>
      </c>
      <c r="AR20" s="180">
        <f t="shared" si="20"/>
        <v>3.036477922457026E-2</v>
      </c>
      <c r="AS20" s="180">
        <f t="shared" si="20"/>
        <v>-5.561917028979213E-2</v>
      </c>
      <c r="AT20" s="180">
        <f t="shared" si="20"/>
        <v>-5.2005617535721749E-2</v>
      </c>
      <c r="AU20" s="180">
        <f t="shared" si="20"/>
        <v>4.5685292771209918E-2</v>
      </c>
      <c r="AV20" s="180">
        <f t="shared" si="20"/>
        <v>4.4910088958028282E-2</v>
      </c>
      <c r="AW20" s="180">
        <f t="shared" si="20"/>
        <v>3.3045250886344357E-2</v>
      </c>
      <c r="AX20" s="180">
        <f t="shared" si="20"/>
        <v>6.6084530484638027E-3</v>
      </c>
      <c r="AY20" s="180">
        <f t="shared" si="20"/>
        <v>-4.0629391037306339E-2</v>
      </c>
      <c r="AZ20" s="180">
        <f t="shared" si="20"/>
        <v>-3.3223594024142433E-2</v>
      </c>
      <c r="BA20" s="180">
        <f t="shared" si="20"/>
        <v>-1.7234279892791249E-2</v>
      </c>
      <c r="BB20" s="180">
        <f t="shared" si="20"/>
        <v>-1.47744254800668E-2</v>
      </c>
      <c r="BC20" s="180">
        <f t="shared" si="20"/>
        <v>-4.0575260657553902E-2</v>
      </c>
      <c r="BD20" s="180">
        <f t="shared" si="20"/>
        <v>-3.3715250397504004E-2</v>
      </c>
      <c r="BE20" s="180">
        <f t="shared" si="20"/>
        <v>-5.8951168508453278E-2</v>
      </c>
      <c r="BF20" s="180">
        <f t="shared" si="20"/>
        <v>1.9850364803055243E-2</v>
      </c>
      <c r="BG20" s="180">
        <f t="shared" si="20"/>
        <v>-2.5917443669574269E-2</v>
      </c>
      <c r="BH20" s="180">
        <f t="shared" si="20"/>
        <v>-4.7762816276370135E-2</v>
      </c>
      <c r="BI20" s="181"/>
    </row>
    <row r="21" spans="1:61" s="24" customFormat="1" ht="15.75" customHeight="1">
      <c r="A21" s="27"/>
      <c r="R21" s="152" t="s">
        <v>408</v>
      </c>
      <c r="S21" s="153"/>
      <c r="T21" s="153"/>
      <c r="U21" s="165"/>
      <c r="V21" s="1151"/>
      <c r="W21" s="1149"/>
      <c r="X21" s="1149"/>
      <c r="Y21" s="1149"/>
      <c r="Z21" s="1639"/>
      <c r="AA21" s="179"/>
      <c r="AB21" s="180">
        <f t="shared" si="14"/>
        <v>-1.376674009392076E-2</v>
      </c>
      <c r="AC21" s="180">
        <f t="shared" si="15"/>
        <v>2.9825084886783149E-3</v>
      </c>
      <c r="AD21" s="180">
        <f t="shared" si="16"/>
        <v>4.1384688339283215E-3</v>
      </c>
      <c r="AE21" s="180">
        <f t="shared" si="17"/>
        <v>2.988771173969762E-2</v>
      </c>
      <c r="AF21" s="180">
        <f t="shared" ref="AF21:BH21" si="21">AF8/AE8-1</f>
        <v>-1.6360446829548736E-2</v>
      </c>
      <c r="AG21" s="180">
        <f t="shared" si="21"/>
        <v>-1.9700944194775194E-2</v>
      </c>
      <c r="AH21" s="180">
        <f t="shared" si="21"/>
        <v>-4.7632800996602054E-3</v>
      </c>
      <c r="AI21" s="180">
        <f t="shared" si="21"/>
        <v>-2.5447643688609078E-2</v>
      </c>
      <c r="AJ21" s="180">
        <f t="shared" si="21"/>
        <v>1.1921899858450047E-2</v>
      </c>
      <c r="AK21" s="180">
        <f t="shared" si="21"/>
        <v>-1.1226480862519761E-2</v>
      </c>
      <c r="AL21" s="180">
        <f t="shared" si="21"/>
        <v>-1.1334260392899975E-2</v>
      </c>
      <c r="AM21" s="180">
        <f t="shared" si="21"/>
        <v>8.8060977256068096E-3</v>
      </c>
      <c r="AN21" s="180">
        <f t="shared" si="21"/>
        <v>-1.3892027967969178E-2</v>
      </c>
      <c r="AO21" s="180">
        <f t="shared" si="21"/>
        <v>-2.2157552977591144E-2</v>
      </c>
      <c r="AP21" s="180">
        <f t="shared" si="21"/>
        <v>-1.5720387221245691E-2</v>
      </c>
      <c r="AQ21" s="180">
        <f t="shared" si="21"/>
        <v>-2.8250128779121586E-2</v>
      </c>
      <c r="AR21" s="180">
        <f t="shared" si="21"/>
        <v>1.5238517718379363E-2</v>
      </c>
      <c r="AS21" s="180">
        <f t="shared" si="21"/>
        <v>-1.7054967761103379E-2</v>
      </c>
      <c r="AT21" s="180">
        <f t="shared" si="21"/>
        <v>-3.1001198287049503E-2</v>
      </c>
      <c r="AU21" s="180">
        <f t="shared" si="21"/>
        <v>9.6240645417167148E-3</v>
      </c>
      <c r="AV21" s="180">
        <f t="shared" si="21"/>
        <v>3.3405141487650392E-2</v>
      </c>
      <c r="AW21" s="180">
        <f t="shared" si="21"/>
        <v>2.5019738481255382E-2</v>
      </c>
      <c r="AX21" s="180">
        <f t="shared" si="21"/>
        <v>-1.8424987134297521E-2</v>
      </c>
      <c r="AY21" s="180">
        <f t="shared" si="21"/>
        <v>-3.1798912260667334E-2</v>
      </c>
      <c r="AZ21" s="180">
        <f t="shared" si="21"/>
        <v>-4.4959096803069198E-2</v>
      </c>
      <c r="BA21" s="180">
        <f t="shared" si="21"/>
        <v>-2.1057929014904775E-2</v>
      </c>
      <c r="BB21" s="180">
        <f t="shared" si="21"/>
        <v>-2.8496513439452587E-2</v>
      </c>
      <c r="BC21" s="180">
        <f t="shared" si="21"/>
        <v>-3.7501159826355601E-2</v>
      </c>
      <c r="BD21" s="180">
        <f t="shared" si="21"/>
        <v>-2.106923693271634E-2</v>
      </c>
      <c r="BE21" s="180">
        <f t="shared" si="21"/>
        <v>-1.4607371816934278E-2</v>
      </c>
      <c r="BF21" s="180">
        <f t="shared" si="21"/>
        <v>-1.1268482429505178E-2</v>
      </c>
      <c r="BG21" s="180">
        <f t="shared" si="21"/>
        <v>-4.2480875498745796E-2</v>
      </c>
      <c r="BH21" s="180">
        <f t="shared" si="21"/>
        <v>-5.14618325754721E-2</v>
      </c>
      <c r="BI21" s="181"/>
    </row>
    <row r="22" spans="1:61" s="24" customFormat="1" ht="15.75" customHeight="1">
      <c r="A22" s="27"/>
      <c r="R22" s="163"/>
      <c r="S22" s="152" t="s">
        <v>421</v>
      </c>
      <c r="T22" s="153"/>
      <c r="U22" s="165"/>
      <c r="V22" s="1151"/>
      <c r="W22" s="1149"/>
      <c r="X22" s="1149"/>
      <c r="Y22" s="1149"/>
      <c r="Z22" s="1639"/>
      <c r="AA22" s="179"/>
      <c r="AB22" s="180">
        <f t="shared" si="14"/>
        <v>-1.4825995604697773E-2</v>
      </c>
      <c r="AC22" s="180">
        <f t="shared" si="15"/>
        <v>2.1500784633132763E-3</v>
      </c>
      <c r="AD22" s="180">
        <f t="shared" si="16"/>
        <v>1.6898632156894244E-3</v>
      </c>
      <c r="AE22" s="180">
        <f t="shared" si="17"/>
        <v>3.0174802835513326E-2</v>
      </c>
      <c r="AF22" s="180">
        <f t="shared" ref="AF22:BH22" si="22">AF9/AE9-1</f>
        <v>-2.1179770002125231E-2</v>
      </c>
      <c r="AG22" s="180">
        <f t="shared" si="22"/>
        <v>-1.8846569264594715E-2</v>
      </c>
      <c r="AH22" s="180">
        <f t="shared" si="22"/>
        <v>-4.7050972723603479E-3</v>
      </c>
      <c r="AI22" s="180">
        <f t="shared" si="22"/>
        <v>-2.2519415534177689E-2</v>
      </c>
      <c r="AJ22" s="180">
        <f t="shared" si="22"/>
        <v>2.4177346747100925E-2</v>
      </c>
      <c r="AK22" s="180">
        <f t="shared" si="22"/>
        <v>-7.499789990252359E-3</v>
      </c>
      <c r="AL22" s="180">
        <f t="shared" si="22"/>
        <v>-4.6618753648747235E-3</v>
      </c>
      <c r="AM22" s="180">
        <f t="shared" si="22"/>
        <v>1.4125637210711695E-2</v>
      </c>
      <c r="AN22" s="180">
        <f t="shared" si="22"/>
        <v>-1.2513262618283783E-2</v>
      </c>
      <c r="AO22" s="180">
        <f t="shared" si="22"/>
        <v>-2.0121480603223607E-2</v>
      </c>
      <c r="AP22" s="180">
        <f t="shared" si="22"/>
        <v>-1.5484903305733377E-2</v>
      </c>
      <c r="AQ22" s="180">
        <f t="shared" si="22"/>
        <v>-3.0407594377403369E-2</v>
      </c>
      <c r="AR22" s="180">
        <f t="shared" si="22"/>
        <v>1.7305325608606204E-2</v>
      </c>
      <c r="AS22" s="180">
        <f t="shared" si="22"/>
        <v>-1.9086521292764003E-2</v>
      </c>
      <c r="AT22" s="180">
        <f t="shared" si="22"/>
        <v>-3.2312372671758127E-2</v>
      </c>
      <c r="AU22" s="180">
        <f t="shared" si="22"/>
        <v>1.1034254768535812E-2</v>
      </c>
      <c r="AV22" s="180">
        <f t="shared" si="22"/>
        <v>3.5716431770488555E-2</v>
      </c>
      <c r="AW22" s="180">
        <f t="shared" si="22"/>
        <v>2.5987469915059291E-2</v>
      </c>
      <c r="AX22" s="180">
        <f t="shared" si="22"/>
        <v>-1.9638512795765339E-2</v>
      </c>
      <c r="AY22" s="180">
        <f t="shared" si="22"/>
        <v>-3.5779629468055019E-2</v>
      </c>
      <c r="AZ22" s="180">
        <f t="shared" si="22"/>
        <v>-4.860744572671416E-2</v>
      </c>
      <c r="BA22" s="180">
        <f t="shared" si="22"/>
        <v>-2.3727342491963732E-2</v>
      </c>
      <c r="BB22" s="180">
        <f t="shared" si="22"/>
        <v>-3.0295074179668924E-2</v>
      </c>
      <c r="BC22" s="180">
        <f t="shared" si="22"/>
        <v>-4.0311309067754375E-2</v>
      </c>
      <c r="BD22" s="180">
        <f t="shared" si="22"/>
        <v>-2.4661243150730372E-2</v>
      </c>
      <c r="BE22" s="180">
        <f t="shared" si="22"/>
        <v>-2.0658666264440795E-2</v>
      </c>
      <c r="BF22" s="180">
        <f t="shared" si="22"/>
        <v>-9.7934452403367622E-3</v>
      </c>
      <c r="BG22" s="180">
        <f t="shared" si="22"/>
        <v>-4.3341668875761519E-2</v>
      </c>
      <c r="BH22" s="180">
        <f t="shared" si="22"/>
        <v>-5.4488484646967983E-2</v>
      </c>
      <c r="BI22" s="181"/>
    </row>
    <row r="23" spans="1:61" s="24" customFormat="1" ht="15.75" customHeight="1">
      <c r="A23" s="27"/>
      <c r="R23" s="167"/>
      <c r="S23" s="160"/>
      <c r="T23" s="183" t="s">
        <v>422</v>
      </c>
      <c r="U23" s="165"/>
      <c r="V23" s="1151"/>
      <c r="W23" s="1149"/>
      <c r="X23" s="1149"/>
      <c r="Y23" s="1149"/>
      <c r="Z23" s="1639"/>
      <c r="AA23" s="179"/>
      <c r="AB23" s="180">
        <f t="shared" si="14"/>
        <v>-1.5122824336533558E-2</v>
      </c>
      <c r="AC23" s="180">
        <f t="shared" si="15"/>
        <v>1.493320424719613E-3</v>
      </c>
      <c r="AD23" s="180">
        <f t="shared" si="16"/>
        <v>3.3643727622520991E-3</v>
      </c>
      <c r="AE23" s="180">
        <f t="shared" si="17"/>
        <v>2.9591828757194794E-2</v>
      </c>
      <c r="AF23" s="180">
        <f t="shared" ref="AF23:BH23" si="23">AF10/AE10-1</f>
        <v>-2.1181185516474299E-2</v>
      </c>
      <c r="AG23" s="180">
        <f t="shared" si="23"/>
        <v>-1.8941060240187824E-2</v>
      </c>
      <c r="AH23" s="180">
        <f t="shared" si="23"/>
        <v>-4.3618545314771939E-3</v>
      </c>
      <c r="AI23" s="180">
        <f t="shared" si="23"/>
        <v>-1.9872770759942537E-2</v>
      </c>
      <c r="AJ23" s="180">
        <f t="shared" si="23"/>
        <v>2.6492342355436627E-2</v>
      </c>
      <c r="AK23" s="180">
        <f t="shared" si="23"/>
        <v>-7.679291537666777E-3</v>
      </c>
      <c r="AL23" s="180">
        <f t="shared" si="23"/>
        <v>-3.8581258940316721E-3</v>
      </c>
      <c r="AM23" s="180">
        <f t="shared" si="23"/>
        <v>1.7971933482343161E-2</v>
      </c>
      <c r="AN23" s="180">
        <f t="shared" si="23"/>
        <v>-1.2053962128338092E-2</v>
      </c>
      <c r="AO23" s="180">
        <f t="shared" si="23"/>
        <v>-1.9718982070031754E-2</v>
      </c>
      <c r="AP23" s="180">
        <f t="shared" si="23"/>
        <v>-1.5284783690252435E-2</v>
      </c>
      <c r="AQ23" s="180">
        <f t="shared" si="23"/>
        <v>-3.0710453773294177E-2</v>
      </c>
      <c r="AR23" s="180">
        <f t="shared" si="23"/>
        <v>1.9642389580210251E-2</v>
      </c>
      <c r="AS23" s="180">
        <f t="shared" si="23"/>
        <v>-2.0298210193505084E-2</v>
      </c>
      <c r="AT23" s="180">
        <f t="shared" si="23"/>
        <v>-2.8325812320551758E-2</v>
      </c>
      <c r="AU23" s="180">
        <f t="shared" si="23"/>
        <v>1.262559587509049E-2</v>
      </c>
      <c r="AV23" s="180">
        <f t="shared" si="23"/>
        <v>3.9586939451254466E-2</v>
      </c>
      <c r="AW23" s="180">
        <f t="shared" si="23"/>
        <v>2.6597485610914129E-2</v>
      </c>
      <c r="AX23" s="180">
        <f t="shared" si="23"/>
        <v>-2.016709876281253E-2</v>
      </c>
      <c r="AY23" s="180">
        <f t="shared" si="23"/>
        <v>-3.7233022504761903E-2</v>
      </c>
      <c r="AZ23" s="180">
        <f t="shared" si="23"/>
        <v>-4.9745127626038776E-2</v>
      </c>
      <c r="BA23" s="180">
        <f t="shared" si="23"/>
        <v>-2.4586047995130311E-2</v>
      </c>
      <c r="BB23" s="180">
        <f t="shared" si="23"/>
        <v>-3.204056496365737E-2</v>
      </c>
      <c r="BC23" s="180">
        <f t="shared" si="23"/>
        <v>-4.2925672371209256E-2</v>
      </c>
      <c r="BD23" s="180">
        <f t="shared" si="23"/>
        <v>-2.5974256452359623E-2</v>
      </c>
      <c r="BE23" s="180">
        <f t="shared" si="23"/>
        <v>-2.0797646561048322E-2</v>
      </c>
      <c r="BF23" s="180">
        <f t="shared" si="23"/>
        <v>-1.0441884863511053E-2</v>
      </c>
      <c r="BG23" s="180">
        <f t="shared" si="23"/>
        <v>-4.1370255198947326E-2</v>
      </c>
      <c r="BH23" s="180">
        <f t="shared" si="23"/>
        <v>-5.5384135576915572E-2</v>
      </c>
      <c r="BI23" s="181"/>
    </row>
    <row r="24" spans="1:61" s="24" customFormat="1" ht="15.75" customHeight="1">
      <c r="A24" s="27"/>
      <c r="R24" s="185" t="s">
        <v>167</v>
      </c>
      <c r="S24" s="184"/>
      <c r="T24" s="184"/>
      <c r="U24" s="165"/>
      <c r="V24" s="1151"/>
      <c r="W24" s="1149"/>
      <c r="X24" s="1151"/>
      <c r="Y24" s="1149"/>
      <c r="Z24" s="1639"/>
      <c r="AA24" s="179"/>
      <c r="AB24" s="180">
        <f t="shared" si="14"/>
        <v>2.5103171108886713E-2</v>
      </c>
      <c r="AC24" s="180">
        <f t="shared" si="15"/>
        <v>5.9303397340007002E-3</v>
      </c>
      <c r="AD24" s="180">
        <f t="shared" si="16"/>
        <v>-7.7776767443055173E-3</v>
      </c>
      <c r="AE24" s="180">
        <f t="shared" si="17"/>
        <v>1.6094896670368675E-2</v>
      </c>
      <c r="AF24" s="180">
        <f t="shared" ref="AF24:BH24" si="24">AF11/AE11-1</f>
        <v>3.1791084860389951E-2</v>
      </c>
      <c r="AG24" s="180">
        <f t="shared" si="24"/>
        <v>2.9488250504730473E-2</v>
      </c>
      <c r="AH24" s="180">
        <f t="shared" si="24"/>
        <v>-1.2374788805775694E-3</v>
      </c>
      <c r="AI24" s="180">
        <f t="shared" si="24"/>
        <v>-9.9110449051411642E-3</v>
      </c>
      <c r="AJ24" s="180">
        <f t="shared" si="24"/>
        <v>5.9780143734189384E-3</v>
      </c>
      <c r="AK24" s="180">
        <f t="shared" si="24"/>
        <v>2.5992768952765921E-2</v>
      </c>
      <c r="AL24" s="180">
        <f t="shared" si="24"/>
        <v>-7.2267993896499849E-3</v>
      </c>
      <c r="AM24" s="180">
        <f t="shared" si="24"/>
        <v>9.1928560390861502E-3</v>
      </c>
      <c r="AN24" s="180">
        <f t="shared" si="24"/>
        <v>1.9273223162068032E-2</v>
      </c>
      <c r="AO24" s="180">
        <f t="shared" si="24"/>
        <v>1.6830442157529379E-2</v>
      </c>
      <c r="AP24" s="180">
        <f t="shared" si="24"/>
        <v>2.1545427900245384E-2</v>
      </c>
      <c r="AQ24" s="180">
        <f t="shared" si="24"/>
        <v>1.2910230559382452E-2</v>
      </c>
      <c r="AR24" s="180">
        <f t="shared" si="24"/>
        <v>1.0515833545106545E-2</v>
      </c>
      <c r="AS24" s="180">
        <f t="shared" si="24"/>
        <v>-3.6052766733501218E-2</v>
      </c>
      <c r="AT24" s="180">
        <f t="shared" si="24"/>
        <v>-2.4370108329955897E-2</v>
      </c>
      <c r="AU24" s="180">
        <f t="shared" si="24"/>
        <v>3.264750272044048E-2</v>
      </c>
      <c r="AV24" s="180">
        <f t="shared" si="24"/>
        <v>5.120446693552605E-3</v>
      </c>
      <c r="AW24" s="180">
        <f t="shared" si="24"/>
        <v>6.2807140732410449E-3</v>
      </c>
      <c r="AX24" s="180">
        <f t="shared" si="24"/>
        <v>2.7326651082514308E-2</v>
      </c>
      <c r="AY24" s="180">
        <f t="shared" si="24"/>
        <v>-3.527716064151476E-3</v>
      </c>
      <c r="AZ24" s="180">
        <f t="shared" si="24"/>
        <v>1.7386423455658662E-2</v>
      </c>
      <c r="BA24" s="180">
        <f t="shared" si="24"/>
        <v>7.5370749897805123E-3</v>
      </c>
      <c r="BB24" s="180">
        <f t="shared" si="24"/>
        <v>1.7837668458639877E-2</v>
      </c>
      <c r="BC24" s="180">
        <f t="shared" si="24"/>
        <v>2.4558298616979002E-3</v>
      </c>
      <c r="BD24" s="180">
        <f t="shared" si="24"/>
        <v>-7.9474223309023984E-3</v>
      </c>
      <c r="BE24" s="180">
        <f t="shared" si="24"/>
        <v>-3.8963878930039386E-2</v>
      </c>
      <c r="BF24" s="180">
        <f t="shared" si="24"/>
        <v>3.0611895555409552E-2</v>
      </c>
      <c r="BG24" s="180">
        <f t="shared" si="24"/>
        <v>1.6119687098359092E-2</v>
      </c>
      <c r="BH24" s="180">
        <f t="shared" si="24"/>
        <v>8.0681677998284407E-3</v>
      </c>
      <c r="BI24" s="181"/>
    </row>
    <row r="25" spans="1:61" s="24" customFormat="1">
      <c r="A25" s="27"/>
      <c r="V25" s="2"/>
      <c r="W25" s="1149"/>
      <c r="X25" s="1149"/>
      <c r="Y25" s="1149"/>
      <c r="Z25" s="1149"/>
    </row>
    <row r="26" spans="1:61" s="24" customFormat="1">
      <c r="A26" s="27"/>
      <c r="R26" s="24" t="s">
        <v>263</v>
      </c>
      <c r="V26" s="1149"/>
      <c r="W26" s="1149"/>
      <c r="X26" s="1149"/>
      <c r="Y26" s="1149"/>
      <c r="Z26" s="1149"/>
    </row>
    <row r="27" spans="1:61" s="24" customFormat="1">
      <c r="A27" s="27"/>
      <c r="R27" s="149"/>
      <c r="S27" s="150"/>
      <c r="T27" s="150"/>
      <c r="U27" s="151"/>
      <c r="V27" s="1149"/>
      <c r="W27" s="1846"/>
      <c r="X27" s="1846"/>
      <c r="Y27" s="1846"/>
      <c r="Z27" s="1228"/>
      <c r="AA27" s="98">
        <v>1990</v>
      </c>
      <c r="AB27" s="98">
        <f t="shared" ref="AB27:BA27" si="25">AA27+1</f>
        <v>1991</v>
      </c>
      <c r="AC27" s="98">
        <f t="shared" si="25"/>
        <v>1992</v>
      </c>
      <c r="AD27" s="98">
        <f t="shared" si="25"/>
        <v>1993</v>
      </c>
      <c r="AE27" s="98">
        <f t="shared" si="25"/>
        <v>1994</v>
      </c>
      <c r="AF27" s="98">
        <f t="shared" si="25"/>
        <v>1995</v>
      </c>
      <c r="AG27" s="98">
        <f t="shared" si="25"/>
        <v>1996</v>
      </c>
      <c r="AH27" s="98">
        <f t="shared" si="25"/>
        <v>1997</v>
      </c>
      <c r="AI27" s="98">
        <f t="shared" si="25"/>
        <v>1998</v>
      </c>
      <c r="AJ27" s="98">
        <f t="shared" si="25"/>
        <v>1999</v>
      </c>
      <c r="AK27" s="98">
        <f t="shared" si="25"/>
        <v>2000</v>
      </c>
      <c r="AL27" s="98">
        <f t="shared" si="25"/>
        <v>2001</v>
      </c>
      <c r="AM27" s="98">
        <f t="shared" si="25"/>
        <v>2002</v>
      </c>
      <c r="AN27" s="98">
        <f t="shared" si="25"/>
        <v>2003</v>
      </c>
      <c r="AO27" s="98">
        <f t="shared" si="25"/>
        <v>2004</v>
      </c>
      <c r="AP27" s="98">
        <f t="shared" si="25"/>
        <v>2005</v>
      </c>
      <c r="AQ27" s="98">
        <f t="shared" si="25"/>
        <v>2006</v>
      </c>
      <c r="AR27" s="98">
        <f t="shared" si="25"/>
        <v>2007</v>
      </c>
      <c r="AS27" s="98">
        <f t="shared" si="25"/>
        <v>2008</v>
      </c>
      <c r="AT27" s="98">
        <f t="shared" si="25"/>
        <v>2009</v>
      </c>
      <c r="AU27" s="98">
        <f t="shared" si="25"/>
        <v>2010</v>
      </c>
      <c r="AV27" s="98">
        <f t="shared" si="25"/>
        <v>2011</v>
      </c>
      <c r="AW27" s="98">
        <f t="shared" si="25"/>
        <v>2012</v>
      </c>
      <c r="AX27" s="98">
        <f t="shared" si="25"/>
        <v>2013</v>
      </c>
      <c r="AY27" s="98">
        <f t="shared" si="25"/>
        <v>2014</v>
      </c>
      <c r="AZ27" s="98">
        <f t="shared" si="25"/>
        <v>2015</v>
      </c>
      <c r="BA27" s="98">
        <f t="shared" si="25"/>
        <v>2016</v>
      </c>
      <c r="BB27" s="98">
        <f t="shared" ref="BB27:BH27" si="26">BA27+1</f>
        <v>2017</v>
      </c>
      <c r="BC27" s="98">
        <f t="shared" si="26"/>
        <v>2018</v>
      </c>
      <c r="BD27" s="98">
        <f t="shared" si="26"/>
        <v>2019</v>
      </c>
      <c r="BE27" s="98">
        <f t="shared" si="26"/>
        <v>2020</v>
      </c>
      <c r="BF27" s="98">
        <f t="shared" si="26"/>
        <v>2021</v>
      </c>
      <c r="BG27" s="98">
        <f t="shared" si="26"/>
        <v>2022</v>
      </c>
      <c r="BH27" s="98">
        <f t="shared" si="26"/>
        <v>2023</v>
      </c>
    </row>
    <row r="28" spans="1:61" s="24" customFormat="1" ht="15.75" customHeight="1">
      <c r="A28" s="27"/>
      <c r="R28" s="152" t="s">
        <v>211</v>
      </c>
      <c r="S28" s="153"/>
      <c r="T28" s="153"/>
      <c r="U28" s="165"/>
      <c r="V28" s="1150"/>
      <c r="W28" s="1149"/>
      <c r="X28" s="1149"/>
      <c r="Y28" s="1149"/>
      <c r="Z28" s="1639"/>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86">
        <f t="shared" ref="AY28:BE34" si="27">AY5/$AX5-1</f>
        <v>-3.5214450791214436E-2</v>
      </c>
      <c r="AZ28" s="186">
        <f t="shared" si="27"/>
        <v>-6.2570319127277285E-2</v>
      </c>
      <c r="BA28" s="186">
        <f t="shared" si="27"/>
        <v>-7.5393953331195029E-2</v>
      </c>
      <c r="BB28" s="186">
        <f t="shared" si="27"/>
        <v>-8.5719173607044841E-2</v>
      </c>
      <c r="BC28" s="186">
        <f t="shared" si="27"/>
        <v>-0.11784464888335366</v>
      </c>
      <c r="BD28" s="186">
        <f t="shared" si="27"/>
        <v>-0.14329413662988988</v>
      </c>
      <c r="BE28" s="186">
        <f t="shared" si="27"/>
        <v>-0.18870133865767214</v>
      </c>
      <c r="BF28" s="186">
        <f t="shared" ref="BF28:BG28" si="28">BF5/$AX5-1</f>
        <v>-0.17328791063738613</v>
      </c>
      <c r="BG28" s="186">
        <f t="shared" si="28"/>
        <v>-0.19564713837688197</v>
      </c>
      <c r="BH28" s="186">
        <f t="shared" ref="BH28" si="29">BH5/$AX5-1</f>
        <v>-0.23088492629579049</v>
      </c>
      <c r="BI28" s="181"/>
    </row>
    <row r="29" spans="1:61" s="24" customFormat="1" ht="15.75" customHeight="1">
      <c r="A29" s="27"/>
      <c r="R29" s="157"/>
      <c r="S29" s="152" t="s">
        <v>256</v>
      </c>
      <c r="T29" s="153"/>
      <c r="U29" s="165"/>
      <c r="V29" s="1151"/>
      <c r="W29" s="1149"/>
      <c r="X29" s="1149"/>
      <c r="Y29" s="1149"/>
      <c r="Z29" s="1639"/>
      <c r="AA29" s="179"/>
      <c r="AB29" s="179"/>
      <c r="AC29" s="179"/>
      <c r="AD29" s="179"/>
      <c r="AE29" s="179"/>
      <c r="AF29" s="179"/>
      <c r="AG29" s="179"/>
      <c r="AH29" s="179"/>
      <c r="AI29" s="179"/>
      <c r="AJ29" s="179"/>
      <c r="AK29" s="179"/>
      <c r="AL29" s="179"/>
      <c r="AM29" s="179"/>
      <c r="AN29" s="179"/>
      <c r="AO29" s="179"/>
      <c r="AP29" s="179"/>
      <c r="AQ29" s="179"/>
      <c r="AR29" s="179"/>
      <c r="AS29" s="179"/>
      <c r="AT29" s="179"/>
      <c r="AU29" s="179"/>
      <c r="AV29" s="179"/>
      <c r="AW29" s="179"/>
      <c r="AX29" s="179"/>
      <c r="AY29" s="186">
        <f t="shared" si="27"/>
        <v>-3.9181125158562535E-2</v>
      </c>
      <c r="AZ29" s="186">
        <f t="shared" si="27"/>
        <v>-6.9990869936578104E-2</v>
      </c>
      <c r="BA29" s="186">
        <f t="shared" si="27"/>
        <v>-8.5214284491043513E-2</v>
      </c>
      <c r="BB29" s="186">
        <f t="shared" si="27"/>
        <v>-9.7104485541566032E-2</v>
      </c>
      <c r="BC29" s="186">
        <f t="shared" si="27"/>
        <v>-0.131373412508624</v>
      </c>
      <c r="BD29" s="186">
        <f t="shared" si="27"/>
        <v>-0.15952792132461635</v>
      </c>
      <c r="BE29" s="186">
        <f t="shared" si="27"/>
        <v>-0.20896247473649865</v>
      </c>
      <c r="BF29" s="186">
        <f t="shared" ref="BF29:BG29" si="30">BF6/$AX6-1</f>
        <v>-0.19273144914431772</v>
      </c>
      <c r="BG29" s="186">
        <f t="shared" si="30"/>
        <v>-0.21527090044081088</v>
      </c>
      <c r="BH29" s="186">
        <f t="shared" ref="BH29" si="31">BH6/$AX6-1</f>
        <v>-0.2520432582439337</v>
      </c>
      <c r="BI29" s="181"/>
    </row>
    <row r="30" spans="1:61" s="24" customFormat="1" ht="15.75" customHeight="1">
      <c r="A30" s="27"/>
      <c r="R30" s="159"/>
      <c r="S30" s="160"/>
      <c r="T30" s="183" t="s">
        <v>258</v>
      </c>
      <c r="U30" s="165"/>
      <c r="V30" s="1151"/>
      <c r="W30" s="1149"/>
      <c r="X30" s="1149"/>
      <c r="Y30" s="1149"/>
      <c r="Z30" s="1639"/>
      <c r="AA30" s="179"/>
      <c r="AB30" s="179"/>
      <c r="AC30" s="179"/>
      <c r="AD30" s="179"/>
      <c r="AE30" s="179"/>
      <c r="AF30" s="179"/>
      <c r="AG30" s="179"/>
      <c r="AH30" s="179"/>
      <c r="AI30" s="179"/>
      <c r="AJ30" s="179"/>
      <c r="AK30" s="179"/>
      <c r="AL30" s="179"/>
      <c r="AM30" s="179"/>
      <c r="AN30" s="179"/>
      <c r="AO30" s="179"/>
      <c r="AP30" s="179"/>
      <c r="AQ30" s="179"/>
      <c r="AR30" s="179"/>
      <c r="AS30" s="179"/>
      <c r="AT30" s="179"/>
      <c r="AU30" s="179"/>
      <c r="AV30" s="179"/>
      <c r="AW30" s="179"/>
      <c r="AX30" s="179"/>
      <c r="AY30" s="186">
        <f t="shared" si="27"/>
        <v>-4.0629391037306339E-2</v>
      </c>
      <c r="AZ30" s="186">
        <f t="shared" si="27"/>
        <v>-7.2503130668177151E-2</v>
      </c>
      <c r="BA30" s="186">
        <f t="shared" si="27"/>
        <v>-8.8487871313929434E-2</v>
      </c>
      <c r="BB30" s="186">
        <f t="shared" si="27"/>
        <v>-0.10195493933337885</v>
      </c>
      <c r="BC30" s="186">
        <f t="shared" si="27"/>
        <v>-0.13839335175215572</v>
      </c>
      <c r="BD30" s="186">
        <f t="shared" si="27"/>
        <v>-0.16744263564198592</v>
      </c>
      <c r="BE30" s="186">
        <f t="shared" si="27"/>
        <v>-0.21652286512120889</v>
      </c>
      <c r="BF30" s="186">
        <f t="shared" ref="BF30:BG30" si="32">BF7/$AX7-1</f>
        <v>-0.20097055817901244</v>
      </c>
      <c r="BG30" s="186">
        <f t="shared" si="32"/>
        <v>-0.22167935872773925</v>
      </c>
      <c r="BH30" s="186">
        <f t="shared" ref="BH30" si="33">BH7/$AX7-1</f>
        <v>-0.25885414452093281</v>
      </c>
      <c r="BI30" s="181"/>
    </row>
    <row r="31" spans="1:61" s="24" customFormat="1" ht="15.75" customHeight="1">
      <c r="A31" s="27"/>
      <c r="R31" s="152" t="s">
        <v>408</v>
      </c>
      <c r="S31" s="153"/>
      <c r="T31" s="153"/>
      <c r="U31" s="165"/>
      <c r="V31" s="1151"/>
      <c r="W31" s="1149"/>
      <c r="X31" s="1149"/>
      <c r="Y31" s="1149"/>
      <c r="Z31" s="1639"/>
      <c r="AA31" s="179"/>
      <c r="AB31" s="179"/>
      <c r="AC31" s="179"/>
      <c r="AD31" s="179"/>
      <c r="AE31" s="179"/>
      <c r="AF31" s="179"/>
      <c r="AG31" s="179"/>
      <c r="AH31" s="179"/>
      <c r="AI31" s="179"/>
      <c r="AJ31" s="179"/>
      <c r="AK31" s="179"/>
      <c r="AL31" s="179"/>
      <c r="AM31" s="179"/>
      <c r="AN31" s="179"/>
      <c r="AO31" s="179"/>
      <c r="AP31" s="179"/>
      <c r="AQ31" s="179"/>
      <c r="AR31" s="179"/>
      <c r="AS31" s="179"/>
      <c r="AT31" s="179"/>
      <c r="AU31" s="179"/>
      <c r="AV31" s="179"/>
      <c r="AW31" s="179"/>
      <c r="AX31" s="179"/>
      <c r="AY31" s="186">
        <f t="shared" si="27"/>
        <v>-3.1798912260667334E-2</v>
      </c>
      <c r="AZ31" s="186">
        <f t="shared" si="27"/>
        <v>-7.5328358689176977E-2</v>
      </c>
      <c r="BA31" s="186">
        <f t="shared" si="27"/>
        <v>-9.4800028473995712E-2</v>
      </c>
      <c r="BB31" s="186">
        <f t="shared" si="27"/>
        <v>-0.12059507162797856</v>
      </c>
      <c r="BC31" s="186">
        <f t="shared" si="27"/>
        <v>-0.15357377639894254</v>
      </c>
      <c r="BD31" s="186">
        <f t="shared" si="27"/>
        <v>-0.17140733105005745</v>
      </c>
      <c r="BE31" s="186">
        <f t="shared" si="27"/>
        <v>-0.18351089225019523</v>
      </c>
      <c r="BF31" s="186">
        <f t="shared" ref="BF31:BG31" si="34">BF8/$AX8-1</f>
        <v>-0.19271148541475625</v>
      </c>
      <c r="BG31" s="186">
        <f t="shared" si="34"/>
        <v>-0.22700580829441941</v>
      </c>
      <c r="BH31" s="186">
        <f t="shared" ref="BH31" si="35">BH8/$AX8-1</f>
        <v>-0.26678550596978434</v>
      </c>
      <c r="BI31" s="181"/>
    </row>
    <row r="32" spans="1:61" s="24" customFormat="1" ht="15.75" customHeight="1">
      <c r="A32" s="27"/>
      <c r="R32" s="163"/>
      <c r="S32" s="152" t="s">
        <v>421</v>
      </c>
      <c r="T32" s="153"/>
      <c r="U32" s="165"/>
      <c r="V32" s="1151"/>
      <c r="W32" s="1149"/>
      <c r="X32" s="1149"/>
      <c r="Y32" s="1149"/>
      <c r="Z32" s="163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86">
        <f t="shared" si="27"/>
        <v>-3.5779629468055019E-2</v>
      </c>
      <c r="AZ32" s="186">
        <f t="shared" si="27"/>
        <v>-8.2647918797278841E-2</v>
      </c>
      <c r="BA32" s="186">
        <f t="shared" si="27"/>
        <v>-0.10441424581369152</v>
      </c>
      <c r="BB32" s="186">
        <f t="shared" si="27"/>
        <v>-0.13154608267102053</v>
      </c>
      <c r="BC32" s="186">
        <f t="shared" si="27"/>
        <v>-0.166554596943571</v>
      </c>
      <c r="BD32" s="186">
        <f t="shared" si="27"/>
        <v>-0.18710839668120405</v>
      </c>
      <c r="BE32" s="186">
        <f t="shared" si="27"/>
        <v>-0.20390165302333318</v>
      </c>
      <c r="BF32" s="186">
        <f t="shared" ref="BF32:BG32" si="36">BF9/$AX9-1</f>
        <v>-0.21169819859037176</v>
      </c>
      <c r="BG32" s="186">
        <f t="shared" si="36"/>
        <v>-0.24586451424123423</v>
      </c>
      <c r="BH32" s="186">
        <f t="shared" ref="BH32" si="37">BH9/$AX9-1</f>
        <v>-0.2869562140787344</v>
      </c>
      <c r="BI32" s="181"/>
    </row>
    <row r="33" spans="1:61" s="24" customFormat="1" ht="15.75" customHeight="1">
      <c r="A33" s="27"/>
      <c r="R33" s="167"/>
      <c r="S33" s="160"/>
      <c r="T33" s="183" t="s">
        <v>422</v>
      </c>
      <c r="U33" s="165"/>
      <c r="V33" s="1151"/>
      <c r="W33" s="1149"/>
      <c r="X33" s="1149"/>
      <c r="Y33" s="1149"/>
      <c r="Z33" s="163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86">
        <f t="shared" si="27"/>
        <v>-3.7233022504761903E-2</v>
      </c>
      <c r="AZ33" s="186">
        <f t="shared" si="27"/>
        <v>-8.5125988674398134E-2</v>
      </c>
      <c r="BA33" s="186">
        <f t="shared" si="27"/>
        <v>-0.10761912502634674</v>
      </c>
      <c r="BB33" s="186">
        <f t="shared" si="27"/>
        <v>-0.13621151242326546</v>
      </c>
      <c r="BC33" s="186">
        <f t="shared" si="27"/>
        <v>-0.1732902140390068</v>
      </c>
      <c r="BD33" s="186">
        <f t="shared" si="27"/>
        <v>-0.194763386031233</v>
      </c>
      <c r="BE33" s="186">
        <f t="shared" si="27"/>
        <v>-0.21151041252657066</v>
      </c>
      <c r="BF33" s="186">
        <f t="shared" ref="BF33:BG33" si="38">BF10/$AX10-1</f>
        <v>-0.21974373001504544</v>
      </c>
      <c r="BG33" s="186">
        <f t="shared" si="38"/>
        <v>-0.25202313102490181</v>
      </c>
      <c r="BH33" s="186">
        <f t="shared" ref="BH33" si="39">BH10/$AX10-1</f>
        <v>-0.29344918334461545</v>
      </c>
      <c r="BI33" s="181"/>
    </row>
    <row r="34" spans="1:61" s="24" customFormat="1" ht="15.75" customHeight="1">
      <c r="A34" s="27"/>
      <c r="R34" s="185" t="s">
        <v>167</v>
      </c>
      <c r="S34" s="184"/>
      <c r="T34" s="184"/>
      <c r="U34" s="165"/>
      <c r="V34" s="1151"/>
      <c r="W34" s="1149"/>
      <c r="X34" s="1151"/>
      <c r="Y34" s="1149"/>
      <c r="Z34" s="163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86">
        <f t="shared" si="27"/>
        <v>-3.527716064151476E-3</v>
      </c>
      <c r="AZ34" s="187">
        <f t="shared" si="27"/>
        <v>1.3797373026184445E-2</v>
      </c>
      <c r="BA34" s="186">
        <f t="shared" si="27"/>
        <v>2.1438439851125368E-2</v>
      </c>
      <c r="BB34" s="186">
        <f t="shared" si="27"/>
        <v>3.9658520092100247E-2</v>
      </c>
      <c r="BC34" s="186">
        <f t="shared" si="27"/>
        <v>4.2211744531711171E-2</v>
      </c>
      <c r="BD34" s="186">
        <f t="shared" si="27"/>
        <v>3.3928847639691062E-2</v>
      </c>
      <c r="BE34" s="186">
        <f t="shared" si="27"/>
        <v>-6.3570308020169941E-3</v>
      </c>
      <c r="BF34" s="186">
        <f t="shared" ref="BF34:BG34" si="40">BF11/$AX11-1</f>
        <v>2.4060263990438813E-2</v>
      </c>
      <c r="BG34" s="186">
        <f t="shared" si="40"/>
        <v>4.0567795015827635E-2</v>
      </c>
      <c r="BH34" s="186">
        <f t="shared" ref="BH34" si="41">BH11/$AX11-1</f>
        <v>4.8963270593112895E-2</v>
      </c>
      <c r="BI34" s="181"/>
    </row>
    <row r="35" spans="1:61" s="24" customFormat="1">
      <c r="A35" s="27"/>
      <c r="V35" s="2"/>
      <c r="W35" s="1149"/>
      <c r="X35" s="1149"/>
      <c r="Y35" s="1149"/>
      <c r="Z35" s="1149"/>
    </row>
    <row r="36" spans="1:61">
      <c r="A36" s="27"/>
    </row>
  </sheetData>
  <mergeCells count="7">
    <mergeCell ref="W27:Y27"/>
    <mergeCell ref="W17:Y17"/>
    <mergeCell ref="R11:T11"/>
    <mergeCell ref="R12:U12"/>
    <mergeCell ref="W4:Y4"/>
    <mergeCell ref="W11:Y11"/>
    <mergeCell ref="W12:Z12"/>
  </mergeCells>
  <phoneticPr fontId="10"/>
  <pageMargins left="0.28000000000000003" right="0.32" top="0.72" bottom="0.45" header="0.51181102362204722" footer="0.51181102362204722"/>
  <pageSetup paperSize="9" scale="41"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pageSetUpPr fitToPage="1"/>
  </sheetPr>
  <dimension ref="A1:BI64"/>
  <sheetViews>
    <sheetView zoomScaleNormal="100" workbookViewId="0">
      <pane xSplit="23" ySplit="5" topLeftCell="AA6" activePane="bottomRight" state="frozen"/>
      <selection pane="topRight" activeCell="X1" sqref="X1"/>
      <selection pane="bottomLeft" activeCell="A6" sqref="A6"/>
      <selection pane="bottomRight"/>
    </sheetView>
  </sheetViews>
  <sheetFormatPr defaultColWidth="9" defaultRowHeight="13.8"/>
  <cols>
    <col min="1" max="1" width="1.6640625" style="113" customWidth="1"/>
    <col min="2" max="20" width="9" style="114" hidden="1" customWidth="1"/>
    <col min="21" max="21" width="1.6640625" style="114" customWidth="1"/>
    <col min="22" max="22" width="1.44140625" style="114" customWidth="1"/>
    <col min="23" max="23" width="32" style="114" customWidth="1"/>
    <col min="24" max="26" width="2.109375" style="1641" hidden="1" customWidth="1"/>
    <col min="27" max="60" width="6.88671875" style="114" customWidth="1"/>
    <col min="61" max="16384" width="9" style="114"/>
  </cols>
  <sheetData>
    <row r="1" spans="1:60" ht="52.5" customHeight="1">
      <c r="V1" s="1858" t="s">
        <v>519</v>
      </c>
      <c r="W1" s="1859"/>
      <c r="Y1" s="1860"/>
      <c r="Z1" s="1860"/>
      <c r="AA1" s="136"/>
      <c r="AB1" s="136"/>
      <c r="AY1" s="137"/>
      <c r="AZ1" s="137"/>
      <c r="BE1" s="137"/>
      <c r="BF1" s="137"/>
      <c r="BG1" s="137"/>
      <c r="BH1" s="137"/>
    </row>
    <row r="2" spans="1:60" ht="15.6">
      <c r="V2" s="30"/>
      <c r="Y2" s="1860"/>
      <c r="Z2" s="1860"/>
    </row>
    <row r="3" spans="1:60" ht="20.399999999999999">
      <c r="V3" s="30" t="str">
        <f>'0.Contents'!$B$2</f>
        <v>＜暫定データ＞</v>
      </c>
      <c r="Y3" s="1521"/>
      <c r="Z3" s="1642"/>
    </row>
    <row r="4" spans="1:60">
      <c r="V4" s="114" t="s">
        <v>246</v>
      </c>
    </row>
    <row r="5" spans="1:60">
      <c r="V5" s="116" t="s">
        <v>136</v>
      </c>
      <c r="W5" s="117"/>
      <c r="Z5" s="1643"/>
      <c r="AA5" s="118">
        <v>1990</v>
      </c>
      <c r="AB5" s="118">
        <v>1991</v>
      </c>
      <c r="AC5" s="118">
        <v>1992</v>
      </c>
      <c r="AD5" s="118">
        <v>1993</v>
      </c>
      <c r="AE5" s="118">
        <v>1994</v>
      </c>
      <c r="AF5" s="118">
        <v>1995</v>
      </c>
      <c r="AG5" s="118">
        <v>1996</v>
      </c>
      <c r="AH5" s="118">
        <v>1997</v>
      </c>
      <c r="AI5" s="118">
        <v>1998</v>
      </c>
      <c r="AJ5" s="118">
        <v>1999</v>
      </c>
      <c r="AK5" s="118">
        <v>2000</v>
      </c>
      <c r="AL5" s="118">
        <v>2001</v>
      </c>
      <c r="AM5" s="118">
        <v>2002</v>
      </c>
      <c r="AN5" s="118">
        <v>2003</v>
      </c>
      <c r="AO5" s="118">
        <v>2004</v>
      </c>
      <c r="AP5" s="118">
        <v>2005</v>
      </c>
      <c r="AQ5" s="118">
        <v>2006</v>
      </c>
      <c r="AR5" s="118">
        <v>2007</v>
      </c>
      <c r="AS5" s="118">
        <v>2008</v>
      </c>
      <c r="AT5" s="118">
        <v>2009</v>
      </c>
      <c r="AU5" s="118">
        <f t="shared" ref="AU5:BB5" si="0">AT5+1</f>
        <v>2010</v>
      </c>
      <c r="AV5" s="118">
        <f t="shared" si="0"/>
        <v>2011</v>
      </c>
      <c r="AW5" s="118">
        <f t="shared" si="0"/>
        <v>2012</v>
      </c>
      <c r="AX5" s="118">
        <f t="shared" si="0"/>
        <v>2013</v>
      </c>
      <c r="AY5" s="118">
        <f t="shared" si="0"/>
        <v>2014</v>
      </c>
      <c r="AZ5" s="118">
        <f t="shared" si="0"/>
        <v>2015</v>
      </c>
      <c r="BA5" s="118">
        <f t="shared" si="0"/>
        <v>2016</v>
      </c>
      <c r="BB5" s="118">
        <f t="shared" si="0"/>
        <v>2017</v>
      </c>
      <c r="BC5" s="118">
        <f t="shared" ref="BC5:BH5" si="1">BB5+1</f>
        <v>2018</v>
      </c>
      <c r="BD5" s="118">
        <f t="shared" si="1"/>
        <v>2019</v>
      </c>
      <c r="BE5" s="118">
        <f t="shared" si="1"/>
        <v>2020</v>
      </c>
      <c r="BF5" s="118">
        <f t="shared" si="1"/>
        <v>2021</v>
      </c>
      <c r="BG5" s="118">
        <f t="shared" si="1"/>
        <v>2022</v>
      </c>
      <c r="BH5" s="118">
        <f t="shared" si="1"/>
        <v>2023</v>
      </c>
    </row>
    <row r="6" spans="1:60" ht="15" customHeight="1">
      <c r="V6" s="123" t="s">
        <v>137</v>
      </c>
      <c r="W6" s="124"/>
      <c r="Z6" s="1643"/>
      <c r="AA6" s="138">
        <v>41797.445</v>
      </c>
      <c r="AB6" s="138">
        <v>42457.974999999999</v>
      </c>
      <c r="AC6" s="138">
        <v>43077.125999999997</v>
      </c>
      <c r="AD6" s="138">
        <v>43665.843000000008</v>
      </c>
      <c r="AE6" s="138">
        <v>44235.735000000008</v>
      </c>
      <c r="AF6" s="138">
        <v>44830.961000000003</v>
      </c>
      <c r="AG6" s="138">
        <v>45498.173000000003</v>
      </c>
      <c r="AH6" s="138">
        <v>46156.796000000009</v>
      </c>
      <c r="AI6" s="138">
        <v>46811.712</v>
      </c>
      <c r="AJ6" s="138">
        <v>47419.904999999999</v>
      </c>
      <c r="AK6" s="138">
        <v>48015.250999999997</v>
      </c>
      <c r="AL6" s="138">
        <v>48637.788999999997</v>
      </c>
      <c r="AM6" s="138">
        <v>49260.790999999997</v>
      </c>
      <c r="AN6" s="138">
        <v>49837.731</v>
      </c>
      <c r="AO6" s="138">
        <v>50382.080999999998</v>
      </c>
      <c r="AP6" s="138">
        <v>51102.004999999997</v>
      </c>
      <c r="AQ6" s="138">
        <v>51713.048000000003</v>
      </c>
      <c r="AR6" s="138">
        <v>52324.877</v>
      </c>
      <c r="AS6" s="138">
        <v>52877.802000000003</v>
      </c>
      <c r="AT6" s="138">
        <v>53362.800999999999</v>
      </c>
      <c r="AU6" s="138">
        <v>53783.434999999998</v>
      </c>
      <c r="AV6" s="138">
        <v>54171.474999999999</v>
      </c>
      <c r="AW6" s="138">
        <v>55549.281999999999</v>
      </c>
      <c r="AX6" s="138">
        <v>55952.258000000002</v>
      </c>
      <c r="AY6" s="138">
        <v>56412.14</v>
      </c>
      <c r="AZ6" s="138">
        <v>56950.756999999998</v>
      </c>
      <c r="BA6" s="138">
        <v>57477.036999999997</v>
      </c>
      <c r="BB6" s="138">
        <v>58007.536</v>
      </c>
      <c r="BC6" s="138">
        <v>58527.116999999998</v>
      </c>
      <c r="BD6" s="138">
        <v>59071.519</v>
      </c>
      <c r="BE6" s="138">
        <v>59497.356</v>
      </c>
      <c r="BF6" s="138">
        <v>59761.065000000002</v>
      </c>
      <c r="BG6" s="138">
        <v>60266.317999999999</v>
      </c>
      <c r="BH6" s="138">
        <v>60779.141000000003</v>
      </c>
    </row>
    <row r="7" spans="1:60" ht="27.75" customHeight="1">
      <c r="V7" s="1861" t="s">
        <v>247</v>
      </c>
      <c r="W7" s="1861"/>
      <c r="Y7" s="1862"/>
      <c r="Z7" s="1862"/>
    </row>
    <row r="8" spans="1:60" ht="38.25" customHeight="1">
      <c r="V8" s="139"/>
      <c r="W8" s="139"/>
      <c r="Y8" s="1862"/>
      <c r="Z8" s="1862"/>
    </row>
    <row r="10" spans="1:60" ht="17.399999999999999" thickBot="1">
      <c r="V10" s="114" t="s">
        <v>521</v>
      </c>
      <c r="Y10" s="1644"/>
      <c r="Z10" s="1644"/>
    </row>
    <row r="11" spans="1:60" ht="14.4" thickBot="1">
      <c r="V11" s="1050" t="s">
        <v>136</v>
      </c>
      <c r="W11" s="1051"/>
      <c r="Z11" s="1640"/>
      <c r="AA11" s="1055">
        <v>1990</v>
      </c>
      <c r="AB11" s="1056">
        <v>1991</v>
      </c>
      <c r="AC11" s="1056">
        <v>1992</v>
      </c>
      <c r="AD11" s="1056">
        <v>1993</v>
      </c>
      <c r="AE11" s="1056">
        <v>1994</v>
      </c>
      <c r="AF11" s="1056">
        <v>1995</v>
      </c>
      <c r="AG11" s="1056">
        <v>1996</v>
      </c>
      <c r="AH11" s="1056">
        <v>1997</v>
      </c>
      <c r="AI11" s="1056">
        <v>1998</v>
      </c>
      <c r="AJ11" s="1056">
        <v>1999</v>
      </c>
      <c r="AK11" s="1056">
        <v>2000</v>
      </c>
      <c r="AL11" s="1056">
        <v>2001</v>
      </c>
      <c r="AM11" s="1056">
        <v>2002</v>
      </c>
      <c r="AN11" s="1056">
        <v>2003</v>
      </c>
      <c r="AO11" s="1056">
        <v>2004</v>
      </c>
      <c r="AP11" s="1056">
        <v>2005</v>
      </c>
      <c r="AQ11" s="1056">
        <v>2006</v>
      </c>
      <c r="AR11" s="1056">
        <v>2007</v>
      </c>
      <c r="AS11" s="1056">
        <v>2008</v>
      </c>
      <c r="AT11" s="1056">
        <v>2009</v>
      </c>
      <c r="AU11" s="1056">
        <f t="shared" ref="AU11:BB11" si="2">AT11+1</f>
        <v>2010</v>
      </c>
      <c r="AV11" s="1056">
        <f t="shared" si="2"/>
        <v>2011</v>
      </c>
      <c r="AW11" s="1056">
        <f t="shared" si="2"/>
        <v>2012</v>
      </c>
      <c r="AX11" s="1056">
        <f t="shared" si="2"/>
        <v>2013</v>
      </c>
      <c r="AY11" s="1056">
        <f t="shared" si="2"/>
        <v>2014</v>
      </c>
      <c r="AZ11" s="1056">
        <f t="shared" si="2"/>
        <v>2015</v>
      </c>
      <c r="BA11" s="1056">
        <f t="shared" si="2"/>
        <v>2016</v>
      </c>
      <c r="BB11" s="1056">
        <f t="shared" si="2"/>
        <v>2017</v>
      </c>
      <c r="BC11" s="1056">
        <f t="shared" ref="BC11:BH11" si="3">BB11+1</f>
        <v>2018</v>
      </c>
      <c r="BD11" s="1056">
        <f t="shared" si="3"/>
        <v>2019</v>
      </c>
      <c r="BE11" s="1056">
        <f t="shared" si="3"/>
        <v>2020</v>
      </c>
      <c r="BF11" s="1056">
        <f t="shared" si="3"/>
        <v>2021</v>
      </c>
      <c r="BG11" s="1288">
        <f t="shared" si="3"/>
        <v>2022</v>
      </c>
      <c r="BH11" s="1057">
        <f t="shared" si="3"/>
        <v>2023</v>
      </c>
    </row>
    <row r="12" spans="1:60" s="122" customFormat="1" ht="15" customHeight="1">
      <c r="A12" s="119"/>
      <c r="V12" s="1043" t="s">
        <v>138</v>
      </c>
      <c r="W12" s="1049"/>
      <c r="X12" s="1645"/>
      <c r="Y12" s="1641"/>
      <c r="Z12" s="1640"/>
      <c r="AA12" s="1052">
        <v>4525.3137753801102</v>
      </c>
      <c r="AB12" s="1053">
        <v>4525.3672186051926</v>
      </c>
      <c r="AC12" s="1053">
        <v>4799.3385522633725</v>
      </c>
      <c r="AD12" s="1053">
        <v>4838.8455944873749</v>
      </c>
      <c r="AE12" s="1053">
        <v>5138.9135504794986</v>
      </c>
      <c r="AF12" s="1053">
        <v>5139.1086787748327</v>
      </c>
      <c r="AG12" s="1053">
        <v>5241.5658240424364</v>
      </c>
      <c r="AH12" s="1053">
        <v>4932.8249836013701</v>
      </c>
      <c r="AI12" s="1053">
        <v>4923.0711365589314</v>
      </c>
      <c r="AJ12" s="1053">
        <v>5098.6459515809402</v>
      </c>
      <c r="AK12" s="1053">
        <v>5155.4653371950153</v>
      </c>
      <c r="AL12" s="1053">
        <v>5027.1773082299605</v>
      </c>
      <c r="AM12" s="1053">
        <v>5194.85167562894</v>
      </c>
      <c r="AN12" s="1053">
        <v>5203.0582870303506</v>
      </c>
      <c r="AO12" s="1053">
        <v>5108.2672717778159</v>
      </c>
      <c r="AP12" s="1053">
        <v>5053.2438501478455</v>
      </c>
      <c r="AQ12" s="1053">
        <v>4773.895034599439</v>
      </c>
      <c r="AR12" s="1053">
        <v>4919.8343903935474</v>
      </c>
      <c r="AS12" s="1053">
        <v>4782.9464753959164</v>
      </c>
      <c r="AT12" s="1053">
        <v>4554.9911940879174</v>
      </c>
      <c r="AU12" s="1053">
        <v>4813.2387277332809</v>
      </c>
      <c r="AV12" s="1053">
        <v>4993.0449687380114</v>
      </c>
      <c r="AW12" s="1053">
        <v>5282.4910138791065</v>
      </c>
      <c r="AX12" s="1053">
        <v>5195.3118942417723</v>
      </c>
      <c r="AY12" s="1053">
        <v>4853.695111582846</v>
      </c>
      <c r="AZ12" s="1053">
        <v>4600.3063196351522</v>
      </c>
      <c r="BA12" s="1053">
        <v>4404.7657857202821</v>
      </c>
      <c r="BB12" s="1053">
        <v>4462.7520501505633</v>
      </c>
      <c r="BC12" s="1053">
        <v>4036.9496935958264</v>
      </c>
      <c r="BD12" s="1053">
        <v>3946.8899470084225</v>
      </c>
      <c r="BE12" s="1053">
        <v>3940.621787909</v>
      </c>
      <c r="BF12" s="1053">
        <v>3807.6841223623433</v>
      </c>
      <c r="BG12" s="1289">
        <v>3811.5694888369612</v>
      </c>
      <c r="BH12" s="1054">
        <v>3581.9059047810233</v>
      </c>
    </row>
    <row r="13" spans="1:60" s="122" customFormat="1" ht="15" customHeight="1">
      <c r="A13" s="119"/>
      <c r="V13" s="1043"/>
      <c r="W13" s="1044" t="s">
        <v>139</v>
      </c>
      <c r="X13" s="1645"/>
      <c r="Y13" s="1641"/>
      <c r="Z13" s="1640"/>
      <c r="AA13" s="1652"/>
      <c r="AB13" s="1653"/>
      <c r="AC13" s="1653"/>
      <c r="AD13" s="1653"/>
      <c r="AE13" s="1653"/>
      <c r="AF13" s="1653"/>
      <c r="AG13" s="1653"/>
      <c r="AH13" s="1653"/>
      <c r="AI13" s="1653"/>
      <c r="AJ13" s="1653"/>
      <c r="AK13" s="1653"/>
      <c r="AL13" s="1653"/>
      <c r="AM13" s="1653"/>
      <c r="AN13" s="1653"/>
      <c r="AO13" s="1653"/>
      <c r="AP13" s="1653"/>
      <c r="AQ13" s="1653"/>
      <c r="AR13" s="1653"/>
      <c r="AS13" s="1653"/>
      <c r="AT13" s="1653"/>
      <c r="AU13" s="1653"/>
      <c r="AV13" s="1653"/>
      <c r="AW13" s="1653"/>
      <c r="AX13" s="1653"/>
      <c r="AY13" s="1653"/>
      <c r="AZ13" s="1653"/>
      <c r="BA13" s="1653"/>
      <c r="BB13" s="1653"/>
      <c r="BC13" s="1653"/>
      <c r="BD13" s="1653"/>
      <c r="BE13" s="1653"/>
      <c r="BF13" s="1653"/>
      <c r="BG13" s="1654"/>
      <c r="BH13" s="1655"/>
    </row>
    <row r="14" spans="1:60" s="122" customFormat="1" ht="15" customHeight="1">
      <c r="A14" s="119"/>
      <c r="V14" s="1043"/>
      <c r="W14" s="1045" t="s">
        <v>140</v>
      </c>
      <c r="X14" s="1645"/>
      <c r="Y14" s="1641"/>
      <c r="Z14" s="1640"/>
      <c r="AA14" s="1656"/>
      <c r="AB14" s="1657"/>
      <c r="AC14" s="1657"/>
      <c r="AD14" s="1657"/>
      <c r="AE14" s="1657"/>
      <c r="AF14" s="1657"/>
      <c r="AG14" s="1657"/>
      <c r="AH14" s="1657"/>
      <c r="AI14" s="1657"/>
      <c r="AJ14" s="1657"/>
      <c r="AK14" s="1657"/>
      <c r="AL14" s="1657"/>
      <c r="AM14" s="1657"/>
      <c r="AN14" s="1657"/>
      <c r="AO14" s="1657"/>
      <c r="AP14" s="1657"/>
      <c r="AQ14" s="1657"/>
      <c r="AR14" s="1657"/>
      <c r="AS14" s="1657"/>
      <c r="AT14" s="1657"/>
      <c r="AU14" s="1657"/>
      <c r="AV14" s="1657"/>
      <c r="AW14" s="1657"/>
      <c r="AX14" s="1657"/>
      <c r="AY14" s="1657"/>
      <c r="AZ14" s="1657"/>
      <c r="BA14" s="1657"/>
      <c r="BB14" s="1657"/>
      <c r="BC14" s="1657"/>
      <c r="BD14" s="1657"/>
      <c r="BE14" s="1657"/>
      <c r="BF14" s="1657"/>
      <c r="BG14" s="1658"/>
      <c r="BH14" s="1659"/>
    </row>
    <row r="15" spans="1:60" s="122" customFormat="1" ht="15" customHeight="1">
      <c r="A15" s="119"/>
      <c r="V15" s="1043"/>
      <c r="W15" s="1045" t="s">
        <v>2</v>
      </c>
      <c r="X15" s="1645"/>
      <c r="Y15" s="1641"/>
      <c r="Z15" s="1640"/>
      <c r="AA15" s="1656"/>
      <c r="AB15" s="1657"/>
      <c r="AC15" s="1657"/>
      <c r="AD15" s="1657"/>
      <c r="AE15" s="1657"/>
      <c r="AF15" s="1657"/>
      <c r="AG15" s="1657"/>
      <c r="AH15" s="1657"/>
      <c r="AI15" s="1657"/>
      <c r="AJ15" s="1657"/>
      <c r="AK15" s="1657"/>
      <c r="AL15" s="1657"/>
      <c r="AM15" s="1657"/>
      <c r="AN15" s="1657"/>
      <c r="AO15" s="1657"/>
      <c r="AP15" s="1657"/>
      <c r="AQ15" s="1657"/>
      <c r="AR15" s="1657"/>
      <c r="AS15" s="1657"/>
      <c r="AT15" s="1657"/>
      <c r="AU15" s="1657"/>
      <c r="AV15" s="1657"/>
      <c r="AW15" s="1657"/>
      <c r="AX15" s="1657"/>
      <c r="AY15" s="1657"/>
      <c r="AZ15" s="1657"/>
      <c r="BA15" s="1657"/>
      <c r="BB15" s="1657"/>
      <c r="BC15" s="1657"/>
      <c r="BD15" s="1657"/>
      <c r="BE15" s="1657"/>
      <c r="BF15" s="1657"/>
      <c r="BG15" s="1658"/>
      <c r="BH15" s="1659"/>
    </row>
    <row r="16" spans="1:60" s="122" customFormat="1" ht="15" customHeight="1">
      <c r="A16" s="119"/>
      <c r="V16" s="1043"/>
      <c r="W16" s="1046" t="s">
        <v>141</v>
      </c>
      <c r="X16" s="1645"/>
      <c r="Y16" s="1641"/>
      <c r="Z16" s="1640"/>
      <c r="AA16" s="1656"/>
      <c r="AB16" s="1657"/>
      <c r="AC16" s="1657"/>
      <c r="AD16" s="1657"/>
      <c r="AE16" s="1657"/>
      <c r="AF16" s="1657"/>
      <c r="AG16" s="1657"/>
      <c r="AH16" s="1657"/>
      <c r="AI16" s="1657"/>
      <c r="AJ16" s="1657"/>
      <c r="AK16" s="1657"/>
      <c r="AL16" s="1657"/>
      <c r="AM16" s="1657"/>
      <c r="AN16" s="1657"/>
      <c r="AO16" s="1657"/>
      <c r="AP16" s="1657"/>
      <c r="AQ16" s="1657"/>
      <c r="AR16" s="1657"/>
      <c r="AS16" s="1657"/>
      <c r="AT16" s="1657"/>
      <c r="AU16" s="1657"/>
      <c r="AV16" s="1657"/>
      <c r="AW16" s="1657"/>
      <c r="AX16" s="1657"/>
      <c r="AY16" s="1657"/>
      <c r="AZ16" s="1657"/>
      <c r="BA16" s="1657"/>
      <c r="BB16" s="1657"/>
      <c r="BC16" s="1657"/>
      <c r="BD16" s="1657"/>
      <c r="BE16" s="1657"/>
      <c r="BF16" s="1657"/>
      <c r="BG16" s="1658"/>
      <c r="BH16" s="1659"/>
    </row>
    <row r="17" spans="1:61" s="122" customFormat="1" ht="15" customHeight="1">
      <c r="A17" s="119"/>
      <c r="V17" s="1043"/>
      <c r="W17" s="1045" t="s">
        <v>142</v>
      </c>
      <c r="X17" s="1645"/>
      <c r="Y17" s="1641"/>
      <c r="Z17" s="1640"/>
      <c r="AA17" s="1656"/>
      <c r="AB17" s="1657"/>
      <c r="AC17" s="1657"/>
      <c r="AD17" s="1657"/>
      <c r="AE17" s="1657"/>
      <c r="AF17" s="1657"/>
      <c r="AG17" s="1657"/>
      <c r="AH17" s="1657"/>
      <c r="AI17" s="1657"/>
      <c r="AJ17" s="1657"/>
      <c r="AK17" s="1657"/>
      <c r="AL17" s="1657"/>
      <c r="AM17" s="1657"/>
      <c r="AN17" s="1657"/>
      <c r="AO17" s="1657"/>
      <c r="AP17" s="1657"/>
      <c r="AQ17" s="1657"/>
      <c r="AR17" s="1657"/>
      <c r="AS17" s="1657"/>
      <c r="AT17" s="1657"/>
      <c r="AU17" s="1657"/>
      <c r="AV17" s="1657"/>
      <c r="AW17" s="1657"/>
      <c r="AX17" s="1657"/>
      <c r="AY17" s="1657"/>
      <c r="AZ17" s="1657"/>
      <c r="BA17" s="1657"/>
      <c r="BB17" s="1657"/>
      <c r="BC17" s="1657"/>
      <c r="BD17" s="1657"/>
      <c r="BE17" s="1657"/>
      <c r="BF17" s="1657"/>
      <c r="BG17" s="1658"/>
      <c r="BH17" s="1659"/>
    </row>
    <row r="18" spans="1:61" s="122" customFormat="1" ht="15" customHeight="1">
      <c r="A18" s="119"/>
      <c r="V18" s="1043"/>
      <c r="W18" s="1045" t="s">
        <v>143</v>
      </c>
      <c r="X18" s="1645"/>
      <c r="Y18" s="1641"/>
      <c r="Z18" s="1640"/>
      <c r="AA18" s="1652"/>
      <c r="AB18" s="1653"/>
      <c r="AC18" s="1653"/>
      <c r="AD18" s="1653"/>
      <c r="AE18" s="1653"/>
      <c r="AF18" s="1653"/>
      <c r="AG18" s="1653"/>
      <c r="AH18" s="1653"/>
      <c r="AI18" s="1653"/>
      <c r="AJ18" s="1653"/>
      <c r="AK18" s="1653"/>
      <c r="AL18" s="1653"/>
      <c r="AM18" s="1653"/>
      <c r="AN18" s="1653"/>
      <c r="AO18" s="1653"/>
      <c r="AP18" s="1653"/>
      <c r="AQ18" s="1653"/>
      <c r="AR18" s="1653"/>
      <c r="AS18" s="1653"/>
      <c r="AT18" s="1653"/>
      <c r="AU18" s="1653"/>
      <c r="AV18" s="1653"/>
      <c r="AW18" s="1653"/>
      <c r="AX18" s="1653"/>
      <c r="AY18" s="1653"/>
      <c r="AZ18" s="1653"/>
      <c r="BA18" s="1653"/>
      <c r="BB18" s="1653"/>
      <c r="BC18" s="1653"/>
      <c r="BD18" s="1653"/>
      <c r="BE18" s="1653"/>
      <c r="BF18" s="1653"/>
      <c r="BG18" s="1654"/>
      <c r="BH18" s="1655"/>
    </row>
    <row r="19" spans="1:61" s="122" customFormat="1" ht="15" customHeight="1">
      <c r="A19" s="119"/>
      <c r="V19" s="1043"/>
      <c r="W19" s="1045" t="s">
        <v>144</v>
      </c>
      <c r="X19" s="1645"/>
      <c r="Y19" s="1641"/>
      <c r="Z19" s="1640"/>
      <c r="AA19" s="1656"/>
      <c r="AB19" s="1657"/>
      <c r="AC19" s="1657"/>
      <c r="AD19" s="1657"/>
      <c r="AE19" s="1657"/>
      <c r="AF19" s="1657"/>
      <c r="AG19" s="1657"/>
      <c r="AH19" s="1657"/>
      <c r="AI19" s="1657"/>
      <c r="AJ19" s="1657"/>
      <c r="AK19" s="1657"/>
      <c r="AL19" s="1657"/>
      <c r="AM19" s="1657"/>
      <c r="AN19" s="1657"/>
      <c r="AO19" s="1657"/>
      <c r="AP19" s="1657"/>
      <c r="AQ19" s="1657"/>
      <c r="AR19" s="1657"/>
      <c r="AS19" s="1657"/>
      <c r="AT19" s="1657"/>
      <c r="AU19" s="1657"/>
      <c r="AV19" s="1657"/>
      <c r="AW19" s="1657"/>
      <c r="AX19" s="1657"/>
      <c r="AY19" s="1657"/>
      <c r="AZ19" s="1657"/>
      <c r="BA19" s="1657"/>
      <c r="BB19" s="1657"/>
      <c r="BC19" s="1657"/>
      <c r="BD19" s="1657"/>
      <c r="BE19" s="1657"/>
      <c r="BF19" s="1657"/>
      <c r="BG19" s="1658"/>
      <c r="BH19" s="1659"/>
    </row>
    <row r="20" spans="1:61" s="122" customFormat="1" ht="15" customHeight="1">
      <c r="A20" s="119"/>
      <c r="V20" s="1043"/>
      <c r="W20" s="1045" t="s">
        <v>145</v>
      </c>
      <c r="X20" s="1645"/>
      <c r="Y20" s="1641"/>
      <c r="Z20" s="1640"/>
      <c r="AA20" s="1656"/>
      <c r="AB20" s="1657"/>
      <c r="AC20" s="1657"/>
      <c r="AD20" s="1657"/>
      <c r="AE20" s="1657"/>
      <c r="AF20" s="1657"/>
      <c r="AG20" s="1657"/>
      <c r="AH20" s="1657"/>
      <c r="AI20" s="1657"/>
      <c r="AJ20" s="1657"/>
      <c r="AK20" s="1657"/>
      <c r="AL20" s="1657"/>
      <c r="AM20" s="1657"/>
      <c r="AN20" s="1657"/>
      <c r="AO20" s="1657"/>
      <c r="AP20" s="1657"/>
      <c r="AQ20" s="1657"/>
      <c r="AR20" s="1657"/>
      <c r="AS20" s="1657"/>
      <c r="AT20" s="1657"/>
      <c r="AU20" s="1657"/>
      <c r="AV20" s="1657"/>
      <c r="AW20" s="1657"/>
      <c r="AX20" s="1657"/>
      <c r="AY20" s="1657"/>
      <c r="AZ20" s="1657"/>
      <c r="BA20" s="1657"/>
      <c r="BB20" s="1657"/>
      <c r="BC20" s="1657"/>
      <c r="BD20" s="1657"/>
      <c r="BE20" s="1657"/>
      <c r="BF20" s="1657"/>
      <c r="BG20" s="1658"/>
      <c r="BH20" s="1659"/>
      <c r="BI20" s="141"/>
    </row>
    <row r="21" spans="1:61" s="122" customFormat="1" ht="15" customHeight="1">
      <c r="A21" s="119"/>
      <c r="V21" s="1043"/>
      <c r="W21" s="1046" t="s">
        <v>248</v>
      </c>
      <c r="X21" s="1645"/>
      <c r="Y21" s="1641"/>
      <c r="Z21" s="1640"/>
      <c r="AA21" s="1656"/>
      <c r="AB21" s="1657"/>
      <c r="AC21" s="1657"/>
      <c r="AD21" s="1657"/>
      <c r="AE21" s="1657"/>
      <c r="AF21" s="1657"/>
      <c r="AG21" s="1657"/>
      <c r="AH21" s="1657"/>
      <c r="AI21" s="1657"/>
      <c r="AJ21" s="1657"/>
      <c r="AK21" s="1657"/>
      <c r="AL21" s="1657"/>
      <c r="AM21" s="1657"/>
      <c r="AN21" s="1657"/>
      <c r="AO21" s="1657"/>
      <c r="AP21" s="1657"/>
      <c r="AQ21" s="1657"/>
      <c r="AR21" s="1657"/>
      <c r="AS21" s="1657"/>
      <c r="AT21" s="1657"/>
      <c r="AU21" s="1657"/>
      <c r="AV21" s="1657"/>
      <c r="AW21" s="1657"/>
      <c r="AX21" s="1657"/>
      <c r="AY21" s="1657"/>
      <c r="AZ21" s="1657"/>
      <c r="BA21" s="1657"/>
      <c r="BB21" s="1657"/>
      <c r="BC21" s="1657"/>
      <c r="BD21" s="1657"/>
      <c r="BE21" s="1657"/>
      <c r="BF21" s="1657"/>
      <c r="BG21" s="1658"/>
      <c r="BH21" s="1659"/>
    </row>
    <row r="22" spans="1:61" s="122" customFormat="1" ht="15" customHeight="1" thickBot="1">
      <c r="A22" s="119"/>
      <c r="V22" s="1047"/>
      <c r="W22" s="1048" t="s">
        <v>146</v>
      </c>
      <c r="X22" s="1646"/>
      <c r="Y22" s="1641"/>
      <c r="Z22" s="1640"/>
      <c r="AA22" s="1660"/>
      <c r="AB22" s="1661"/>
      <c r="AC22" s="1661"/>
      <c r="AD22" s="1661"/>
      <c r="AE22" s="1661"/>
      <c r="AF22" s="1661"/>
      <c r="AG22" s="1661"/>
      <c r="AH22" s="1661"/>
      <c r="AI22" s="1661"/>
      <c r="AJ22" s="1661"/>
      <c r="AK22" s="1661"/>
      <c r="AL22" s="1661"/>
      <c r="AM22" s="1661"/>
      <c r="AN22" s="1661"/>
      <c r="AO22" s="1661"/>
      <c r="AP22" s="1661"/>
      <c r="AQ22" s="1661"/>
      <c r="AR22" s="1661"/>
      <c r="AS22" s="1661"/>
      <c r="AT22" s="1661"/>
      <c r="AU22" s="1661"/>
      <c r="AV22" s="1661"/>
      <c r="AW22" s="1661"/>
      <c r="AX22" s="1661"/>
      <c r="AY22" s="1661"/>
      <c r="AZ22" s="1661"/>
      <c r="BA22" s="1661"/>
      <c r="BB22" s="1661"/>
      <c r="BC22" s="1661"/>
      <c r="BD22" s="1661"/>
      <c r="BE22" s="1661"/>
      <c r="BF22" s="1661"/>
      <c r="BG22" s="1662"/>
      <c r="BH22" s="1663"/>
    </row>
    <row r="23" spans="1:61">
      <c r="AZ23" s="142"/>
      <c r="BE23" s="142"/>
      <c r="BF23" s="142"/>
      <c r="BG23" s="142"/>
      <c r="BH23" s="142"/>
    </row>
    <row r="24" spans="1:61" ht="18.75" customHeight="1">
      <c r="V24" s="114" t="s">
        <v>147</v>
      </c>
      <c r="Y24" s="1644"/>
    </row>
    <row r="25" spans="1:61">
      <c r="V25" s="116" t="s">
        <v>136</v>
      </c>
      <c r="W25" s="117"/>
      <c r="Z25" s="1643"/>
      <c r="AA25" s="118">
        <v>1990</v>
      </c>
      <c r="AB25" s="118">
        <v>1991</v>
      </c>
      <c r="AC25" s="118">
        <v>1992</v>
      </c>
      <c r="AD25" s="118">
        <v>1993</v>
      </c>
      <c r="AE25" s="118">
        <v>1994</v>
      </c>
      <c r="AF25" s="118">
        <v>1995</v>
      </c>
      <c r="AG25" s="118">
        <v>1996</v>
      </c>
      <c r="AH25" s="118">
        <v>1997</v>
      </c>
      <c r="AI25" s="118">
        <v>1998</v>
      </c>
      <c r="AJ25" s="118">
        <v>1999</v>
      </c>
      <c r="AK25" s="118">
        <v>2000</v>
      </c>
      <c r="AL25" s="118">
        <v>2001</v>
      </c>
      <c r="AM25" s="118">
        <v>2002</v>
      </c>
      <c r="AN25" s="118">
        <v>2003</v>
      </c>
      <c r="AO25" s="118">
        <v>2004</v>
      </c>
      <c r="AP25" s="118">
        <v>2005</v>
      </c>
      <c r="AQ25" s="118">
        <v>2006</v>
      </c>
      <c r="AR25" s="118">
        <v>2007</v>
      </c>
      <c r="AS25" s="118">
        <v>2008</v>
      </c>
      <c r="AT25" s="118">
        <v>2009</v>
      </c>
      <c r="AU25" s="118">
        <f t="shared" ref="AU25:BB25" si="4">AT25+1</f>
        <v>2010</v>
      </c>
      <c r="AV25" s="118">
        <f t="shared" si="4"/>
        <v>2011</v>
      </c>
      <c r="AW25" s="118">
        <f t="shared" si="4"/>
        <v>2012</v>
      </c>
      <c r="AX25" s="118">
        <f t="shared" si="4"/>
        <v>2013</v>
      </c>
      <c r="AY25" s="118">
        <f t="shared" si="4"/>
        <v>2014</v>
      </c>
      <c r="AZ25" s="118">
        <f t="shared" si="4"/>
        <v>2015</v>
      </c>
      <c r="BA25" s="118">
        <f t="shared" si="4"/>
        <v>2016</v>
      </c>
      <c r="BB25" s="118">
        <f t="shared" si="4"/>
        <v>2017</v>
      </c>
      <c r="BC25" s="118">
        <f t="shared" ref="BC25:BH25" si="5">BB25+1</f>
        <v>2018</v>
      </c>
      <c r="BD25" s="118">
        <f t="shared" si="5"/>
        <v>2019</v>
      </c>
      <c r="BE25" s="118">
        <f t="shared" si="5"/>
        <v>2020</v>
      </c>
      <c r="BF25" s="118">
        <f t="shared" si="5"/>
        <v>2021</v>
      </c>
      <c r="BG25" s="118">
        <f t="shared" si="5"/>
        <v>2022</v>
      </c>
      <c r="BH25" s="118">
        <f t="shared" si="5"/>
        <v>2023</v>
      </c>
    </row>
    <row r="26" spans="1:61" s="122" customFormat="1" ht="15" customHeight="1">
      <c r="A26" s="119"/>
      <c r="V26" s="126" t="s">
        <v>138</v>
      </c>
      <c r="W26" s="143"/>
      <c r="X26" s="1646"/>
      <c r="Y26" s="1641"/>
      <c r="Z26" s="1641"/>
      <c r="AA26" s="1664"/>
      <c r="AB26" s="1664"/>
      <c r="AC26" s="1664"/>
      <c r="AD26" s="1664"/>
      <c r="AE26" s="1664"/>
      <c r="AF26" s="1664"/>
      <c r="AG26" s="1664"/>
      <c r="AH26" s="1664"/>
      <c r="AI26" s="1664"/>
      <c r="AJ26" s="1664"/>
      <c r="AK26" s="1664"/>
      <c r="AL26" s="1664"/>
      <c r="AM26" s="1664"/>
      <c r="AN26" s="1664"/>
      <c r="AO26" s="1664"/>
      <c r="AP26" s="1664"/>
      <c r="AQ26" s="1664"/>
      <c r="AR26" s="1664"/>
      <c r="AS26" s="1664"/>
      <c r="AT26" s="1664"/>
      <c r="AU26" s="1664"/>
      <c r="AV26" s="1664"/>
      <c r="AW26" s="1664"/>
      <c r="AX26" s="1664"/>
      <c r="AY26" s="1664"/>
      <c r="AZ26" s="1664"/>
      <c r="BA26" s="1664"/>
      <c r="BB26" s="1664"/>
      <c r="BC26" s="1664"/>
      <c r="BD26" s="1664"/>
      <c r="BE26" s="1664"/>
      <c r="BF26" s="1664"/>
      <c r="BG26" s="1664"/>
      <c r="BH26" s="1664"/>
    </row>
    <row r="27" spans="1:61" s="122" customFormat="1" ht="15" customHeight="1">
      <c r="A27" s="119"/>
      <c r="V27" s="127"/>
      <c r="W27" s="144" t="s">
        <v>139</v>
      </c>
      <c r="X27" s="1255"/>
      <c r="Y27" s="1641"/>
      <c r="Z27" s="1641"/>
      <c r="AA27" s="1665"/>
      <c r="AB27" s="1665"/>
      <c r="AC27" s="1665"/>
      <c r="AD27" s="1665"/>
      <c r="AE27" s="1665"/>
      <c r="AF27" s="1665"/>
      <c r="AG27" s="1665"/>
      <c r="AH27" s="1665"/>
      <c r="AI27" s="1665"/>
      <c r="AJ27" s="1666"/>
      <c r="AK27" s="1666"/>
      <c r="AL27" s="1666"/>
      <c r="AM27" s="1666"/>
      <c r="AN27" s="1666"/>
      <c r="AO27" s="1666"/>
      <c r="AP27" s="1666"/>
      <c r="AQ27" s="1666"/>
      <c r="AR27" s="1666"/>
      <c r="AS27" s="1666"/>
      <c r="AT27" s="1666"/>
      <c r="AU27" s="1666"/>
      <c r="AV27" s="1666"/>
      <c r="AW27" s="1666"/>
      <c r="AX27" s="1666"/>
      <c r="AY27" s="1666"/>
      <c r="AZ27" s="1666"/>
      <c r="BA27" s="1666"/>
      <c r="BB27" s="1666"/>
      <c r="BC27" s="1666"/>
      <c r="BD27" s="1666"/>
      <c r="BE27" s="1666"/>
      <c r="BF27" s="1666"/>
      <c r="BG27" s="1666"/>
      <c r="BH27" s="1666"/>
    </row>
    <row r="28" spans="1:61" s="122" customFormat="1" ht="15" customHeight="1">
      <c r="A28" s="119"/>
      <c r="V28" s="127"/>
      <c r="W28" s="129" t="s">
        <v>140</v>
      </c>
      <c r="X28" s="1255"/>
      <c r="Y28" s="1641"/>
      <c r="Z28" s="1643"/>
      <c r="AA28" s="1666"/>
      <c r="AB28" s="1666"/>
      <c r="AC28" s="1666"/>
      <c r="AD28" s="1666"/>
      <c r="AE28" s="1666"/>
      <c r="AF28" s="1666"/>
      <c r="AG28" s="1666"/>
      <c r="AH28" s="1666"/>
      <c r="AI28" s="1666"/>
      <c r="AJ28" s="1666"/>
      <c r="AK28" s="1666"/>
      <c r="AL28" s="1666"/>
      <c r="AM28" s="1666"/>
      <c r="AN28" s="1666"/>
      <c r="AO28" s="1666"/>
      <c r="AP28" s="1666"/>
      <c r="AQ28" s="1666"/>
      <c r="AR28" s="1666"/>
      <c r="AS28" s="1666"/>
      <c r="AT28" s="1666"/>
      <c r="AU28" s="1666"/>
      <c r="AV28" s="1666"/>
      <c r="AW28" s="1666"/>
      <c r="AX28" s="1666"/>
      <c r="AY28" s="1666"/>
      <c r="AZ28" s="1666"/>
      <c r="BA28" s="1666"/>
      <c r="BB28" s="1666"/>
      <c r="BC28" s="1666"/>
      <c r="BD28" s="1666"/>
      <c r="BE28" s="1666"/>
      <c r="BF28" s="1666"/>
      <c r="BG28" s="1666"/>
      <c r="BH28" s="1666"/>
    </row>
    <row r="29" spans="1:61" s="122" customFormat="1" ht="15" customHeight="1">
      <c r="A29" s="119"/>
      <c r="V29" s="127"/>
      <c r="W29" s="129" t="s">
        <v>2</v>
      </c>
      <c r="X29" s="1255"/>
      <c r="Y29" s="1641"/>
      <c r="Z29" s="1643"/>
      <c r="AA29" s="1666"/>
      <c r="AB29" s="1666"/>
      <c r="AC29" s="1666"/>
      <c r="AD29" s="1666"/>
      <c r="AE29" s="1666"/>
      <c r="AF29" s="1666"/>
      <c r="AG29" s="1666"/>
      <c r="AH29" s="1666"/>
      <c r="AI29" s="1666"/>
      <c r="AJ29" s="1666"/>
      <c r="AK29" s="1666"/>
      <c r="AL29" s="1666"/>
      <c r="AM29" s="1666"/>
      <c r="AN29" s="1666"/>
      <c r="AO29" s="1666"/>
      <c r="AP29" s="1666"/>
      <c r="AQ29" s="1666"/>
      <c r="AR29" s="1666"/>
      <c r="AS29" s="1666"/>
      <c r="AT29" s="1666"/>
      <c r="AU29" s="1666"/>
      <c r="AV29" s="1666"/>
      <c r="AW29" s="1666"/>
      <c r="AX29" s="1666"/>
      <c r="AY29" s="1666"/>
      <c r="AZ29" s="1666"/>
      <c r="BA29" s="1666"/>
      <c r="BB29" s="1666"/>
      <c r="BC29" s="1666"/>
      <c r="BD29" s="1666"/>
      <c r="BE29" s="1666"/>
      <c r="BF29" s="1666"/>
      <c r="BG29" s="1666"/>
      <c r="BH29" s="1666"/>
    </row>
    <row r="30" spans="1:61" s="122" customFormat="1" ht="15" customHeight="1">
      <c r="A30" s="119"/>
      <c r="V30" s="127"/>
      <c r="W30" s="145" t="s">
        <v>141</v>
      </c>
      <c r="X30" s="1255"/>
      <c r="Y30" s="1641"/>
      <c r="Z30" s="1641"/>
      <c r="AA30" s="1666"/>
      <c r="AB30" s="1666"/>
      <c r="AC30" s="1666"/>
      <c r="AD30" s="1666"/>
      <c r="AE30" s="1666"/>
      <c r="AF30" s="1666"/>
      <c r="AG30" s="1666"/>
      <c r="AH30" s="1666"/>
      <c r="AI30" s="1666"/>
      <c r="AJ30" s="1666"/>
      <c r="AK30" s="1666"/>
      <c r="AL30" s="1666"/>
      <c r="AM30" s="1666"/>
      <c r="AN30" s="1666"/>
      <c r="AO30" s="1666"/>
      <c r="AP30" s="1666"/>
      <c r="AQ30" s="1666"/>
      <c r="AR30" s="1666"/>
      <c r="AS30" s="1666"/>
      <c r="AT30" s="1666"/>
      <c r="AU30" s="1666"/>
      <c r="AV30" s="1666"/>
      <c r="AW30" s="1666"/>
      <c r="AX30" s="1666"/>
      <c r="AY30" s="1666"/>
      <c r="AZ30" s="1666"/>
      <c r="BA30" s="1666"/>
      <c r="BB30" s="1666"/>
      <c r="BC30" s="1666"/>
      <c r="BD30" s="1666"/>
      <c r="BE30" s="1666"/>
      <c r="BF30" s="1666"/>
      <c r="BG30" s="1666"/>
      <c r="BH30" s="1666"/>
    </row>
    <row r="31" spans="1:61" s="122" customFormat="1" ht="15" customHeight="1">
      <c r="A31" s="119"/>
      <c r="V31" s="127"/>
      <c r="W31" s="129" t="s">
        <v>142</v>
      </c>
      <c r="X31" s="1255"/>
      <c r="Y31" s="1641"/>
      <c r="Z31" s="1643"/>
      <c r="AA31" s="1666"/>
      <c r="AB31" s="1666"/>
      <c r="AC31" s="1666"/>
      <c r="AD31" s="1666"/>
      <c r="AE31" s="1666"/>
      <c r="AF31" s="1666"/>
      <c r="AG31" s="1666"/>
      <c r="AH31" s="1666"/>
      <c r="AI31" s="1666"/>
      <c r="AJ31" s="1666"/>
      <c r="AK31" s="1666"/>
      <c r="AL31" s="1666"/>
      <c r="AM31" s="1666"/>
      <c r="AN31" s="1666"/>
      <c r="AO31" s="1666"/>
      <c r="AP31" s="1666"/>
      <c r="AQ31" s="1666"/>
      <c r="AR31" s="1666"/>
      <c r="AS31" s="1666"/>
      <c r="AT31" s="1666"/>
      <c r="AU31" s="1666"/>
      <c r="AV31" s="1666"/>
      <c r="AW31" s="1666"/>
      <c r="AX31" s="1666"/>
      <c r="AY31" s="1666"/>
      <c r="AZ31" s="1666"/>
      <c r="BA31" s="1666"/>
      <c r="BB31" s="1666"/>
      <c r="BC31" s="1666"/>
      <c r="BD31" s="1666"/>
      <c r="BE31" s="1666"/>
      <c r="BF31" s="1666"/>
      <c r="BG31" s="1666"/>
      <c r="BH31" s="1666"/>
    </row>
    <row r="32" spans="1:61" s="122" customFormat="1" ht="15" customHeight="1">
      <c r="A32" s="119"/>
      <c r="V32" s="127"/>
      <c r="W32" s="129" t="s">
        <v>143</v>
      </c>
      <c r="X32" s="1255"/>
      <c r="Y32" s="1641"/>
      <c r="Z32" s="1643"/>
      <c r="AA32" s="1665"/>
      <c r="AB32" s="1665"/>
      <c r="AC32" s="1665"/>
      <c r="AD32" s="1665"/>
      <c r="AE32" s="1665"/>
      <c r="AF32" s="1665"/>
      <c r="AG32" s="1665"/>
      <c r="AH32" s="1665"/>
      <c r="AI32" s="1665"/>
      <c r="AJ32" s="1665"/>
      <c r="AK32" s="1665"/>
      <c r="AL32" s="1665"/>
      <c r="AM32" s="1665"/>
      <c r="AN32" s="1665"/>
      <c r="AO32" s="1665"/>
      <c r="AP32" s="1665"/>
      <c r="AQ32" s="1665"/>
      <c r="AR32" s="1665"/>
      <c r="AS32" s="1665"/>
      <c r="AT32" s="1665"/>
      <c r="AU32" s="1665"/>
      <c r="AV32" s="1665"/>
      <c r="AW32" s="1665"/>
      <c r="AX32" s="1665"/>
      <c r="AY32" s="1665"/>
      <c r="AZ32" s="1665"/>
      <c r="BA32" s="1665"/>
      <c r="BB32" s="1665"/>
      <c r="BC32" s="1665"/>
      <c r="BD32" s="1665"/>
      <c r="BE32" s="1665"/>
      <c r="BF32" s="1665"/>
      <c r="BG32" s="1665"/>
      <c r="BH32" s="1665"/>
    </row>
    <row r="33" spans="1:60" s="122" customFormat="1" ht="15" customHeight="1">
      <c r="A33" s="119"/>
      <c r="V33" s="127"/>
      <c r="W33" s="129" t="s">
        <v>144</v>
      </c>
      <c r="X33" s="1255"/>
      <c r="Y33" s="1641"/>
      <c r="Z33" s="1643"/>
      <c r="AA33" s="1666"/>
      <c r="AB33" s="1666"/>
      <c r="AC33" s="1666"/>
      <c r="AD33" s="1666"/>
      <c r="AE33" s="1666"/>
      <c r="AF33" s="1666"/>
      <c r="AG33" s="1666"/>
      <c r="AH33" s="1666"/>
      <c r="AI33" s="1666"/>
      <c r="AJ33" s="1666"/>
      <c r="AK33" s="1666"/>
      <c r="AL33" s="1666"/>
      <c r="AM33" s="1666"/>
      <c r="AN33" s="1666"/>
      <c r="AO33" s="1666"/>
      <c r="AP33" s="1666"/>
      <c r="AQ33" s="1666"/>
      <c r="AR33" s="1666"/>
      <c r="AS33" s="1666"/>
      <c r="AT33" s="1666"/>
      <c r="AU33" s="1666"/>
      <c r="AV33" s="1666"/>
      <c r="AW33" s="1666"/>
      <c r="AX33" s="1666"/>
      <c r="AY33" s="1666"/>
      <c r="AZ33" s="1666"/>
      <c r="BA33" s="1666"/>
      <c r="BB33" s="1666"/>
      <c r="BC33" s="1666"/>
      <c r="BD33" s="1666"/>
      <c r="BE33" s="1666"/>
      <c r="BF33" s="1666"/>
      <c r="BG33" s="1666"/>
      <c r="BH33" s="1666"/>
    </row>
    <row r="34" spans="1:60" s="122" customFormat="1" ht="15" customHeight="1">
      <c r="A34" s="119"/>
      <c r="V34" s="127"/>
      <c r="W34" s="120" t="s">
        <v>145</v>
      </c>
      <c r="X34" s="1255"/>
      <c r="Y34" s="1641"/>
      <c r="Z34" s="1641"/>
      <c r="AA34" s="1666"/>
      <c r="AB34" s="1666"/>
      <c r="AC34" s="1666"/>
      <c r="AD34" s="1666"/>
      <c r="AE34" s="1666"/>
      <c r="AF34" s="1666"/>
      <c r="AG34" s="1666"/>
      <c r="AH34" s="1666"/>
      <c r="AI34" s="1666"/>
      <c r="AJ34" s="1666"/>
      <c r="AK34" s="1666"/>
      <c r="AL34" s="1666"/>
      <c r="AM34" s="1666"/>
      <c r="AN34" s="1666"/>
      <c r="AO34" s="1666"/>
      <c r="AP34" s="1666"/>
      <c r="AQ34" s="1666"/>
      <c r="AR34" s="1666"/>
      <c r="AS34" s="1666"/>
      <c r="AT34" s="1666"/>
      <c r="AU34" s="1666"/>
      <c r="AV34" s="1666"/>
      <c r="AW34" s="1665"/>
      <c r="AX34" s="1665"/>
      <c r="AY34" s="1665"/>
      <c r="AZ34" s="1665"/>
      <c r="BA34" s="1665"/>
      <c r="BB34" s="1666"/>
      <c r="BC34" s="1666"/>
      <c r="BD34" s="1666"/>
      <c r="BE34" s="1666"/>
      <c r="BF34" s="1666"/>
      <c r="BG34" s="1666"/>
      <c r="BH34" s="1666"/>
    </row>
    <row r="35" spans="1:60" s="122" customFormat="1" ht="15" customHeight="1">
      <c r="A35" s="119"/>
      <c r="V35" s="127"/>
      <c r="W35" s="140" t="s">
        <v>248</v>
      </c>
      <c r="X35" s="1255"/>
      <c r="Y35" s="1641"/>
      <c r="Z35" s="1641"/>
      <c r="AA35" s="1666"/>
      <c r="AB35" s="1666"/>
      <c r="AC35" s="1666"/>
      <c r="AD35" s="1666"/>
      <c r="AE35" s="1666"/>
      <c r="AF35" s="1666"/>
      <c r="AG35" s="1666"/>
      <c r="AH35" s="1666"/>
      <c r="AI35" s="1666"/>
      <c r="AJ35" s="1666"/>
      <c r="AK35" s="1666"/>
      <c r="AL35" s="1666"/>
      <c r="AM35" s="1666"/>
      <c r="AN35" s="1666"/>
      <c r="AO35" s="1666"/>
      <c r="AP35" s="1666"/>
      <c r="AQ35" s="1666"/>
      <c r="AR35" s="1666"/>
      <c r="AS35" s="1666"/>
      <c r="AT35" s="1666"/>
      <c r="AU35" s="1666"/>
      <c r="AV35" s="1666"/>
      <c r="AW35" s="1666"/>
      <c r="AX35" s="1666"/>
      <c r="AY35" s="1666"/>
      <c r="AZ35" s="1666"/>
      <c r="BA35" s="1666"/>
      <c r="BB35" s="1666"/>
      <c r="BC35" s="1666"/>
      <c r="BD35" s="1666"/>
      <c r="BE35" s="1666"/>
      <c r="BF35" s="1666"/>
      <c r="BG35" s="1666"/>
      <c r="BH35" s="1666"/>
    </row>
    <row r="36" spans="1:60" s="122" customFormat="1" ht="15" customHeight="1">
      <c r="A36" s="119"/>
      <c r="V36" s="128"/>
      <c r="W36" s="129" t="s">
        <v>146</v>
      </c>
      <c r="X36" s="1255"/>
      <c r="Y36" s="1641"/>
      <c r="Z36" s="1643"/>
      <c r="AA36" s="1666"/>
      <c r="AB36" s="1666"/>
      <c r="AC36" s="1666"/>
      <c r="AD36" s="1666"/>
      <c r="AE36" s="1666"/>
      <c r="AF36" s="1666"/>
      <c r="AG36" s="1666"/>
      <c r="AH36" s="1666"/>
      <c r="AI36" s="1666"/>
      <c r="AJ36" s="1666"/>
      <c r="AK36" s="1666"/>
      <c r="AL36" s="1666"/>
      <c r="AM36" s="1666"/>
      <c r="AN36" s="1666"/>
      <c r="AO36" s="1666"/>
      <c r="AP36" s="1666"/>
      <c r="AQ36" s="1666"/>
      <c r="AR36" s="1666"/>
      <c r="AS36" s="1666"/>
      <c r="AT36" s="1666"/>
      <c r="AU36" s="1666"/>
      <c r="AV36" s="1666"/>
      <c r="AW36" s="1666"/>
      <c r="AX36" s="1666"/>
      <c r="AY36" s="1666"/>
      <c r="AZ36" s="1666"/>
      <c r="BA36" s="1666"/>
      <c r="BB36" s="1666"/>
      <c r="BC36" s="1666"/>
      <c r="BD36" s="1666"/>
      <c r="BE36" s="1666"/>
      <c r="BF36" s="1666"/>
      <c r="BG36" s="1666"/>
      <c r="BH36" s="1666"/>
    </row>
    <row r="38" spans="1:60" ht="18.75" customHeight="1" thickBot="1">
      <c r="V38" s="114" t="s">
        <v>522</v>
      </c>
      <c r="Y38" s="1644"/>
      <c r="Z38" s="1644"/>
    </row>
    <row r="39" spans="1:60" ht="14.4" thickBot="1">
      <c r="V39" s="1050" t="s">
        <v>136</v>
      </c>
      <c r="W39" s="1051"/>
      <c r="Z39" s="1640"/>
      <c r="AA39" s="1055">
        <v>1990</v>
      </c>
      <c r="AB39" s="1056">
        <v>1991</v>
      </c>
      <c r="AC39" s="1056">
        <v>1992</v>
      </c>
      <c r="AD39" s="1056">
        <v>1993</v>
      </c>
      <c r="AE39" s="1056">
        <v>1994</v>
      </c>
      <c r="AF39" s="1056">
        <v>1995</v>
      </c>
      <c r="AG39" s="1056">
        <v>1996</v>
      </c>
      <c r="AH39" s="1056">
        <v>1997</v>
      </c>
      <c r="AI39" s="1056">
        <v>1998</v>
      </c>
      <c r="AJ39" s="1056">
        <v>1999</v>
      </c>
      <c r="AK39" s="1056">
        <v>2000</v>
      </c>
      <c r="AL39" s="1056">
        <v>2001</v>
      </c>
      <c r="AM39" s="1056">
        <v>2002</v>
      </c>
      <c r="AN39" s="1056">
        <v>2003</v>
      </c>
      <c r="AO39" s="1056">
        <v>2004</v>
      </c>
      <c r="AP39" s="1056">
        <v>2005</v>
      </c>
      <c r="AQ39" s="1056">
        <v>2006</v>
      </c>
      <c r="AR39" s="1056">
        <v>2007</v>
      </c>
      <c r="AS39" s="1056">
        <v>2008</v>
      </c>
      <c r="AT39" s="1056">
        <v>2009</v>
      </c>
      <c r="AU39" s="1056">
        <f t="shared" ref="AU39:BB39" si="6">AT39+1</f>
        <v>2010</v>
      </c>
      <c r="AV39" s="1056">
        <f t="shared" si="6"/>
        <v>2011</v>
      </c>
      <c r="AW39" s="1056">
        <f t="shared" si="6"/>
        <v>2012</v>
      </c>
      <c r="AX39" s="1056">
        <f t="shared" si="6"/>
        <v>2013</v>
      </c>
      <c r="AY39" s="1056">
        <f t="shared" si="6"/>
        <v>2014</v>
      </c>
      <c r="AZ39" s="1056">
        <f t="shared" si="6"/>
        <v>2015</v>
      </c>
      <c r="BA39" s="1056">
        <f t="shared" si="6"/>
        <v>2016</v>
      </c>
      <c r="BB39" s="1056">
        <f t="shared" si="6"/>
        <v>2017</v>
      </c>
      <c r="BC39" s="1056">
        <f t="shared" ref="BC39:BH39" si="7">BB39+1</f>
        <v>2018</v>
      </c>
      <c r="BD39" s="1056">
        <f t="shared" si="7"/>
        <v>2019</v>
      </c>
      <c r="BE39" s="1056">
        <f t="shared" si="7"/>
        <v>2020</v>
      </c>
      <c r="BF39" s="1056">
        <f t="shared" si="7"/>
        <v>2021</v>
      </c>
      <c r="BG39" s="1288">
        <f t="shared" si="7"/>
        <v>2022</v>
      </c>
      <c r="BH39" s="1057">
        <f t="shared" si="7"/>
        <v>2023</v>
      </c>
    </row>
    <row r="40" spans="1:60" s="122" customFormat="1" ht="15" customHeight="1">
      <c r="A40" s="119"/>
      <c r="V40" s="1043" t="s">
        <v>138</v>
      </c>
      <c r="W40" s="1062"/>
      <c r="X40" s="1646"/>
      <c r="Y40" s="1641"/>
      <c r="Z40" s="1640"/>
      <c r="AA40" s="1052">
        <v>4525.3137753801102</v>
      </c>
      <c r="AB40" s="1053">
        <v>4525.3672186051926</v>
      </c>
      <c r="AC40" s="1053">
        <v>4799.3385522633725</v>
      </c>
      <c r="AD40" s="1053">
        <v>4838.8455944873749</v>
      </c>
      <c r="AE40" s="1053">
        <v>5138.9135504794995</v>
      </c>
      <c r="AF40" s="1053">
        <v>5139.1086787748327</v>
      </c>
      <c r="AG40" s="1053">
        <v>5241.5658240424364</v>
      </c>
      <c r="AH40" s="1053">
        <v>4932.8249836013701</v>
      </c>
      <c r="AI40" s="1053">
        <v>4923.0711365589304</v>
      </c>
      <c r="AJ40" s="1053">
        <v>5098.6459515809402</v>
      </c>
      <c r="AK40" s="1053">
        <v>5155.4653371950153</v>
      </c>
      <c r="AL40" s="1053">
        <v>5027.1773082299605</v>
      </c>
      <c r="AM40" s="1053">
        <v>5194.85167562894</v>
      </c>
      <c r="AN40" s="1053">
        <v>5203.0582870303506</v>
      </c>
      <c r="AO40" s="1053">
        <v>5108.2672717778159</v>
      </c>
      <c r="AP40" s="1053">
        <v>5053.2438501478455</v>
      </c>
      <c r="AQ40" s="1053">
        <v>4773.895034599439</v>
      </c>
      <c r="AR40" s="1053">
        <v>4919.8343903935474</v>
      </c>
      <c r="AS40" s="1053">
        <v>4782.9464753959164</v>
      </c>
      <c r="AT40" s="1053">
        <v>4554.9911940879174</v>
      </c>
      <c r="AU40" s="1053">
        <v>4813.23872773328</v>
      </c>
      <c r="AV40" s="1053">
        <v>4993.0449687380114</v>
      </c>
      <c r="AW40" s="1053">
        <v>5282.4910138791065</v>
      </c>
      <c r="AX40" s="1053">
        <v>5195.3118942417723</v>
      </c>
      <c r="AY40" s="1053">
        <v>4853.695111582846</v>
      </c>
      <c r="AZ40" s="1053">
        <v>4600.3063196351522</v>
      </c>
      <c r="BA40" s="1053">
        <v>4404.7657857202821</v>
      </c>
      <c r="BB40" s="1053">
        <v>4462.7520501505624</v>
      </c>
      <c r="BC40" s="1053">
        <v>4036.9496935958273</v>
      </c>
      <c r="BD40" s="1053">
        <v>3946.8899470084225</v>
      </c>
      <c r="BE40" s="1053">
        <v>3940.621787909</v>
      </c>
      <c r="BF40" s="1053">
        <v>3807.6841223623428</v>
      </c>
      <c r="BG40" s="1289">
        <v>3811.5694888369612</v>
      </c>
      <c r="BH40" s="1054">
        <v>3581.9059047810233</v>
      </c>
    </row>
    <row r="41" spans="1:60" s="122" customFormat="1" ht="15" customHeight="1">
      <c r="A41" s="119"/>
      <c r="V41" s="1043"/>
      <c r="W41" s="1058" t="s">
        <v>148</v>
      </c>
      <c r="X41" s="1646"/>
      <c r="Y41" s="1641"/>
      <c r="Z41" s="1647"/>
      <c r="AA41" s="1667"/>
      <c r="AB41" s="1668"/>
      <c r="AC41" s="1668"/>
      <c r="AD41" s="1668"/>
      <c r="AE41" s="1668"/>
      <c r="AF41" s="1668"/>
      <c r="AG41" s="1668"/>
      <c r="AH41" s="1668"/>
      <c r="AI41" s="1668"/>
      <c r="AJ41" s="1668"/>
      <c r="AK41" s="1668"/>
      <c r="AL41" s="1668"/>
      <c r="AM41" s="1668"/>
      <c r="AN41" s="1668"/>
      <c r="AO41" s="1668"/>
      <c r="AP41" s="1668"/>
      <c r="AQ41" s="1668"/>
      <c r="AR41" s="1668"/>
      <c r="AS41" s="1668"/>
      <c r="AT41" s="1668"/>
      <c r="AU41" s="1668"/>
      <c r="AV41" s="1668"/>
      <c r="AW41" s="1668"/>
      <c r="AX41" s="1668"/>
      <c r="AY41" s="1668"/>
      <c r="AZ41" s="1668"/>
      <c r="BA41" s="1668"/>
      <c r="BB41" s="1668"/>
      <c r="BC41" s="1668"/>
      <c r="BD41" s="1668"/>
      <c r="BE41" s="1668"/>
      <c r="BF41" s="1668"/>
      <c r="BG41" s="1669"/>
      <c r="BH41" s="1670"/>
    </row>
    <row r="42" spans="1:60" s="122" customFormat="1" ht="15" customHeight="1">
      <c r="A42" s="119"/>
      <c r="V42" s="1043"/>
      <c r="W42" s="1059" t="s">
        <v>149</v>
      </c>
      <c r="X42" s="1646"/>
      <c r="Y42" s="1641"/>
      <c r="Z42" s="1647"/>
      <c r="AA42" s="1667"/>
      <c r="AB42" s="1668"/>
      <c r="AC42" s="1668"/>
      <c r="AD42" s="1668"/>
      <c r="AE42" s="1668"/>
      <c r="AF42" s="1668"/>
      <c r="AG42" s="1668"/>
      <c r="AH42" s="1668"/>
      <c r="AI42" s="1668"/>
      <c r="AJ42" s="1668"/>
      <c r="AK42" s="1668"/>
      <c r="AL42" s="1668"/>
      <c r="AM42" s="1668"/>
      <c r="AN42" s="1668"/>
      <c r="AO42" s="1668"/>
      <c r="AP42" s="1668"/>
      <c r="AQ42" s="1668"/>
      <c r="AR42" s="1668"/>
      <c r="AS42" s="1668"/>
      <c r="AT42" s="1668"/>
      <c r="AU42" s="1668"/>
      <c r="AV42" s="1668"/>
      <c r="AW42" s="1668"/>
      <c r="AX42" s="1668"/>
      <c r="AY42" s="1668"/>
      <c r="AZ42" s="1668"/>
      <c r="BA42" s="1668"/>
      <c r="BB42" s="1668"/>
      <c r="BC42" s="1668"/>
      <c r="BD42" s="1668"/>
      <c r="BE42" s="1668"/>
      <c r="BF42" s="1668"/>
      <c r="BG42" s="1669"/>
      <c r="BH42" s="1670"/>
    </row>
    <row r="43" spans="1:60" s="122" customFormat="1" ht="15" customHeight="1">
      <c r="A43" s="119"/>
      <c r="V43" s="1043"/>
      <c r="W43" s="1060" t="s">
        <v>150</v>
      </c>
      <c r="X43" s="1646"/>
      <c r="Y43" s="1641"/>
      <c r="Z43" s="1647"/>
      <c r="AA43" s="1667"/>
      <c r="AB43" s="1668"/>
      <c r="AC43" s="1668"/>
      <c r="AD43" s="1668"/>
      <c r="AE43" s="1668"/>
      <c r="AF43" s="1668"/>
      <c r="AG43" s="1668"/>
      <c r="AH43" s="1668"/>
      <c r="AI43" s="1668"/>
      <c r="AJ43" s="1668"/>
      <c r="AK43" s="1668"/>
      <c r="AL43" s="1668"/>
      <c r="AM43" s="1668"/>
      <c r="AN43" s="1668"/>
      <c r="AO43" s="1668"/>
      <c r="AP43" s="1668"/>
      <c r="AQ43" s="1668"/>
      <c r="AR43" s="1668"/>
      <c r="AS43" s="1668"/>
      <c r="AT43" s="1668"/>
      <c r="AU43" s="1668"/>
      <c r="AV43" s="1668"/>
      <c r="AW43" s="1668"/>
      <c r="AX43" s="1668"/>
      <c r="AY43" s="1668"/>
      <c r="AZ43" s="1668"/>
      <c r="BA43" s="1668"/>
      <c r="BB43" s="1668"/>
      <c r="BC43" s="1668"/>
      <c r="BD43" s="1668"/>
      <c r="BE43" s="1668"/>
      <c r="BF43" s="1668"/>
      <c r="BG43" s="1669"/>
      <c r="BH43" s="1670"/>
    </row>
    <row r="44" spans="1:60" s="122" customFormat="1" ht="15" customHeight="1">
      <c r="A44" s="119"/>
      <c r="V44" s="1043"/>
      <c r="W44" s="1059" t="s">
        <v>151</v>
      </c>
      <c r="X44" s="1646"/>
      <c r="Y44" s="1641"/>
      <c r="Z44" s="1647"/>
      <c r="AA44" s="1667"/>
      <c r="AB44" s="1668"/>
      <c r="AC44" s="1668"/>
      <c r="AD44" s="1668"/>
      <c r="AE44" s="1668"/>
      <c r="AF44" s="1668"/>
      <c r="AG44" s="1668"/>
      <c r="AH44" s="1668"/>
      <c r="AI44" s="1668"/>
      <c r="AJ44" s="1668"/>
      <c r="AK44" s="1668"/>
      <c r="AL44" s="1668"/>
      <c r="AM44" s="1668"/>
      <c r="AN44" s="1668"/>
      <c r="AO44" s="1668"/>
      <c r="AP44" s="1668"/>
      <c r="AQ44" s="1668"/>
      <c r="AR44" s="1668"/>
      <c r="AS44" s="1668"/>
      <c r="AT44" s="1668"/>
      <c r="AU44" s="1668"/>
      <c r="AV44" s="1668"/>
      <c r="AW44" s="1668"/>
      <c r="AX44" s="1668"/>
      <c r="AY44" s="1668"/>
      <c r="AZ44" s="1668"/>
      <c r="BA44" s="1668"/>
      <c r="BB44" s="1668"/>
      <c r="BC44" s="1668"/>
      <c r="BD44" s="1668"/>
      <c r="BE44" s="1668"/>
      <c r="BF44" s="1668"/>
      <c r="BG44" s="1669"/>
      <c r="BH44" s="1670"/>
    </row>
    <row r="45" spans="1:60" s="122" customFormat="1" ht="15" customHeight="1">
      <c r="A45" s="119"/>
      <c r="V45" s="1043"/>
      <c r="W45" s="1061" t="s">
        <v>154</v>
      </c>
      <c r="X45" s="1646"/>
      <c r="Y45" s="1641"/>
      <c r="Z45" s="1647"/>
      <c r="AA45" s="1667"/>
      <c r="AB45" s="1668"/>
      <c r="AC45" s="1668"/>
      <c r="AD45" s="1668"/>
      <c r="AE45" s="1668"/>
      <c r="AF45" s="1668"/>
      <c r="AG45" s="1668"/>
      <c r="AH45" s="1668"/>
      <c r="AI45" s="1668"/>
      <c r="AJ45" s="1668"/>
      <c r="AK45" s="1668"/>
      <c r="AL45" s="1668"/>
      <c r="AM45" s="1668"/>
      <c r="AN45" s="1668"/>
      <c r="AO45" s="1668"/>
      <c r="AP45" s="1668"/>
      <c r="AQ45" s="1668"/>
      <c r="AR45" s="1668"/>
      <c r="AS45" s="1668"/>
      <c r="AT45" s="1668"/>
      <c r="AU45" s="1668"/>
      <c r="AV45" s="1668"/>
      <c r="AW45" s="1668"/>
      <c r="AX45" s="1668"/>
      <c r="AY45" s="1668"/>
      <c r="AZ45" s="1668"/>
      <c r="BA45" s="1668"/>
      <c r="BB45" s="1668"/>
      <c r="BC45" s="1668"/>
      <c r="BD45" s="1668"/>
      <c r="BE45" s="1668"/>
      <c r="BF45" s="1668"/>
      <c r="BG45" s="1669"/>
      <c r="BH45" s="1670"/>
    </row>
    <row r="46" spans="1:60" s="122" customFormat="1" ht="15" customHeight="1">
      <c r="A46" s="119"/>
      <c r="V46" s="1043"/>
      <c r="W46" s="1059" t="s">
        <v>152</v>
      </c>
      <c r="X46" s="1646"/>
      <c r="Y46" s="1641"/>
      <c r="Z46" s="1647"/>
      <c r="AA46" s="1667"/>
      <c r="AB46" s="1668"/>
      <c r="AC46" s="1668"/>
      <c r="AD46" s="1668"/>
      <c r="AE46" s="1668"/>
      <c r="AF46" s="1668"/>
      <c r="AG46" s="1668"/>
      <c r="AH46" s="1668"/>
      <c r="AI46" s="1668"/>
      <c r="AJ46" s="1668"/>
      <c r="AK46" s="1668"/>
      <c r="AL46" s="1668"/>
      <c r="AM46" s="1668"/>
      <c r="AN46" s="1668"/>
      <c r="AO46" s="1668"/>
      <c r="AP46" s="1668"/>
      <c r="AQ46" s="1668"/>
      <c r="AR46" s="1668"/>
      <c r="AS46" s="1668"/>
      <c r="AT46" s="1668"/>
      <c r="AU46" s="1668"/>
      <c r="AV46" s="1668"/>
      <c r="AW46" s="1668"/>
      <c r="AX46" s="1668"/>
      <c r="AY46" s="1668"/>
      <c r="AZ46" s="1668"/>
      <c r="BA46" s="1668"/>
      <c r="BB46" s="1668"/>
      <c r="BC46" s="1668"/>
      <c r="BD46" s="1668"/>
      <c r="BE46" s="1668"/>
      <c r="BF46" s="1668"/>
      <c r="BG46" s="1669"/>
      <c r="BH46" s="1670"/>
    </row>
    <row r="47" spans="1:60" s="122" customFormat="1" ht="15" customHeight="1">
      <c r="A47" s="119"/>
      <c r="V47" s="1043"/>
      <c r="W47" s="1046" t="s">
        <v>248</v>
      </c>
      <c r="X47" s="1646"/>
      <c r="Y47" s="1641"/>
      <c r="Z47" s="1648"/>
      <c r="AA47" s="1667"/>
      <c r="AB47" s="1668"/>
      <c r="AC47" s="1668"/>
      <c r="AD47" s="1668"/>
      <c r="AE47" s="1668"/>
      <c r="AF47" s="1668"/>
      <c r="AG47" s="1668"/>
      <c r="AH47" s="1668"/>
      <c r="AI47" s="1668"/>
      <c r="AJ47" s="1668"/>
      <c r="AK47" s="1668"/>
      <c r="AL47" s="1668"/>
      <c r="AM47" s="1668"/>
      <c r="AN47" s="1668"/>
      <c r="AO47" s="1668"/>
      <c r="AP47" s="1668"/>
      <c r="AQ47" s="1668"/>
      <c r="AR47" s="1668"/>
      <c r="AS47" s="1668"/>
      <c r="AT47" s="1668"/>
      <c r="AU47" s="1668"/>
      <c r="AV47" s="1668"/>
      <c r="AW47" s="1668"/>
      <c r="AX47" s="1668"/>
      <c r="AY47" s="1668"/>
      <c r="AZ47" s="1668"/>
      <c r="BA47" s="1668"/>
      <c r="BB47" s="1668"/>
      <c r="BC47" s="1668"/>
      <c r="BD47" s="1668"/>
      <c r="BE47" s="1668"/>
      <c r="BF47" s="1668"/>
      <c r="BG47" s="1669"/>
      <c r="BH47" s="1670"/>
    </row>
    <row r="48" spans="1:60" s="122" customFormat="1" ht="15" customHeight="1" thickBot="1">
      <c r="A48" s="119"/>
      <c r="V48" s="1047"/>
      <c r="W48" s="1048" t="s">
        <v>146</v>
      </c>
      <c r="X48" s="1646"/>
      <c r="Y48" s="1641"/>
      <c r="Z48" s="1640"/>
      <c r="AA48" s="1671"/>
      <c r="AB48" s="1672"/>
      <c r="AC48" s="1672"/>
      <c r="AD48" s="1672"/>
      <c r="AE48" s="1672"/>
      <c r="AF48" s="1672"/>
      <c r="AG48" s="1672"/>
      <c r="AH48" s="1672"/>
      <c r="AI48" s="1672"/>
      <c r="AJ48" s="1672"/>
      <c r="AK48" s="1672"/>
      <c r="AL48" s="1672"/>
      <c r="AM48" s="1672"/>
      <c r="AN48" s="1672"/>
      <c r="AO48" s="1672"/>
      <c r="AP48" s="1672"/>
      <c r="AQ48" s="1672"/>
      <c r="AR48" s="1672"/>
      <c r="AS48" s="1672"/>
      <c r="AT48" s="1672"/>
      <c r="AU48" s="1672"/>
      <c r="AV48" s="1672"/>
      <c r="AW48" s="1672"/>
      <c r="AX48" s="1672"/>
      <c r="AY48" s="1672"/>
      <c r="AZ48" s="1672"/>
      <c r="BA48" s="1672"/>
      <c r="BB48" s="1672"/>
      <c r="BC48" s="1672"/>
      <c r="BD48" s="1672"/>
      <c r="BE48" s="1672"/>
      <c r="BF48" s="1672"/>
      <c r="BG48" s="1673"/>
      <c r="BH48" s="1674"/>
    </row>
    <row r="50" spans="1:60">
      <c r="V50" s="114" t="s">
        <v>153</v>
      </c>
      <c r="Y50" s="1644"/>
      <c r="Z50" s="1644"/>
    </row>
    <row r="51" spans="1:60">
      <c r="V51" s="116" t="s">
        <v>136</v>
      </c>
      <c r="W51" s="117"/>
      <c r="Z51" s="1643"/>
      <c r="AA51" s="118">
        <v>1990</v>
      </c>
      <c r="AB51" s="118">
        <v>1991</v>
      </c>
      <c r="AC51" s="118">
        <v>1992</v>
      </c>
      <c r="AD51" s="118">
        <v>1993</v>
      </c>
      <c r="AE51" s="118">
        <v>1994</v>
      </c>
      <c r="AF51" s="118">
        <v>1995</v>
      </c>
      <c r="AG51" s="118">
        <v>1996</v>
      </c>
      <c r="AH51" s="118">
        <v>1997</v>
      </c>
      <c r="AI51" s="118">
        <v>1998</v>
      </c>
      <c r="AJ51" s="118">
        <v>1999</v>
      </c>
      <c r="AK51" s="118">
        <v>2000</v>
      </c>
      <c r="AL51" s="118">
        <v>2001</v>
      </c>
      <c r="AM51" s="118">
        <v>2002</v>
      </c>
      <c r="AN51" s="118">
        <v>2003</v>
      </c>
      <c r="AO51" s="118">
        <v>2004</v>
      </c>
      <c r="AP51" s="118">
        <v>2005</v>
      </c>
      <c r="AQ51" s="118">
        <v>2006</v>
      </c>
      <c r="AR51" s="118">
        <v>2007</v>
      </c>
      <c r="AS51" s="118">
        <v>2008</v>
      </c>
      <c r="AT51" s="118">
        <v>2009</v>
      </c>
      <c r="AU51" s="118">
        <f t="shared" ref="AU51:BB51" si="8">AT51+1</f>
        <v>2010</v>
      </c>
      <c r="AV51" s="118">
        <f t="shared" si="8"/>
        <v>2011</v>
      </c>
      <c r="AW51" s="118">
        <f t="shared" si="8"/>
        <v>2012</v>
      </c>
      <c r="AX51" s="118">
        <f t="shared" si="8"/>
        <v>2013</v>
      </c>
      <c r="AY51" s="118">
        <f t="shared" si="8"/>
        <v>2014</v>
      </c>
      <c r="AZ51" s="118">
        <f t="shared" si="8"/>
        <v>2015</v>
      </c>
      <c r="BA51" s="118">
        <f t="shared" si="8"/>
        <v>2016</v>
      </c>
      <c r="BB51" s="118">
        <f t="shared" si="8"/>
        <v>2017</v>
      </c>
      <c r="BC51" s="118">
        <f t="shared" ref="BC51:BH51" si="9">BB51+1</f>
        <v>2018</v>
      </c>
      <c r="BD51" s="118">
        <f t="shared" si="9"/>
        <v>2019</v>
      </c>
      <c r="BE51" s="118">
        <f t="shared" si="9"/>
        <v>2020</v>
      </c>
      <c r="BF51" s="118">
        <f t="shared" si="9"/>
        <v>2021</v>
      </c>
      <c r="BG51" s="118">
        <f t="shared" si="9"/>
        <v>2022</v>
      </c>
      <c r="BH51" s="118">
        <f t="shared" si="9"/>
        <v>2023</v>
      </c>
    </row>
    <row r="52" spans="1:60" s="122" customFormat="1" ht="15" customHeight="1">
      <c r="A52" s="119"/>
      <c r="V52" s="126" t="s">
        <v>138</v>
      </c>
      <c r="W52" s="143"/>
      <c r="X52" s="1646"/>
      <c r="Y52" s="1641"/>
      <c r="Z52" s="1641"/>
      <c r="AA52" s="1675"/>
      <c r="AB52" s="1675"/>
      <c r="AC52" s="1675"/>
      <c r="AD52" s="1675"/>
      <c r="AE52" s="1675"/>
      <c r="AF52" s="1675"/>
      <c r="AG52" s="1675"/>
      <c r="AH52" s="1675"/>
      <c r="AI52" s="1675"/>
      <c r="AJ52" s="1675"/>
      <c r="AK52" s="1675"/>
      <c r="AL52" s="1675"/>
      <c r="AM52" s="1675"/>
      <c r="AN52" s="1675"/>
      <c r="AO52" s="1675"/>
      <c r="AP52" s="1675"/>
      <c r="AQ52" s="1675"/>
      <c r="AR52" s="1675"/>
      <c r="AS52" s="1675"/>
      <c r="AT52" s="1675"/>
      <c r="AU52" s="1675"/>
      <c r="AV52" s="1675"/>
      <c r="AW52" s="1675"/>
      <c r="AX52" s="1675"/>
      <c r="AY52" s="1675"/>
      <c r="AZ52" s="1675"/>
      <c r="BA52" s="1675"/>
      <c r="BB52" s="1675"/>
      <c r="BC52" s="1675"/>
      <c r="BD52" s="1675"/>
      <c r="BE52" s="1675"/>
      <c r="BF52" s="1675"/>
      <c r="BG52" s="1675"/>
      <c r="BH52" s="1675"/>
    </row>
    <row r="53" spans="1:60" s="122" customFormat="1" ht="15" customHeight="1">
      <c r="A53" s="119"/>
      <c r="V53" s="127"/>
      <c r="W53" s="144" t="s">
        <v>148</v>
      </c>
      <c r="X53" s="1255"/>
      <c r="Y53" s="1641"/>
      <c r="Z53" s="1644"/>
      <c r="AA53" s="1666"/>
      <c r="AB53" s="1666"/>
      <c r="AC53" s="1666"/>
      <c r="AD53" s="1666"/>
      <c r="AE53" s="1666"/>
      <c r="AF53" s="1666"/>
      <c r="AG53" s="1666"/>
      <c r="AH53" s="1666"/>
      <c r="AI53" s="1666"/>
      <c r="AJ53" s="1666"/>
      <c r="AK53" s="1666"/>
      <c r="AL53" s="1666"/>
      <c r="AM53" s="1666"/>
      <c r="AN53" s="1666"/>
      <c r="AO53" s="1666"/>
      <c r="AP53" s="1666"/>
      <c r="AQ53" s="1666"/>
      <c r="AR53" s="1666"/>
      <c r="AS53" s="1666"/>
      <c r="AT53" s="1666"/>
      <c r="AU53" s="1666"/>
      <c r="AV53" s="1666"/>
      <c r="AW53" s="1666"/>
      <c r="AX53" s="1666"/>
      <c r="AY53" s="1666"/>
      <c r="AZ53" s="1666"/>
      <c r="BA53" s="1666"/>
      <c r="BB53" s="1666"/>
      <c r="BC53" s="1666"/>
      <c r="BD53" s="1666"/>
      <c r="BE53" s="1666"/>
      <c r="BF53" s="1666"/>
      <c r="BG53" s="1666"/>
      <c r="BH53" s="1666"/>
    </row>
    <row r="54" spans="1:60" s="122" customFormat="1" ht="15" customHeight="1">
      <c r="A54" s="119"/>
      <c r="V54" s="127"/>
      <c r="W54" s="129" t="s">
        <v>149</v>
      </c>
      <c r="X54" s="1255"/>
      <c r="Y54" s="1641"/>
      <c r="Z54" s="1649"/>
      <c r="AA54" s="1666"/>
      <c r="AB54" s="1666"/>
      <c r="AC54" s="1666"/>
      <c r="AD54" s="1666"/>
      <c r="AE54" s="1666"/>
      <c r="AF54" s="1666"/>
      <c r="AG54" s="1666"/>
      <c r="AH54" s="1666"/>
      <c r="AI54" s="1666"/>
      <c r="AJ54" s="1666"/>
      <c r="AK54" s="1666"/>
      <c r="AL54" s="1666"/>
      <c r="AM54" s="1666"/>
      <c r="AN54" s="1666"/>
      <c r="AO54" s="1666"/>
      <c r="AP54" s="1666"/>
      <c r="AQ54" s="1666"/>
      <c r="AR54" s="1666"/>
      <c r="AS54" s="1666"/>
      <c r="AT54" s="1666"/>
      <c r="AU54" s="1666"/>
      <c r="AV54" s="1666"/>
      <c r="AW54" s="1666"/>
      <c r="AX54" s="1666"/>
      <c r="AY54" s="1666"/>
      <c r="AZ54" s="1666"/>
      <c r="BA54" s="1666"/>
      <c r="BB54" s="1666"/>
      <c r="BC54" s="1666"/>
      <c r="BD54" s="1666"/>
      <c r="BE54" s="1666"/>
      <c r="BF54" s="1666"/>
      <c r="BG54" s="1666"/>
      <c r="BH54" s="1666"/>
    </row>
    <row r="55" spans="1:60" s="122" customFormat="1" ht="15" customHeight="1">
      <c r="A55" s="119"/>
      <c r="V55" s="127"/>
      <c r="W55" s="145" t="s">
        <v>249</v>
      </c>
      <c r="X55" s="1255"/>
      <c r="Y55" s="1641"/>
      <c r="Z55" s="1644"/>
      <c r="AA55" s="1666"/>
      <c r="AB55" s="1666"/>
      <c r="AC55" s="1666"/>
      <c r="AD55" s="1666"/>
      <c r="AE55" s="1666"/>
      <c r="AF55" s="1666"/>
      <c r="AG55" s="1666"/>
      <c r="AH55" s="1666"/>
      <c r="AI55" s="1666"/>
      <c r="AJ55" s="1666"/>
      <c r="AK55" s="1666"/>
      <c r="AL55" s="1666"/>
      <c r="AM55" s="1666"/>
      <c r="AN55" s="1666"/>
      <c r="AO55" s="1666"/>
      <c r="AP55" s="1666"/>
      <c r="AQ55" s="1666"/>
      <c r="AR55" s="1666"/>
      <c r="AS55" s="1666"/>
      <c r="AT55" s="1666"/>
      <c r="AU55" s="1666"/>
      <c r="AV55" s="1666"/>
      <c r="AW55" s="1666"/>
      <c r="AX55" s="1666"/>
      <c r="AY55" s="1666"/>
      <c r="AZ55" s="1666"/>
      <c r="BA55" s="1666"/>
      <c r="BB55" s="1666"/>
      <c r="BC55" s="1666"/>
      <c r="BD55" s="1666"/>
      <c r="BE55" s="1666"/>
      <c r="BF55" s="1666"/>
      <c r="BG55" s="1666"/>
      <c r="BH55" s="1666"/>
    </row>
    <row r="56" spans="1:60" s="122" customFormat="1" ht="15" customHeight="1">
      <c r="A56" s="119"/>
      <c r="V56" s="127"/>
      <c r="W56" s="129" t="s">
        <v>151</v>
      </c>
      <c r="X56" s="1255"/>
      <c r="Y56" s="1641"/>
      <c r="Z56" s="1649"/>
      <c r="AA56" s="1666"/>
      <c r="AB56" s="1666"/>
      <c r="AC56" s="1666"/>
      <c r="AD56" s="1666"/>
      <c r="AE56" s="1666"/>
      <c r="AF56" s="1666"/>
      <c r="AG56" s="1666"/>
      <c r="AH56" s="1666"/>
      <c r="AI56" s="1666"/>
      <c r="AJ56" s="1666"/>
      <c r="AK56" s="1666"/>
      <c r="AL56" s="1666"/>
      <c r="AM56" s="1666"/>
      <c r="AN56" s="1666"/>
      <c r="AO56" s="1666"/>
      <c r="AP56" s="1666"/>
      <c r="AQ56" s="1666"/>
      <c r="AR56" s="1666"/>
      <c r="AS56" s="1666"/>
      <c r="AT56" s="1666"/>
      <c r="AU56" s="1666"/>
      <c r="AV56" s="1666"/>
      <c r="AW56" s="1666"/>
      <c r="AX56" s="1666"/>
      <c r="AY56" s="1666"/>
      <c r="AZ56" s="1666"/>
      <c r="BA56" s="1666"/>
      <c r="BB56" s="1666"/>
      <c r="BC56" s="1666"/>
      <c r="BD56" s="1666"/>
      <c r="BE56" s="1666"/>
      <c r="BF56" s="1666"/>
      <c r="BG56" s="1666"/>
      <c r="BH56" s="1666"/>
    </row>
    <row r="57" spans="1:60" s="122" customFormat="1" ht="15" customHeight="1">
      <c r="A57" s="119"/>
      <c r="V57" s="127"/>
      <c r="W57" s="145" t="s">
        <v>250</v>
      </c>
      <c r="X57" s="1255"/>
      <c r="Y57" s="1641"/>
      <c r="Z57" s="1644"/>
      <c r="AA57" s="1666"/>
      <c r="AB57" s="1666"/>
      <c r="AC57" s="1666"/>
      <c r="AD57" s="1666"/>
      <c r="AE57" s="1666"/>
      <c r="AF57" s="1666"/>
      <c r="AG57" s="1666"/>
      <c r="AH57" s="1666"/>
      <c r="AI57" s="1666"/>
      <c r="AJ57" s="1666"/>
      <c r="AK57" s="1666"/>
      <c r="AL57" s="1666"/>
      <c r="AM57" s="1666"/>
      <c r="AN57" s="1666"/>
      <c r="AO57" s="1666"/>
      <c r="AP57" s="1666"/>
      <c r="AQ57" s="1666"/>
      <c r="AR57" s="1666"/>
      <c r="AS57" s="1666"/>
      <c r="AT57" s="1666"/>
      <c r="AU57" s="1666"/>
      <c r="AV57" s="1666"/>
      <c r="AW57" s="1666"/>
      <c r="AX57" s="1666"/>
      <c r="AY57" s="1666"/>
      <c r="AZ57" s="1666"/>
      <c r="BA57" s="1666"/>
      <c r="BB57" s="1666"/>
      <c r="BC57" s="1666"/>
      <c r="BD57" s="1666"/>
      <c r="BE57" s="1666"/>
      <c r="BF57" s="1666"/>
      <c r="BG57" s="1666"/>
      <c r="BH57" s="1666"/>
    </row>
    <row r="58" spans="1:60" s="122" customFormat="1" ht="15" customHeight="1">
      <c r="A58" s="119"/>
      <c r="V58" s="127"/>
      <c r="W58" s="129" t="s">
        <v>251</v>
      </c>
      <c r="X58" s="1255"/>
      <c r="Y58" s="1641"/>
      <c r="Z58" s="1649"/>
      <c r="AA58" s="1666"/>
      <c r="AB58" s="1666"/>
      <c r="AC58" s="1666"/>
      <c r="AD58" s="1666"/>
      <c r="AE58" s="1666"/>
      <c r="AF58" s="1666"/>
      <c r="AG58" s="1666"/>
      <c r="AH58" s="1666"/>
      <c r="AI58" s="1666"/>
      <c r="AJ58" s="1666"/>
      <c r="AK58" s="1666"/>
      <c r="AL58" s="1666"/>
      <c r="AM58" s="1666"/>
      <c r="AN58" s="1666"/>
      <c r="AO58" s="1666"/>
      <c r="AP58" s="1666"/>
      <c r="AQ58" s="1666"/>
      <c r="AR58" s="1666"/>
      <c r="AS58" s="1666"/>
      <c r="AT58" s="1666"/>
      <c r="AU58" s="1666"/>
      <c r="AV58" s="1666"/>
      <c r="AW58" s="1666"/>
      <c r="AX58" s="1666"/>
      <c r="AY58" s="1666"/>
      <c r="AZ58" s="1666"/>
      <c r="BA58" s="1666"/>
      <c r="BB58" s="1666"/>
      <c r="BC58" s="1666"/>
      <c r="BD58" s="1666"/>
      <c r="BE58" s="1666"/>
      <c r="BF58" s="1666"/>
      <c r="BG58" s="1666"/>
      <c r="BH58" s="1666"/>
    </row>
    <row r="59" spans="1:60" s="122" customFormat="1" ht="15" customHeight="1">
      <c r="A59" s="119"/>
      <c r="V59" s="127"/>
      <c r="W59" s="140" t="s">
        <v>252</v>
      </c>
      <c r="X59" s="1255"/>
      <c r="Y59" s="1641"/>
      <c r="Z59" s="1650"/>
      <c r="AA59" s="1666"/>
      <c r="AB59" s="1666"/>
      <c r="AC59" s="1666"/>
      <c r="AD59" s="1666"/>
      <c r="AE59" s="1666"/>
      <c r="AF59" s="1666"/>
      <c r="AG59" s="1666"/>
      <c r="AH59" s="1666"/>
      <c r="AI59" s="1666"/>
      <c r="AJ59" s="1666"/>
      <c r="AK59" s="1666"/>
      <c r="AL59" s="1666"/>
      <c r="AM59" s="1666"/>
      <c r="AN59" s="1666"/>
      <c r="AO59" s="1666"/>
      <c r="AP59" s="1666"/>
      <c r="AQ59" s="1666"/>
      <c r="AR59" s="1666"/>
      <c r="AS59" s="1666"/>
      <c r="AT59" s="1666"/>
      <c r="AU59" s="1666"/>
      <c r="AV59" s="1666"/>
      <c r="AW59" s="1666"/>
      <c r="AX59" s="1666"/>
      <c r="AY59" s="1666"/>
      <c r="AZ59" s="1666"/>
      <c r="BA59" s="1666"/>
      <c r="BB59" s="1666"/>
      <c r="BC59" s="1666"/>
      <c r="BD59" s="1666"/>
      <c r="BE59" s="1666"/>
      <c r="BF59" s="1666"/>
      <c r="BG59" s="1666"/>
      <c r="BH59" s="1666"/>
    </row>
    <row r="60" spans="1:60" s="122" customFormat="1" ht="15" customHeight="1">
      <c r="A60" s="119"/>
      <c r="V60" s="128"/>
      <c r="W60" s="129" t="s">
        <v>253</v>
      </c>
      <c r="X60" s="1255"/>
      <c r="Y60" s="1641"/>
      <c r="Z60" s="1643"/>
      <c r="AA60" s="1666"/>
      <c r="AB60" s="1666"/>
      <c r="AC60" s="1666"/>
      <c r="AD60" s="1666"/>
      <c r="AE60" s="1666"/>
      <c r="AF60" s="1666"/>
      <c r="AG60" s="1666"/>
      <c r="AH60" s="1666"/>
      <c r="AI60" s="1666"/>
      <c r="AJ60" s="1666"/>
      <c r="AK60" s="1666"/>
      <c r="AL60" s="1666"/>
      <c r="AM60" s="1666"/>
      <c r="AN60" s="1666"/>
      <c r="AO60" s="1666"/>
      <c r="AP60" s="1666"/>
      <c r="AQ60" s="1666"/>
      <c r="AR60" s="1666"/>
      <c r="AS60" s="1666"/>
      <c r="AT60" s="1666"/>
      <c r="AU60" s="1666"/>
      <c r="AV60" s="1666"/>
      <c r="AW60" s="1666"/>
      <c r="AX60" s="1666"/>
      <c r="AY60" s="1666"/>
      <c r="AZ60" s="1666"/>
      <c r="BA60" s="1666"/>
      <c r="BB60" s="1666"/>
      <c r="BC60" s="1666"/>
      <c r="BD60" s="1666"/>
      <c r="BE60" s="1666"/>
      <c r="BF60" s="1666"/>
      <c r="BG60" s="1666"/>
      <c r="BH60" s="1666"/>
    </row>
    <row r="62" spans="1:60" ht="53.4">
      <c r="B62" s="113"/>
      <c r="C62" s="113"/>
      <c r="D62" s="113"/>
      <c r="E62" s="113"/>
      <c r="F62" s="113"/>
      <c r="G62" s="113"/>
      <c r="H62" s="113"/>
      <c r="I62" s="113"/>
      <c r="J62" s="113"/>
      <c r="K62" s="113"/>
      <c r="L62" s="113"/>
      <c r="M62" s="113"/>
      <c r="N62" s="113"/>
      <c r="O62" s="113"/>
      <c r="P62" s="113"/>
      <c r="Q62" s="113"/>
      <c r="R62" s="113"/>
      <c r="S62" s="113"/>
      <c r="T62" s="113"/>
      <c r="U62" s="113"/>
      <c r="V62" s="113"/>
      <c r="W62" s="134" t="s">
        <v>244</v>
      </c>
      <c r="Z62" s="1651"/>
    </row>
    <row r="64" spans="1:60" ht="69.599999999999994">
      <c r="W64" s="135" t="s">
        <v>245</v>
      </c>
      <c r="Z64" s="1651"/>
    </row>
  </sheetData>
  <mergeCells count="4">
    <mergeCell ref="V1:W1"/>
    <mergeCell ref="Y1:Z2"/>
    <mergeCell ref="V7:W7"/>
    <mergeCell ref="Y7:Z8"/>
  </mergeCells>
  <phoneticPr fontId="10"/>
  <pageMargins left="0.2" right="0.22" top="0.98425196850393704" bottom="0.98425196850393704" header="0.51181102362204722" footer="0.51181102362204722"/>
  <pageSetup paperSize="9" scale="2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2">
    <pageSetUpPr fitToPage="1"/>
  </sheetPr>
  <dimension ref="A1:BK64"/>
  <sheetViews>
    <sheetView zoomScaleNormal="100" workbookViewId="0">
      <pane xSplit="23" ySplit="5" topLeftCell="AA6" activePane="bottomRight" state="frozen"/>
      <selection pane="topRight" activeCell="X1" sqref="X1"/>
      <selection pane="bottomLeft" activeCell="A6" sqref="A6"/>
      <selection pane="bottomRight"/>
    </sheetView>
  </sheetViews>
  <sheetFormatPr defaultColWidth="9" defaultRowHeight="13.8"/>
  <cols>
    <col min="1" max="1" width="2.44140625" style="113" customWidth="1"/>
    <col min="2" max="20" width="8.6640625" style="113" hidden="1" customWidth="1"/>
    <col min="21" max="21" width="1.6640625" style="113" hidden="1" customWidth="1"/>
    <col min="22" max="22" width="1.44140625" style="114" customWidth="1"/>
    <col min="23" max="23" width="27.6640625" style="114" customWidth="1"/>
    <col min="24" max="26" width="4" style="1641" hidden="1" customWidth="1"/>
    <col min="27" max="50" width="7" style="114" customWidth="1"/>
    <col min="51" max="52" width="7" style="113" customWidth="1"/>
    <col min="53" max="54" width="7" style="114" customWidth="1"/>
    <col min="55" max="56" width="7" style="113" customWidth="1"/>
    <col min="57" max="60" width="7" style="114" customWidth="1"/>
    <col min="61" max="16384" width="9" style="114"/>
  </cols>
  <sheetData>
    <row r="1" spans="1:63" ht="52.5" customHeight="1">
      <c r="A1" s="112"/>
      <c r="V1" s="1858" t="s">
        <v>420</v>
      </c>
      <c r="W1" s="1859"/>
      <c r="Y1" s="1860"/>
      <c r="Z1" s="1860"/>
      <c r="AA1" s="115"/>
    </row>
    <row r="2" spans="1:63" ht="14.25" customHeight="1">
      <c r="V2" s="30"/>
      <c r="Y2" s="1860"/>
      <c r="Z2" s="1860"/>
    </row>
    <row r="3" spans="1:63" ht="14.25" customHeight="1">
      <c r="V3" s="30" t="str">
        <f>'0.Contents'!$B$2</f>
        <v>＜暫定データ＞</v>
      </c>
      <c r="Y3" s="1521"/>
      <c r="Z3" s="1642"/>
    </row>
    <row r="4" spans="1:63">
      <c r="V4" s="114" t="s">
        <v>242</v>
      </c>
    </row>
    <row r="5" spans="1:63" ht="14.25" customHeight="1">
      <c r="V5" s="116" t="s">
        <v>136</v>
      </c>
      <c r="W5" s="117"/>
      <c r="Z5" s="1643"/>
      <c r="AA5" s="118">
        <v>1990</v>
      </c>
      <c r="AB5" s="118">
        <v>1991</v>
      </c>
      <c r="AC5" s="118">
        <v>1992</v>
      </c>
      <c r="AD5" s="118">
        <v>1993</v>
      </c>
      <c r="AE5" s="118">
        <v>1994</v>
      </c>
      <c r="AF5" s="118">
        <v>1995</v>
      </c>
      <c r="AG5" s="118">
        <v>1996</v>
      </c>
      <c r="AH5" s="118">
        <v>1997</v>
      </c>
      <c r="AI5" s="118">
        <v>1998</v>
      </c>
      <c r="AJ5" s="118">
        <v>1999</v>
      </c>
      <c r="AK5" s="118">
        <v>2000</v>
      </c>
      <c r="AL5" s="118">
        <v>2001</v>
      </c>
      <c r="AM5" s="118">
        <v>2002</v>
      </c>
      <c r="AN5" s="118">
        <v>2003</v>
      </c>
      <c r="AO5" s="118">
        <v>2004</v>
      </c>
      <c r="AP5" s="118">
        <v>2005</v>
      </c>
      <c r="AQ5" s="118">
        <f t="shared" ref="AQ5:AW5" si="0">AP5+1</f>
        <v>2006</v>
      </c>
      <c r="AR5" s="118">
        <f t="shared" si="0"/>
        <v>2007</v>
      </c>
      <c r="AS5" s="118">
        <f t="shared" si="0"/>
        <v>2008</v>
      </c>
      <c r="AT5" s="118">
        <f t="shared" si="0"/>
        <v>2009</v>
      </c>
      <c r="AU5" s="118">
        <f t="shared" si="0"/>
        <v>2010</v>
      </c>
      <c r="AV5" s="118">
        <f t="shared" si="0"/>
        <v>2011</v>
      </c>
      <c r="AW5" s="118">
        <f t="shared" si="0"/>
        <v>2012</v>
      </c>
      <c r="AX5" s="118">
        <f t="shared" ref="AX5:BH5" si="1">AW5+1</f>
        <v>2013</v>
      </c>
      <c r="AY5" s="118">
        <f t="shared" si="1"/>
        <v>2014</v>
      </c>
      <c r="AZ5" s="118">
        <f t="shared" si="1"/>
        <v>2015</v>
      </c>
      <c r="BA5" s="118">
        <f t="shared" si="1"/>
        <v>2016</v>
      </c>
      <c r="BB5" s="118">
        <f t="shared" si="1"/>
        <v>2017</v>
      </c>
      <c r="BC5" s="118">
        <f t="shared" si="1"/>
        <v>2018</v>
      </c>
      <c r="BD5" s="118">
        <f t="shared" si="1"/>
        <v>2019</v>
      </c>
      <c r="BE5" s="118">
        <f t="shared" si="1"/>
        <v>2020</v>
      </c>
      <c r="BF5" s="118">
        <f t="shared" si="1"/>
        <v>2021</v>
      </c>
      <c r="BG5" s="118">
        <f t="shared" si="1"/>
        <v>2022</v>
      </c>
      <c r="BH5" s="118">
        <f t="shared" si="1"/>
        <v>2023</v>
      </c>
    </row>
    <row r="6" spans="1:63" s="122" customFormat="1" ht="15" customHeight="1">
      <c r="A6" s="119"/>
      <c r="B6" s="119"/>
      <c r="C6" s="119"/>
      <c r="D6" s="119"/>
      <c r="E6" s="119"/>
      <c r="F6" s="119"/>
      <c r="G6" s="119"/>
      <c r="H6" s="119"/>
      <c r="I6" s="119"/>
      <c r="J6" s="119"/>
      <c r="K6" s="119"/>
      <c r="L6" s="119"/>
      <c r="M6" s="119"/>
      <c r="N6" s="119"/>
      <c r="O6" s="119"/>
      <c r="P6" s="119"/>
      <c r="Q6" s="119"/>
      <c r="R6" s="119"/>
      <c r="S6" s="119"/>
      <c r="T6" s="119"/>
      <c r="U6" s="119"/>
      <c r="V6" s="120" t="s">
        <v>72</v>
      </c>
      <c r="W6" s="121"/>
      <c r="X6" s="1646"/>
      <c r="Y6" s="1641"/>
      <c r="Z6" s="1643"/>
      <c r="AA6" s="125">
        <v>123611</v>
      </c>
      <c r="AB6" s="125">
        <v>124101</v>
      </c>
      <c r="AC6" s="125">
        <v>124567</v>
      </c>
      <c r="AD6" s="125">
        <v>124938</v>
      </c>
      <c r="AE6" s="125">
        <v>125265</v>
      </c>
      <c r="AF6" s="125">
        <v>125570</v>
      </c>
      <c r="AG6" s="125">
        <v>125859</v>
      </c>
      <c r="AH6" s="125">
        <v>126157</v>
      </c>
      <c r="AI6" s="125">
        <v>126472</v>
      </c>
      <c r="AJ6" s="125">
        <v>126667</v>
      </c>
      <c r="AK6" s="125">
        <v>126926</v>
      </c>
      <c r="AL6" s="125">
        <v>127316</v>
      </c>
      <c r="AM6" s="125">
        <v>127486</v>
      </c>
      <c r="AN6" s="125">
        <v>127694</v>
      </c>
      <c r="AO6" s="125">
        <v>127787</v>
      </c>
      <c r="AP6" s="125">
        <v>127768</v>
      </c>
      <c r="AQ6" s="125">
        <v>127901</v>
      </c>
      <c r="AR6" s="125">
        <v>128033</v>
      </c>
      <c r="AS6" s="125">
        <v>128084</v>
      </c>
      <c r="AT6" s="125">
        <v>128032</v>
      </c>
      <c r="AU6" s="125">
        <v>128057.35199999998</v>
      </c>
      <c r="AV6" s="125">
        <v>127834.23300000001</v>
      </c>
      <c r="AW6" s="125">
        <v>127592.65700000001</v>
      </c>
      <c r="AX6" s="125">
        <v>127413.88800000001</v>
      </c>
      <c r="AY6" s="125">
        <v>127237.15</v>
      </c>
      <c r="AZ6" s="125">
        <v>127094.745</v>
      </c>
      <c r="BA6" s="125">
        <v>127042</v>
      </c>
      <c r="BB6" s="125">
        <v>126919</v>
      </c>
      <c r="BC6" s="125">
        <v>126749</v>
      </c>
      <c r="BD6" s="125">
        <v>126555</v>
      </c>
      <c r="BE6" s="125">
        <v>126146.09899999999</v>
      </c>
      <c r="BF6" s="125">
        <v>125502.29</v>
      </c>
      <c r="BG6" s="125">
        <v>124947</v>
      </c>
      <c r="BH6" s="125">
        <v>124352</v>
      </c>
    </row>
    <row r="7" spans="1:63" ht="106.5" customHeight="1">
      <c r="V7" s="1863" t="str">
        <f>'9.GHG-capita'!R12</f>
        <v>※出典：
・1990, 1995, 2000, 2005, 2010, 2015, 2020は総務省統計局「国勢調査」（10/1時点人口）。
・それ以外は総務省統計局「人口推計」（10/1時点人口）。</v>
      </c>
      <c r="W7" s="1864"/>
      <c r="Y7" s="1862"/>
      <c r="Z7" s="1862"/>
      <c r="AY7" s="114"/>
      <c r="AZ7" s="114"/>
      <c r="BC7" s="114"/>
      <c r="BD7" s="114"/>
    </row>
    <row r="8" spans="1:63" ht="14.25" customHeight="1">
      <c r="V8" s="822"/>
      <c r="W8" s="822"/>
      <c r="Y8" s="1677"/>
      <c r="Z8" s="1677"/>
      <c r="AY8" s="114"/>
      <c r="AZ8" s="114"/>
      <c r="BC8" s="114"/>
      <c r="BD8" s="114"/>
      <c r="BK8" s="114" t="s">
        <v>15</v>
      </c>
    </row>
    <row r="9" spans="1:63" ht="14.25" customHeight="1">
      <c r="V9" s="822"/>
      <c r="W9" s="822"/>
      <c r="Y9" s="1677"/>
      <c r="Z9" s="1677"/>
      <c r="AY9" s="114"/>
      <c r="AZ9" s="114"/>
      <c r="BC9" s="114"/>
      <c r="BD9" s="114"/>
    </row>
    <row r="10" spans="1:63" ht="17.399999999999999" thickBot="1">
      <c r="V10" s="114" t="s">
        <v>523</v>
      </c>
      <c r="Y10" s="1644"/>
      <c r="Z10" s="1644"/>
      <c r="AY10" s="114"/>
      <c r="AZ10" s="114"/>
      <c r="BC10" s="114"/>
      <c r="BD10" s="114"/>
    </row>
    <row r="11" spans="1:63" ht="14.4" thickBot="1">
      <c r="V11" s="1050" t="s">
        <v>136</v>
      </c>
      <c r="W11" s="1051"/>
      <c r="Z11" s="1640"/>
      <c r="AA11" s="1055">
        <v>1990</v>
      </c>
      <c r="AB11" s="1056">
        <v>1991</v>
      </c>
      <c r="AC11" s="1056">
        <v>1992</v>
      </c>
      <c r="AD11" s="1056">
        <v>1993</v>
      </c>
      <c r="AE11" s="1056">
        <v>1994</v>
      </c>
      <c r="AF11" s="1056">
        <v>1995</v>
      </c>
      <c r="AG11" s="1056">
        <v>1996</v>
      </c>
      <c r="AH11" s="1056">
        <v>1997</v>
      </c>
      <c r="AI11" s="1056">
        <v>1998</v>
      </c>
      <c r="AJ11" s="1056">
        <v>1999</v>
      </c>
      <c r="AK11" s="1056">
        <v>2000</v>
      </c>
      <c r="AL11" s="1056">
        <v>2001</v>
      </c>
      <c r="AM11" s="1056">
        <v>2002</v>
      </c>
      <c r="AN11" s="1056">
        <v>2003</v>
      </c>
      <c r="AO11" s="1056">
        <v>2004</v>
      </c>
      <c r="AP11" s="1056">
        <v>2005</v>
      </c>
      <c r="AQ11" s="1056">
        <f t="shared" ref="AQ11:AW11" si="2">AP11+1</f>
        <v>2006</v>
      </c>
      <c r="AR11" s="1056">
        <f t="shared" si="2"/>
        <v>2007</v>
      </c>
      <c r="AS11" s="1056">
        <f t="shared" si="2"/>
        <v>2008</v>
      </c>
      <c r="AT11" s="1056">
        <f t="shared" si="2"/>
        <v>2009</v>
      </c>
      <c r="AU11" s="1056">
        <f t="shared" si="2"/>
        <v>2010</v>
      </c>
      <c r="AV11" s="1056">
        <f t="shared" si="2"/>
        <v>2011</v>
      </c>
      <c r="AW11" s="1056">
        <f t="shared" si="2"/>
        <v>2012</v>
      </c>
      <c r="AX11" s="1056">
        <f t="shared" ref="AX11:BH11" si="3">AW11+1</f>
        <v>2013</v>
      </c>
      <c r="AY11" s="1056">
        <f t="shared" si="3"/>
        <v>2014</v>
      </c>
      <c r="AZ11" s="1056">
        <f t="shared" si="3"/>
        <v>2015</v>
      </c>
      <c r="BA11" s="1056">
        <f t="shared" si="3"/>
        <v>2016</v>
      </c>
      <c r="BB11" s="1056">
        <f t="shared" si="3"/>
        <v>2017</v>
      </c>
      <c r="BC11" s="1056">
        <f t="shared" si="3"/>
        <v>2018</v>
      </c>
      <c r="BD11" s="1056">
        <f t="shared" si="3"/>
        <v>2019</v>
      </c>
      <c r="BE11" s="1056">
        <f t="shared" si="3"/>
        <v>2020</v>
      </c>
      <c r="BF11" s="1056">
        <f t="shared" si="3"/>
        <v>2021</v>
      </c>
      <c r="BG11" s="1288">
        <f t="shared" si="3"/>
        <v>2022</v>
      </c>
      <c r="BH11" s="1057">
        <f t="shared" si="3"/>
        <v>2023</v>
      </c>
    </row>
    <row r="12" spans="1:63" s="122" customFormat="1" ht="15" customHeight="1">
      <c r="A12" s="119"/>
      <c r="B12" s="119"/>
      <c r="C12" s="119"/>
      <c r="D12" s="119"/>
      <c r="E12" s="119"/>
      <c r="F12" s="119"/>
      <c r="G12" s="119"/>
      <c r="H12" s="119"/>
      <c r="I12" s="119"/>
      <c r="J12" s="119"/>
      <c r="K12" s="119"/>
      <c r="L12" s="119"/>
      <c r="M12" s="119"/>
      <c r="N12" s="119"/>
      <c r="O12" s="119"/>
      <c r="P12" s="119"/>
      <c r="Q12" s="119"/>
      <c r="R12" s="119"/>
      <c r="S12" s="119"/>
      <c r="T12" s="119"/>
      <c r="U12" s="119"/>
      <c r="V12" s="1043" t="s">
        <v>138</v>
      </c>
      <c r="W12" s="1070"/>
      <c r="X12" s="1646"/>
      <c r="Y12" s="1641"/>
      <c r="Z12" s="1676"/>
      <c r="AA12" s="1052">
        <v>1530.1757419177297</v>
      </c>
      <c r="AB12" s="1053">
        <v>1548.2383561241147</v>
      </c>
      <c r="AC12" s="1053">
        <v>1659.6828335956302</v>
      </c>
      <c r="AD12" s="1053">
        <v>1691.1770000330357</v>
      </c>
      <c r="AE12" s="1053">
        <v>1814.7416916690236</v>
      </c>
      <c r="AF12" s="1053">
        <v>1834.7629270758625</v>
      </c>
      <c r="AG12" s="1053">
        <v>1894.8320632864577</v>
      </c>
      <c r="AH12" s="1053">
        <v>1804.7622919995865</v>
      </c>
      <c r="AI12" s="1053">
        <v>1822.2008681772199</v>
      </c>
      <c r="AJ12" s="1053">
        <v>1908.7631873542662</v>
      </c>
      <c r="AK12" s="1053">
        <v>1950.2778168950279</v>
      </c>
      <c r="AL12" s="1053">
        <v>1920.5032296276729</v>
      </c>
      <c r="AM12" s="1053">
        <v>2007.2988615938773</v>
      </c>
      <c r="AN12" s="1053">
        <v>2030.703238103117</v>
      </c>
      <c r="AO12" s="1053">
        <v>2014.0165702016557</v>
      </c>
      <c r="AP12" s="1053">
        <v>2021.0920770183022</v>
      </c>
      <c r="AQ12" s="1053">
        <v>1930.1855581363902</v>
      </c>
      <c r="AR12" s="1053">
        <v>2010.6513893895503</v>
      </c>
      <c r="AS12" s="1053">
        <v>1974.576814454445</v>
      </c>
      <c r="AT12" s="1053">
        <v>1898.4870083015642</v>
      </c>
      <c r="AU12" s="1053">
        <v>2021.535727620899</v>
      </c>
      <c r="AV12" s="1053">
        <v>2115.8699383588978</v>
      </c>
      <c r="AW12" s="1053">
        <v>2299.807762388994</v>
      </c>
      <c r="AX12" s="1053">
        <v>2281.4579796598346</v>
      </c>
      <c r="AY12" s="1053">
        <v>2151.9448380596955</v>
      </c>
      <c r="AZ12" s="1053">
        <v>2061.3828473797707</v>
      </c>
      <c r="BA12" s="1053">
        <v>1992.8282461089932</v>
      </c>
      <c r="BB12" s="1053">
        <v>2039.6729426498991</v>
      </c>
      <c r="BC12" s="1053">
        <v>1864.0859260443642</v>
      </c>
      <c r="BD12" s="1053">
        <v>1842.2724072191299</v>
      </c>
      <c r="BE12" s="1053">
        <v>1858.6113976983015</v>
      </c>
      <c r="BF12" s="1053">
        <v>1813.1243528382145</v>
      </c>
      <c r="BG12" s="1289">
        <v>1838.4535754627623</v>
      </c>
      <c r="BH12" s="1054">
        <v>1750.7170293635679</v>
      </c>
    </row>
    <row r="13" spans="1:63" s="122" customFormat="1" ht="15" customHeight="1">
      <c r="A13" s="119"/>
      <c r="B13" s="119"/>
      <c r="C13" s="119"/>
      <c r="D13" s="119"/>
      <c r="E13" s="119"/>
      <c r="F13" s="119"/>
      <c r="G13" s="119"/>
      <c r="H13" s="119"/>
      <c r="I13" s="119"/>
      <c r="J13" s="119"/>
      <c r="K13" s="119"/>
      <c r="L13" s="119"/>
      <c r="M13" s="119"/>
      <c r="N13" s="119"/>
      <c r="O13" s="119"/>
      <c r="P13" s="119"/>
      <c r="Q13" s="119"/>
      <c r="R13" s="119"/>
      <c r="S13" s="119"/>
      <c r="T13" s="119"/>
      <c r="U13" s="119"/>
      <c r="V13" s="1043"/>
      <c r="W13" s="1044" t="s">
        <v>139</v>
      </c>
      <c r="X13" s="1646"/>
      <c r="Y13" s="1641"/>
      <c r="Z13" s="1676"/>
      <c r="AA13" s="1652"/>
      <c r="AB13" s="1653"/>
      <c r="AC13" s="1653"/>
      <c r="AD13" s="1653"/>
      <c r="AE13" s="1653"/>
      <c r="AF13" s="1653"/>
      <c r="AG13" s="1653"/>
      <c r="AH13" s="1653"/>
      <c r="AI13" s="1653"/>
      <c r="AJ13" s="1653"/>
      <c r="AK13" s="1653"/>
      <c r="AL13" s="1653"/>
      <c r="AM13" s="1653"/>
      <c r="AN13" s="1653"/>
      <c r="AO13" s="1653"/>
      <c r="AP13" s="1653"/>
      <c r="AQ13" s="1653"/>
      <c r="AR13" s="1653"/>
      <c r="AS13" s="1653"/>
      <c r="AT13" s="1653"/>
      <c r="AU13" s="1653"/>
      <c r="AV13" s="1653"/>
      <c r="AW13" s="1653"/>
      <c r="AX13" s="1653"/>
      <c r="AY13" s="1653"/>
      <c r="AZ13" s="1653"/>
      <c r="BA13" s="1653"/>
      <c r="BB13" s="1653"/>
      <c r="BC13" s="1653"/>
      <c r="BD13" s="1653"/>
      <c r="BE13" s="1653"/>
      <c r="BF13" s="1653"/>
      <c r="BG13" s="1654"/>
      <c r="BH13" s="1655"/>
    </row>
    <row r="14" spans="1:63" s="122" customFormat="1" ht="15" customHeight="1">
      <c r="A14" s="119"/>
      <c r="B14" s="119"/>
      <c r="C14" s="119"/>
      <c r="D14" s="119"/>
      <c r="E14" s="119"/>
      <c r="F14" s="119"/>
      <c r="G14" s="119"/>
      <c r="H14" s="119"/>
      <c r="I14" s="119"/>
      <c r="J14" s="119"/>
      <c r="K14" s="119"/>
      <c r="L14" s="119"/>
      <c r="M14" s="119"/>
      <c r="N14" s="119"/>
      <c r="O14" s="119"/>
      <c r="P14" s="119"/>
      <c r="Q14" s="119"/>
      <c r="R14" s="119"/>
      <c r="S14" s="119"/>
      <c r="T14" s="119"/>
      <c r="U14" s="119"/>
      <c r="V14" s="1043"/>
      <c r="W14" s="1045" t="s">
        <v>140</v>
      </c>
      <c r="X14" s="1646"/>
      <c r="Y14" s="1641"/>
      <c r="Z14" s="1676"/>
      <c r="AA14" s="1656"/>
      <c r="AB14" s="1657"/>
      <c r="AC14" s="1657"/>
      <c r="AD14" s="1657"/>
      <c r="AE14" s="1657"/>
      <c r="AF14" s="1657"/>
      <c r="AG14" s="1657"/>
      <c r="AH14" s="1657"/>
      <c r="AI14" s="1657"/>
      <c r="AJ14" s="1657"/>
      <c r="AK14" s="1657"/>
      <c r="AL14" s="1657"/>
      <c r="AM14" s="1657"/>
      <c r="AN14" s="1657"/>
      <c r="AO14" s="1657"/>
      <c r="AP14" s="1657"/>
      <c r="AQ14" s="1657"/>
      <c r="AR14" s="1657"/>
      <c r="AS14" s="1657"/>
      <c r="AT14" s="1657"/>
      <c r="AU14" s="1657"/>
      <c r="AV14" s="1657"/>
      <c r="AW14" s="1657"/>
      <c r="AX14" s="1657"/>
      <c r="AY14" s="1657"/>
      <c r="AZ14" s="1657"/>
      <c r="BA14" s="1657"/>
      <c r="BB14" s="1657"/>
      <c r="BC14" s="1657"/>
      <c r="BD14" s="1657"/>
      <c r="BE14" s="1657"/>
      <c r="BF14" s="1657"/>
      <c r="BG14" s="1658"/>
      <c r="BH14" s="1659"/>
    </row>
    <row r="15" spans="1:63" s="122" customFormat="1" ht="15" customHeight="1">
      <c r="A15" s="119"/>
      <c r="B15" s="119"/>
      <c r="C15" s="119"/>
      <c r="D15" s="119"/>
      <c r="E15" s="119"/>
      <c r="F15" s="119"/>
      <c r="G15" s="119"/>
      <c r="H15" s="119"/>
      <c r="I15" s="119"/>
      <c r="J15" s="119"/>
      <c r="K15" s="119"/>
      <c r="L15" s="119"/>
      <c r="M15" s="119"/>
      <c r="N15" s="119"/>
      <c r="O15" s="119"/>
      <c r="P15" s="119"/>
      <c r="Q15" s="119"/>
      <c r="R15" s="119"/>
      <c r="S15" s="119"/>
      <c r="T15" s="119"/>
      <c r="U15" s="119"/>
      <c r="V15" s="1043"/>
      <c r="W15" s="1045" t="s">
        <v>2</v>
      </c>
      <c r="X15" s="1646"/>
      <c r="Y15" s="1641"/>
      <c r="Z15" s="1676"/>
      <c r="AA15" s="1656"/>
      <c r="AB15" s="1657"/>
      <c r="AC15" s="1657"/>
      <c r="AD15" s="1657"/>
      <c r="AE15" s="1657"/>
      <c r="AF15" s="1657"/>
      <c r="AG15" s="1657"/>
      <c r="AH15" s="1657"/>
      <c r="AI15" s="1657"/>
      <c r="AJ15" s="1657"/>
      <c r="AK15" s="1657"/>
      <c r="AL15" s="1657"/>
      <c r="AM15" s="1657"/>
      <c r="AN15" s="1657"/>
      <c r="AO15" s="1657"/>
      <c r="AP15" s="1657"/>
      <c r="AQ15" s="1657"/>
      <c r="AR15" s="1657"/>
      <c r="AS15" s="1657"/>
      <c r="AT15" s="1657"/>
      <c r="AU15" s="1657"/>
      <c r="AV15" s="1657"/>
      <c r="AW15" s="1657"/>
      <c r="AX15" s="1657"/>
      <c r="AY15" s="1657"/>
      <c r="AZ15" s="1657"/>
      <c r="BA15" s="1657"/>
      <c r="BB15" s="1657"/>
      <c r="BC15" s="1657"/>
      <c r="BD15" s="1657"/>
      <c r="BE15" s="1657"/>
      <c r="BF15" s="1657"/>
      <c r="BG15" s="1658"/>
      <c r="BH15" s="1659"/>
    </row>
    <row r="16" spans="1:63" s="122" customFormat="1" ht="15" customHeight="1">
      <c r="A16" s="119"/>
      <c r="B16" s="119"/>
      <c r="C16" s="119"/>
      <c r="D16" s="119"/>
      <c r="E16" s="119"/>
      <c r="F16" s="119"/>
      <c r="G16" s="119"/>
      <c r="H16" s="119"/>
      <c r="I16" s="119"/>
      <c r="J16" s="119"/>
      <c r="K16" s="119"/>
      <c r="L16" s="119"/>
      <c r="M16" s="119"/>
      <c r="N16" s="119"/>
      <c r="O16" s="119"/>
      <c r="P16" s="119"/>
      <c r="Q16" s="119"/>
      <c r="R16" s="119"/>
      <c r="S16" s="119"/>
      <c r="T16" s="119"/>
      <c r="U16" s="119"/>
      <c r="V16" s="1043"/>
      <c r="W16" s="1046" t="s">
        <v>141</v>
      </c>
      <c r="X16" s="1646"/>
      <c r="Y16" s="1641"/>
      <c r="Z16" s="1676"/>
      <c r="AA16" s="1656"/>
      <c r="AB16" s="1657"/>
      <c r="AC16" s="1657"/>
      <c r="AD16" s="1657"/>
      <c r="AE16" s="1657"/>
      <c r="AF16" s="1657"/>
      <c r="AG16" s="1657"/>
      <c r="AH16" s="1657"/>
      <c r="AI16" s="1657"/>
      <c r="AJ16" s="1657"/>
      <c r="AK16" s="1657"/>
      <c r="AL16" s="1657"/>
      <c r="AM16" s="1657"/>
      <c r="AN16" s="1657"/>
      <c r="AO16" s="1657"/>
      <c r="AP16" s="1657"/>
      <c r="AQ16" s="1657"/>
      <c r="AR16" s="1657"/>
      <c r="AS16" s="1657"/>
      <c r="AT16" s="1657"/>
      <c r="AU16" s="1657"/>
      <c r="AV16" s="1657"/>
      <c r="AW16" s="1657"/>
      <c r="AX16" s="1657"/>
      <c r="AY16" s="1657"/>
      <c r="AZ16" s="1657"/>
      <c r="BA16" s="1657"/>
      <c r="BB16" s="1657"/>
      <c r="BC16" s="1657"/>
      <c r="BD16" s="1657"/>
      <c r="BE16" s="1657"/>
      <c r="BF16" s="1657"/>
      <c r="BG16" s="1658"/>
      <c r="BH16" s="1659"/>
    </row>
    <row r="17" spans="1:60" s="122" customFormat="1" ht="15" customHeight="1">
      <c r="A17" s="119"/>
      <c r="B17" s="119"/>
      <c r="C17" s="119"/>
      <c r="D17" s="119"/>
      <c r="E17" s="119"/>
      <c r="F17" s="119"/>
      <c r="G17" s="119"/>
      <c r="H17" s="119"/>
      <c r="I17" s="119"/>
      <c r="J17" s="119"/>
      <c r="K17" s="119"/>
      <c r="L17" s="119"/>
      <c r="M17" s="119"/>
      <c r="N17" s="119"/>
      <c r="O17" s="119"/>
      <c r="P17" s="119"/>
      <c r="Q17" s="119"/>
      <c r="R17" s="119"/>
      <c r="S17" s="119"/>
      <c r="T17" s="119"/>
      <c r="U17" s="119"/>
      <c r="V17" s="1043"/>
      <c r="W17" s="1045" t="s">
        <v>142</v>
      </c>
      <c r="X17" s="1646"/>
      <c r="Y17" s="1641"/>
      <c r="Z17" s="1676"/>
      <c r="AA17" s="1656"/>
      <c r="AB17" s="1657"/>
      <c r="AC17" s="1657"/>
      <c r="AD17" s="1657"/>
      <c r="AE17" s="1657"/>
      <c r="AF17" s="1657"/>
      <c r="AG17" s="1657"/>
      <c r="AH17" s="1657"/>
      <c r="AI17" s="1657"/>
      <c r="AJ17" s="1657"/>
      <c r="AK17" s="1657"/>
      <c r="AL17" s="1657"/>
      <c r="AM17" s="1657"/>
      <c r="AN17" s="1657"/>
      <c r="AO17" s="1657"/>
      <c r="AP17" s="1657"/>
      <c r="AQ17" s="1657"/>
      <c r="AR17" s="1657"/>
      <c r="AS17" s="1657"/>
      <c r="AT17" s="1657"/>
      <c r="AU17" s="1657"/>
      <c r="AV17" s="1657"/>
      <c r="AW17" s="1657"/>
      <c r="AX17" s="1657"/>
      <c r="AY17" s="1657"/>
      <c r="AZ17" s="1657"/>
      <c r="BA17" s="1657"/>
      <c r="BB17" s="1657"/>
      <c r="BC17" s="1657"/>
      <c r="BD17" s="1657"/>
      <c r="BE17" s="1657"/>
      <c r="BF17" s="1657"/>
      <c r="BG17" s="1658"/>
      <c r="BH17" s="1659"/>
    </row>
    <row r="18" spans="1:60" s="122" customFormat="1" ht="15" customHeight="1">
      <c r="A18" s="119"/>
      <c r="B18" s="119"/>
      <c r="C18" s="119"/>
      <c r="D18" s="119"/>
      <c r="E18" s="119"/>
      <c r="F18" s="119"/>
      <c r="G18" s="119"/>
      <c r="H18" s="119"/>
      <c r="I18" s="119"/>
      <c r="J18" s="119"/>
      <c r="K18" s="119"/>
      <c r="L18" s="119"/>
      <c r="M18" s="119"/>
      <c r="N18" s="119"/>
      <c r="O18" s="119"/>
      <c r="P18" s="119"/>
      <c r="Q18" s="119"/>
      <c r="R18" s="119"/>
      <c r="S18" s="119"/>
      <c r="T18" s="119"/>
      <c r="U18" s="119"/>
      <c r="V18" s="1043"/>
      <c r="W18" s="1045" t="s">
        <v>143</v>
      </c>
      <c r="X18" s="1646"/>
      <c r="Y18" s="1641"/>
      <c r="Z18" s="1676"/>
      <c r="AA18" s="1652"/>
      <c r="AB18" s="1653"/>
      <c r="AC18" s="1653"/>
      <c r="AD18" s="1653"/>
      <c r="AE18" s="1653"/>
      <c r="AF18" s="1653"/>
      <c r="AG18" s="1653"/>
      <c r="AH18" s="1653"/>
      <c r="AI18" s="1653"/>
      <c r="AJ18" s="1653"/>
      <c r="AK18" s="1653"/>
      <c r="AL18" s="1653"/>
      <c r="AM18" s="1653"/>
      <c r="AN18" s="1653"/>
      <c r="AO18" s="1653"/>
      <c r="AP18" s="1653"/>
      <c r="AQ18" s="1653"/>
      <c r="AR18" s="1653"/>
      <c r="AS18" s="1653"/>
      <c r="AT18" s="1653"/>
      <c r="AU18" s="1653"/>
      <c r="AV18" s="1653"/>
      <c r="AW18" s="1653"/>
      <c r="AX18" s="1653"/>
      <c r="AY18" s="1653"/>
      <c r="AZ18" s="1653"/>
      <c r="BA18" s="1653"/>
      <c r="BB18" s="1653"/>
      <c r="BC18" s="1653"/>
      <c r="BD18" s="1653"/>
      <c r="BE18" s="1653"/>
      <c r="BF18" s="1653"/>
      <c r="BG18" s="1654"/>
      <c r="BH18" s="1655"/>
    </row>
    <row r="19" spans="1:60" s="122" customFormat="1" ht="15" customHeight="1">
      <c r="A19" s="119"/>
      <c r="B19" s="119"/>
      <c r="C19" s="119"/>
      <c r="D19" s="119"/>
      <c r="E19" s="119"/>
      <c r="F19" s="119"/>
      <c r="G19" s="119"/>
      <c r="H19" s="119"/>
      <c r="I19" s="119"/>
      <c r="J19" s="119"/>
      <c r="K19" s="119"/>
      <c r="L19" s="119"/>
      <c r="M19" s="119"/>
      <c r="N19" s="119"/>
      <c r="O19" s="119"/>
      <c r="P19" s="119"/>
      <c r="Q19" s="119"/>
      <c r="R19" s="119"/>
      <c r="S19" s="119"/>
      <c r="T19" s="119"/>
      <c r="U19" s="119"/>
      <c r="V19" s="1043"/>
      <c r="W19" s="1045" t="s">
        <v>144</v>
      </c>
      <c r="X19" s="1646"/>
      <c r="Y19" s="1641"/>
      <c r="Z19" s="1676"/>
      <c r="AA19" s="1656"/>
      <c r="AB19" s="1657"/>
      <c r="AC19" s="1657"/>
      <c r="AD19" s="1657"/>
      <c r="AE19" s="1657"/>
      <c r="AF19" s="1657"/>
      <c r="AG19" s="1657"/>
      <c r="AH19" s="1657"/>
      <c r="AI19" s="1657"/>
      <c r="AJ19" s="1657"/>
      <c r="AK19" s="1657"/>
      <c r="AL19" s="1657"/>
      <c r="AM19" s="1657"/>
      <c r="AN19" s="1657"/>
      <c r="AO19" s="1657"/>
      <c r="AP19" s="1657"/>
      <c r="AQ19" s="1657"/>
      <c r="AR19" s="1657"/>
      <c r="AS19" s="1657"/>
      <c r="AT19" s="1657"/>
      <c r="AU19" s="1657"/>
      <c r="AV19" s="1657"/>
      <c r="AW19" s="1657"/>
      <c r="AX19" s="1657"/>
      <c r="AY19" s="1657"/>
      <c r="AZ19" s="1657"/>
      <c r="BA19" s="1657"/>
      <c r="BB19" s="1657"/>
      <c r="BC19" s="1657"/>
      <c r="BD19" s="1657"/>
      <c r="BE19" s="1657"/>
      <c r="BF19" s="1657"/>
      <c r="BG19" s="1658"/>
      <c r="BH19" s="1659"/>
    </row>
    <row r="20" spans="1:60" s="122" customFormat="1" ht="15" customHeight="1">
      <c r="A20" s="119"/>
      <c r="B20" s="119"/>
      <c r="C20" s="119"/>
      <c r="D20" s="119"/>
      <c r="E20" s="119"/>
      <c r="F20" s="119"/>
      <c r="G20" s="119"/>
      <c r="H20" s="119"/>
      <c r="I20" s="119"/>
      <c r="J20" s="119"/>
      <c r="K20" s="119"/>
      <c r="L20" s="119"/>
      <c r="M20" s="119"/>
      <c r="N20" s="119"/>
      <c r="O20" s="119"/>
      <c r="P20" s="119"/>
      <c r="Q20" s="119"/>
      <c r="R20" s="119"/>
      <c r="S20" s="119"/>
      <c r="T20" s="119"/>
      <c r="U20" s="119"/>
      <c r="V20" s="1043"/>
      <c r="W20" s="1045" t="s">
        <v>145</v>
      </c>
      <c r="X20" s="1646"/>
      <c r="Y20" s="1641"/>
      <c r="Z20" s="1676"/>
      <c r="AA20" s="1656"/>
      <c r="AB20" s="1657"/>
      <c r="AC20" s="1657"/>
      <c r="AD20" s="1657"/>
      <c r="AE20" s="1657"/>
      <c r="AF20" s="1657"/>
      <c r="AG20" s="1657"/>
      <c r="AH20" s="1657"/>
      <c r="AI20" s="1657"/>
      <c r="AJ20" s="1657"/>
      <c r="AK20" s="1657"/>
      <c r="AL20" s="1657"/>
      <c r="AM20" s="1657"/>
      <c r="AN20" s="1657"/>
      <c r="AO20" s="1657"/>
      <c r="AP20" s="1657"/>
      <c r="AQ20" s="1657"/>
      <c r="AR20" s="1657"/>
      <c r="AS20" s="1657"/>
      <c r="AT20" s="1657"/>
      <c r="AU20" s="1657"/>
      <c r="AV20" s="1657"/>
      <c r="AW20" s="1657"/>
      <c r="AX20" s="1657"/>
      <c r="AY20" s="1657"/>
      <c r="AZ20" s="1657"/>
      <c r="BA20" s="1657"/>
      <c r="BB20" s="1657"/>
      <c r="BC20" s="1657"/>
      <c r="BD20" s="1657"/>
      <c r="BE20" s="1657"/>
      <c r="BF20" s="1657"/>
      <c r="BG20" s="1658"/>
      <c r="BH20" s="1659"/>
    </row>
    <row r="21" spans="1:60" s="122" customFormat="1" ht="15" customHeight="1">
      <c r="A21" s="119"/>
      <c r="B21" s="119"/>
      <c r="C21" s="119"/>
      <c r="D21" s="119"/>
      <c r="E21" s="119"/>
      <c r="F21" s="119"/>
      <c r="G21" s="119"/>
      <c r="H21" s="119"/>
      <c r="I21" s="119"/>
      <c r="J21" s="119"/>
      <c r="K21" s="119"/>
      <c r="L21" s="119"/>
      <c r="M21" s="119"/>
      <c r="N21" s="119"/>
      <c r="O21" s="119"/>
      <c r="P21" s="119"/>
      <c r="Q21" s="119"/>
      <c r="R21" s="119"/>
      <c r="S21" s="119"/>
      <c r="T21" s="119"/>
      <c r="U21" s="119"/>
      <c r="V21" s="1043"/>
      <c r="W21" s="1046" t="s">
        <v>243</v>
      </c>
      <c r="X21" s="1646"/>
      <c r="Y21" s="1641"/>
      <c r="Z21" s="1676"/>
      <c r="AA21" s="1656"/>
      <c r="AB21" s="1657"/>
      <c r="AC21" s="1657"/>
      <c r="AD21" s="1657"/>
      <c r="AE21" s="1657"/>
      <c r="AF21" s="1657"/>
      <c r="AG21" s="1657"/>
      <c r="AH21" s="1657"/>
      <c r="AI21" s="1657"/>
      <c r="AJ21" s="1657"/>
      <c r="AK21" s="1657"/>
      <c r="AL21" s="1657"/>
      <c r="AM21" s="1657"/>
      <c r="AN21" s="1657"/>
      <c r="AO21" s="1657"/>
      <c r="AP21" s="1657"/>
      <c r="AQ21" s="1657"/>
      <c r="AR21" s="1657"/>
      <c r="AS21" s="1657"/>
      <c r="AT21" s="1657"/>
      <c r="AU21" s="1657"/>
      <c r="AV21" s="1657"/>
      <c r="AW21" s="1657"/>
      <c r="AX21" s="1657"/>
      <c r="AY21" s="1657"/>
      <c r="AZ21" s="1657"/>
      <c r="BA21" s="1657"/>
      <c r="BB21" s="1657"/>
      <c r="BC21" s="1657"/>
      <c r="BD21" s="1657"/>
      <c r="BE21" s="1657"/>
      <c r="BF21" s="1657"/>
      <c r="BG21" s="1658"/>
      <c r="BH21" s="1659"/>
    </row>
    <row r="22" spans="1:60" s="122" customFormat="1" ht="15" customHeight="1" thickBot="1">
      <c r="A22" s="119"/>
      <c r="B22" s="119"/>
      <c r="C22" s="119"/>
      <c r="D22" s="119"/>
      <c r="E22" s="119"/>
      <c r="F22" s="119"/>
      <c r="G22" s="119"/>
      <c r="H22" s="119"/>
      <c r="I22" s="119"/>
      <c r="J22" s="119"/>
      <c r="K22" s="119"/>
      <c r="L22" s="119"/>
      <c r="M22" s="119"/>
      <c r="N22" s="119"/>
      <c r="O22" s="119"/>
      <c r="P22" s="119"/>
      <c r="Q22" s="119"/>
      <c r="R22" s="119"/>
      <c r="S22" s="119"/>
      <c r="T22" s="119"/>
      <c r="U22" s="119"/>
      <c r="V22" s="1047"/>
      <c r="W22" s="1048" t="s">
        <v>146</v>
      </c>
      <c r="X22" s="1646"/>
      <c r="Y22" s="1641"/>
      <c r="Z22" s="1640"/>
      <c r="AA22" s="1660"/>
      <c r="AB22" s="1661"/>
      <c r="AC22" s="1661"/>
      <c r="AD22" s="1661"/>
      <c r="AE22" s="1661"/>
      <c r="AF22" s="1661"/>
      <c r="AG22" s="1661"/>
      <c r="AH22" s="1661"/>
      <c r="AI22" s="1661"/>
      <c r="AJ22" s="1661"/>
      <c r="AK22" s="1661"/>
      <c r="AL22" s="1661"/>
      <c r="AM22" s="1661"/>
      <c r="AN22" s="1661"/>
      <c r="AO22" s="1661"/>
      <c r="AP22" s="1661"/>
      <c r="AQ22" s="1661"/>
      <c r="AR22" s="1661"/>
      <c r="AS22" s="1661"/>
      <c r="AT22" s="1661"/>
      <c r="AU22" s="1661"/>
      <c r="AV22" s="1661"/>
      <c r="AW22" s="1661"/>
      <c r="AX22" s="1661"/>
      <c r="AY22" s="1661"/>
      <c r="AZ22" s="1661"/>
      <c r="BA22" s="1661"/>
      <c r="BB22" s="1661"/>
      <c r="BC22" s="1661"/>
      <c r="BD22" s="1661"/>
      <c r="BE22" s="1661"/>
      <c r="BF22" s="1661"/>
      <c r="BG22" s="1662"/>
      <c r="BH22" s="1663"/>
    </row>
    <row r="23" spans="1:60" ht="14.25" customHeight="1">
      <c r="AY23" s="114"/>
      <c r="AZ23" s="114"/>
      <c r="BC23" s="114"/>
      <c r="BD23" s="114"/>
    </row>
    <row r="24" spans="1:60" ht="18.75" customHeight="1">
      <c r="V24" s="114" t="s">
        <v>147</v>
      </c>
      <c r="Y24" s="1644"/>
      <c r="Z24" s="1644"/>
      <c r="AY24" s="114"/>
      <c r="AZ24" s="114"/>
      <c r="BC24" s="114"/>
      <c r="BD24" s="114"/>
    </row>
    <row r="25" spans="1:60" ht="14.25" customHeight="1">
      <c r="V25" s="116" t="s">
        <v>136</v>
      </c>
      <c r="W25" s="117"/>
      <c r="Z25" s="1643"/>
      <c r="AA25" s="118">
        <v>1990</v>
      </c>
      <c r="AB25" s="118">
        <v>1991</v>
      </c>
      <c r="AC25" s="118">
        <v>1992</v>
      </c>
      <c r="AD25" s="118">
        <v>1993</v>
      </c>
      <c r="AE25" s="118">
        <v>1994</v>
      </c>
      <c r="AF25" s="118">
        <v>1995</v>
      </c>
      <c r="AG25" s="118">
        <v>1996</v>
      </c>
      <c r="AH25" s="118">
        <v>1997</v>
      </c>
      <c r="AI25" s="118">
        <v>1998</v>
      </c>
      <c r="AJ25" s="118">
        <v>1999</v>
      </c>
      <c r="AK25" s="118">
        <v>2000</v>
      </c>
      <c r="AL25" s="118">
        <v>2001</v>
      </c>
      <c r="AM25" s="118">
        <v>2002</v>
      </c>
      <c r="AN25" s="118">
        <v>2003</v>
      </c>
      <c r="AO25" s="118">
        <v>2004</v>
      </c>
      <c r="AP25" s="118">
        <v>2005</v>
      </c>
      <c r="AQ25" s="118">
        <f t="shared" ref="AQ25:AW25" si="4">AP25+1</f>
        <v>2006</v>
      </c>
      <c r="AR25" s="118">
        <f t="shared" si="4"/>
        <v>2007</v>
      </c>
      <c r="AS25" s="118">
        <f t="shared" si="4"/>
        <v>2008</v>
      </c>
      <c r="AT25" s="118">
        <f t="shared" si="4"/>
        <v>2009</v>
      </c>
      <c r="AU25" s="118">
        <f t="shared" si="4"/>
        <v>2010</v>
      </c>
      <c r="AV25" s="118">
        <f t="shared" si="4"/>
        <v>2011</v>
      </c>
      <c r="AW25" s="118">
        <f t="shared" si="4"/>
        <v>2012</v>
      </c>
      <c r="AX25" s="118">
        <f t="shared" ref="AX25:BH25" si="5">AW25+1</f>
        <v>2013</v>
      </c>
      <c r="AY25" s="118">
        <f t="shared" si="5"/>
        <v>2014</v>
      </c>
      <c r="AZ25" s="118">
        <f t="shared" si="5"/>
        <v>2015</v>
      </c>
      <c r="BA25" s="118">
        <f t="shared" si="5"/>
        <v>2016</v>
      </c>
      <c r="BB25" s="118">
        <f t="shared" si="5"/>
        <v>2017</v>
      </c>
      <c r="BC25" s="118">
        <f t="shared" si="5"/>
        <v>2018</v>
      </c>
      <c r="BD25" s="118">
        <f t="shared" si="5"/>
        <v>2019</v>
      </c>
      <c r="BE25" s="118">
        <f t="shared" si="5"/>
        <v>2020</v>
      </c>
      <c r="BF25" s="118">
        <f t="shared" si="5"/>
        <v>2021</v>
      </c>
      <c r="BG25" s="118">
        <f t="shared" si="5"/>
        <v>2022</v>
      </c>
      <c r="BH25" s="118">
        <f t="shared" si="5"/>
        <v>2023</v>
      </c>
    </row>
    <row r="26" spans="1:60" s="122" customFormat="1" ht="15" customHeight="1">
      <c r="A26" s="119"/>
      <c r="B26" s="119"/>
      <c r="C26" s="119"/>
      <c r="D26" s="119"/>
      <c r="E26" s="119"/>
      <c r="F26" s="119"/>
      <c r="G26" s="119"/>
      <c r="H26" s="119"/>
      <c r="I26" s="119"/>
      <c r="J26" s="119"/>
      <c r="K26" s="119"/>
      <c r="L26" s="119"/>
      <c r="M26" s="119"/>
      <c r="N26" s="119"/>
      <c r="O26" s="119"/>
      <c r="P26" s="119"/>
      <c r="Q26" s="119"/>
      <c r="R26" s="119"/>
      <c r="S26" s="119"/>
      <c r="T26" s="119"/>
      <c r="U26" s="119"/>
      <c r="V26" s="126" t="s">
        <v>138</v>
      </c>
      <c r="W26" s="130"/>
      <c r="X26" s="1646"/>
      <c r="Y26" s="1641"/>
      <c r="Z26" s="1678"/>
      <c r="AA26" s="1664"/>
      <c r="AB26" s="1664"/>
      <c r="AC26" s="1664"/>
      <c r="AD26" s="1664"/>
      <c r="AE26" s="1664"/>
      <c r="AF26" s="1664"/>
      <c r="AG26" s="1664"/>
      <c r="AH26" s="1664"/>
      <c r="AI26" s="1664"/>
      <c r="AJ26" s="1664"/>
      <c r="AK26" s="1664"/>
      <c r="AL26" s="1664"/>
      <c r="AM26" s="1664"/>
      <c r="AN26" s="1664"/>
      <c r="AO26" s="1664"/>
      <c r="AP26" s="1664"/>
      <c r="AQ26" s="1664"/>
      <c r="AR26" s="1664"/>
      <c r="AS26" s="1664"/>
      <c r="AT26" s="1664"/>
      <c r="AU26" s="1664"/>
      <c r="AV26" s="1664"/>
      <c r="AW26" s="1664"/>
      <c r="AX26" s="1664"/>
      <c r="AY26" s="1664"/>
      <c r="AZ26" s="1664"/>
      <c r="BA26" s="1664"/>
      <c r="BB26" s="1664"/>
      <c r="BC26" s="1679"/>
      <c r="BD26" s="1679"/>
      <c r="BE26" s="1679"/>
      <c r="BF26" s="1679"/>
      <c r="BG26" s="1679"/>
      <c r="BH26" s="1679"/>
    </row>
    <row r="27" spans="1:60" s="122" customFormat="1" ht="15" customHeight="1">
      <c r="A27" s="119"/>
      <c r="B27" s="119"/>
      <c r="C27" s="119"/>
      <c r="D27" s="119"/>
      <c r="E27" s="119"/>
      <c r="F27" s="119"/>
      <c r="G27" s="119"/>
      <c r="H27" s="119"/>
      <c r="I27" s="119"/>
      <c r="J27" s="119"/>
      <c r="K27" s="119"/>
      <c r="L27" s="119"/>
      <c r="M27" s="119"/>
      <c r="N27" s="119"/>
      <c r="O27" s="119"/>
      <c r="P27" s="119"/>
      <c r="Q27" s="119"/>
      <c r="R27" s="119"/>
      <c r="S27" s="119"/>
      <c r="T27" s="119"/>
      <c r="U27" s="119"/>
      <c r="V27" s="127"/>
      <c r="W27" s="131" t="s">
        <v>139</v>
      </c>
      <c r="X27" s="1646"/>
      <c r="Y27" s="1641"/>
      <c r="Z27" s="1678"/>
      <c r="AA27" s="1665"/>
      <c r="AB27" s="1665"/>
      <c r="AC27" s="1665"/>
      <c r="AD27" s="1665"/>
      <c r="AE27" s="1665"/>
      <c r="AF27" s="1665"/>
      <c r="AG27" s="1665"/>
      <c r="AH27" s="1665"/>
      <c r="AI27" s="1665"/>
      <c r="AJ27" s="1666"/>
      <c r="AK27" s="1666"/>
      <c r="AL27" s="1666"/>
      <c r="AM27" s="1666"/>
      <c r="AN27" s="1666"/>
      <c r="AO27" s="1666"/>
      <c r="AP27" s="1666"/>
      <c r="AQ27" s="1666"/>
      <c r="AR27" s="1666"/>
      <c r="AS27" s="1666"/>
      <c r="AT27" s="1666"/>
      <c r="AU27" s="1666"/>
      <c r="AV27" s="1666"/>
      <c r="AW27" s="1666"/>
      <c r="AX27" s="1666"/>
      <c r="AY27" s="1666"/>
      <c r="AZ27" s="1666"/>
      <c r="BA27" s="1666"/>
      <c r="BB27" s="1666"/>
      <c r="BC27" s="1666"/>
      <c r="BD27" s="1666"/>
      <c r="BE27" s="1666"/>
      <c r="BF27" s="1666"/>
      <c r="BG27" s="1666"/>
      <c r="BH27" s="1666"/>
    </row>
    <row r="28" spans="1:60" s="122" customFormat="1" ht="15" customHeight="1">
      <c r="A28" s="119"/>
      <c r="B28" s="119"/>
      <c r="C28" s="119"/>
      <c r="D28" s="119"/>
      <c r="E28" s="119"/>
      <c r="F28" s="119"/>
      <c r="G28" s="119"/>
      <c r="H28" s="119"/>
      <c r="I28" s="119"/>
      <c r="J28" s="119"/>
      <c r="K28" s="119"/>
      <c r="L28" s="119"/>
      <c r="M28" s="119"/>
      <c r="N28" s="119"/>
      <c r="O28" s="119"/>
      <c r="P28" s="119"/>
      <c r="Q28" s="119"/>
      <c r="R28" s="119"/>
      <c r="S28" s="119"/>
      <c r="T28" s="119"/>
      <c r="U28" s="119"/>
      <c r="V28" s="127"/>
      <c r="W28" s="129" t="s">
        <v>140</v>
      </c>
      <c r="X28" s="1646"/>
      <c r="Y28" s="1641"/>
      <c r="Z28" s="1678"/>
      <c r="AA28" s="1666"/>
      <c r="AB28" s="1666"/>
      <c r="AC28" s="1666"/>
      <c r="AD28" s="1666"/>
      <c r="AE28" s="1666"/>
      <c r="AF28" s="1666"/>
      <c r="AG28" s="1666"/>
      <c r="AH28" s="1666"/>
      <c r="AI28" s="1666"/>
      <c r="AJ28" s="1666"/>
      <c r="AK28" s="1666"/>
      <c r="AL28" s="1666"/>
      <c r="AM28" s="1666"/>
      <c r="AN28" s="1666"/>
      <c r="AO28" s="1666"/>
      <c r="AP28" s="1666"/>
      <c r="AQ28" s="1666"/>
      <c r="AR28" s="1666"/>
      <c r="AS28" s="1666"/>
      <c r="AT28" s="1666"/>
      <c r="AU28" s="1666"/>
      <c r="AV28" s="1666"/>
      <c r="AW28" s="1666"/>
      <c r="AX28" s="1666"/>
      <c r="AY28" s="1666"/>
      <c r="AZ28" s="1666"/>
      <c r="BA28" s="1666"/>
      <c r="BB28" s="1666"/>
      <c r="BC28" s="1666"/>
      <c r="BD28" s="1666"/>
      <c r="BE28" s="1666"/>
      <c r="BF28" s="1666"/>
      <c r="BG28" s="1666"/>
      <c r="BH28" s="1666"/>
    </row>
    <row r="29" spans="1:60" s="122" customFormat="1" ht="15" customHeight="1">
      <c r="A29" s="119"/>
      <c r="B29" s="119"/>
      <c r="C29" s="119"/>
      <c r="D29" s="119"/>
      <c r="E29" s="119"/>
      <c r="F29" s="119"/>
      <c r="G29" s="119"/>
      <c r="H29" s="119"/>
      <c r="I29" s="119"/>
      <c r="J29" s="119"/>
      <c r="K29" s="119"/>
      <c r="L29" s="119"/>
      <c r="M29" s="119"/>
      <c r="N29" s="119"/>
      <c r="O29" s="119"/>
      <c r="P29" s="119"/>
      <c r="Q29" s="119"/>
      <c r="R29" s="119"/>
      <c r="S29" s="119"/>
      <c r="T29" s="119"/>
      <c r="U29" s="119"/>
      <c r="V29" s="127"/>
      <c r="W29" s="129" t="s">
        <v>2</v>
      </c>
      <c r="X29" s="1646"/>
      <c r="Y29" s="1641"/>
      <c r="Z29" s="1678"/>
      <c r="AA29" s="1666"/>
      <c r="AB29" s="1666"/>
      <c r="AC29" s="1666"/>
      <c r="AD29" s="1666"/>
      <c r="AE29" s="1666"/>
      <c r="AF29" s="1666"/>
      <c r="AG29" s="1666"/>
      <c r="AH29" s="1666"/>
      <c r="AI29" s="1666"/>
      <c r="AJ29" s="1666"/>
      <c r="AK29" s="1666"/>
      <c r="AL29" s="1666"/>
      <c r="AM29" s="1666"/>
      <c r="AN29" s="1666"/>
      <c r="AO29" s="1666"/>
      <c r="AP29" s="1666"/>
      <c r="AQ29" s="1666"/>
      <c r="AR29" s="1666"/>
      <c r="AS29" s="1666"/>
      <c r="AT29" s="1666"/>
      <c r="AU29" s="1666"/>
      <c r="AV29" s="1666"/>
      <c r="AW29" s="1666"/>
      <c r="AX29" s="1666"/>
      <c r="AY29" s="1666"/>
      <c r="AZ29" s="1666"/>
      <c r="BA29" s="1666"/>
      <c r="BB29" s="1666"/>
      <c r="BC29" s="1666"/>
      <c r="BD29" s="1666"/>
      <c r="BE29" s="1666"/>
      <c r="BF29" s="1666"/>
      <c r="BG29" s="1666"/>
      <c r="BH29" s="1666"/>
    </row>
    <row r="30" spans="1:60" s="122" customFormat="1" ht="15" customHeight="1">
      <c r="A30" s="119"/>
      <c r="B30" s="119"/>
      <c r="C30" s="119"/>
      <c r="D30" s="119"/>
      <c r="E30" s="119"/>
      <c r="F30" s="119"/>
      <c r="G30" s="119"/>
      <c r="H30" s="119"/>
      <c r="I30" s="119"/>
      <c r="J30" s="119"/>
      <c r="K30" s="119"/>
      <c r="L30" s="119"/>
      <c r="M30" s="119"/>
      <c r="N30" s="119"/>
      <c r="O30" s="119"/>
      <c r="P30" s="119"/>
      <c r="Q30" s="119"/>
      <c r="R30" s="119"/>
      <c r="S30" s="119"/>
      <c r="T30" s="119"/>
      <c r="U30" s="119"/>
      <c r="V30" s="127"/>
      <c r="W30" s="132" t="s">
        <v>141</v>
      </c>
      <c r="X30" s="1646"/>
      <c r="Y30" s="1641"/>
      <c r="Z30" s="1678"/>
      <c r="AA30" s="1666"/>
      <c r="AB30" s="1666"/>
      <c r="AC30" s="1666"/>
      <c r="AD30" s="1666"/>
      <c r="AE30" s="1666"/>
      <c r="AF30" s="1666"/>
      <c r="AG30" s="1666"/>
      <c r="AH30" s="1666"/>
      <c r="AI30" s="1666"/>
      <c r="AJ30" s="1666"/>
      <c r="AK30" s="1666"/>
      <c r="AL30" s="1666"/>
      <c r="AM30" s="1666"/>
      <c r="AN30" s="1666"/>
      <c r="AO30" s="1666"/>
      <c r="AP30" s="1666"/>
      <c r="AQ30" s="1666"/>
      <c r="AR30" s="1666"/>
      <c r="AS30" s="1666"/>
      <c r="AT30" s="1666"/>
      <c r="AU30" s="1666"/>
      <c r="AV30" s="1666"/>
      <c r="AW30" s="1666"/>
      <c r="AX30" s="1666"/>
      <c r="AY30" s="1666"/>
      <c r="AZ30" s="1666"/>
      <c r="BA30" s="1666"/>
      <c r="BB30" s="1666"/>
      <c r="BC30" s="1666"/>
      <c r="BD30" s="1666"/>
      <c r="BE30" s="1666"/>
      <c r="BF30" s="1666"/>
      <c r="BG30" s="1666"/>
      <c r="BH30" s="1666"/>
    </row>
    <row r="31" spans="1:60" s="122" customFormat="1" ht="15" customHeight="1">
      <c r="A31" s="119"/>
      <c r="B31" s="119"/>
      <c r="C31" s="119"/>
      <c r="D31" s="119"/>
      <c r="E31" s="119"/>
      <c r="F31" s="119"/>
      <c r="G31" s="119"/>
      <c r="H31" s="119"/>
      <c r="I31" s="119"/>
      <c r="J31" s="119"/>
      <c r="K31" s="119"/>
      <c r="L31" s="119"/>
      <c r="M31" s="119"/>
      <c r="N31" s="119"/>
      <c r="O31" s="119"/>
      <c r="P31" s="119"/>
      <c r="Q31" s="119"/>
      <c r="R31" s="119"/>
      <c r="S31" s="119"/>
      <c r="T31" s="119"/>
      <c r="U31" s="119"/>
      <c r="V31" s="127"/>
      <c r="W31" s="129" t="s">
        <v>142</v>
      </c>
      <c r="X31" s="1646"/>
      <c r="Y31" s="1641"/>
      <c r="Z31" s="1678"/>
      <c r="AA31" s="1666"/>
      <c r="AB31" s="1666"/>
      <c r="AC31" s="1666"/>
      <c r="AD31" s="1666"/>
      <c r="AE31" s="1666"/>
      <c r="AF31" s="1666"/>
      <c r="AG31" s="1666"/>
      <c r="AH31" s="1666"/>
      <c r="AI31" s="1666"/>
      <c r="AJ31" s="1666"/>
      <c r="AK31" s="1666"/>
      <c r="AL31" s="1666"/>
      <c r="AM31" s="1666"/>
      <c r="AN31" s="1666"/>
      <c r="AO31" s="1666"/>
      <c r="AP31" s="1666"/>
      <c r="AQ31" s="1666"/>
      <c r="AR31" s="1666"/>
      <c r="AS31" s="1666"/>
      <c r="AT31" s="1666"/>
      <c r="AU31" s="1666"/>
      <c r="AV31" s="1666"/>
      <c r="AW31" s="1666"/>
      <c r="AX31" s="1666"/>
      <c r="AY31" s="1666"/>
      <c r="AZ31" s="1666"/>
      <c r="BA31" s="1666"/>
      <c r="BB31" s="1666"/>
      <c r="BC31" s="1666"/>
      <c r="BD31" s="1666"/>
      <c r="BE31" s="1666"/>
      <c r="BF31" s="1666"/>
      <c r="BG31" s="1666"/>
      <c r="BH31" s="1666"/>
    </row>
    <row r="32" spans="1:60" s="122" customFormat="1" ht="15" customHeight="1">
      <c r="A32" s="119"/>
      <c r="B32" s="119"/>
      <c r="C32" s="119"/>
      <c r="D32" s="119"/>
      <c r="E32" s="119"/>
      <c r="F32" s="119"/>
      <c r="G32" s="119"/>
      <c r="H32" s="119"/>
      <c r="I32" s="119"/>
      <c r="J32" s="119"/>
      <c r="K32" s="119"/>
      <c r="L32" s="119"/>
      <c r="M32" s="119"/>
      <c r="N32" s="119"/>
      <c r="O32" s="119"/>
      <c r="P32" s="119"/>
      <c r="Q32" s="119"/>
      <c r="R32" s="119"/>
      <c r="S32" s="119"/>
      <c r="T32" s="119"/>
      <c r="U32" s="119"/>
      <c r="V32" s="127"/>
      <c r="W32" s="129" t="s">
        <v>143</v>
      </c>
      <c r="X32" s="1646"/>
      <c r="Y32" s="1641"/>
      <c r="Z32" s="1678"/>
      <c r="AA32" s="1665"/>
      <c r="AB32" s="1665"/>
      <c r="AC32" s="1665"/>
      <c r="AD32" s="1665"/>
      <c r="AE32" s="1665"/>
      <c r="AF32" s="1665"/>
      <c r="AG32" s="1665"/>
      <c r="AH32" s="1665"/>
      <c r="AI32" s="1665"/>
      <c r="AJ32" s="1665"/>
      <c r="AK32" s="1665"/>
      <c r="AL32" s="1665"/>
      <c r="AM32" s="1665"/>
      <c r="AN32" s="1665"/>
      <c r="AO32" s="1665"/>
      <c r="AP32" s="1665"/>
      <c r="AQ32" s="1665"/>
      <c r="AR32" s="1665"/>
      <c r="AS32" s="1665"/>
      <c r="AT32" s="1665"/>
      <c r="AU32" s="1665"/>
      <c r="AV32" s="1665"/>
      <c r="AW32" s="1665"/>
      <c r="AX32" s="1665"/>
      <c r="AY32" s="1665"/>
      <c r="AZ32" s="1665"/>
      <c r="BA32" s="1665"/>
      <c r="BB32" s="1665"/>
      <c r="BC32" s="1665"/>
      <c r="BD32" s="1665"/>
      <c r="BE32" s="1665"/>
      <c r="BF32" s="1665"/>
      <c r="BG32" s="1665"/>
      <c r="BH32" s="1665"/>
    </row>
    <row r="33" spans="1:60" s="122" customFormat="1" ht="15" customHeight="1">
      <c r="A33" s="119"/>
      <c r="B33" s="119"/>
      <c r="C33" s="119"/>
      <c r="D33" s="119"/>
      <c r="E33" s="119"/>
      <c r="F33" s="119"/>
      <c r="G33" s="119"/>
      <c r="H33" s="119"/>
      <c r="I33" s="119"/>
      <c r="J33" s="119"/>
      <c r="K33" s="119"/>
      <c r="L33" s="119"/>
      <c r="M33" s="119"/>
      <c r="N33" s="119"/>
      <c r="O33" s="119"/>
      <c r="P33" s="119"/>
      <c r="Q33" s="119"/>
      <c r="R33" s="119"/>
      <c r="S33" s="119"/>
      <c r="T33" s="119"/>
      <c r="U33" s="119"/>
      <c r="V33" s="127"/>
      <c r="W33" s="129" t="s">
        <v>144</v>
      </c>
      <c r="X33" s="1646"/>
      <c r="Y33" s="1641"/>
      <c r="Z33" s="1678"/>
      <c r="AA33" s="1666"/>
      <c r="AB33" s="1666"/>
      <c r="AC33" s="1666"/>
      <c r="AD33" s="1666"/>
      <c r="AE33" s="1666"/>
      <c r="AF33" s="1666"/>
      <c r="AG33" s="1666"/>
      <c r="AH33" s="1666"/>
      <c r="AI33" s="1666"/>
      <c r="AJ33" s="1666"/>
      <c r="AK33" s="1666"/>
      <c r="AL33" s="1666"/>
      <c r="AM33" s="1666"/>
      <c r="AN33" s="1666"/>
      <c r="AO33" s="1666"/>
      <c r="AP33" s="1666"/>
      <c r="AQ33" s="1666"/>
      <c r="AR33" s="1666"/>
      <c r="AS33" s="1666"/>
      <c r="AT33" s="1666"/>
      <c r="AU33" s="1666"/>
      <c r="AV33" s="1666"/>
      <c r="AW33" s="1666"/>
      <c r="AX33" s="1666"/>
      <c r="AY33" s="1666"/>
      <c r="AZ33" s="1666"/>
      <c r="BA33" s="1666"/>
      <c r="BB33" s="1666"/>
      <c r="BC33" s="1666"/>
      <c r="BD33" s="1666"/>
      <c r="BE33" s="1666"/>
      <c r="BF33" s="1666"/>
      <c r="BG33" s="1666"/>
      <c r="BH33" s="1666"/>
    </row>
    <row r="34" spans="1:60" s="122" customFormat="1" ht="15" customHeight="1">
      <c r="A34" s="119"/>
      <c r="B34" s="119"/>
      <c r="C34" s="119"/>
      <c r="D34" s="119"/>
      <c r="E34" s="119"/>
      <c r="F34" s="119"/>
      <c r="G34" s="119"/>
      <c r="H34" s="119"/>
      <c r="I34" s="119"/>
      <c r="J34" s="119"/>
      <c r="K34" s="119"/>
      <c r="L34" s="119"/>
      <c r="M34" s="119"/>
      <c r="N34" s="119"/>
      <c r="O34" s="119"/>
      <c r="P34" s="119"/>
      <c r="Q34" s="119"/>
      <c r="R34" s="119"/>
      <c r="S34" s="119"/>
      <c r="T34" s="119"/>
      <c r="U34" s="119"/>
      <c r="V34" s="127"/>
      <c r="W34" s="129" t="s">
        <v>145</v>
      </c>
      <c r="X34" s="1646"/>
      <c r="Y34" s="1641"/>
      <c r="Z34" s="1678"/>
      <c r="AA34" s="1666"/>
      <c r="AB34" s="1666"/>
      <c r="AC34" s="1666"/>
      <c r="AD34" s="1666"/>
      <c r="AE34" s="1666"/>
      <c r="AF34" s="1666"/>
      <c r="AG34" s="1666"/>
      <c r="AH34" s="1666"/>
      <c r="AI34" s="1666"/>
      <c r="AJ34" s="1666"/>
      <c r="AK34" s="1666"/>
      <c r="AL34" s="1666"/>
      <c r="AM34" s="1666"/>
      <c r="AN34" s="1666"/>
      <c r="AO34" s="1666"/>
      <c r="AP34" s="1666"/>
      <c r="AQ34" s="1666"/>
      <c r="AR34" s="1666"/>
      <c r="AS34" s="1666"/>
      <c r="AT34" s="1666"/>
      <c r="AU34" s="1666"/>
      <c r="AV34" s="1666"/>
      <c r="AW34" s="1665"/>
      <c r="AX34" s="1665"/>
      <c r="AY34" s="1665"/>
      <c r="AZ34" s="1665"/>
      <c r="BA34" s="1665"/>
      <c r="BB34" s="1666"/>
      <c r="BC34" s="1666"/>
      <c r="BD34" s="1666"/>
      <c r="BE34" s="1666"/>
      <c r="BF34" s="1666"/>
      <c r="BG34" s="1666"/>
      <c r="BH34" s="1666"/>
    </row>
    <row r="35" spans="1:60" s="122" customFormat="1" ht="15" customHeight="1">
      <c r="A35" s="119"/>
      <c r="B35" s="119"/>
      <c r="C35" s="119"/>
      <c r="D35" s="119"/>
      <c r="E35" s="119"/>
      <c r="F35" s="119"/>
      <c r="G35" s="119"/>
      <c r="H35" s="119"/>
      <c r="I35" s="119"/>
      <c r="J35" s="119"/>
      <c r="K35" s="119"/>
      <c r="L35" s="119"/>
      <c r="M35" s="119"/>
      <c r="N35" s="119"/>
      <c r="O35" s="119"/>
      <c r="P35" s="119"/>
      <c r="Q35" s="119"/>
      <c r="R35" s="119"/>
      <c r="S35" s="119"/>
      <c r="T35" s="119"/>
      <c r="U35" s="119"/>
      <c r="V35" s="127"/>
      <c r="W35" s="132" t="s">
        <v>243</v>
      </c>
      <c r="X35" s="1646"/>
      <c r="Y35" s="1641"/>
      <c r="Z35" s="1678"/>
      <c r="AA35" s="1666"/>
      <c r="AB35" s="1666"/>
      <c r="AC35" s="1666"/>
      <c r="AD35" s="1666"/>
      <c r="AE35" s="1666"/>
      <c r="AF35" s="1666"/>
      <c r="AG35" s="1666"/>
      <c r="AH35" s="1666"/>
      <c r="AI35" s="1666"/>
      <c r="AJ35" s="1666"/>
      <c r="AK35" s="1666"/>
      <c r="AL35" s="1666"/>
      <c r="AM35" s="1666"/>
      <c r="AN35" s="1666"/>
      <c r="AO35" s="1666"/>
      <c r="AP35" s="1666"/>
      <c r="AQ35" s="1666"/>
      <c r="AR35" s="1666"/>
      <c r="AS35" s="1666"/>
      <c r="AT35" s="1666"/>
      <c r="AU35" s="1666"/>
      <c r="AV35" s="1666"/>
      <c r="AW35" s="1666"/>
      <c r="AX35" s="1666"/>
      <c r="AY35" s="1666"/>
      <c r="AZ35" s="1666"/>
      <c r="BA35" s="1666"/>
      <c r="BB35" s="1666"/>
      <c r="BC35" s="1666"/>
      <c r="BD35" s="1666"/>
      <c r="BE35" s="1666"/>
      <c r="BF35" s="1666"/>
      <c r="BG35" s="1666"/>
      <c r="BH35" s="1666"/>
    </row>
    <row r="36" spans="1:60" s="122" customFormat="1" ht="15" customHeight="1">
      <c r="A36" s="119"/>
      <c r="B36" s="119"/>
      <c r="C36" s="119"/>
      <c r="D36" s="119"/>
      <c r="E36" s="119"/>
      <c r="F36" s="119"/>
      <c r="G36" s="119"/>
      <c r="H36" s="119"/>
      <c r="I36" s="119"/>
      <c r="J36" s="119"/>
      <c r="K36" s="119"/>
      <c r="L36" s="119"/>
      <c r="M36" s="119"/>
      <c r="N36" s="119"/>
      <c r="O36" s="119"/>
      <c r="P36" s="119"/>
      <c r="Q36" s="119"/>
      <c r="R36" s="119"/>
      <c r="S36" s="119"/>
      <c r="T36" s="119"/>
      <c r="U36" s="119"/>
      <c r="V36" s="128"/>
      <c r="W36" s="129" t="s">
        <v>146</v>
      </c>
      <c r="X36" s="1646"/>
      <c r="Y36" s="1641"/>
      <c r="Z36" s="1643"/>
      <c r="AA36" s="1666"/>
      <c r="AB36" s="1666"/>
      <c r="AC36" s="1666"/>
      <c r="AD36" s="1666"/>
      <c r="AE36" s="1666"/>
      <c r="AF36" s="1666"/>
      <c r="AG36" s="1666"/>
      <c r="AH36" s="1666"/>
      <c r="AI36" s="1666"/>
      <c r="AJ36" s="1666"/>
      <c r="AK36" s="1666"/>
      <c r="AL36" s="1666"/>
      <c r="AM36" s="1666"/>
      <c r="AN36" s="1666"/>
      <c r="AO36" s="1666"/>
      <c r="AP36" s="1666"/>
      <c r="AQ36" s="1666"/>
      <c r="AR36" s="1666"/>
      <c r="AS36" s="1666"/>
      <c r="AT36" s="1666"/>
      <c r="AU36" s="1666"/>
      <c r="AV36" s="1666"/>
      <c r="AW36" s="1666"/>
      <c r="AX36" s="1666"/>
      <c r="AY36" s="1666"/>
      <c r="AZ36" s="1666"/>
      <c r="BA36" s="1666"/>
      <c r="BB36" s="1666"/>
      <c r="BC36" s="1666"/>
      <c r="BD36" s="1666"/>
      <c r="BE36" s="1666"/>
      <c r="BF36" s="1666"/>
      <c r="BG36" s="1666"/>
      <c r="BH36" s="1666"/>
    </row>
    <row r="37" spans="1:60" ht="14.25" customHeight="1">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B37" s="133"/>
      <c r="BC37" s="133"/>
      <c r="BD37" s="133"/>
    </row>
    <row r="38" spans="1:60" ht="17.399999999999999" thickBot="1">
      <c r="V38" s="114" t="s">
        <v>524</v>
      </c>
      <c r="Y38" s="1644"/>
      <c r="Z38" s="1644"/>
      <c r="AY38" s="114"/>
      <c r="AZ38" s="114"/>
      <c r="BC38" s="114"/>
      <c r="BD38" s="114"/>
    </row>
    <row r="39" spans="1:60" ht="14.4" thickBot="1">
      <c r="V39" s="1050" t="s">
        <v>136</v>
      </c>
      <c r="W39" s="1051"/>
      <c r="Z39" s="1640"/>
      <c r="AA39" s="1055">
        <v>1990</v>
      </c>
      <c r="AB39" s="1056">
        <v>1991</v>
      </c>
      <c r="AC39" s="1056">
        <v>1992</v>
      </c>
      <c r="AD39" s="1056">
        <v>1993</v>
      </c>
      <c r="AE39" s="1056">
        <v>1994</v>
      </c>
      <c r="AF39" s="1056">
        <v>1995</v>
      </c>
      <c r="AG39" s="1056">
        <v>1996</v>
      </c>
      <c r="AH39" s="1056">
        <v>1997</v>
      </c>
      <c r="AI39" s="1056">
        <v>1998</v>
      </c>
      <c r="AJ39" s="1056">
        <v>1999</v>
      </c>
      <c r="AK39" s="1056">
        <v>2000</v>
      </c>
      <c r="AL39" s="1056">
        <v>2001</v>
      </c>
      <c r="AM39" s="1056">
        <v>2002</v>
      </c>
      <c r="AN39" s="1056">
        <v>2003</v>
      </c>
      <c r="AO39" s="1056">
        <v>2004</v>
      </c>
      <c r="AP39" s="1056">
        <v>2005</v>
      </c>
      <c r="AQ39" s="1056">
        <f t="shared" ref="AQ39:AW39" si="6">AP39+1</f>
        <v>2006</v>
      </c>
      <c r="AR39" s="1056">
        <f t="shared" si="6"/>
        <v>2007</v>
      </c>
      <c r="AS39" s="1056">
        <f t="shared" si="6"/>
        <v>2008</v>
      </c>
      <c r="AT39" s="1056">
        <f t="shared" si="6"/>
        <v>2009</v>
      </c>
      <c r="AU39" s="1056">
        <f t="shared" si="6"/>
        <v>2010</v>
      </c>
      <c r="AV39" s="1056">
        <f t="shared" si="6"/>
        <v>2011</v>
      </c>
      <c r="AW39" s="1056">
        <f t="shared" si="6"/>
        <v>2012</v>
      </c>
      <c r="AX39" s="1056">
        <f t="shared" ref="AX39:BH39" si="7">AW39+1</f>
        <v>2013</v>
      </c>
      <c r="AY39" s="1056">
        <f t="shared" si="7"/>
        <v>2014</v>
      </c>
      <c r="AZ39" s="1056">
        <f t="shared" si="7"/>
        <v>2015</v>
      </c>
      <c r="BA39" s="1056">
        <f t="shared" si="7"/>
        <v>2016</v>
      </c>
      <c r="BB39" s="1056">
        <f t="shared" si="7"/>
        <v>2017</v>
      </c>
      <c r="BC39" s="1056">
        <f t="shared" si="7"/>
        <v>2018</v>
      </c>
      <c r="BD39" s="1056">
        <f t="shared" si="7"/>
        <v>2019</v>
      </c>
      <c r="BE39" s="1056">
        <f t="shared" si="7"/>
        <v>2020</v>
      </c>
      <c r="BF39" s="1056">
        <f t="shared" si="7"/>
        <v>2021</v>
      </c>
      <c r="BG39" s="1288">
        <f t="shared" si="7"/>
        <v>2022</v>
      </c>
      <c r="BH39" s="1057">
        <f t="shared" si="7"/>
        <v>2023</v>
      </c>
    </row>
    <row r="40" spans="1:60" s="122" customFormat="1" ht="15" customHeight="1">
      <c r="A40" s="119"/>
      <c r="B40" s="119"/>
      <c r="C40" s="119"/>
      <c r="D40" s="119"/>
      <c r="E40" s="119"/>
      <c r="F40" s="119"/>
      <c r="G40" s="119"/>
      <c r="H40" s="119"/>
      <c r="I40" s="119"/>
      <c r="J40" s="119"/>
      <c r="K40" s="119"/>
      <c r="L40" s="119"/>
      <c r="M40" s="119"/>
      <c r="N40" s="119"/>
      <c r="O40" s="119"/>
      <c r="P40" s="119"/>
      <c r="Q40" s="119"/>
      <c r="R40" s="119"/>
      <c r="S40" s="119"/>
      <c r="T40" s="119"/>
      <c r="U40" s="119"/>
      <c r="V40" s="1043" t="s">
        <v>138</v>
      </c>
      <c r="W40" s="1071"/>
      <c r="X40" s="1646"/>
      <c r="Y40" s="1641"/>
      <c r="Z40" s="1640"/>
      <c r="AA40" s="1052">
        <v>1530.1757419177297</v>
      </c>
      <c r="AB40" s="1053">
        <v>1548.2383561241147</v>
      </c>
      <c r="AC40" s="1053">
        <v>1659.6828335956302</v>
      </c>
      <c r="AD40" s="1053">
        <v>1691.1770000330357</v>
      </c>
      <c r="AE40" s="1053">
        <v>1814.7416916690236</v>
      </c>
      <c r="AF40" s="1053">
        <v>1834.7629270758625</v>
      </c>
      <c r="AG40" s="1053">
        <v>1894.8320632864577</v>
      </c>
      <c r="AH40" s="1053">
        <v>1804.7622919995865</v>
      </c>
      <c r="AI40" s="1053">
        <v>1822.2008681772199</v>
      </c>
      <c r="AJ40" s="1053">
        <v>1908.7631873542662</v>
      </c>
      <c r="AK40" s="1053">
        <v>1950.2778168950279</v>
      </c>
      <c r="AL40" s="1053">
        <v>1920.5032296276729</v>
      </c>
      <c r="AM40" s="1053">
        <v>2007.2988615938773</v>
      </c>
      <c r="AN40" s="1053">
        <v>2030.703238103117</v>
      </c>
      <c r="AO40" s="1053">
        <v>2014.0165702016557</v>
      </c>
      <c r="AP40" s="1053">
        <v>2021.0920770183022</v>
      </c>
      <c r="AQ40" s="1053">
        <v>1930.1855581363902</v>
      </c>
      <c r="AR40" s="1053">
        <v>2010.6513893895503</v>
      </c>
      <c r="AS40" s="1053">
        <v>1974.576814454445</v>
      </c>
      <c r="AT40" s="1053">
        <v>1898.4870083015642</v>
      </c>
      <c r="AU40" s="1053">
        <v>2021.535727620899</v>
      </c>
      <c r="AV40" s="1053">
        <v>2115.8699383588978</v>
      </c>
      <c r="AW40" s="1053">
        <v>2299.807762388994</v>
      </c>
      <c r="AX40" s="1053">
        <v>2281.4579796598346</v>
      </c>
      <c r="AY40" s="1053">
        <v>2151.9448380596955</v>
      </c>
      <c r="AZ40" s="1053">
        <v>2061.3828473797707</v>
      </c>
      <c r="BA40" s="1053">
        <v>1992.8282461089932</v>
      </c>
      <c r="BB40" s="1053">
        <v>2039.6729426498991</v>
      </c>
      <c r="BC40" s="1053">
        <v>1864.0859260443642</v>
      </c>
      <c r="BD40" s="1053">
        <v>1842.2724072191299</v>
      </c>
      <c r="BE40" s="1053">
        <v>1858.6113976983015</v>
      </c>
      <c r="BF40" s="1053">
        <v>1813.1243528382145</v>
      </c>
      <c r="BG40" s="1289">
        <v>1838.4535754627623</v>
      </c>
      <c r="BH40" s="1054">
        <v>1750.7170293635679</v>
      </c>
    </row>
    <row r="41" spans="1:60" s="122" customFormat="1" ht="15" customHeight="1">
      <c r="A41" s="119"/>
      <c r="B41" s="119"/>
      <c r="C41" s="119"/>
      <c r="D41" s="119"/>
      <c r="E41" s="119"/>
      <c r="F41" s="119"/>
      <c r="G41" s="119"/>
      <c r="H41" s="119"/>
      <c r="I41" s="119"/>
      <c r="J41" s="119"/>
      <c r="K41" s="119"/>
      <c r="L41" s="119"/>
      <c r="M41" s="119"/>
      <c r="N41" s="119"/>
      <c r="O41" s="119"/>
      <c r="P41" s="119"/>
      <c r="Q41" s="119"/>
      <c r="R41" s="119"/>
      <c r="S41" s="119"/>
      <c r="T41" s="119"/>
      <c r="U41" s="119"/>
      <c r="V41" s="1043"/>
      <c r="W41" s="1058" t="s">
        <v>148</v>
      </c>
      <c r="X41" s="1646"/>
      <c r="Y41" s="1641"/>
      <c r="Z41" s="1647"/>
      <c r="AA41" s="1667"/>
      <c r="AB41" s="1668"/>
      <c r="AC41" s="1668"/>
      <c r="AD41" s="1668"/>
      <c r="AE41" s="1668"/>
      <c r="AF41" s="1668"/>
      <c r="AG41" s="1668"/>
      <c r="AH41" s="1668"/>
      <c r="AI41" s="1668"/>
      <c r="AJ41" s="1668"/>
      <c r="AK41" s="1668"/>
      <c r="AL41" s="1668"/>
      <c r="AM41" s="1668"/>
      <c r="AN41" s="1668"/>
      <c r="AO41" s="1668"/>
      <c r="AP41" s="1668"/>
      <c r="AQ41" s="1668"/>
      <c r="AR41" s="1668"/>
      <c r="AS41" s="1668"/>
      <c r="AT41" s="1668"/>
      <c r="AU41" s="1668"/>
      <c r="AV41" s="1668"/>
      <c r="AW41" s="1668"/>
      <c r="AX41" s="1668"/>
      <c r="AY41" s="1668"/>
      <c r="AZ41" s="1668"/>
      <c r="BA41" s="1668"/>
      <c r="BB41" s="1668"/>
      <c r="BC41" s="1668"/>
      <c r="BD41" s="1668"/>
      <c r="BE41" s="1668"/>
      <c r="BF41" s="1668"/>
      <c r="BG41" s="1669"/>
      <c r="BH41" s="1670"/>
    </row>
    <row r="42" spans="1:60" s="122" customFormat="1" ht="15" customHeight="1">
      <c r="A42" s="119"/>
      <c r="B42" s="119"/>
      <c r="C42" s="119"/>
      <c r="D42" s="119"/>
      <c r="E42" s="119"/>
      <c r="F42" s="119"/>
      <c r="G42" s="119"/>
      <c r="H42" s="119"/>
      <c r="I42" s="119"/>
      <c r="J42" s="119"/>
      <c r="K42" s="119"/>
      <c r="L42" s="119"/>
      <c r="M42" s="119"/>
      <c r="N42" s="119"/>
      <c r="O42" s="119"/>
      <c r="P42" s="119"/>
      <c r="Q42" s="119"/>
      <c r="R42" s="119"/>
      <c r="S42" s="119"/>
      <c r="T42" s="119"/>
      <c r="U42" s="119"/>
      <c r="V42" s="1043"/>
      <c r="W42" s="1059" t="s">
        <v>149</v>
      </c>
      <c r="X42" s="1646"/>
      <c r="Y42" s="1641"/>
      <c r="Z42" s="1647"/>
      <c r="AA42" s="1680"/>
      <c r="AB42" s="1681"/>
      <c r="AC42" s="1681"/>
      <c r="AD42" s="1681"/>
      <c r="AE42" s="1681"/>
      <c r="AF42" s="1681"/>
      <c r="AG42" s="1681"/>
      <c r="AH42" s="1681"/>
      <c r="AI42" s="1681"/>
      <c r="AJ42" s="1681"/>
      <c r="AK42" s="1681"/>
      <c r="AL42" s="1681"/>
      <c r="AM42" s="1681"/>
      <c r="AN42" s="1681"/>
      <c r="AO42" s="1681"/>
      <c r="AP42" s="1681"/>
      <c r="AQ42" s="1681"/>
      <c r="AR42" s="1681"/>
      <c r="AS42" s="1681"/>
      <c r="AT42" s="1681"/>
      <c r="AU42" s="1681"/>
      <c r="AV42" s="1681"/>
      <c r="AW42" s="1681"/>
      <c r="AX42" s="1681"/>
      <c r="AY42" s="1681"/>
      <c r="AZ42" s="1681"/>
      <c r="BA42" s="1681"/>
      <c r="BB42" s="1681"/>
      <c r="BC42" s="1681"/>
      <c r="BD42" s="1681"/>
      <c r="BE42" s="1681"/>
      <c r="BF42" s="1681"/>
      <c r="BG42" s="1682"/>
      <c r="BH42" s="1683"/>
    </row>
    <row r="43" spans="1:60" s="122" customFormat="1" ht="15" customHeight="1">
      <c r="A43" s="119"/>
      <c r="B43" s="119"/>
      <c r="C43" s="119"/>
      <c r="D43" s="119"/>
      <c r="E43" s="119"/>
      <c r="F43" s="119"/>
      <c r="G43" s="119"/>
      <c r="H43" s="119"/>
      <c r="I43" s="119"/>
      <c r="J43" s="119"/>
      <c r="K43" s="119"/>
      <c r="L43" s="119"/>
      <c r="M43" s="119"/>
      <c r="N43" s="119"/>
      <c r="O43" s="119"/>
      <c r="P43" s="119"/>
      <c r="Q43" s="119"/>
      <c r="R43" s="119"/>
      <c r="S43" s="119"/>
      <c r="T43" s="119"/>
      <c r="U43" s="119"/>
      <c r="V43" s="1043"/>
      <c r="W43" s="1060" t="s">
        <v>150</v>
      </c>
      <c r="X43" s="1646"/>
      <c r="Y43" s="1641"/>
      <c r="Z43" s="1647"/>
      <c r="AA43" s="1667"/>
      <c r="AB43" s="1668"/>
      <c r="AC43" s="1668"/>
      <c r="AD43" s="1668"/>
      <c r="AE43" s="1668"/>
      <c r="AF43" s="1668"/>
      <c r="AG43" s="1668"/>
      <c r="AH43" s="1668"/>
      <c r="AI43" s="1668"/>
      <c r="AJ43" s="1668"/>
      <c r="AK43" s="1668"/>
      <c r="AL43" s="1668"/>
      <c r="AM43" s="1668"/>
      <c r="AN43" s="1668"/>
      <c r="AO43" s="1668"/>
      <c r="AP43" s="1668"/>
      <c r="AQ43" s="1668"/>
      <c r="AR43" s="1668"/>
      <c r="AS43" s="1668"/>
      <c r="AT43" s="1668"/>
      <c r="AU43" s="1668"/>
      <c r="AV43" s="1668"/>
      <c r="AW43" s="1668"/>
      <c r="AX43" s="1668"/>
      <c r="AY43" s="1668"/>
      <c r="AZ43" s="1668"/>
      <c r="BA43" s="1668"/>
      <c r="BB43" s="1668"/>
      <c r="BC43" s="1668"/>
      <c r="BD43" s="1668"/>
      <c r="BE43" s="1668"/>
      <c r="BF43" s="1668"/>
      <c r="BG43" s="1669"/>
      <c r="BH43" s="1670"/>
    </row>
    <row r="44" spans="1:60" s="122" customFormat="1" ht="15" customHeight="1">
      <c r="A44" s="119"/>
      <c r="B44" s="119"/>
      <c r="C44" s="119"/>
      <c r="D44" s="119"/>
      <c r="E44" s="119"/>
      <c r="F44" s="119"/>
      <c r="G44" s="119"/>
      <c r="H44" s="119"/>
      <c r="I44" s="119"/>
      <c r="J44" s="119"/>
      <c r="K44" s="119"/>
      <c r="L44" s="119"/>
      <c r="M44" s="119"/>
      <c r="N44" s="119"/>
      <c r="O44" s="119"/>
      <c r="P44" s="119"/>
      <c r="Q44" s="119"/>
      <c r="R44" s="119"/>
      <c r="S44" s="119"/>
      <c r="T44" s="119"/>
      <c r="U44" s="119"/>
      <c r="V44" s="1043"/>
      <c r="W44" s="1059" t="s">
        <v>151</v>
      </c>
      <c r="X44" s="1646"/>
      <c r="Y44" s="1641"/>
      <c r="Z44" s="1647"/>
      <c r="AA44" s="1667"/>
      <c r="AB44" s="1668"/>
      <c r="AC44" s="1668"/>
      <c r="AD44" s="1668"/>
      <c r="AE44" s="1668"/>
      <c r="AF44" s="1668"/>
      <c r="AG44" s="1668"/>
      <c r="AH44" s="1668"/>
      <c r="AI44" s="1668"/>
      <c r="AJ44" s="1668"/>
      <c r="AK44" s="1668"/>
      <c r="AL44" s="1668"/>
      <c r="AM44" s="1668"/>
      <c r="AN44" s="1668"/>
      <c r="AO44" s="1668"/>
      <c r="AP44" s="1668"/>
      <c r="AQ44" s="1668"/>
      <c r="AR44" s="1668"/>
      <c r="AS44" s="1668"/>
      <c r="AT44" s="1668"/>
      <c r="AU44" s="1668"/>
      <c r="AV44" s="1668"/>
      <c r="AW44" s="1668"/>
      <c r="AX44" s="1668"/>
      <c r="AY44" s="1668"/>
      <c r="AZ44" s="1668"/>
      <c r="BA44" s="1668"/>
      <c r="BB44" s="1668"/>
      <c r="BC44" s="1668"/>
      <c r="BD44" s="1668"/>
      <c r="BE44" s="1668"/>
      <c r="BF44" s="1668"/>
      <c r="BG44" s="1669"/>
      <c r="BH44" s="1670"/>
    </row>
    <row r="45" spans="1:60" s="122" customFormat="1" ht="15" customHeight="1">
      <c r="A45" s="119"/>
      <c r="B45" s="119"/>
      <c r="C45" s="119"/>
      <c r="D45" s="119"/>
      <c r="E45" s="119"/>
      <c r="F45" s="119"/>
      <c r="G45" s="119"/>
      <c r="H45" s="119"/>
      <c r="I45" s="119"/>
      <c r="J45" s="119"/>
      <c r="K45" s="119"/>
      <c r="L45" s="119"/>
      <c r="M45" s="119"/>
      <c r="N45" s="119"/>
      <c r="O45" s="119"/>
      <c r="P45" s="119"/>
      <c r="Q45" s="119"/>
      <c r="R45" s="119"/>
      <c r="S45" s="119"/>
      <c r="T45" s="119"/>
      <c r="U45" s="119"/>
      <c r="V45" s="1043"/>
      <c r="W45" s="1061" t="s">
        <v>154</v>
      </c>
      <c r="X45" s="1646"/>
      <c r="Y45" s="1641"/>
      <c r="Z45" s="1647"/>
      <c r="AA45" s="1667"/>
      <c r="AB45" s="1668"/>
      <c r="AC45" s="1668"/>
      <c r="AD45" s="1668"/>
      <c r="AE45" s="1668"/>
      <c r="AF45" s="1668"/>
      <c r="AG45" s="1668"/>
      <c r="AH45" s="1668"/>
      <c r="AI45" s="1668"/>
      <c r="AJ45" s="1668"/>
      <c r="AK45" s="1668"/>
      <c r="AL45" s="1668"/>
      <c r="AM45" s="1668"/>
      <c r="AN45" s="1668"/>
      <c r="AO45" s="1668"/>
      <c r="AP45" s="1668"/>
      <c r="AQ45" s="1668"/>
      <c r="AR45" s="1668"/>
      <c r="AS45" s="1668"/>
      <c r="AT45" s="1668"/>
      <c r="AU45" s="1668"/>
      <c r="AV45" s="1668"/>
      <c r="AW45" s="1668"/>
      <c r="AX45" s="1668"/>
      <c r="AY45" s="1668"/>
      <c r="AZ45" s="1668"/>
      <c r="BA45" s="1668"/>
      <c r="BB45" s="1668"/>
      <c r="BC45" s="1668"/>
      <c r="BD45" s="1668"/>
      <c r="BE45" s="1668"/>
      <c r="BF45" s="1668"/>
      <c r="BG45" s="1669"/>
      <c r="BH45" s="1670"/>
    </row>
    <row r="46" spans="1:60" s="122" customFormat="1" ht="15" customHeight="1">
      <c r="A46" s="119"/>
      <c r="B46" s="119"/>
      <c r="C46" s="119"/>
      <c r="D46" s="119"/>
      <c r="E46" s="119"/>
      <c r="F46" s="119"/>
      <c r="G46" s="119"/>
      <c r="H46" s="119"/>
      <c r="I46" s="119"/>
      <c r="J46" s="119"/>
      <c r="K46" s="119"/>
      <c r="L46" s="119"/>
      <c r="M46" s="119"/>
      <c r="N46" s="119"/>
      <c r="O46" s="119"/>
      <c r="P46" s="119"/>
      <c r="Q46" s="119"/>
      <c r="R46" s="119"/>
      <c r="S46" s="119"/>
      <c r="T46" s="119"/>
      <c r="U46" s="119"/>
      <c r="V46" s="1043"/>
      <c r="W46" s="1059" t="s">
        <v>152</v>
      </c>
      <c r="X46" s="1646"/>
      <c r="Y46" s="1641"/>
      <c r="Z46" s="1647"/>
      <c r="AA46" s="1667"/>
      <c r="AB46" s="1668"/>
      <c r="AC46" s="1668"/>
      <c r="AD46" s="1668"/>
      <c r="AE46" s="1668"/>
      <c r="AF46" s="1668"/>
      <c r="AG46" s="1668"/>
      <c r="AH46" s="1668"/>
      <c r="AI46" s="1668"/>
      <c r="AJ46" s="1668"/>
      <c r="AK46" s="1668"/>
      <c r="AL46" s="1668"/>
      <c r="AM46" s="1668"/>
      <c r="AN46" s="1668"/>
      <c r="AO46" s="1668"/>
      <c r="AP46" s="1668"/>
      <c r="AQ46" s="1668"/>
      <c r="AR46" s="1668"/>
      <c r="AS46" s="1668"/>
      <c r="AT46" s="1668"/>
      <c r="AU46" s="1668"/>
      <c r="AV46" s="1668"/>
      <c r="AW46" s="1668"/>
      <c r="AX46" s="1668"/>
      <c r="AY46" s="1668"/>
      <c r="AZ46" s="1668"/>
      <c r="BA46" s="1668"/>
      <c r="BB46" s="1668"/>
      <c r="BC46" s="1668"/>
      <c r="BD46" s="1668"/>
      <c r="BE46" s="1668"/>
      <c r="BF46" s="1668"/>
      <c r="BG46" s="1669"/>
      <c r="BH46" s="1670"/>
    </row>
    <row r="47" spans="1:60" s="122" customFormat="1" ht="15" customHeight="1">
      <c r="A47" s="119"/>
      <c r="B47" s="119"/>
      <c r="C47" s="119"/>
      <c r="D47" s="119"/>
      <c r="E47" s="119"/>
      <c r="F47" s="119"/>
      <c r="G47" s="119"/>
      <c r="H47" s="119"/>
      <c r="I47" s="119"/>
      <c r="J47" s="119"/>
      <c r="K47" s="119"/>
      <c r="L47" s="119"/>
      <c r="M47" s="119"/>
      <c r="N47" s="119"/>
      <c r="O47" s="119"/>
      <c r="P47" s="119"/>
      <c r="Q47" s="119"/>
      <c r="R47" s="119"/>
      <c r="S47" s="119"/>
      <c r="T47" s="119"/>
      <c r="U47" s="119"/>
      <c r="V47" s="1043"/>
      <c r="W47" s="1060" t="s">
        <v>243</v>
      </c>
      <c r="X47" s="1646"/>
      <c r="Y47" s="1641"/>
      <c r="Z47" s="1648"/>
      <c r="AA47" s="1680"/>
      <c r="AB47" s="1681"/>
      <c r="AC47" s="1681"/>
      <c r="AD47" s="1681"/>
      <c r="AE47" s="1681"/>
      <c r="AF47" s="1681"/>
      <c r="AG47" s="1681"/>
      <c r="AH47" s="1681"/>
      <c r="AI47" s="1681"/>
      <c r="AJ47" s="1681"/>
      <c r="AK47" s="1681"/>
      <c r="AL47" s="1681"/>
      <c r="AM47" s="1681"/>
      <c r="AN47" s="1681"/>
      <c r="AO47" s="1681"/>
      <c r="AP47" s="1681"/>
      <c r="AQ47" s="1681"/>
      <c r="AR47" s="1681"/>
      <c r="AS47" s="1681"/>
      <c r="AT47" s="1681"/>
      <c r="AU47" s="1681"/>
      <c r="AV47" s="1681"/>
      <c r="AW47" s="1681"/>
      <c r="AX47" s="1681"/>
      <c r="AY47" s="1681"/>
      <c r="AZ47" s="1681"/>
      <c r="BA47" s="1681"/>
      <c r="BB47" s="1681"/>
      <c r="BC47" s="1681"/>
      <c r="BD47" s="1681"/>
      <c r="BE47" s="1681"/>
      <c r="BF47" s="1681"/>
      <c r="BG47" s="1682"/>
      <c r="BH47" s="1683"/>
    </row>
    <row r="48" spans="1:60" s="122" customFormat="1" ht="15" customHeight="1" thickBot="1">
      <c r="A48" s="119"/>
      <c r="B48" s="119"/>
      <c r="C48" s="119"/>
      <c r="D48" s="119"/>
      <c r="E48" s="119"/>
      <c r="F48" s="119"/>
      <c r="G48" s="119"/>
      <c r="H48" s="119"/>
      <c r="I48" s="119"/>
      <c r="J48" s="119"/>
      <c r="K48" s="119"/>
      <c r="L48" s="119"/>
      <c r="M48" s="119"/>
      <c r="N48" s="119"/>
      <c r="O48" s="119"/>
      <c r="P48" s="119"/>
      <c r="Q48" s="119"/>
      <c r="R48" s="119"/>
      <c r="S48" s="119"/>
      <c r="T48" s="119"/>
      <c r="U48" s="119"/>
      <c r="V48" s="1047"/>
      <c r="W48" s="1048" t="s">
        <v>146</v>
      </c>
      <c r="X48" s="1646"/>
      <c r="Y48" s="1641"/>
      <c r="Z48" s="1640"/>
      <c r="AA48" s="1671"/>
      <c r="AB48" s="1672"/>
      <c r="AC48" s="1672"/>
      <c r="AD48" s="1672"/>
      <c r="AE48" s="1672"/>
      <c r="AF48" s="1672"/>
      <c r="AG48" s="1672"/>
      <c r="AH48" s="1672"/>
      <c r="AI48" s="1672"/>
      <c r="AJ48" s="1672"/>
      <c r="AK48" s="1672"/>
      <c r="AL48" s="1672"/>
      <c r="AM48" s="1672"/>
      <c r="AN48" s="1672"/>
      <c r="AO48" s="1672"/>
      <c r="AP48" s="1672"/>
      <c r="AQ48" s="1672"/>
      <c r="AR48" s="1672"/>
      <c r="AS48" s="1672"/>
      <c r="AT48" s="1672"/>
      <c r="AU48" s="1672"/>
      <c r="AV48" s="1672"/>
      <c r="AW48" s="1672"/>
      <c r="AX48" s="1672"/>
      <c r="AY48" s="1672"/>
      <c r="AZ48" s="1672"/>
      <c r="BA48" s="1672"/>
      <c r="BB48" s="1672"/>
      <c r="BC48" s="1672"/>
      <c r="BD48" s="1672"/>
      <c r="BE48" s="1672"/>
      <c r="BF48" s="1672"/>
      <c r="BG48" s="1673"/>
      <c r="BH48" s="1674"/>
    </row>
    <row r="49" spans="1:60">
      <c r="AY49" s="114"/>
      <c r="AZ49" s="114"/>
      <c r="BC49" s="114"/>
      <c r="BD49" s="114"/>
    </row>
    <row r="50" spans="1:60">
      <c r="V50" s="114" t="s">
        <v>153</v>
      </c>
      <c r="Y50" s="1644"/>
      <c r="Z50" s="1644"/>
      <c r="AY50" s="114"/>
      <c r="AZ50" s="114"/>
      <c r="BC50" s="114"/>
      <c r="BD50" s="114"/>
    </row>
    <row r="51" spans="1:60">
      <c r="V51" s="116" t="s">
        <v>136</v>
      </c>
      <c r="W51" s="117"/>
      <c r="Z51" s="1643"/>
      <c r="AA51" s="118">
        <v>1990</v>
      </c>
      <c r="AB51" s="118">
        <v>1991</v>
      </c>
      <c r="AC51" s="118">
        <v>1992</v>
      </c>
      <c r="AD51" s="118">
        <v>1993</v>
      </c>
      <c r="AE51" s="118">
        <v>1994</v>
      </c>
      <c r="AF51" s="118">
        <v>1995</v>
      </c>
      <c r="AG51" s="118">
        <v>1996</v>
      </c>
      <c r="AH51" s="118">
        <v>1997</v>
      </c>
      <c r="AI51" s="118">
        <v>1998</v>
      </c>
      <c r="AJ51" s="118">
        <v>1999</v>
      </c>
      <c r="AK51" s="118">
        <v>2000</v>
      </c>
      <c r="AL51" s="118">
        <v>2001</v>
      </c>
      <c r="AM51" s="118">
        <v>2002</v>
      </c>
      <c r="AN51" s="118">
        <v>2003</v>
      </c>
      <c r="AO51" s="118">
        <v>2004</v>
      </c>
      <c r="AP51" s="118">
        <v>2005</v>
      </c>
      <c r="AQ51" s="118">
        <f t="shared" ref="AQ51:AW51" si="8">AP51+1</f>
        <v>2006</v>
      </c>
      <c r="AR51" s="118">
        <f t="shared" si="8"/>
        <v>2007</v>
      </c>
      <c r="AS51" s="118">
        <f t="shared" si="8"/>
        <v>2008</v>
      </c>
      <c r="AT51" s="118">
        <f t="shared" si="8"/>
        <v>2009</v>
      </c>
      <c r="AU51" s="118">
        <f t="shared" si="8"/>
        <v>2010</v>
      </c>
      <c r="AV51" s="118">
        <f t="shared" si="8"/>
        <v>2011</v>
      </c>
      <c r="AW51" s="118">
        <f t="shared" si="8"/>
        <v>2012</v>
      </c>
      <c r="AX51" s="118">
        <f t="shared" ref="AX51:BH51" si="9">AW51+1</f>
        <v>2013</v>
      </c>
      <c r="AY51" s="118">
        <f t="shared" si="9"/>
        <v>2014</v>
      </c>
      <c r="AZ51" s="118">
        <f t="shared" si="9"/>
        <v>2015</v>
      </c>
      <c r="BA51" s="118">
        <f t="shared" si="9"/>
        <v>2016</v>
      </c>
      <c r="BB51" s="118">
        <f t="shared" si="9"/>
        <v>2017</v>
      </c>
      <c r="BC51" s="118">
        <f t="shared" si="9"/>
        <v>2018</v>
      </c>
      <c r="BD51" s="118">
        <f t="shared" si="9"/>
        <v>2019</v>
      </c>
      <c r="BE51" s="118">
        <f t="shared" si="9"/>
        <v>2020</v>
      </c>
      <c r="BF51" s="118">
        <f t="shared" si="9"/>
        <v>2021</v>
      </c>
      <c r="BG51" s="118">
        <f t="shared" si="9"/>
        <v>2022</v>
      </c>
      <c r="BH51" s="118">
        <f t="shared" si="9"/>
        <v>2023</v>
      </c>
    </row>
    <row r="52" spans="1:60" s="122" customFormat="1" ht="15" customHeight="1">
      <c r="A52" s="119"/>
      <c r="B52" s="119"/>
      <c r="C52" s="119"/>
      <c r="D52" s="119"/>
      <c r="E52" s="119"/>
      <c r="F52" s="119"/>
      <c r="G52" s="119"/>
      <c r="H52" s="119"/>
      <c r="I52" s="119"/>
      <c r="J52" s="119"/>
      <c r="K52" s="119"/>
      <c r="L52" s="119"/>
      <c r="M52" s="119"/>
      <c r="N52" s="119"/>
      <c r="O52" s="119"/>
      <c r="P52" s="119"/>
      <c r="Q52" s="119"/>
      <c r="R52" s="119"/>
      <c r="S52" s="119"/>
      <c r="T52" s="119"/>
      <c r="U52" s="119"/>
      <c r="V52" s="126" t="s">
        <v>138</v>
      </c>
      <c r="W52" s="130"/>
      <c r="X52" s="1646"/>
      <c r="Y52" s="1641"/>
      <c r="Z52" s="1641"/>
      <c r="AA52" s="1675"/>
      <c r="AB52" s="1675"/>
      <c r="AC52" s="1675"/>
      <c r="AD52" s="1675"/>
      <c r="AE52" s="1675"/>
      <c r="AF52" s="1675"/>
      <c r="AG52" s="1675"/>
      <c r="AH52" s="1675"/>
      <c r="AI52" s="1675"/>
      <c r="AJ52" s="1675"/>
      <c r="AK52" s="1675"/>
      <c r="AL52" s="1675"/>
      <c r="AM52" s="1675"/>
      <c r="AN52" s="1675"/>
      <c r="AO52" s="1675"/>
      <c r="AP52" s="1675"/>
      <c r="AQ52" s="1675"/>
      <c r="AR52" s="1675"/>
      <c r="AS52" s="1675"/>
      <c r="AT52" s="1675"/>
      <c r="AU52" s="1675"/>
      <c r="AV52" s="1675"/>
      <c r="AW52" s="1675"/>
      <c r="AX52" s="1675"/>
      <c r="AY52" s="1675"/>
      <c r="AZ52" s="1675"/>
      <c r="BA52" s="1675"/>
      <c r="BB52" s="1675"/>
      <c r="BC52" s="1666"/>
      <c r="BD52" s="1666"/>
      <c r="BE52" s="1666"/>
      <c r="BF52" s="1666"/>
      <c r="BG52" s="1666"/>
      <c r="BH52" s="1666"/>
    </row>
    <row r="53" spans="1:60" s="122" customFormat="1" ht="15" customHeight="1">
      <c r="A53" s="119"/>
      <c r="B53" s="119"/>
      <c r="C53" s="119"/>
      <c r="D53" s="119"/>
      <c r="E53" s="119"/>
      <c r="F53" s="119"/>
      <c r="G53" s="119"/>
      <c r="H53" s="119"/>
      <c r="I53" s="119"/>
      <c r="J53" s="119"/>
      <c r="K53" s="119"/>
      <c r="L53" s="119"/>
      <c r="M53" s="119"/>
      <c r="N53" s="119"/>
      <c r="O53" s="119"/>
      <c r="P53" s="119"/>
      <c r="Q53" s="119"/>
      <c r="R53" s="119"/>
      <c r="S53" s="119"/>
      <c r="T53" s="119"/>
      <c r="U53" s="119"/>
      <c r="V53" s="127"/>
      <c r="W53" s="131" t="s">
        <v>148</v>
      </c>
      <c r="X53" s="1646"/>
      <c r="Y53" s="1641"/>
      <c r="Z53" s="1644"/>
      <c r="AA53" s="1666"/>
      <c r="AB53" s="1666"/>
      <c r="AC53" s="1666"/>
      <c r="AD53" s="1666"/>
      <c r="AE53" s="1666"/>
      <c r="AF53" s="1666"/>
      <c r="AG53" s="1666"/>
      <c r="AH53" s="1666"/>
      <c r="AI53" s="1666"/>
      <c r="AJ53" s="1666"/>
      <c r="AK53" s="1666"/>
      <c r="AL53" s="1666"/>
      <c r="AM53" s="1666"/>
      <c r="AN53" s="1666"/>
      <c r="AO53" s="1666"/>
      <c r="AP53" s="1666"/>
      <c r="AQ53" s="1666"/>
      <c r="AR53" s="1666"/>
      <c r="AS53" s="1666"/>
      <c r="AT53" s="1666"/>
      <c r="AU53" s="1666"/>
      <c r="AV53" s="1666"/>
      <c r="AW53" s="1666"/>
      <c r="AX53" s="1666"/>
      <c r="AY53" s="1666"/>
      <c r="AZ53" s="1666"/>
      <c r="BA53" s="1666"/>
      <c r="BB53" s="1666"/>
      <c r="BC53" s="1666"/>
      <c r="BD53" s="1666"/>
      <c r="BE53" s="1666"/>
      <c r="BF53" s="1666"/>
      <c r="BG53" s="1666"/>
      <c r="BH53" s="1666"/>
    </row>
    <row r="54" spans="1:60" s="122" customFormat="1" ht="15" customHeight="1">
      <c r="A54" s="119"/>
      <c r="B54" s="119"/>
      <c r="C54" s="119"/>
      <c r="D54" s="119"/>
      <c r="E54" s="119"/>
      <c r="F54" s="119"/>
      <c r="G54" s="119"/>
      <c r="H54" s="119"/>
      <c r="I54" s="119"/>
      <c r="J54" s="119"/>
      <c r="K54" s="119"/>
      <c r="L54" s="119"/>
      <c r="M54" s="119"/>
      <c r="N54" s="119"/>
      <c r="O54" s="119"/>
      <c r="P54" s="119"/>
      <c r="Q54" s="119"/>
      <c r="R54" s="119"/>
      <c r="S54" s="119"/>
      <c r="T54" s="119"/>
      <c r="U54" s="119"/>
      <c r="V54" s="127"/>
      <c r="W54" s="129" t="s">
        <v>149</v>
      </c>
      <c r="X54" s="1646"/>
      <c r="Y54" s="1641"/>
      <c r="Z54" s="1649"/>
      <c r="AA54" s="1666"/>
      <c r="AB54" s="1666"/>
      <c r="AC54" s="1666"/>
      <c r="AD54" s="1666"/>
      <c r="AE54" s="1666"/>
      <c r="AF54" s="1666"/>
      <c r="AG54" s="1666"/>
      <c r="AH54" s="1666"/>
      <c r="AI54" s="1666"/>
      <c r="AJ54" s="1666"/>
      <c r="AK54" s="1666"/>
      <c r="AL54" s="1666"/>
      <c r="AM54" s="1666"/>
      <c r="AN54" s="1666"/>
      <c r="AO54" s="1666"/>
      <c r="AP54" s="1666"/>
      <c r="AQ54" s="1666"/>
      <c r="AR54" s="1666"/>
      <c r="AS54" s="1666"/>
      <c r="AT54" s="1666"/>
      <c r="AU54" s="1666"/>
      <c r="AV54" s="1666"/>
      <c r="AW54" s="1666"/>
      <c r="AX54" s="1666"/>
      <c r="AY54" s="1666"/>
      <c r="AZ54" s="1666"/>
      <c r="BA54" s="1666"/>
      <c r="BB54" s="1666"/>
      <c r="BC54" s="1666"/>
      <c r="BD54" s="1666"/>
      <c r="BE54" s="1666"/>
      <c r="BF54" s="1666"/>
      <c r="BG54" s="1666"/>
      <c r="BH54" s="1666"/>
    </row>
    <row r="55" spans="1:60" s="122" customFormat="1" ht="15" customHeight="1">
      <c r="A55" s="119"/>
      <c r="B55" s="119"/>
      <c r="C55" s="119"/>
      <c r="D55" s="119"/>
      <c r="E55" s="119"/>
      <c r="F55" s="119"/>
      <c r="G55" s="119"/>
      <c r="H55" s="119"/>
      <c r="I55" s="119"/>
      <c r="J55" s="119"/>
      <c r="K55" s="119"/>
      <c r="L55" s="119"/>
      <c r="M55" s="119"/>
      <c r="N55" s="119"/>
      <c r="O55" s="119"/>
      <c r="P55" s="119"/>
      <c r="Q55" s="119"/>
      <c r="R55" s="119"/>
      <c r="S55" s="119"/>
      <c r="T55" s="119"/>
      <c r="U55" s="119"/>
      <c r="V55" s="127"/>
      <c r="W55" s="132" t="s">
        <v>150</v>
      </c>
      <c r="X55" s="1646"/>
      <c r="Y55" s="1641"/>
      <c r="Z55" s="1644"/>
      <c r="AA55" s="1666"/>
      <c r="AB55" s="1666"/>
      <c r="AC55" s="1666"/>
      <c r="AD55" s="1666"/>
      <c r="AE55" s="1666"/>
      <c r="AF55" s="1666"/>
      <c r="AG55" s="1666"/>
      <c r="AH55" s="1666"/>
      <c r="AI55" s="1666"/>
      <c r="AJ55" s="1666"/>
      <c r="AK55" s="1666"/>
      <c r="AL55" s="1666"/>
      <c r="AM55" s="1666"/>
      <c r="AN55" s="1666"/>
      <c r="AO55" s="1666"/>
      <c r="AP55" s="1666"/>
      <c r="AQ55" s="1666"/>
      <c r="AR55" s="1666"/>
      <c r="AS55" s="1666"/>
      <c r="AT55" s="1666"/>
      <c r="AU55" s="1666"/>
      <c r="AV55" s="1666"/>
      <c r="AW55" s="1666"/>
      <c r="AX55" s="1666"/>
      <c r="AY55" s="1666"/>
      <c r="AZ55" s="1666"/>
      <c r="BA55" s="1666"/>
      <c r="BB55" s="1666"/>
      <c r="BC55" s="1666"/>
      <c r="BD55" s="1666"/>
      <c r="BE55" s="1666"/>
      <c r="BF55" s="1666"/>
      <c r="BG55" s="1666"/>
      <c r="BH55" s="1666"/>
    </row>
    <row r="56" spans="1:60" s="122" customFormat="1" ht="15" customHeight="1">
      <c r="A56" s="119"/>
      <c r="B56" s="119"/>
      <c r="C56" s="119"/>
      <c r="D56" s="119"/>
      <c r="E56" s="119"/>
      <c r="F56" s="119"/>
      <c r="G56" s="119"/>
      <c r="H56" s="119"/>
      <c r="I56" s="119"/>
      <c r="J56" s="119"/>
      <c r="K56" s="119"/>
      <c r="L56" s="119"/>
      <c r="M56" s="119"/>
      <c r="N56" s="119"/>
      <c r="O56" s="119"/>
      <c r="P56" s="119"/>
      <c r="Q56" s="119"/>
      <c r="R56" s="119"/>
      <c r="S56" s="119"/>
      <c r="T56" s="119"/>
      <c r="U56" s="119"/>
      <c r="V56" s="127"/>
      <c r="W56" s="129" t="s">
        <v>151</v>
      </c>
      <c r="X56" s="1646"/>
      <c r="Y56" s="1641"/>
      <c r="Z56" s="1649"/>
      <c r="AA56" s="1666"/>
      <c r="AB56" s="1666"/>
      <c r="AC56" s="1666"/>
      <c r="AD56" s="1666"/>
      <c r="AE56" s="1666"/>
      <c r="AF56" s="1666"/>
      <c r="AG56" s="1666"/>
      <c r="AH56" s="1666"/>
      <c r="AI56" s="1666"/>
      <c r="AJ56" s="1666"/>
      <c r="AK56" s="1666"/>
      <c r="AL56" s="1666"/>
      <c r="AM56" s="1666"/>
      <c r="AN56" s="1666"/>
      <c r="AO56" s="1666"/>
      <c r="AP56" s="1666"/>
      <c r="AQ56" s="1666"/>
      <c r="AR56" s="1666"/>
      <c r="AS56" s="1666"/>
      <c r="AT56" s="1666"/>
      <c r="AU56" s="1666"/>
      <c r="AV56" s="1666"/>
      <c r="AW56" s="1666"/>
      <c r="AX56" s="1666"/>
      <c r="AY56" s="1666"/>
      <c r="AZ56" s="1666"/>
      <c r="BA56" s="1666"/>
      <c r="BB56" s="1666"/>
      <c r="BC56" s="1666"/>
      <c r="BD56" s="1666"/>
      <c r="BE56" s="1666"/>
      <c r="BF56" s="1666"/>
      <c r="BG56" s="1666"/>
      <c r="BH56" s="1666"/>
    </row>
    <row r="57" spans="1:60" s="122" customFormat="1" ht="15" customHeight="1">
      <c r="A57" s="119"/>
      <c r="B57" s="119"/>
      <c r="C57" s="119"/>
      <c r="D57" s="119"/>
      <c r="E57" s="119"/>
      <c r="F57" s="119"/>
      <c r="G57" s="119"/>
      <c r="H57" s="119"/>
      <c r="I57" s="119"/>
      <c r="J57" s="119"/>
      <c r="K57" s="119"/>
      <c r="L57" s="119"/>
      <c r="M57" s="119"/>
      <c r="N57" s="119"/>
      <c r="O57" s="119"/>
      <c r="P57" s="119"/>
      <c r="Q57" s="119"/>
      <c r="R57" s="119"/>
      <c r="S57" s="119"/>
      <c r="T57" s="119"/>
      <c r="U57" s="119"/>
      <c r="V57" s="127"/>
      <c r="W57" s="145" t="s">
        <v>250</v>
      </c>
      <c r="X57" s="1255"/>
      <c r="Y57" s="1641"/>
      <c r="Z57" s="1644"/>
      <c r="AA57" s="1666"/>
      <c r="AB57" s="1666"/>
      <c r="AC57" s="1666"/>
      <c r="AD57" s="1666"/>
      <c r="AE57" s="1666"/>
      <c r="AF57" s="1666"/>
      <c r="AG57" s="1666"/>
      <c r="AH57" s="1666"/>
      <c r="AI57" s="1666"/>
      <c r="AJ57" s="1666"/>
      <c r="AK57" s="1666"/>
      <c r="AL57" s="1666"/>
      <c r="AM57" s="1666"/>
      <c r="AN57" s="1666"/>
      <c r="AO57" s="1666"/>
      <c r="AP57" s="1666"/>
      <c r="AQ57" s="1666"/>
      <c r="AR57" s="1666"/>
      <c r="AS57" s="1666"/>
      <c r="AT57" s="1666"/>
      <c r="AU57" s="1666"/>
      <c r="AV57" s="1666"/>
      <c r="AW57" s="1666"/>
      <c r="AX57" s="1666"/>
      <c r="AY57" s="1666"/>
      <c r="AZ57" s="1666"/>
      <c r="BA57" s="1666"/>
      <c r="BB57" s="1666"/>
      <c r="BC57" s="1666"/>
      <c r="BD57" s="1666"/>
      <c r="BE57" s="1666"/>
      <c r="BF57" s="1666"/>
      <c r="BG57" s="1666"/>
      <c r="BH57" s="1666"/>
    </row>
    <row r="58" spans="1:60" s="122" customFormat="1" ht="15" customHeight="1">
      <c r="A58" s="119"/>
      <c r="B58" s="119"/>
      <c r="C58" s="119"/>
      <c r="D58" s="119"/>
      <c r="E58" s="119"/>
      <c r="F58" s="119"/>
      <c r="G58" s="119"/>
      <c r="H58" s="119"/>
      <c r="I58" s="119"/>
      <c r="J58" s="119"/>
      <c r="K58" s="119"/>
      <c r="L58" s="119"/>
      <c r="M58" s="119"/>
      <c r="N58" s="119"/>
      <c r="O58" s="119"/>
      <c r="P58" s="119"/>
      <c r="Q58" s="119"/>
      <c r="R58" s="119"/>
      <c r="S58" s="119"/>
      <c r="T58" s="119"/>
      <c r="U58" s="119"/>
      <c r="V58" s="127"/>
      <c r="W58" s="129" t="s">
        <v>251</v>
      </c>
      <c r="X58" s="1255"/>
      <c r="Y58" s="1641"/>
      <c r="Z58" s="1649"/>
      <c r="AA58" s="1666"/>
      <c r="AB58" s="1666"/>
      <c r="AC58" s="1666"/>
      <c r="AD58" s="1666"/>
      <c r="AE58" s="1666"/>
      <c r="AF58" s="1666"/>
      <c r="AG58" s="1666"/>
      <c r="AH58" s="1666"/>
      <c r="AI58" s="1666"/>
      <c r="AJ58" s="1666"/>
      <c r="AK58" s="1666"/>
      <c r="AL58" s="1666"/>
      <c r="AM58" s="1666"/>
      <c r="AN58" s="1666"/>
      <c r="AO58" s="1666"/>
      <c r="AP58" s="1666"/>
      <c r="AQ58" s="1666"/>
      <c r="AR58" s="1666"/>
      <c r="AS58" s="1666"/>
      <c r="AT58" s="1666"/>
      <c r="AU58" s="1666"/>
      <c r="AV58" s="1666"/>
      <c r="AW58" s="1666"/>
      <c r="AX58" s="1666"/>
      <c r="AY58" s="1666"/>
      <c r="AZ58" s="1666"/>
      <c r="BA58" s="1666"/>
      <c r="BB58" s="1666"/>
      <c r="BC58" s="1666"/>
      <c r="BD58" s="1666"/>
      <c r="BE58" s="1666"/>
      <c r="BF58" s="1666"/>
      <c r="BG58" s="1666"/>
      <c r="BH58" s="1666"/>
    </row>
    <row r="59" spans="1:60" s="122" customFormat="1" ht="15" customHeight="1">
      <c r="A59" s="119"/>
      <c r="B59" s="119"/>
      <c r="C59" s="119"/>
      <c r="D59" s="119"/>
      <c r="E59" s="119"/>
      <c r="F59" s="119"/>
      <c r="G59" s="119"/>
      <c r="H59" s="119"/>
      <c r="I59" s="119"/>
      <c r="J59" s="119"/>
      <c r="K59" s="119"/>
      <c r="L59" s="119"/>
      <c r="M59" s="119"/>
      <c r="N59" s="119"/>
      <c r="O59" s="119"/>
      <c r="P59" s="119"/>
      <c r="Q59" s="119"/>
      <c r="R59" s="119"/>
      <c r="S59" s="119"/>
      <c r="T59" s="119"/>
      <c r="U59" s="119"/>
      <c r="V59" s="127"/>
      <c r="W59" s="140" t="s">
        <v>252</v>
      </c>
      <c r="X59" s="1255"/>
      <c r="Y59" s="1641"/>
      <c r="Z59" s="1650"/>
      <c r="AA59" s="1666"/>
      <c r="AB59" s="1666"/>
      <c r="AC59" s="1666"/>
      <c r="AD59" s="1666"/>
      <c r="AE59" s="1666"/>
      <c r="AF59" s="1666"/>
      <c r="AG59" s="1666"/>
      <c r="AH59" s="1666"/>
      <c r="AI59" s="1666"/>
      <c r="AJ59" s="1666"/>
      <c r="AK59" s="1666"/>
      <c r="AL59" s="1666"/>
      <c r="AM59" s="1666"/>
      <c r="AN59" s="1666"/>
      <c r="AO59" s="1666"/>
      <c r="AP59" s="1666"/>
      <c r="AQ59" s="1666"/>
      <c r="AR59" s="1666"/>
      <c r="AS59" s="1666"/>
      <c r="AT59" s="1666"/>
      <c r="AU59" s="1666"/>
      <c r="AV59" s="1666"/>
      <c r="AW59" s="1666"/>
      <c r="AX59" s="1666"/>
      <c r="AY59" s="1666"/>
      <c r="AZ59" s="1666"/>
      <c r="BA59" s="1666"/>
      <c r="BB59" s="1666"/>
      <c r="BC59" s="1666"/>
      <c r="BD59" s="1666"/>
      <c r="BE59" s="1666"/>
      <c r="BF59" s="1666"/>
      <c r="BG59" s="1666"/>
      <c r="BH59" s="1666"/>
    </row>
    <row r="60" spans="1:60" s="122" customFormat="1" ht="15" customHeight="1">
      <c r="A60" s="119"/>
      <c r="B60" s="119"/>
      <c r="C60" s="119"/>
      <c r="D60" s="119"/>
      <c r="E60" s="119"/>
      <c r="F60" s="119"/>
      <c r="G60" s="119"/>
      <c r="H60" s="119"/>
      <c r="I60" s="119"/>
      <c r="J60" s="119"/>
      <c r="K60" s="119"/>
      <c r="L60" s="119"/>
      <c r="M60" s="119"/>
      <c r="N60" s="119"/>
      <c r="O60" s="119"/>
      <c r="P60" s="119"/>
      <c r="Q60" s="119"/>
      <c r="R60" s="119"/>
      <c r="S60" s="119"/>
      <c r="T60" s="119"/>
      <c r="U60" s="119"/>
      <c r="V60" s="128"/>
      <c r="W60" s="129" t="s">
        <v>253</v>
      </c>
      <c r="X60" s="1255"/>
      <c r="Y60" s="1641"/>
      <c r="Z60" s="1643"/>
      <c r="AA60" s="1666"/>
      <c r="AB60" s="1666"/>
      <c r="AC60" s="1666"/>
      <c r="AD60" s="1666"/>
      <c r="AE60" s="1666"/>
      <c r="AF60" s="1666"/>
      <c r="AG60" s="1666"/>
      <c r="AH60" s="1666"/>
      <c r="AI60" s="1666"/>
      <c r="AJ60" s="1666"/>
      <c r="AK60" s="1666"/>
      <c r="AL60" s="1666"/>
      <c r="AM60" s="1666"/>
      <c r="AN60" s="1666"/>
      <c r="AO60" s="1666"/>
      <c r="AP60" s="1666"/>
      <c r="AQ60" s="1666"/>
      <c r="AR60" s="1666"/>
      <c r="AS60" s="1666"/>
      <c r="AT60" s="1666"/>
      <c r="AU60" s="1666"/>
      <c r="AV60" s="1666"/>
      <c r="AW60" s="1666"/>
      <c r="AX60" s="1666"/>
      <c r="AY60" s="1666"/>
      <c r="AZ60" s="1666"/>
      <c r="BA60" s="1666"/>
      <c r="BB60" s="1666"/>
      <c r="BC60" s="1666"/>
      <c r="BD60" s="1666"/>
      <c r="BE60" s="1666"/>
      <c r="BF60" s="1666"/>
      <c r="BG60" s="1666"/>
      <c r="BH60" s="1666"/>
    </row>
    <row r="62" spans="1:60" ht="53.4">
      <c r="W62" s="134" t="s">
        <v>244</v>
      </c>
      <c r="Z62" s="1651"/>
    </row>
    <row r="64" spans="1:60" ht="82.8">
      <c r="W64" s="135" t="s">
        <v>245</v>
      </c>
      <c r="Z64" s="1651"/>
    </row>
  </sheetData>
  <mergeCells count="4">
    <mergeCell ref="V1:W1"/>
    <mergeCell ref="Y1:Z2"/>
    <mergeCell ref="Y7:Z7"/>
    <mergeCell ref="V7:W7"/>
  </mergeCells>
  <phoneticPr fontId="10"/>
  <pageMargins left="0.24" right="0.22" top="0.98425196850393704" bottom="0.98425196850393704" header="0.51181102362204722" footer="0.51181102362204722"/>
  <pageSetup paperSize="9" scale="3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94AB7-5869-4A34-8806-63ED0860F16C}">
  <sheetPr codeName="Sheet14"/>
  <dimension ref="B1:AX23"/>
  <sheetViews>
    <sheetView zoomScaleNormal="100" workbookViewId="0"/>
  </sheetViews>
  <sheetFormatPr defaultColWidth="9" defaultRowHeight="13.8"/>
  <cols>
    <col min="1" max="1" width="3.44140625" style="1" customWidth="1"/>
    <col min="2" max="2" width="4.44140625" style="1" customWidth="1"/>
    <col min="3" max="3" width="2" style="1" customWidth="1"/>
    <col min="4" max="4" width="1.44140625" style="1" customWidth="1"/>
    <col min="5" max="5" width="23.21875" style="1" customWidth="1"/>
    <col min="6" max="49" width="1.6640625" style="1" hidden="1" customWidth="1"/>
    <col min="50" max="50" width="9.109375" style="1" hidden="1" customWidth="1"/>
    <col min="51" max="59" width="6.6640625" style="1" customWidth="1"/>
    <col min="60" max="60" width="9.44140625" style="1" customWidth="1"/>
    <col min="61" max="61" width="8.44140625" style="1" customWidth="1"/>
    <col min="62" max="62" width="3.21875" style="1" customWidth="1"/>
    <col min="63" max="63" width="2" style="1" customWidth="1"/>
    <col min="64" max="64" width="1.21875" style="1" customWidth="1"/>
    <col min="65" max="65" width="31.33203125" style="1" customWidth="1"/>
    <col min="66" max="74" width="6.44140625" style="1" customWidth="1"/>
    <col min="75" max="75" width="11.77734375" style="1" customWidth="1"/>
    <col min="76" max="76" width="9.6640625" style="1" customWidth="1"/>
    <col min="77" max="77" width="9.88671875" style="1" customWidth="1"/>
    <col min="78" max="85" width="10.6640625" style="1" customWidth="1"/>
    <col min="86" max="16384" width="9" style="1"/>
  </cols>
  <sheetData>
    <row r="1" spans="2:2" ht="18.75" customHeight="1">
      <c r="B1" s="111" t="s">
        <v>438</v>
      </c>
    </row>
    <row r="4" spans="2:2" ht="24.75" customHeight="1"/>
    <row r="7" spans="2:2" ht="15" customHeight="1"/>
    <row r="8" spans="2:2" ht="14.25" customHeight="1"/>
    <row r="9" spans="2:2" ht="14.25" customHeight="1"/>
    <row r="10" spans="2:2" ht="14.25" customHeight="1"/>
    <row r="15" spans="2:2" ht="17.25" customHeight="1"/>
    <row r="17" ht="17.25" customHeight="1"/>
    <row r="23" ht="14.25" customHeight="1"/>
  </sheetData>
  <phoneticPr fontId="10"/>
  <pageMargins left="0.31496062992125984" right="0.11811023622047245" top="0.74803149606299213" bottom="0.74803149606299213" header="0.31496062992125984" footer="0.31496062992125984"/>
  <pageSetup paperSize="9" scale="65" orientation="landscape" r:id="rId1"/>
  <colBreaks count="1" manualBreakCount="1">
    <brk id="61" max="34"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F18B3-7917-44C6-BD1C-6A0464E602D9}">
  <dimension ref="A1:BZ181"/>
  <sheetViews>
    <sheetView zoomScaleNormal="100" workbookViewId="0">
      <pane xSplit="22" ySplit="4" topLeftCell="AA5" activePane="bottomRight" state="frozen"/>
      <selection pane="topRight" activeCell="W1" sqref="W1"/>
      <selection pane="bottomLeft" activeCell="A5" sqref="A5"/>
      <selection pane="bottomRight"/>
    </sheetView>
  </sheetViews>
  <sheetFormatPr defaultColWidth="9" defaultRowHeight="13.8"/>
  <cols>
    <col min="1" max="1" width="2.6640625" style="27" customWidth="1"/>
    <col min="2" max="19" width="1.6640625" style="24" hidden="1" customWidth="1"/>
    <col min="20" max="21" width="1.6640625" style="24" customWidth="1"/>
    <col min="22" max="22" width="53.6640625" style="24" customWidth="1"/>
    <col min="23" max="26" width="2.88671875" style="1149" hidden="1" customWidth="1"/>
    <col min="27" max="60" width="9.6640625" style="24" customWidth="1"/>
    <col min="61" max="61" width="33.109375" style="24" bestFit="1" customWidth="1"/>
    <col min="62" max="62" width="35" style="24" customWidth="1"/>
    <col min="63" max="16384" width="9" style="24"/>
  </cols>
  <sheetData>
    <row r="1" spans="1:64" ht="50.25" customHeight="1">
      <c r="B1" s="27"/>
      <c r="C1" s="27"/>
      <c r="D1" s="27"/>
      <c r="E1" s="27"/>
      <c r="F1" s="27"/>
      <c r="G1" s="27"/>
      <c r="H1" s="27"/>
      <c r="I1" s="27"/>
      <c r="J1" s="27"/>
      <c r="K1" s="27"/>
      <c r="L1" s="27"/>
      <c r="M1" s="27"/>
      <c r="N1" s="27"/>
      <c r="O1" s="27"/>
      <c r="P1" s="27"/>
      <c r="Q1" s="27"/>
      <c r="R1" s="27"/>
      <c r="T1" s="1866" t="s">
        <v>558</v>
      </c>
      <c r="U1" s="1867"/>
      <c r="V1" s="1867"/>
      <c r="X1" s="1686"/>
      <c r="Y1" s="1687"/>
      <c r="Z1" s="1687"/>
      <c r="AA1" s="27"/>
      <c r="AB1" s="27"/>
      <c r="AC1" s="27"/>
      <c r="AD1" s="27"/>
      <c r="AE1" s="27"/>
      <c r="AF1" s="27"/>
      <c r="AG1" s="27"/>
      <c r="AH1" s="27"/>
      <c r="AI1" s="27"/>
      <c r="AJ1" s="27"/>
      <c r="AK1" s="27"/>
      <c r="AL1" s="27"/>
    </row>
    <row r="2" spans="1:64" ht="8.25" customHeight="1">
      <c r="B2" s="27"/>
      <c r="C2" s="27"/>
      <c r="D2" s="27"/>
      <c r="E2" s="27"/>
      <c r="F2" s="27"/>
      <c r="G2" s="27"/>
      <c r="H2" s="27"/>
      <c r="I2" s="27"/>
      <c r="J2" s="27"/>
      <c r="K2" s="27"/>
      <c r="L2" s="27"/>
      <c r="M2" s="27"/>
      <c r="N2" s="27"/>
      <c r="O2" s="27"/>
      <c r="P2" s="27"/>
      <c r="Q2" s="27"/>
      <c r="R2" s="27"/>
      <c r="T2" s="28"/>
      <c r="U2" s="28"/>
      <c r="V2" s="28"/>
      <c r="X2" s="1687"/>
      <c r="Y2" s="1687"/>
      <c r="Z2" s="1687"/>
      <c r="AA2" s="27"/>
      <c r="AB2" s="27"/>
      <c r="AC2" s="27"/>
      <c r="AD2" s="27"/>
      <c r="AE2" s="27"/>
      <c r="AF2" s="27"/>
      <c r="AG2" s="27"/>
      <c r="AH2" s="27"/>
      <c r="AI2" s="27"/>
      <c r="AJ2" s="27"/>
      <c r="AK2" s="27"/>
      <c r="AL2" s="27"/>
    </row>
    <row r="3" spans="1:64" s="27" customFormat="1" ht="21" thickBot="1">
      <c r="A3" s="29"/>
      <c r="T3" s="30" t="str">
        <f>'0.Contents'!$B$2</f>
        <v>＜暫定データ＞</v>
      </c>
      <c r="W3" s="1149"/>
      <c r="X3" s="1521"/>
      <c r="Y3" s="1149"/>
      <c r="Z3" s="1149"/>
      <c r="BJ3" s="24"/>
    </row>
    <row r="4" spans="1:64" ht="17.399999999999999" thickBot="1">
      <c r="T4" s="24" t="s">
        <v>488</v>
      </c>
      <c r="AA4" s="1126">
        <v>1990</v>
      </c>
      <c r="AB4" s="35">
        <f t="shared" ref="AB4:BH4" si="0">AA4+1</f>
        <v>1991</v>
      </c>
      <c r="AC4" s="35">
        <f t="shared" si="0"/>
        <v>1992</v>
      </c>
      <c r="AD4" s="35">
        <f t="shared" si="0"/>
        <v>1993</v>
      </c>
      <c r="AE4" s="35">
        <f t="shared" si="0"/>
        <v>1994</v>
      </c>
      <c r="AF4" s="35">
        <f t="shared" si="0"/>
        <v>1995</v>
      </c>
      <c r="AG4" s="35">
        <f t="shared" si="0"/>
        <v>1996</v>
      </c>
      <c r="AH4" s="35">
        <f t="shared" si="0"/>
        <v>1997</v>
      </c>
      <c r="AI4" s="35">
        <f t="shared" si="0"/>
        <v>1998</v>
      </c>
      <c r="AJ4" s="35">
        <f t="shared" si="0"/>
        <v>1999</v>
      </c>
      <c r="AK4" s="35">
        <f t="shared" si="0"/>
        <v>2000</v>
      </c>
      <c r="AL4" s="35">
        <f t="shared" si="0"/>
        <v>2001</v>
      </c>
      <c r="AM4" s="35">
        <f t="shared" si="0"/>
        <v>2002</v>
      </c>
      <c r="AN4" s="35">
        <f t="shared" si="0"/>
        <v>2003</v>
      </c>
      <c r="AO4" s="35">
        <f t="shared" si="0"/>
        <v>2004</v>
      </c>
      <c r="AP4" s="35">
        <f t="shared" si="0"/>
        <v>2005</v>
      </c>
      <c r="AQ4" s="35">
        <f t="shared" si="0"/>
        <v>2006</v>
      </c>
      <c r="AR4" s="35">
        <f t="shared" si="0"/>
        <v>2007</v>
      </c>
      <c r="AS4" s="35">
        <f t="shared" si="0"/>
        <v>2008</v>
      </c>
      <c r="AT4" s="35">
        <f t="shared" si="0"/>
        <v>2009</v>
      </c>
      <c r="AU4" s="35">
        <f t="shared" si="0"/>
        <v>2010</v>
      </c>
      <c r="AV4" s="35">
        <f t="shared" si="0"/>
        <v>2011</v>
      </c>
      <c r="AW4" s="35">
        <f t="shared" si="0"/>
        <v>2012</v>
      </c>
      <c r="AX4" s="35">
        <f t="shared" si="0"/>
        <v>2013</v>
      </c>
      <c r="AY4" s="35">
        <f t="shared" si="0"/>
        <v>2014</v>
      </c>
      <c r="AZ4" s="35">
        <f t="shared" si="0"/>
        <v>2015</v>
      </c>
      <c r="BA4" s="35">
        <f t="shared" si="0"/>
        <v>2016</v>
      </c>
      <c r="BB4" s="35">
        <f t="shared" si="0"/>
        <v>2017</v>
      </c>
      <c r="BC4" s="35">
        <f t="shared" si="0"/>
        <v>2018</v>
      </c>
      <c r="BD4" s="35">
        <f t="shared" si="0"/>
        <v>2019</v>
      </c>
      <c r="BE4" s="35">
        <f t="shared" si="0"/>
        <v>2020</v>
      </c>
      <c r="BF4" s="35">
        <f t="shared" si="0"/>
        <v>2021</v>
      </c>
      <c r="BG4" s="1109">
        <f t="shared" si="0"/>
        <v>2022</v>
      </c>
      <c r="BH4" s="36">
        <f t="shared" si="0"/>
        <v>2023</v>
      </c>
      <c r="BI4" s="1126" t="s">
        <v>16</v>
      </c>
      <c r="BJ4" s="36" t="s">
        <v>1</v>
      </c>
    </row>
    <row r="5" spans="1:64" ht="24.6" thickBot="1">
      <c r="T5" s="699" t="s">
        <v>489</v>
      </c>
      <c r="X5" s="1688"/>
    </row>
    <row r="6" spans="1:64" ht="14.4" thickBot="1">
      <c r="T6" s="32" t="s">
        <v>155</v>
      </c>
      <c r="U6" s="33"/>
      <c r="V6" s="981"/>
      <c r="X6" s="1522"/>
      <c r="Y6" s="1522"/>
      <c r="Z6" s="1689"/>
      <c r="AA6" s="34">
        <v>1990</v>
      </c>
      <c r="AB6" s="35">
        <f t="shared" ref="AB6:BH6" si="1">AA6+1</f>
        <v>1991</v>
      </c>
      <c r="AC6" s="35">
        <f t="shared" si="1"/>
        <v>1992</v>
      </c>
      <c r="AD6" s="35">
        <f t="shared" si="1"/>
        <v>1993</v>
      </c>
      <c r="AE6" s="35">
        <f t="shared" si="1"/>
        <v>1994</v>
      </c>
      <c r="AF6" s="35">
        <f t="shared" si="1"/>
        <v>1995</v>
      </c>
      <c r="AG6" s="35">
        <f t="shared" si="1"/>
        <v>1996</v>
      </c>
      <c r="AH6" s="35">
        <f t="shared" si="1"/>
        <v>1997</v>
      </c>
      <c r="AI6" s="35">
        <f t="shared" si="1"/>
        <v>1998</v>
      </c>
      <c r="AJ6" s="35">
        <f t="shared" si="1"/>
        <v>1999</v>
      </c>
      <c r="AK6" s="35">
        <f t="shared" si="1"/>
        <v>2000</v>
      </c>
      <c r="AL6" s="35">
        <f t="shared" si="1"/>
        <v>2001</v>
      </c>
      <c r="AM6" s="35">
        <f t="shared" si="1"/>
        <v>2002</v>
      </c>
      <c r="AN6" s="35">
        <f t="shared" si="1"/>
        <v>2003</v>
      </c>
      <c r="AO6" s="35">
        <f t="shared" si="1"/>
        <v>2004</v>
      </c>
      <c r="AP6" s="35">
        <f t="shared" si="1"/>
        <v>2005</v>
      </c>
      <c r="AQ6" s="35">
        <f t="shared" si="1"/>
        <v>2006</v>
      </c>
      <c r="AR6" s="35">
        <f t="shared" si="1"/>
        <v>2007</v>
      </c>
      <c r="AS6" s="35">
        <f t="shared" si="1"/>
        <v>2008</v>
      </c>
      <c r="AT6" s="35">
        <f t="shared" si="1"/>
        <v>2009</v>
      </c>
      <c r="AU6" s="35">
        <f t="shared" si="1"/>
        <v>2010</v>
      </c>
      <c r="AV6" s="35">
        <f t="shared" si="1"/>
        <v>2011</v>
      </c>
      <c r="AW6" s="35">
        <f t="shared" si="1"/>
        <v>2012</v>
      </c>
      <c r="AX6" s="35">
        <f t="shared" si="1"/>
        <v>2013</v>
      </c>
      <c r="AY6" s="35">
        <f t="shared" si="1"/>
        <v>2014</v>
      </c>
      <c r="AZ6" s="35">
        <f t="shared" si="1"/>
        <v>2015</v>
      </c>
      <c r="BA6" s="35">
        <f t="shared" si="1"/>
        <v>2016</v>
      </c>
      <c r="BB6" s="35">
        <f t="shared" si="1"/>
        <v>2017</v>
      </c>
      <c r="BC6" s="35">
        <f t="shared" si="1"/>
        <v>2018</v>
      </c>
      <c r="BD6" s="35">
        <f t="shared" si="1"/>
        <v>2019</v>
      </c>
      <c r="BE6" s="35">
        <f t="shared" si="1"/>
        <v>2020</v>
      </c>
      <c r="BF6" s="35">
        <f t="shared" si="1"/>
        <v>2021</v>
      </c>
      <c r="BG6" s="1109">
        <f t="shared" si="1"/>
        <v>2022</v>
      </c>
      <c r="BH6" s="1109">
        <f t="shared" si="1"/>
        <v>2023</v>
      </c>
      <c r="BI6" s="1126" t="s">
        <v>16</v>
      </c>
      <c r="BJ6" s="36" t="s">
        <v>1</v>
      </c>
    </row>
    <row r="7" spans="1:64" ht="15" customHeight="1">
      <c r="T7" s="37" t="s">
        <v>184</v>
      </c>
      <c r="U7" s="38"/>
      <c r="V7" s="1072"/>
      <c r="X7" s="1550"/>
      <c r="Y7" s="1521"/>
      <c r="Z7" s="1690"/>
      <c r="AA7" s="1094">
        <v>1078221.0694690207</v>
      </c>
      <c r="AB7" s="39">
        <v>1088660.9721330912</v>
      </c>
      <c r="AC7" s="39">
        <v>1097458.4782635774</v>
      </c>
      <c r="AD7" s="39">
        <v>1091930.2014646968</v>
      </c>
      <c r="AE7" s="39">
        <v>1142860.0389372674</v>
      </c>
      <c r="AF7" s="39">
        <v>1154331.4119637576</v>
      </c>
      <c r="AG7" s="39">
        <v>1165850.752851371</v>
      </c>
      <c r="AH7" s="39">
        <v>1160380.2940834865</v>
      </c>
      <c r="AI7" s="39">
        <v>1126697.8065597024</v>
      </c>
      <c r="AJ7" s="39">
        <v>1163153.9495837442</v>
      </c>
      <c r="AK7" s="39">
        <v>1185228.0846652368</v>
      </c>
      <c r="AL7" s="39">
        <v>1173208.8880090909</v>
      </c>
      <c r="AM7" s="39">
        <v>1205750.6439131657</v>
      </c>
      <c r="AN7" s="39">
        <v>1214916.5084337736</v>
      </c>
      <c r="AO7" s="39">
        <v>1210879.4842866336</v>
      </c>
      <c r="AP7" s="39">
        <v>1217687.2232025312</v>
      </c>
      <c r="AQ7" s="39">
        <v>1195057.1719391141</v>
      </c>
      <c r="AR7" s="39">
        <v>1231200.2442572929</v>
      </c>
      <c r="AS7" s="39">
        <v>1163811.4354651594</v>
      </c>
      <c r="AT7" s="39">
        <v>1103055.312748357</v>
      </c>
      <c r="AU7" s="39">
        <v>1153152.2758150036</v>
      </c>
      <c r="AV7" s="39">
        <v>1204218.7379163858</v>
      </c>
      <c r="AW7" s="39">
        <v>1244544.842265415</v>
      </c>
      <c r="AX7" s="39">
        <v>1252192.8063094825</v>
      </c>
      <c r="AY7" s="39">
        <v>1201715.4940599883</v>
      </c>
      <c r="AZ7" s="39">
        <v>1162786.8602245341</v>
      </c>
      <c r="BA7" s="39">
        <v>1143734.0146407317</v>
      </c>
      <c r="BB7" s="39">
        <v>1127566.9716080949</v>
      </c>
      <c r="BC7" s="39">
        <v>1082476.3265783517</v>
      </c>
      <c r="BD7" s="39">
        <v>1047475.8592301751</v>
      </c>
      <c r="BE7" s="39">
        <v>986342.99832360796</v>
      </c>
      <c r="BF7" s="39">
        <v>1005829.1568453475</v>
      </c>
      <c r="BG7" s="1110">
        <v>979686.28244776209</v>
      </c>
      <c r="BH7" s="1110">
        <v>933884.15715508931</v>
      </c>
      <c r="BI7" s="1127"/>
      <c r="BJ7" s="40"/>
      <c r="BK7" s="41"/>
      <c r="BL7" s="41"/>
    </row>
    <row r="8" spans="1:64" ht="15" customHeight="1">
      <c r="T8" s="961"/>
      <c r="U8" s="42" t="s">
        <v>156</v>
      </c>
      <c r="V8" s="868"/>
      <c r="Z8" s="1152"/>
      <c r="AA8" s="1095">
        <f>SUM(AA9:AA11)</f>
        <v>368156.09898437903</v>
      </c>
      <c r="AB8" s="43">
        <f t="shared" ref="AB8:BG8" si="2">SUM(AB9:AB11)</f>
        <v>369053.91577209346</v>
      </c>
      <c r="AC8" s="43">
        <f t="shared" si="2"/>
        <v>373949.3509927307</v>
      </c>
      <c r="AD8" s="43">
        <f t="shared" si="2"/>
        <v>356665.59930808359</v>
      </c>
      <c r="AE8" s="43">
        <f t="shared" si="2"/>
        <v>391065.86933507863</v>
      </c>
      <c r="AF8" s="43">
        <f t="shared" si="2"/>
        <v>378496.18668984901</v>
      </c>
      <c r="AG8" s="43">
        <f t="shared" si="2"/>
        <v>381042.63583246316</v>
      </c>
      <c r="AH8" s="43">
        <f t="shared" si="2"/>
        <v>376928.77438629296</v>
      </c>
      <c r="AI8" s="43">
        <f t="shared" si="2"/>
        <v>364478.40551280917</v>
      </c>
      <c r="AJ8" s="43">
        <f t="shared" si="2"/>
        <v>386460.33306607464</v>
      </c>
      <c r="AK8" s="43">
        <f t="shared" si="2"/>
        <v>395021.62244080403</v>
      </c>
      <c r="AL8" s="43">
        <f t="shared" si="2"/>
        <v>386078.98510155152</v>
      </c>
      <c r="AM8" s="43">
        <f t="shared" si="2"/>
        <v>412958.73441190372</v>
      </c>
      <c r="AN8" s="43">
        <f t="shared" si="2"/>
        <v>432047.2658851195</v>
      </c>
      <c r="AO8" s="43">
        <f t="shared" si="2"/>
        <v>429713.20387312205</v>
      </c>
      <c r="AP8" s="43">
        <f t="shared" si="2"/>
        <v>449110.33320138522</v>
      </c>
      <c r="AQ8" s="43">
        <f t="shared" si="2"/>
        <v>440124.04276517307</v>
      </c>
      <c r="AR8" s="43">
        <f t="shared" si="2"/>
        <v>490340.89320872689</v>
      </c>
      <c r="AS8" s="43">
        <f t="shared" si="2"/>
        <v>471136.9510105325</v>
      </c>
      <c r="AT8" s="43">
        <f t="shared" si="2"/>
        <v>440857.00391714583</v>
      </c>
      <c r="AU8" s="43">
        <f t="shared" si="2"/>
        <v>473294.4657067504</v>
      </c>
      <c r="AV8" s="43">
        <f t="shared" si="2"/>
        <v>534260.98396501958</v>
      </c>
      <c r="AW8" s="43">
        <f t="shared" si="2"/>
        <v>580965.60685389547</v>
      </c>
      <c r="AX8" s="43">
        <f t="shared" si="2"/>
        <v>582932.5197108984</v>
      </c>
      <c r="AY8" s="43">
        <f t="shared" si="2"/>
        <v>552339.89066717401</v>
      </c>
      <c r="AZ8" s="43">
        <f t="shared" si="2"/>
        <v>526750.68857074971</v>
      </c>
      <c r="BA8" s="43">
        <f t="shared" si="2"/>
        <v>521531.32650926284</v>
      </c>
      <c r="BB8" s="43">
        <f t="shared" si="2"/>
        <v>507753.21801405167</v>
      </c>
      <c r="BC8" s="43">
        <f t="shared" si="2"/>
        <v>470282.85467118112</v>
      </c>
      <c r="BD8" s="43">
        <f t="shared" si="2"/>
        <v>447733.05452342029</v>
      </c>
      <c r="BE8" s="43">
        <f t="shared" si="2"/>
        <v>436129.22478364065</v>
      </c>
      <c r="BF8" s="43">
        <f t="shared" si="2"/>
        <v>442678.90020803153</v>
      </c>
      <c r="BG8" s="1111">
        <f t="shared" si="2"/>
        <v>435474.03628597962</v>
      </c>
      <c r="BH8" s="1111">
        <f t="shared" ref="BH8" si="3">SUM(BH9:BH11)</f>
        <v>405590.50210057752</v>
      </c>
      <c r="BI8" s="1128"/>
      <c r="BJ8" s="44"/>
      <c r="BK8" s="41"/>
      <c r="BL8" s="41"/>
    </row>
    <row r="9" spans="1:64" ht="15" customHeight="1">
      <c r="T9" s="961"/>
      <c r="U9" s="63"/>
      <c r="V9" s="1073" t="s">
        <v>439</v>
      </c>
      <c r="Z9" s="1152"/>
      <c r="AA9" s="1096">
        <v>303054.87200858042</v>
      </c>
      <c r="AB9" s="45">
        <v>305126.7077809968</v>
      </c>
      <c r="AC9" s="45">
        <v>311886.4973292246</v>
      </c>
      <c r="AD9" s="45">
        <v>292340.10844713263</v>
      </c>
      <c r="AE9" s="45">
        <v>330213.28435363708</v>
      </c>
      <c r="AF9" s="45">
        <v>317587.27964837541</v>
      </c>
      <c r="AG9" s="45">
        <v>319160.72721108171</v>
      </c>
      <c r="AH9" s="45">
        <v>312836.11915757204</v>
      </c>
      <c r="AI9" s="45">
        <v>302942.95220984821</v>
      </c>
      <c r="AJ9" s="45">
        <v>322518.16813004902</v>
      </c>
      <c r="AK9" s="45">
        <v>330117.86827302969</v>
      </c>
      <c r="AL9" s="45">
        <v>323028.7100697775</v>
      </c>
      <c r="AM9" s="45">
        <v>350095.46362330782</v>
      </c>
      <c r="AN9" s="45">
        <v>367664.92802646628</v>
      </c>
      <c r="AO9" s="45">
        <v>362723.91366389371</v>
      </c>
      <c r="AP9" s="45">
        <v>378044.3813409498</v>
      </c>
      <c r="AQ9" s="45">
        <v>369049.96210362978</v>
      </c>
      <c r="AR9" s="45">
        <v>419683.91894836887</v>
      </c>
      <c r="AS9" s="45">
        <v>402635.2313733109</v>
      </c>
      <c r="AT9" s="45">
        <v>373132.37250626925</v>
      </c>
      <c r="AU9" s="45">
        <v>404238.65629349498</v>
      </c>
      <c r="AV9" s="45">
        <v>468951.32126357767</v>
      </c>
      <c r="AW9" s="45">
        <v>516375.92269990908</v>
      </c>
      <c r="AX9" s="45">
        <v>521861.60065757646</v>
      </c>
      <c r="AY9" s="45">
        <v>493349.70120678202</v>
      </c>
      <c r="AZ9" s="45">
        <v>468472.15869994945</v>
      </c>
      <c r="BA9" s="45">
        <v>466658.68332391244</v>
      </c>
      <c r="BB9" s="45">
        <v>454708.340439672</v>
      </c>
      <c r="BC9" s="45">
        <v>415366.24597064976</v>
      </c>
      <c r="BD9" s="45">
        <v>396011.20929513802</v>
      </c>
      <c r="BE9" s="45">
        <v>392287.91318239277</v>
      </c>
      <c r="BF9" s="45">
        <v>395616.28476168669</v>
      </c>
      <c r="BG9" s="1112">
        <v>388370.83866535773</v>
      </c>
      <c r="BH9" s="1112">
        <v>361567.91602197627</v>
      </c>
      <c r="BI9" s="1129"/>
      <c r="BJ9" s="46"/>
      <c r="BK9" s="41"/>
      <c r="BL9" s="41"/>
    </row>
    <row r="10" spans="1:64" ht="15" customHeight="1">
      <c r="T10" s="961"/>
      <c r="U10" s="63"/>
      <c r="V10" s="1074" t="s">
        <v>440</v>
      </c>
      <c r="Z10" s="1152"/>
      <c r="AA10" s="1097">
        <v>36023.143737999155</v>
      </c>
      <c r="AB10" s="47">
        <v>36765.906447668596</v>
      </c>
      <c r="AC10" s="47">
        <v>37432.636029236834</v>
      </c>
      <c r="AD10" s="47">
        <v>39856.552545622617</v>
      </c>
      <c r="AE10" s="47">
        <v>39956.147417309228</v>
      </c>
      <c r="AF10" s="47">
        <v>40676.442908726473</v>
      </c>
      <c r="AG10" s="47">
        <v>42420.289396849919</v>
      </c>
      <c r="AH10" s="47">
        <v>45604.660151900949</v>
      </c>
      <c r="AI10" s="47">
        <v>44901.091774984845</v>
      </c>
      <c r="AJ10" s="47">
        <v>46173.95351731289</v>
      </c>
      <c r="AK10" s="47">
        <v>46505.562011209367</v>
      </c>
      <c r="AL10" s="47">
        <v>45232.899585371459</v>
      </c>
      <c r="AM10" s="47">
        <v>44916.505109144353</v>
      </c>
      <c r="AN10" s="47">
        <v>47308.800440867235</v>
      </c>
      <c r="AO10" s="47">
        <v>49093.026824337503</v>
      </c>
      <c r="AP10" s="47">
        <v>50334.371446912039</v>
      </c>
      <c r="AQ10" s="47">
        <v>50381.890870797819</v>
      </c>
      <c r="AR10" s="47">
        <v>49227.588766998553</v>
      </c>
      <c r="AS10" s="47">
        <v>47290.580305090756</v>
      </c>
      <c r="AT10" s="47">
        <v>46613.317941290959</v>
      </c>
      <c r="AU10" s="47">
        <v>47164.717026882361</v>
      </c>
      <c r="AV10" s="47">
        <v>43949.278139140333</v>
      </c>
      <c r="AW10" s="47">
        <v>42782.863348088766</v>
      </c>
      <c r="AX10" s="47">
        <v>42401.228593666761</v>
      </c>
      <c r="AY10" s="47">
        <v>40577.716924037435</v>
      </c>
      <c r="AZ10" s="47">
        <v>41124.222476191484</v>
      </c>
      <c r="BA10" s="47">
        <v>37056.7022035474</v>
      </c>
      <c r="BB10" s="47">
        <v>36243.826200166601</v>
      </c>
      <c r="BC10" s="47">
        <v>37035.435588115346</v>
      </c>
      <c r="BD10" s="47">
        <v>35330.417306201154</v>
      </c>
      <c r="BE10" s="47">
        <v>28958.197930562477</v>
      </c>
      <c r="BF10" s="47">
        <v>30683.102396509523</v>
      </c>
      <c r="BG10" s="1113">
        <v>31137.129408890982</v>
      </c>
      <c r="BH10" s="1113">
        <v>28771.073497679779</v>
      </c>
      <c r="BI10" s="1461" t="s">
        <v>504</v>
      </c>
      <c r="BJ10" s="48" t="s">
        <v>166</v>
      </c>
      <c r="BK10" s="41"/>
      <c r="BL10" s="41"/>
    </row>
    <row r="11" spans="1:64" ht="15" customHeight="1">
      <c r="T11" s="961"/>
      <c r="U11" s="63"/>
      <c r="V11" s="1075" t="s">
        <v>441</v>
      </c>
      <c r="Z11" s="1152"/>
      <c r="AA11" s="1098">
        <v>29078.083237799448</v>
      </c>
      <c r="AB11" s="49">
        <v>27161.301543428035</v>
      </c>
      <c r="AC11" s="49">
        <v>24630.217634269273</v>
      </c>
      <c r="AD11" s="49">
        <v>24468.938315328302</v>
      </c>
      <c r="AE11" s="49">
        <v>20896.43756413232</v>
      </c>
      <c r="AF11" s="49">
        <v>20232.464132747118</v>
      </c>
      <c r="AG11" s="49">
        <v>19461.619224531525</v>
      </c>
      <c r="AH11" s="49">
        <v>18487.995076819985</v>
      </c>
      <c r="AI11" s="49">
        <v>16634.361527976096</v>
      </c>
      <c r="AJ11" s="49">
        <v>17768.211418712752</v>
      </c>
      <c r="AK11" s="49">
        <v>18398.192156564968</v>
      </c>
      <c r="AL11" s="49">
        <v>17817.375446402559</v>
      </c>
      <c r="AM11" s="49">
        <v>17946.765679451495</v>
      </c>
      <c r="AN11" s="49">
        <v>17073.537417785956</v>
      </c>
      <c r="AO11" s="49">
        <v>17896.263384890855</v>
      </c>
      <c r="AP11" s="49">
        <v>20731.580413523348</v>
      </c>
      <c r="AQ11" s="49">
        <v>20692.189790745495</v>
      </c>
      <c r="AR11" s="49">
        <v>21429.385493359485</v>
      </c>
      <c r="AS11" s="49">
        <v>21211.139332130835</v>
      </c>
      <c r="AT11" s="49">
        <v>21111.313469585606</v>
      </c>
      <c r="AU11" s="49">
        <v>21891.092386373057</v>
      </c>
      <c r="AV11" s="49">
        <v>21360.384562301573</v>
      </c>
      <c r="AW11" s="49">
        <v>21806.820805897605</v>
      </c>
      <c r="AX11" s="49">
        <v>18669.690459655125</v>
      </c>
      <c r="AY11" s="49">
        <v>18412.472536354562</v>
      </c>
      <c r="AZ11" s="49">
        <v>17154.307394608746</v>
      </c>
      <c r="BA11" s="49">
        <v>17815.940981802978</v>
      </c>
      <c r="BB11" s="49">
        <v>16801.051374213093</v>
      </c>
      <c r="BC11" s="49">
        <v>17881.173112415996</v>
      </c>
      <c r="BD11" s="49">
        <v>16391.427922081079</v>
      </c>
      <c r="BE11" s="49">
        <v>14883.113670685399</v>
      </c>
      <c r="BF11" s="49">
        <v>16379.513049835334</v>
      </c>
      <c r="BG11" s="1114">
        <v>15966.068211730926</v>
      </c>
      <c r="BH11" s="1114">
        <v>15251.512580921442</v>
      </c>
      <c r="BI11" s="1462" t="s">
        <v>504</v>
      </c>
      <c r="BJ11" s="50" t="s">
        <v>166</v>
      </c>
      <c r="BK11" s="41"/>
      <c r="BL11" s="41"/>
    </row>
    <row r="12" spans="1:64" ht="15" customHeight="1">
      <c r="T12" s="961"/>
      <c r="U12" s="42" t="s">
        <v>171</v>
      </c>
      <c r="V12" s="1076"/>
      <c r="Z12" s="1152"/>
      <c r="AA12" s="1795"/>
      <c r="AB12" s="1796"/>
      <c r="AC12" s="1796"/>
      <c r="AD12" s="1796"/>
      <c r="AE12" s="1796"/>
      <c r="AF12" s="1796"/>
      <c r="AG12" s="1796"/>
      <c r="AH12" s="1796"/>
      <c r="AI12" s="1796"/>
      <c r="AJ12" s="1796"/>
      <c r="AK12" s="1796"/>
      <c r="AL12" s="1796"/>
      <c r="AM12" s="1796"/>
      <c r="AN12" s="1796"/>
      <c r="AO12" s="1796"/>
      <c r="AP12" s="1796"/>
      <c r="AQ12" s="1796"/>
      <c r="AR12" s="1796"/>
      <c r="AS12" s="1796"/>
      <c r="AT12" s="1796"/>
      <c r="AU12" s="1796"/>
      <c r="AV12" s="1796"/>
      <c r="AW12" s="1796"/>
      <c r="AX12" s="1796"/>
      <c r="AY12" s="1796"/>
      <c r="AZ12" s="1796"/>
      <c r="BA12" s="1796"/>
      <c r="BB12" s="1796"/>
      <c r="BC12" s="1796"/>
      <c r="BD12" s="1796"/>
      <c r="BE12" s="1796"/>
      <c r="BF12" s="1796"/>
      <c r="BG12" s="1797"/>
      <c r="BH12" s="1797"/>
      <c r="BI12" s="1798"/>
      <c r="BJ12" s="1799"/>
      <c r="BK12" s="41"/>
      <c r="BL12" s="41"/>
    </row>
    <row r="13" spans="1:64" ht="15" customHeight="1">
      <c r="T13" s="961"/>
      <c r="U13" s="63"/>
      <c r="V13" s="1074" t="s">
        <v>442</v>
      </c>
      <c r="Z13" s="1152"/>
      <c r="AA13" s="1099">
        <v>150622.18015570319</v>
      </c>
      <c r="AB13" s="53">
        <v>146143.00190284563</v>
      </c>
      <c r="AC13" s="53">
        <v>139358.49830245491</v>
      </c>
      <c r="AD13" s="53">
        <v>139225.27881538562</v>
      </c>
      <c r="AE13" s="53">
        <v>141464.01277989932</v>
      </c>
      <c r="AF13" s="53">
        <v>142998.82653200079</v>
      </c>
      <c r="AG13" s="53">
        <v>145524.34541152988</v>
      </c>
      <c r="AH13" s="53">
        <v>147956.66859980414</v>
      </c>
      <c r="AI13" s="53">
        <v>140095.3645845498</v>
      </c>
      <c r="AJ13" s="53">
        <v>144182.16710782435</v>
      </c>
      <c r="AK13" s="53">
        <v>152021.77919768009</v>
      </c>
      <c r="AL13" s="53">
        <v>149447.68749515965</v>
      </c>
      <c r="AM13" s="53">
        <v>155289.83137138677</v>
      </c>
      <c r="AN13" s="53">
        <v>156754.62522367362</v>
      </c>
      <c r="AO13" s="53">
        <v>157523.18716606376</v>
      </c>
      <c r="AP13" s="53">
        <v>154092.76735520811</v>
      </c>
      <c r="AQ13" s="53">
        <v>156062.40840345365</v>
      </c>
      <c r="AR13" s="53">
        <v>160284.04057197901</v>
      </c>
      <c r="AS13" s="53">
        <v>144726.27649950585</v>
      </c>
      <c r="AT13" s="53">
        <v>135624.33015255874</v>
      </c>
      <c r="AU13" s="53">
        <v>153144.77763817069</v>
      </c>
      <c r="AV13" s="53">
        <v>148876.94132883192</v>
      </c>
      <c r="AW13" s="53">
        <v>151279.79194607362</v>
      </c>
      <c r="AX13" s="53">
        <v>157540.50389365319</v>
      </c>
      <c r="AY13" s="53">
        <v>155084.8414653003</v>
      </c>
      <c r="AZ13" s="53">
        <v>148848.58347004303</v>
      </c>
      <c r="BA13" s="53">
        <v>142730.56637633109</v>
      </c>
      <c r="BB13" s="53">
        <v>139734.46189895773</v>
      </c>
      <c r="BC13" s="53">
        <v>136157.1318480034</v>
      </c>
      <c r="BD13" s="53">
        <v>134124.46559258952</v>
      </c>
      <c r="BE13" s="53">
        <v>111962.99958677562</v>
      </c>
      <c r="BF13" s="53">
        <v>124783.49448518975</v>
      </c>
      <c r="BG13" s="1116">
        <v>114190.15582815824</v>
      </c>
      <c r="BH13" s="1116">
        <v>111780.87376956044</v>
      </c>
      <c r="BI13" s="1463" t="s">
        <v>504</v>
      </c>
      <c r="BJ13" s="54" t="s">
        <v>166</v>
      </c>
      <c r="BK13" s="41"/>
      <c r="BL13" s="41"/>
    </row>
    <row r="14" spans="1:64" ht="15" customHeight="1">
      <c r="T14" s="961"/>
      <c r="U14" s="63"/>
      <c r="V14" s="1077" t="s">
        <v>443</v>
      </c>
      <c r="Z14" s="1152"/>
      <c r="AA14" s="1099">
        <v>8428.7542192021938</v>
      </c>
      <c r="AB14" s="53">
        <v>8292.3635106935471</v>
      </c>
      <c r="AC14" s="53">
        <v>8298.7259793314952</v>
      </c>
      <c r="AD14" s="53">
        <v>7955.3508334829203</v>
      </c>
      <c r="AE14" s="53">
        <v>7734.7069671716754</v>
      </c>
      <c r="AF14" s="53">
        <v>7380.6608090325281</v>
      </c>
      <c r="AG14" s="53">
        <v>6683.0819233066104</v>
      </c>
      <c r="AH14" s="53">
        <v>6869.5268759919454</v>
      </c>
      <c r="AI14" s="53">
        <v>6684.1235005617618</v>
      </c>
      <c r="AJ14" s="53">
        <v>6609.5570801324211</v>
      </c>
      <c r="AK14" s="53">
        <v>6311.2387110200507</v>
      </c>
      <c r="AL14" s="53">
        <v>6329.5083449283111</v>
      </c>
      <c r="AM14" s="53">
        <v>6265.4186812165553</v>
      </c>
      <c r="AN14" s="53">
        <v>6274.1050464868376</v>
      </c>
      <c r="AO14" s="53">
        <v>6160.6907915213515</v>
      </c>
      <c r="AP14" s="53">
        <v>5686.2623958084832</v>
      </c>
      <c r="AQ14" s="53">
        <v>5623.8264206551758</v>
      </c>
      <c r="AR14" s="53">
        <v>5018.9721479324589</v>
      </c>
      <c r="AS14" s="53">
        <v>4774.1279018362893</v>
      </c>
      <c r="AT14" s="53">
        <v>4050.6165542186964</v>
      </c>
      <c r="AU14" s="53">
        <v>3960.9632603196633</v>
      </c>
      <c r="AV14" s="53">
        <v>3834.9448652526075</v>
      </c>
      <c r="AW14" s="53">
        <v>3991.688418566484</v>
      </c>
      <c r="AX14" s="53">
        <v>3742.2675015601603</v>
      </c>
      <c r="AY14" s="53">
        <v>3636.7404092757765</v>
      </c>
      <c r="AZ14" s="53">
        <v>3238.6187787226495</v>
      </c>
      <c r="BA14" s="53">
        <v>3499.15657941058</v>
      </c>
      <c r="BB14" s="53">
        <v>3129.733762187795</v>
      </c>
      <c r="BC14" s="53">
        <v>3286.1475237655668</v>
      </c>
      <c r="BD14" s="53">
        <v>2877.8682035733673</v>
      </c>
      <c r="BE14" s="53">
        <v>2759.6979640042146</v>
      </c>
      <c r="BF14" s="53">
        <v>3040.5692742164192</v>
      </c>
      <c r="BG14" s="1116">
        <v>2941.8244065075692</v>
      </c>
      <c r="BH14" s="1116">
        <v>2821.4093145117145</v>
      </c>
      <c r="BI14" s="1463" t="s">
        <v>504</v>
      </c>
      <c r="BJ14" s="54" t="s">
        <v>166</v>
      </c>
      <c r="BK14" s="41"/>
      <c r="BL14" s="41"/>
    </row>
    <row r="15" spans="1:64" ht="15" customHeight="1">
      <c r="T15" s="961"/>
      <c r="U15" s="63"/>
      <c r="V15" s="1074" t="s">
        <v>444</v>
      </c>
      <c r="Z15" s="1152"/>
      <c r="AA15" s="1099">
        <v>58039.131002580936</v>
      </c>
      <c r="AB15" s="53">
        <v>59092.402416783756</v>
      </c>
      <c r="AC15" s="53">
        <v>59360.201589027958</v>
      </c>
      <c r="AD15" s="53">
        <v>60067.384138679641</v>
      </c>
      <c r="AE15" s="53">
        <v>62982.180047518734</v>
      </c>
      <c r="AF15" s="53">
        <v>64338.549433763677</v>
      </c>
      <c r="AG15" s="53">
        <v>66518.120545136291</v>
      </c>
      <c r="AH15" s="53">
        <v>65137.636505608214</v>
      </c>
      <c r="AI15" s="53">
        <v>55321.454530617622</v>
      </c>
      <c r="AJ15" s="53">
        <v>55930.460601919382</v>
      </c>
      <c r="AK15" s="53">
        <v>59517.910893288557</v>
      </c>
      <c r="AL15" s="53">
        <v>57845.928360358303</v>
      </c>
      <c r="AM15" s="53">
        <v>57348.950046804872</v>
      </c>
      <c r="AN15" s="53">
        <v>55572.539538939905</v>
      </c>
      <c r="AO15" s="53">
        <v>56110.435138234781</v>
      </c>
      <c r="AP15" s="53">
        <v>54951.890535835701</v>
      </c>
      <c r="AQ15" s="53">
        <v>54059.250038120197</v>
      </c>
      <c r="AR15" s="53">
        <v>54590.425993023768</v>
      </c>
      <c r="AS15" s="53">
        <v>50524.763001315921</v>
      </c>
      <c r="AT15" s="53">
        <v>49533.369268750022</v>
      </c>
      <c r="AU15" s="53">
        <v>50116.520323405923</v>
      </c>
      <c r="AV15" s="53">
        <v>49491.254669441332</v>
      </c>
      <c r="AW15" s="53">
        <v>47331.287426413925</v>
      </c>
      <c r="AX15" s="53">
        <v>48265.191453183026</v>
      </c>
      <c r="AY15" s="53">
        <v>46579.538660555867</v>
      </c>
      <c r="AZ15" s="53">
        <v>45562.556288994099</v>
      </c>
      <c r="BA15" s="53">
        <v>42362.486928957827</v>
      </c>
      <c r="BB15" s="53">
        <v>42925.692699934516</v>
      </c>
      <c r="BC15" s="53">
        <v>42234.058184496425</v>
      </c>
      <c r="BD15" s="53">
        <v>42157.998819641543</v>
      </c>
      <c r="BE15" s="53">
        <v>39540.974628031356</v>
      </c>
      <c r="BF15" s="53">
        <v>42727.43624049129</v>
      </c>
      <c r="BG15" s="1116">
        <v>40820.06129340452</v>
      </c>
      <c r="BH15" s="1116">
        <v>39236.455016500338</v>
      </c>
      <c r="BI15" s="1463" t="s">
        <v>504</v>
      </c>
      <c r="BJ15" s="54" t="s">
        <v>166</v>
      </c>
      <c r="BK15" s="41"/>
      <c r="BL15" s="41"/>
    </row>
    <row r="16" spans="1:64" ht="15" customHeight="1">
      <c r="T16" s="961"/>
      <c r="U16" s="63"/>
      <c r="V16" s="1074" t="s">
        <v>445</v>
      </c>
      <c r="Z16" s="1152"/>
      <c r="AA16" s="1099">
        <v>27106.453495207807</v>
      </c>
      <c r="AB16" s="53">
        <v>27510.351615533349</v>
      </c>
      <c r="AC16" s="53">
        <v>27391.551345395445</v>
      </c>
      <c r="AD16" s="53">
        <v>28251.464769505721</v>
      </c>
      <c r="AE16" s="53">
        <v>29496.393565601367</v>
      </c>
      <c r="AF16" s="53">
        <v>31428.064095092905</v>
      </c>
      <c r="AG16" s="53">
        <v>31392.751168699291</v>
      </c>
      <c r="AH16" s="53">
        <v>31299.635088516268</v>
      </c>
      <c r="AI16" s="53">
        <v>30443.921885818418</v>
      </c>
      <c r="AJ16" s="53">
        <v>30918.190984500165</v>
      </c>
      <c r="AK16" s="53">
        <v>31672.264125876562</v>
      </c>
      <c r="AL16" s="53">
        <v>31255.61614549025</v>
      </c>
      <c r="AM16" s="53">
        <v>30964.608720461241</v>
      </c>
      <c r="AN16" s="53">
        <v>30575.367022643019</v>
      </c>
      <c r="AO16" s="53">
        <v>30850.023891656179</v>
      </c>
      <c r="AP16" s="53">
        <v>29732.391950551286</v>
      </c>
      <c r="AQ16" s="53">
        <v>28097.415901677618</v>
      </c>
      <c r="AR16" s="53">
        <v>26853.022394242784</v>
      </c>
      <c r="AS16" s="53">
        <v>24984.978927086617</v>
      </c>
      <c r="AT16" s="53">
        <v>23476.676610291946</v>
      </c>
      <c r="AU16" s="53">
        <v>22644.355503308361</v>
      </c>
      <c r="AV16" s="53">
        <v>23318.199617564482</v>
      </c>
      <c r="AW16" s="53">
        <v>23810.570900014649</v>
      </c>
      <c r="AX16" s="53">
        <v>23831.683724062936</v>
      </c>
      <c r="AY16" s="53">
        <v>22899.719847066317</v>
      </c>
      <c r="AZ16" s="53">
        <v>23305.470034583268</v>
      </c>
      <c r="BA16" s="53">
        <v>20847.140017145597</v>
      </c>
      <c r="BB16" s="53">
        <v>20508.476480926169</v>
      </c>
      <c r="BC16" s="53">
        <v>20438.613392107149</v>
      </c>
      <c r="BD16" s="53">
        <v>18998.699083596432</v>
      </c>
      <c r="BE16" s="53">
        <v>17848.031130495401</v>
      </c>
      <c r="BF16" s="53">
        <v>17758.513643154703</v>
      </c>
      <c r="BG16" s="1116">
        <v>15814.7356870851</v>
      </c>
      <c r="BH16" s="1116">
        <v>15477.23711882214</v>
      </c>
      <c r="BI16" s="1463" t="s">
        <v>504</v>
      </c>
      <c r="BJ16" s="54" t="s">
        <v>166</v>
      </c>
      <c r="BK16" s="41"/>
      <c r="BL16" s="41"/>
    </row>
    <row r="17" spans="20:64" ht="15" customHeight="1">
      <c r="T17" s="961"/>
      <c r="U17" s="63"/>
      <c r="V17" s="1074" t="s">
        <v>446</v>
      </c>
      <c r="Z17" s="1152"/>
      <c r="AA17" s="1099">
        <v>7649.463950571133</v>
      </c>
      <c r="AB17" s="53">
        <v>8081.9147429120358</v>
      </c>
      <c r="AC17" s="53">
        <v>8580.2053924281536</v>
      </c>
      <c r="AD17" s="53">
        <v>9077.3937114178007</v>
      </c>
      <c r="AE17" s="53">
        <v>9300.0156434634646</v>
      </c>
      <c r="AF17" s="53">
        <v>10133.338639092755</v>
      </c>
      <c r="AG17" s="53">
        <v>9958.0676115532879</v>
      </c>
      <c r="AH17" s="53">
        <v>10343.983597480577</v>
      </c>
      <c r="AI17" s="53">
        <v>11096.618290111208</v>
      </c>
      <c r="AJ17" s="53">
        <v>11557.46158346586</v>
      </c>
      <c r="AK17" s="53">
        <v>11468.1708778254</v>
      </c>
      <c r="AL17" s="53">
        <v>11881.373938242068</v>
      </c>
      <c r="AM17" s="53">
        <v>12342.889451474904</v>
      </c>
      <c r="AN17" s="53">
        <v>11996.987759677024</v>
      </c>
      <c r="AO17" s="53">
        <v>12413.950485520078</v>
      </c>
      <c r="AP17" s="53">
        <v>12169.084183944617</v>
      </c>
      <c r="AQ17" s="53">
        <v>11848.655000450073</v>
      </c>
      <c r="AR17" s="53">
        <v>10808.137458502113</v>
      </c>
      <c r="AS17" s="53">
        <v>10004.132862373179</v>
      </c>
      <c r="AT17" s="53">
        <v>9861.9915575612631</v>
      </c>
      <c r="AU17" s="53">
        <v>9821.3118884839751</v>
      </c>
      <c r="AV17" s="53">
        <v>10787.173865877274</v>
      </c>
      <c r="AW17" s="53">
        <v>10530.058354294186</v>
      </c>
      <c r="AX17" s="53">
        <v>9808.6103069990968</v>
      </c>
      <c r="AY17" s="53">
        <v>9525.6034514620897</v>
      </c>
      <c r="AZ17" s="53">
        <v>8458.5833980802054</v>
      </c>
      <c r="BA17" s="53">
        <v>8415.5594912229717</v>
      </c>
      <c r="BB17" s="53">
        <v>7895.4294642674631</v>
      </c>
      <c r="BC17" s="53">
        <v>8809.2950306612474</v>
      </c>
      <c r="BD17" s="53">
        <v>7800.5407554963622</v>
      </c>
      <c r="BE17" s="53">
        <v>8005.4417644130699</v>
      </c>
      <c r="BF17" s="53">
        <v>8300.8537814440679</v>
      </c>
      <c r="BG17" s="1116">
        <v>7903.621857597378</v>
      </c>
      <c r="BH17" s="1116">
        <v>7306.7968809867298</v>
      </c>
      <c r="BI17" s="1463"/>
      <c r="BJ17" s="54"/>
      <c r="BK17" s="41"/>
      <c r="BL17" s="41"/>
    </row>
    <row r="18" spans="20:64" ht="15" customHeight="1">
      <c r="T18" s="961"/>
      <c r="U18" s="63"/>
      <c r="V18" s="1074" t="s">
        <v>447</v>
      </c>
      <c r="Z18" s="1152"/>
      <c r="AA18" s="1099">
        <v>43634.230168556336</v>
      </c>
      <c r="AB18" s="53">
        <v>44236.557797210808</v>
      </c>
      <c r="AC18" s="53">
        <v>44692.05632799126</v>
      </c>
      <c r="AD18" s="53">
        <v>45297.483222986004</v>
      </c>
      <c r="AE18" s="53">
        <v>46010.848309226094</v>
      </c>
      <c r="AF18" s="53">
        <v>46460.549983695761</v>
      </c>
      <c r="AG18" s="53">
        <v>46359.787687544595</v>
      </c>
      <c r="AH18" s="53">
        <v>45366.707649506177</v>
      </c>
      <c r="AI18" s="53">
        <v>40554.2431282322</v>
      </c>
      <c r="AJ18" s="53">
        <v>40240.171955064332</v>
      </c>
      <c r="AK18" s="53">
        <v>40100.115952703723</v>
      </c>
      <c r="AL18" s="53">
        <v>38910.272421285918</v>
      </c>
      <c r="AM18" s="53">
        <v>38525.44103688273</v>
      </c>
      <c r="AN18" s="53">
        <v>38448.358053348842</v>
      </c>
      <c r="AO18" s="53">
        <v>36499.466110399866</v>
      </c>
      <c r="AP18" s="53">
        <v>35443.178136377443</v>
      </c>
      <c r="AQ18" s="53">
        <v>35570.412090115038</v>
      </c>
      <c r="AR18" s="53">
        <v>34472.696708099953</v>
      </c>
      <c r="AS18" s="53">
        <v>32802.258647670889</v>
      </c>
      <c r="AT18" s="53">
        <v>29257.696559060369</v>
      </c>
      <c r="AU18" s="53">
        <v>28710.504766085469</v>
      </c>
      <c r="AV18" s="53">
        <v>28625.615197171493</v>
      </c>
      <c r="AW18" s="53">
        <v>28833.478238577965</v>
      </c>
      <c r="AX18" s="53">
        <v>29802.778819226245</v>
      </c>
      <c r="AY18" s="53">
        <v>28991.309772803335</v>
      </c>
      <c r="AZ18" s="53">
        <v>28053.66085460336</v>
      </c>
      <c r="BA18" s="53">
        <v>27097.33841338188</v>
      </c>
      <c r="BB18" s="53">
        <v>26921.085362538081</v>
      </c>
      <c r="BC18" s="53">
        <v>27017.903707524885</v>
      </c>
      <c r="BD18" s="53">
        <v>25872.549445326847</v>
      </c>
      <c r="BE18" s="53">
        <v>25103.549731364496</v>
      </c>
      <c r="BF18" s="53">
        <v>24971.810067266673</v>
      </c>
      <c r="BG18" s="1116">
        <v>22353.296448877431</v>
      </c>
      <c r="BH18" s="1116">
        <v>20695.734510604987</v>
      </c>
      <c r="BI18" s="1463" t="s">
        <v>504</v>
      </c>
      <c r="BJ18" s="54" t="s">
        <v>166</v>
      </c>
      <c r="BK18" s="41"/>
      <c r="BL18" s="41"/>
    </row>
    <row r="19" spans="20:64" ht="15" customHeight="1">
      <c r="T19" s="961"/>
      <c r="U19" s="63"/>
      <c r="V19" s="1077" t="s">
        <v>448</v>
      </c>
      <c r="Z19" s="1152"/>
      <c r="AA19" s="1785"/>
      <c r="AB19" s="1786"/>
      <c r="AC19" s="1786"/>
      <c r="AD19" s="1786"/>
      <c r="AE19" s="1786"/>
      <c r="AF19" s="1786"/>
      <c r="AG19" s="1786"/>
      <c r="AH19" s="1786"/>
      <c r="AI19" s="1786"/>
      <c r="AJ19" s="1786"/>
      <c r="AK19" s="1786"/>
      <c r="AL19" s="1786"/>
      <c r="AM19" s="1786"/>
      <c r="AN19" s="1786"/>
      <c r="AO19" s="1786"/>
      <c r="AP19" s="1786"/>
      <c r="AQ19" s="1786"/>
      <c r="AR19" s="1786"/>
      <c r="AS19" s="1786"/>
      <c r="AT19" s="1786"/>
      <c r="AU19" s="1786"/>
      <c r="AV19" s="1786"/>
      <c r="AW19" s="1786"/>
      <c r="AX19" s="1786"/>
      <c r="AY19" s="1786"/>
      <c r="AZ19" s="1786"/>
      <c r="BA19" s="1786"/>
      <c r="BB19" s="1786"/>
      <c r="BC19" s="1786"/>
      <c r="BD19" s="1786"/>
      <c r="BE19" s="1786"/>
      <c r="BF19" s="1786"/>
      <c r="BG19" s="1787"/>
      <c r="BH19" s="1787"/>
      <c r="BI19" s="1804"/>
      <c r="BJ19" s="1789"/>
      <c r="BK19" s="41"/>
      <c r="BL19" s="41"/>
    </row>
    <row r="20" spans="20:64" ht="15" customHeight="1">
      <c r="T20" s="961"/>
      <c r="U20" s="42" t="s">
        <v>157</v>
      </c>
      <c r="V20" s="1076"/>
      <c r="Z20" s="1152"/>
      <c r="AA20" s="584">
        <v>202140.11534103067</v>
      </c>
      <c r="AB20" s="51">
        <v>213934.08222977704</v>
      </c>
      <c r="AC20" s="51">
        <v>220526.06623127253</v>
      </c>
      <c r="AD20" s="51">
        <v>224286.24647361104</v>
      </c>
      <c r="AE20" s="51">
        <v>233490.66505129787</v>
      </c>
      <c r="AF20" s="51">
        <v>242797.01264033676</v>
      </c>
      <c r="AG20" s="51">
        <v>249560.89382832177</v>
      </c>
      <c r="AH20" s="51">
        <v>251337.87863106074</v>
      </c>
      <c r="AI20" s="51">
        <v>249460.66525977172</v>
      </c>
      <c r="AJ20" s="51">
        <v>253558.61703050177</v>
      </c>
      <c r="AK20" s="51">
        <v>253090.58953046464</v>
      </c>
      <c r="AL20" s="51">
        <v>257239.62102595167</v>
      </c>
      <c r="AM20" s="51">
        <v>253573.25023016124</v>
      </c>
      <c r="AN20" s="51">
        <v>249533.22677876052</v>
      </c>
      <c r="AO20" s="51">
        <v>243582.04554075835</v>
      </c>
      <c r="AP20" s="51">
        <v>238065.17075890163</v>
      </c>
      <c r="AQ20" s="51">
        <v>235338.10885729676</v>
      </c>
      <c r="AR20" s="51">
        <v>232541.02855571153</v>
      </c>
      <c r="AS20" s="51">
        <v>224864.80483726814</v>
      </c>
      <c r="AT20" s="51">
        <v>221558.7924529005</v>
      </c>
      <c r="AU20" s="51">
        <v>221968.63067432618</v>
      </c>
      <c r="AV20" s="51">
        <v>217137.95480887167</v>
      </c>
      <c r="AW20" s="51">
        <v>218004.14655659714</v>
      </c>
      <c r="AX20" s="51">
        <v>215114.76391054285</v>
      </c>
      <c r="AY20" s="51">
        <v>210149.12993289845</v>
      </c>
      <c r="AZ20" s="51">
        <v>208875.29650901878</v>
      </c>
      <c r="BA20" s="51">
        <v>207065.85445355647</v>
      </c>
      <c r="BB20" s="51">
        <v>205252.6489390246</v>
      </c>
      <c r="BC20" s="51">
        <v>203016.25605100577</v>
      </c>
      <c r="BD20" s="51">
        <v>199022.64508947617</v>
      </c>
      <c r="BE20" s="51">
        <v>176575.50910079174</v>
      </c>
      <c r="BF20" s="51">
        <v>177895.93973326829</v>
      </c>
      <c r="BG20" s="1115">
        <v>184998.31736064077</v>
      </c>
      <c r="BH20" s="1115">
        <v>183860.20188571286</v>
      </c>
      <c r="BI20" s="1131"/>
      <c r="BJ20" s="52"/>
      <c r="BK20" s="41"/>
      <c r="BL20" s="41"/>
    </row>
    <row r="21" spans="20:64" ht="15" customHeight="1">
      <c r="T21" s="961"/>
      <c r="U21" s="63"/>
      <c r="V21" s="1073" t="s">
        <v>449</v>
      </c>
      <c r="Z21" s="1152"/>
      <c r="AA21" s="1785"/>
      <c r="AB21" s="1786"/>
      <c r="AC21" s="1786"/>
      <c r="AD21" s="1786"/>
      <c r="AE21" s="1786"/>
      <c r="AF21" s="1786"/>
      <c r="AG21" s="1786"/>
      <c r="AH21" s="1786"/>
      <c r="AI21" s="1786"/>
      <c r="AJ21" s="1786"/>
      <c r="AK21" s="1786"/>
      <c r="AL21" s="1786"/>
      <c r="AM21" s="1786"/>
      <c r="AN21" s="1786"/>
      <c r="AO21" s="1786"/>
      <c r="AP21" s="1786"/>
      <c r="AQ21" s="1786"/>
      <c r="AR21" s="1786"/>
      <c r="AS21" s="1786"/>
      <c r="AT21" s="1786"/>
      <c r="AU21" s="1786"/>
      <c r="AV21" s="1786"/>
      <c r="AW21" s="1786"/>
      <c r="AX21" s="1786"/>
      <c r="AY21" s="1786"/>
      <c r="AZ21" s="1786"/>
      <c r="BA21" s="1786"/>
      <c r="BB21" s="1786"/>
      <c r="BC21" s="1786"/>
      <c r="BD21" s="1786"/>
      <c r="BE21" s="1786"/>
      <c r="BF21" s="1786"/>
      <c r="BG21" s="1787"/>
      <c r="BH21" s="1787"/>
      <c r="BI21" s="1788"/>
      <c r="BJ21" s="1789"/>
      <c r="BK21" s="41"/>
      <c r="BL21" s="41"/>
    </row>
    <row r="22" spans="20:64" ht="15" customHeight="1">
      <c r="T22" s="961"/>
      <c r="U22" s="63"/>
      <c r="V22" s="1074" t="s">
        <v>450</v>
      </c>
      <c r="Z22" s="1152"/>
      <c r="AA22" s="1785"/>
      <c r="AB22" s="1786"/>
      <c r="AC22" s="1786"/>
      <c r="AD22" s="1786"/>
      <c r="AE22" s="1786"/>
      <c r="AF22" s="1786"/>
      <c r="AG22" s="1786"/>
      <c r="AH22" s="1786"/>
      <c r="AI22" s="1786"/>
      <c r="AJ22" s="1786"/>
      <c r="AK22" s="1786"/>
      <c r="AL22" s="1786"/>
      <c r="AM22" s="1786"/>
      <c r="AN22" s="1786"/>
      <c r="AO22" s="1786"/>
      <c r="AP22" s="1786"/>
      <c r="AQ22" s="1786"/>
      <c r="AR22" s="1786"/>
      <c r="AS22" s="1786"/>
      <c r="AT22" s="1786"/>
      <c r="AU22" s="1786"/>
      <c r="AV22" s="1786"/>
      <c r="AW22" s="1786"/>
      <c r="AX22" s="1786"/>
      <c r="AY22" s="1786"/>
      <c r="AZ22" s="1786"/>
      <c r="BA22" s="1786"/>
      <c r="BB22" s="1786"/>
      <c r="BC22" s="1786"/>
      <c r="BD22" s="1786"/>
      <c r="BE22" s="1786"/>
      <c r="BF22" s="1786"/>
      <c r="BG22" s="1787"/>
      <c r="BH22" s="1787"/>
      <c r="BI22" s="1788"/>
      <c r="BJ22" s="1789"/>
      <c r="BK22" s="41"/>
      <c r="BL22" s="41"/>
    </row>
    <row r="23" spans="20:64" ht="15" customHeight="1">
      <c r="T23" s="961"/>
      <c r="U23" s="63"/>
      <c r="V23" s="1074" t="s">
        <v>451</v>
      </c>
      <c r="Z23" s="1152"/>
      <c r="AA23" s="1785"/>
      <c r="AB23" s="1786"/>
      <c r="AC23" s="1786"/>
      <c r="AD23" s="1786"/>
      <c r="AE23" s="1786"/>
      <c r="AF23" s="1786"/>
      <c r="AG23" s="1786"/>
      <c r="AH23" s="1786"/>
      <c r="AI23" s="1786"/>
      <c r="AJ23" s="1786"/>
      <c r="AK23" s="1786"/>
      <c r="AL23" s="1786"/>
      <c r="AM23" s="1786"/>
      <c r="AN23" s="1786"/>
      <c r="AO23" s="1786"/>
      <c r="AP23" s="1786"/>
      <c r="AQ23" s="1786"/>
      <c r="AR23" s="1786"/>
      <c r="AS23" s="1786"/>
      <c r="AT23" s="1786"/>
      <c r="AU23" s="1786"/>
      <c r="AV23" s="1786"/>
      <c r="AW23" s="1786"/>
      <c r="AX23" s="1786"/>
      <c r="AY23" s="1786"/>
      <c r="AZ23" s="1786"/>
      <c r="BA23" s="1786"/>
      <c r="BB23" s="1786"/>
      <c r="BC23" s="1786"/>
      <c r="BD23" s="1786"/>
      <c r="BE23" s="1786"/>
      <c r="BF23" s="1786"/>
      <c r="BG23" s="1787"/>
      <c r="BH23" s="1787"/>
      <c r="BI23" s="1788"/>
      <c r="BJ23" s="1789"/>
      <c r="BK23" s="41"/>
      <c r="BL23" s="41"/>
    </row>
    <row r="24" spans="20:64" ht="15" customHeight="1">
      <c r="T24" s="961"/>
      <c r="U24" s="63"/>
      <c r="V24" s="1074" t="s">
        <v>452</v>
      </c>
      <c r="Z24" s="1152"/>
      <c r="AA24" s="1785"/>
      <c r="AB24" s="1786"/>
      <c r="AC24" s="1786"/>
      <c r="AD24" s="1786"/>
      <c r="AE24" s="1786"/>
      <c r="AF24" s="1786"/>
      <c r="AG24" s="1786"/>
      <c r="AH24" s="1786"/>
      <c r="AI24" s="1786"/>
      <c r="AJ24" s="1786"/>
      <c r="AK24" s="1786"/>
      <c r="AL24" s="1786"/>
      <c r="AM24" s="1786"/>
      <c r="AN24" s="1786"/>
      <c r="AO24" s="1786"/>
      <c r="AP24" s="1786"/>
      <c r="AQ24" s="1786"/>
      <c r="AR24" s="1786"/>
      <c r="AS24" s="1786"/>
      <c r="AT24" s="1786"/>
      <c r="AU24" s="1786"/>
      <c r="AV24" s="1786"/>
      <c r="AW24" s="1786"/>
      <c r="AX24" s="1786"/>
      <c r="AY24" s="1786"/>
      <c r="AZ24" s="1786"/>
      <c r="BA24" s="1786"/>
      <c r="BB24" s="1786"/>
      <c r="BC24" s="1786"/>
      <c r="BD24" s="1786"/>
      <c r="BE24" s="1786"/>
      <c r="BF24" s="1786"/>
      <c r="BG24" s="1787"/>
      <c r="BH24" s="1787"/>
      <c r="BI24" s="1788"/>
      <c r="BJ24" s="1789"/>
      <c r="BK24" s="41"/>
      <c r="BL24" s="41"/>
    </row>
    <row r="25" spans="20:64" ht="15" customHeight="1">
      <c r="T25" s="961"/>
      <c r="U25" s="42" t="s">
        <v>172</v>
      </c>
      <c r="V25" s="1076"/>
      <c r="Z25" s="1152"/>
      <c r="AA25" s="1800"/>
      <c r="AB25" s="1801"/>
      <c r="AC25" s="1801"/>
      <c r="AD25" s="1801"/>
      <c r="AE25" s="1801"/>
      <c r="AF25" s="1801"/>
      <c r="AG25" s="1801"/>
      <c r="AH25" s="1801"/>
      <c r="AI25" s="1801"/>
      <c r="AJ25" s="1801"/>
      <c r="AK25" s="1801"/>
      <c r="AL25" s="1801"/>
      <c r="AM25" s="1801"/>
      <c r="AN25" s="1801"/>
      <c r="AO25" s="1801"/>
      <c r="AP25" s="1801"/>
      <c r="AQ25" s="1801"/>
      <c r="AR25" s="1801"/>
      <c r="AS25" s="1801"/>
      <c r="AT25" s="1801"/>
      <c r="AU25" s="1801"/>
      <c r="AV25" s="1801"/>
      <c r="AW25" s="1801"/>
      <c r="AX25" s="1801"/>
      <c r="AY25" s="1801"/>
      <c r="AZ25" s="1801"/>
      <c r="BA25" s="1801"/>
      <c r="BB25" s="1801"/>
      <c r="BC25" s="1801"/>
      <c r="BD25" s="1801"/>
      <c r="BE25" s="1801"/>
      <c r="BF25" s="1801"/>
      <c r="BG25" s="1802"/>
      <c r="BH25" s="1802"/>
      <c r="BI25" s="1803"/>
      <c r="BJ25" s="1799"/>
      <c r="BK25" s="41"/>
      <c r="BL25" s="41"/>
    </row>
    <row r="26" spans="20:64" ht="15" customHeight="1">
      <c r="T26" s="961"/>
      <c r="U26" s="63"/>
      <c r="V26" s="1074" t="s">
        <v>453</v>
      </c>
      <c r="Z26" s="1152"/>
      <c r="AA26" s="1097">
        <v>79068.588563817277</v>
      </c>
      <c r="AB26" s="47">
        <v>78632.503165671384</v>
      </c>
      <c r="AC26" s="47">
        <v>78065.502168465435</v>
      </c>
      <c r="AD26" s="47">
        <v>82253.748021851323</v>
      </c>
      <c r="AE26" s="47">
        <v>83677.381043124711</v>
      </c>
      <c r="AF26" s="47">
        <v>88210.404314969346</v>
      </c>
      <c r="AG26" s="47">
        <v>83879.518818362776</v>
      </c>
      <c r="AH26" s="47">
        <v>88139.650658134982</v>
      </c>
      <c r="AI26" s="47">
        <v>93493.615804341287</v>
      </c>
      <c r="AJ26" s="47">
        <v>97948.087706443941</v>
      </c>
      <c r="AK26" s="47">
        <v>98178.716466706304</v>
      </c>
      <c r="AL26" s="47">
        <v>99678.421859486916</v>
      </c>
      <c r="AM26" s="47">
        <v>101401.35049374179</v>
      </c>
      <c r="AN26" s="47">
        <v>100978.03237982575</v>
      </c>
      <c r="AO26" s="47">
        <v>105349.73602648659</v>
      </c>
      <c r="AP26" s="47">
        <v>105958.32882035647</v>
      </c>
      <c r="AQ26" s="47">
        <v>102877.61588106342</v>
      </c>
      <c r="AR26" s="47">
        <v>93985.229475142842</v>
      </c>
      <c r="AS26" s="47">
        <v>88870.281777785407</v>
      </c>
      <c r="AT26" s="47">
        <v>75768.485200850249</v>
      </c>
      <c r="AU26" s="47">
        <v>74848.964421886776</v>
      </c>
      <c r="AV26" s="47">
        <v>73688.688404214205</v>
      </c>
      <c r="AW26" s="47">
        <v>66960.037222370011</v>
      </c>
      <c r="AX26" s="47">
        <v>74216.021717595795</v>
      </c>
      <c r="AY26" s="47">
        <v>69211.422173321364</v>
      </c>
      <c r="AZ26" s="47">
        <v>67052.040609457224</v>
      </c>
      <c r="BA26" s="47">
        <v>67285.893649501042</v>
      </c>
      <c r="BB26" s="47">
        <v>67805.445083693092</v>
      </c>
      <c r="BC26" s="47">
        <v>74651.379120991376</v>
      </c>
      <c r="BD26" s="47">
        <v>71091.590261277364</v>
      </c>
      <c r="BE26" s="47">
        <v>67759.940693156663</v>
      </c>
      <c r="BF26" s="47">
        <v>69081.415871843114</v>
      </c>
      <c r="BG26" s="1113">
        <v>63692.016087139433</v>
      </c>
      <c r="BH26" s="1113">
        <v>60384.118159069963</v>
      </c>
      <c r="BI26" s="1461" t="s">
        <v>504</v>
      </c>
      <c r="BJ26" s="48" t="s">
        <v>166</v>
      </c>
      <c r="BK26" s="41"/>
      <c r="BL26" s="41"/>
    </row>
    <row r="27" spans="20:64" ht="15" customHeight="1">
      <c r="T27" s="961"/>
      <c r="U27" s="63"/>
      <c r="V27" s="1074" t="s">
        <v>454</v>
      </c>
      <c r="Z27" s="1152"/>
      <c r="AA27" s="1097">
        <v>58167.167508504077</v>
      </c>
      <c r="AB27" s="47">
        <v>59301.332402088723</v>
      </c>
      <c r="AC27" s="47">
        <v>62218.053306693371</v>
      </c>
      <c r="AD27" s="47">
        <v>65643.249734996367</v>
      </c>
      <c r="AE27" s="47">
        <v>63833.413322368244</v>
      </c>
      <c r="AF27" s="47">
        <v>67477.227735701628</v>
      </c>
      <c r="AG27" s="47">
        <v>69880.366957828868</v>
      </c>
      <c r="AH27" s="47">
        <v>66730.205120783314</v>
      </c>
      <c r="AI27" s="47">
        <v>66775.264262267563</v>
      </c>
      <c r="AJ27" s="47">
        <v>68588.834743351952</v>
      </c>
      <c r="AK27" s="47">
        <v>72226.24200626128</v>
      </c>
      <c r="AL27" s="47">
        <v>68553.135738847646</v>
      </c>
      <c r="AM27" s="47">
        <v>71334.893190037052</v>
      </c>
      <c r="AN27" s="47">
        <v>67914.862135508389</v>
      </c>
      <c r="AO27" s="47">
        <v>68006.409833997881</v>
      </c>
      <c r="AP27" s="47">
        <v>70395.478550084474</v>
      </c>
      <c r="AQ27" s="47">
        <v>66123.070259378146</v>
      </c>
      <c r="AR27" s="47">
        <v>65403.902026637894</v>
      </c>
      <c r="AS27" s="47">
        <v>61704.132512039883</v>
      </c>
      <c r="AT27" s="47">
        <v>61350.897200800668</v>
      </c>
      <c r="AU27" s="47">
        <v>64216.941912273163</v>
      </c>
      <c r="AV27" s="47">
        <v>62540.928568696123</v>
      </c>
      <c r="AW27" s="47">
        <v>62626.438217539071</v>
      </c>
      <c r="AX27" s="47">
        <v>60319.27447058422</v>
      </c>
      <c r="AY27" s="47">
        <v>58013.755532842843</v>
      </c>
      <c r="AZ27" s="47">
        <v>55391.50902658113</v>
      </c>
      <c r="BA27" s="47">
        <v>55711.740759276734</v>
      </c>
      <c r="BB27" s="47">
        <v>59259.947954539704</v>
      </c>
      <c r="BC27" s="47">
        <v>52156.305071909723</v>
      </c>
      <c r="BD27" s="47">
        <v>53360.723810031515</v>
      </c>
      <c r="BE27" s="47">
        <v>55807.026627280065</v>
      </c>
      <c r="BF27" s="47">
        <v>51573.525119723519</v>
      </c>
      <c r="BG27" s="1113">
        <v>49645.6159314826</v>
      </c>
      <c r="BH27" s="1113">
        <v>46396.334440062339</v>
      </c>
      <c r="BI27" s="1130"/>
      <c r="BJ27" s="48"/>
      <c r="BK27" s="41"/>
      <c r="BL27" s="41"/>
    </row>
    <row r="28" spans="20:64" ht="15" customHeight="1" thickBot="1">
      <c r="T28" s="961"/>
      <c r="U28" s="63"/>
      <c r="V28" s="1074" t="s">
        <v>455</v>
      </c>
      <c r="Z28" s="1152"/>
      <c r="AA28" s="1790"/>
      <c r="AB28" s="1791"/>
      <c r="AC28" s="1791"/>
      <c r="AD28" s="1791"/>
      <c r="AE28" s="1791"/>
      <c r="AF28" s="1791"/>
      <c r="AG28" s="1791"/>
      <c r="AH28" s="1791"/>
      <c r="AI28" s="1791"/>
      <c r="AJ28" s="1791"/>
      <c r="AK28" s="1791"/>
      <c r="AL28" s="1791"/>
      <c r="AM28" s="1791"/>
      <c r="AN28" s="1791"/>
      <c r="AO28" s="1791"/>
      <c r="AP28" s="1791"/>
      <c r="AQ28" s="1791"/>
      <c r="AR28" s="1791"/>
      <c r="AS28" s="1791"/>
      <c r="AT28" s="1791"/>
      <c r="AU28" s="1791"/>
      <c r="AV28" s="1791"/>
      <c r="AW28" s="1791"/>
      <c r="AX28" s="1791"/>
      <c r="AY28" s="1791"/>
      <c r="AZ28" s="1791"/>
      <c r="BA28" s="1791"/>
      <c r="BB28" s="1791"/>
      <c r="BC28" s="1791"/>
      <c r="BD28" s="1791"/>
      <c r="BE28" s="1791"/>
      <c r="BF28" s="1791"/>
      <c r="BG28" s="1792"/>
      <c r="BH28" s="1792"/>
      <c r="BI28" s="1793"/>
      <c r="BJ28" s="1794"/>
      <c r="BK28" s="41"/>
      <c r="BL28" s="41"/>
    </row>
    <row r="29" spans="20:64" ht="15" customHeight="1" thickBot="1">
      <c r="T29" s="37" t="s">
        <v>185</v>
      </c>
      <c r="U29" s="55"/>
      <c r="V29" s="1078"/>
      <c r="X29" s="1550"/>
      <c r="Y29" s="1550"/>
      <c r="Z29" s="1153"/>
      <c r="AA29" s="1100">
        <v>202.72285482882239</v>
      </c>
      <c r="AB29" s="56">
        <v>218.50608024518368</v>
      </c>
      <c r="AC29" s="56">
        <v>210.14458848593259</v>
      </c>
      <c r="AD29" s="56">
        <v>215.58831043862921</v>
      </c>
      <c r="AE29" s="56">
        <v>236.61162680889748</v>
      </c>
      <c r="AF29" s="56">
        <v>526.44129915563587</v>
      </c>
      <c r="AG29" s="56">
        <v>576.21910161581957</v>
      </c>
      <c r="AH29" s="56">
        <v>587.91711809195635</v>
      </c>
      <c r="AI29" s="56">
        <v>508.69782632981946</v>
      </c>
      <c r="AJ29" s="56">
        <v>551.7995360053792</v>
      </c>
      <c r="AK29" s="56">
        <v>527.25391565688074</v>
      </c>
      <c r="AL29" s="56">
        <v>564.22571906362589</v>
      </c>
      <c r="AM29" s="56">
        <v>544.91038238393355</v>
      </c>
      <c r="AN29" s="56">
        <v>525.52950315381634</v>
      </c>
      <c r="AO29" s="56">
        <v>499.28187812142323</v>
      </c>
      <c r="AP29" s="56">
        <v>531.98536431599553</v>
      </c>
      <c r="AQ29" s="56">
        <v>580.08425778946469</v>
      </c>
      <c r="AR29" s="56">
        <v>644.02664424886245</v>
      </c>
      <c r="AS29" s="56">
        <v>592.6430261248131</v>
      </c>
      <c r="AT29" s="56">
        <v>527.23038990473628</v>
      </c>
      <c r="AU29" s="56">
        <v>499.87031048436074</v>
      </c>
      <c r="AV29" s="56">
        <v>502.8624047469209</v>
      </c>
      <c r="AW29" s="56">
        <v>514.80838462414954</v>
      </c>
      <c r="AX29" s="56">
        <v>461.56340913357639</v>
      </c>
      <c r="AY29" s="56">
        <v>470.07403455972462</v>
      </c>
      <c r="AZ29" s="56">
        <v>445.70528622436433</v>
      </c>
      <c r="BA29" s="56">
        <v>479.21730893602131</v>
      </c>
      <c r="BB29" s="56">
        <v>459.13778534966406</v>
      </c>
      <c r="BC29" s="56">
        <v>446.84373331101244</v>
      </c>
      <c r="BD29" s="56">
        <v>404.41012535168483</v>
      </c>
      <c r="BE29" s="56">
        <v>408.34472492056648</v>
      </c>
      <c r="BF29" s="56">
        <v>373.64110448559467</v>
      </c>
      <c r="BG29" s="1117">
        <v>349.0003413598713</v>
      </c>
      <c r="BH29" s="1117">
        <v>335.66362333265909</v>
      </c>
      <c r="BI29" s="1132"/>
      <c r="BJ29" s="57"/>
      <c r="BK29" s="41"/>
      <c r="BL29" s="41"/>
    </row>
    <row r="30" spans="20:64" ht="15" customHeight="1">
      <c r="T30" s="37" t="s">
        <v>170</v>
      </c>
      <c r="U30" s="58"/>
      <c r="V30" s="1079"/>
      <c r="X30" s="1550"/>
      <c r="Y30" s="1550"/>
      <c r="Z30" s="1153"/>
      <c r="AA30" s="1101">
        <f t="shared" ref="AA30:BH30" si="4">SUM(AA31,AA32,AA33:AA35)</f>
        <v>65196.323143276459</v>
      </c>
      <c r="AB30" s="59">
        <f t="shared" si="4"/>
        <v>66504.092305815269</v>
      </c>
      <c r="AC30" s="59">
        <f t="shared" si="4"/>
        <v>66491.195503071212</v>
      </c>
      <c r="AD30" s="59">
        <f t="shared" si="4"/>
        <v>65206.604272042714</v>
      </c>
      <c r="AE30" s="59">
        <f t="shared" si="4"/>
        <v>66914.673664794915</v>
      </c>
      <c r="AF30" s="59">
        <f t="shared" si="4"/>
        <v>67217.368352101825</v>
      </c>
      <c r="AG30" s="59">
        <f t="shared" si="4"/>
        <v>67812.530773379403</v>
      </c>
      <c r="AH30" s="59">
        <f t="shared" si="4"/>
        <v>65340.795303443796</v>
      </c>
      <c r="AI30" s="59">
        <f t="shared" si="4"/>
        <v>59281.526422960596</v>
      </c>
      <c r="AJ30" s="59">
        <f t="shared" si="4"/>
        <v>59655.920434108535</v>
      </c>
      <c r="AK30" s="59">
        <f t="shared" si="4"/>
        <v>60154.895210494251</v>
      </c>
      <c r="AL30" s="59">
        <f t="shared" si="4"/>
        <v>58863.110648753762</v>
      </c>
      <c r="AM30" s="59">
        <f t="shared" si="4"/>
        <v>56522.873815233681</v>
      </c>
      <c r="AN30" s="59">
        <f t="shared" si="4"/>
        <v>55902.237976626049</v>
      </c>
      <c r="AO30" s="59">
        <f t="shared" si="4"/>
        <v>55904.276289894995</v>
      </c>
      <c r="AP30" s="59">
        <f t="shared" si="4"/>
        <v>56970.740081467309</v>
      </c>
      <c r="AQ30" s="59">
        <f t="shared" si="4"/>
        <v>57283.155380522221</v>
      </c>
      <c r="AR30" s="59">
        <f t="shared" si="4"/>
        <v>56466.742968828396</v>
      </c>
      <c r="AS30" s="59">
        <f t="shared" si="4"/>
        <v>52108.854452946929</v>
      </c>
      <c r="AT30" s="59">
        <f t="shared" si="4"/>
        <v>46651.608739460622</v>
      </c>
      <c r="AU30" s="59">
        <f t="shared" si="4"/>
        <v>47672.879069099632</v>
      </c>
      <c r="AV30" s="59">
        <f t="shared" si="4"/>
        <v>47394.150784406789</v>
      </c>
      <c r="AW30" s="59">
        <f t="shared" si="4"/>
        <v>47523.510632684731</v>
      </c>
      <c r="AX30" s="59">
        <f t="shared" si="4"/>
        <v>49266.855777426448</v>
      </c>
      <c r="AY30" s="59">
        <f t="shared" si="4"/>
        <v>48677.280068889304</v>
      </c>
      <c r="AZ30" s="59">
        <f t="shared" si="4"/>
        <v>47196.836073230443</v>
      </c>
      <c r="BA30" s="59">
        <f t="shared" si="4"/>
        <v>46785.189820035106</v>
      </c>
      <c r="BB30" s="59">
        <f t="shared" si="4"/>
        <v>47527.448361234463</v>
      </c>
      <c r="BC30" s="59">
        <f t="shared" si="4"/>
        <v>46818.818253097525</v>
      </c>
      <c r="BD30" s="59">
        <f t="shared" si="4"/>
        <v>45178.368053552695</v>
      </c>
      <c r="BE30" s="59">
        <f t="shared" si="4"/>
        <v>42237.436213889378</v>
      </c>
      <c r="BF30" s="59">
        <f t="shared" si="4"/>
        <v>43722.59560841546</v>
      </c>
      <c r="BG30" s="1118">
        <f t="shared" si="4"/>
        <v>40779.672816014587</v>
      </c>
      <c r="BH30" s="1118">
        <f t="shared" si="4"/>
        <v>38219.88959738487</v>
      </c>
      <c r="BI30" s="1133"/>
      <c r="BJ30" s="60"/>
      <c r="BK30" s="41"/>
      <c r="BL30" s="41"/>
    </row>
    <row r="31" spans="20:64" ht="15" customHeight="1">
      <c r="T31" s="961"/>
      <c r="U31" s="64" t="s">
        <v>186</v>
      </c>
      <c r="V31" s="1081"/>
      <c r="Z31" s="1152"/>
      <c r="AA31" s="1327">
        <v>48713.799951557143</v>
      </c>
      <c r="AB31" s="1327">
        <v>50055.727509006254</v>
      </c>
      <c r="AC31" s="1327">
        <v>50515.742177053216</v>
      </c>
      <c r="AD31" s="1327">
        <v>49824.560488012197</v>
      </c>
      <c r="AE31" s="1327">
        <v>50822.750362904619</v>
      </c>
      <c r="AF31" s="1327">
        <v>50688.531077973988</v>
      </c>
      <c r="AG31" s="1327">
        <v>51044.127701300742</v>
      </c>
      <c r="AH31" s="1327">
        <v>48409.229513127852</v>
      </c>
      <c r="AI31" s="1327">
        <v>43437.701232996616</v>
      </c>
      <c r="AJ31" s="1327">
        <v>43162.221354085559</v>
      </c>
      <c r="AK31" s="1327">
        <v>43487.276922285935</v>
      </c>
      <c r="AL31" s="1327">
        <v>42501.923029075173</v>
      </c>
      <c r="AM31" s="1327">
        <v>40225.138974983514</v>
      </c>
      <c r="AN31" s="1327">
        <v>40022.706637526935</v>
      </c>
      <c r="AO31" s="1327">
        <v>39745.124832842463</v>
      </c>
      <c r="AP31" s="1327">
        <v>41111.508723424922</v>
      </c>
      <c r="AQ31" s="1327">
        <v>41069.217387605189</v>
      </c>
      <c r="AR31" s="1327">
        <v>40094.300578232018</v>
      </c>
      <c r="AS31" s="1327">
        <v>37327.809573850856</v>
      </c>
      <c r="AT31" s="1327">
        <v>32651.320523922066</v>
      </c>
      <c r="AU31" s="1327">
        <v>32676.031698858231</v>
      </c>
      <c r="AV31" s="1327">
        <v>32983.411629760099</v>
      </c>
      <c r="AW31" s="1327">
        <v>33594.961899891277</v>
      </c>
      <c r="AX31" s="1327">
        <v>34930.311560817281</v>
      </c>
      <c r="AY31" s="1327">
        <v>34678.091525374628</v>
      </c>
      <c r="AZ31" s="1327">
        <v>33528.331890682399</v>
      </c>
      <c r="BA31" s="1327">
        <v>33431.599708774542</v>
      </c>
      <c r="BB31" s="1327">
        <v>33948.521332946191</v>
      </c>
      <c r="BC31" s="1327">
        <v>33571.283613378429</v>
      </c>
      <c r="BD31" s="1327">
        <v>32231.805069421283</v>
      </c>
      <c r="BE31" s="1327">
        <v>30704.635742564144</v>
      </c>
      <c r="BF31" s="1327">
        <v>31086.153924131802</v>
      </c>
      <c r="BG31" s="1327">
        <v>28926.600285414388</v>
      </c>
      <c r="BH31" s="1327">
        <v>26839.122069135439</v>
      </c>
      <c r="BI31" s="1135"/>
      <c r="BJ31" s="66"/>
    </row>
    <row r="32" spans="20:64" ht="15" customHeight="1">
      <c r="T32" s="961"/>
      <c r="U32" s="71" t="s">
        <v>178</v>
      </c>
      <c r="V32" s="1080"/>
      <c r="Z32" s="1152"/>
      <c r="AA32" s="1328">
        <v>6110.1287632459471</v>
      </c>
      <c r="AB32" s="1328">
        <v>6112.4235957115616</v>
      </c>
      <c r="AC32" s="1328">
        <v>5920.0489766633864</v>
      </c>
      <c r="AD32" s="1328">
        <v>5492.0590179789406</v>
      </c>
      <c r="AE32" s="1328">
        <v>5912.1973001389179</v>
      </c>
      <c r="AF32" s="1328">
        <v>6089.5652915714236</v>
      </c>
      <c r="AG32" s="1328">
        <v>6099.2036369567932</v>
      </c>
      <c r="AH32" s="1328">
        <v>6209.9630784856045</v>
      </c>
      <c r="AI32" s="1328">
        <v>5610.9291802902389</v>
      </c>
      <c r="AJ32" s="1328">
        <v>6171.3900929821166</v>
      </c>
      <c r="AK32" s="1328">
        <v>6025.7379581936566</v>
      </c>
      <c r="AL32" s="1328">
        <v>5624.9799564628793</v>
      </c>
      <c r="AM32" s="1328">
        <v>5608.1291318689182</v>
      </c>
      <c r="AN32" s="1328">
        <v>5475.2787403128787</v>
      </c>
      <c r="AO32" s="1328">
        <v>5559.5027663512165</v>
      </c>
      <c r="AP32" s="1328">
        <v>5204.8990762786725</v>
      </c>
      <c r="AQ32" s="1328">
        <v>5287.1408435678395</v>
      </c>
      <c r="AR32" s="1328">
        <v>5371.5888286292729</v>
      </c>
      <c r="AS32" s="1328">
        <v>4502.9019510467988</v>
      </c>
      <c r="AT32" s="1328">
        <v>4365.5620350085583</v>
      </c>
      <c r="AU32" s="1328">
        <v>4855.8037405353971</v>
      </c>
      <c r="AV32" s="1328">
        <v>4537.6221345685035</v>
      </c>
      <c r="AW32" s="1328">
        <v>4118.0111379249984</v>
      </c>
      <c r="AX32" s="1328">
        <v>4223.9987730522698</v>
      </c>
      <c r="AY32" s="1328">
        <v>4139.4042807930182</v>
      </c>
      <c r="AZ32" s="1328">
        <v>4011.7585579969254</v>
      </c>
      <c r="BA32" s="1328">
        <v>3664.9034485541897</v>
      </c>
      <c r="BB32" s="1328">
        <v>3858.9039300310951</v>
      </c>
      <c r="BC32" s="1328">
        <v>3609.5389025527252</v>
      </c>
      <c r="BD32" s="1328">
        <v>3751.734985889565</v>
      </c>
      <c r="BE32" s="1328">
        <v>3092.9508993959153</v>
      </c>
      <c r="BF32" s="1328">
        <v>3809.3801858990887</v>
      </c>
      <c r="BG32" s="1328">
        <v>3458.0872202430655</v>
      </c>
      <c r="BH32" s="1328">
        <v>3207.8802616140465</v>
      </c>
      <c r="BI32" s="1134"/>
      <c r="BJ32" s="61"/>
    </row>
    <row r="33" spans="20:62" ht="15" customHeight="1">
      <c r="T33" s="1160"/>
      <c r="U33" s="71" t="s">
        <v>383</v>
      </c>
      <c r="V33" s="1080"/>
      <c r="Z33" s="1152"/>
      <c r="AA33" s="1328">
        <v>7291.6150985304193</v>
      </c>
      <c r="AB33" s="1329">
        <v>7145.9571277713421</v>
      </c>
      <c r="AC33" s="1329">
        <v>6856.7104455657809</v>
      </c>
      <c r="AD33" s="1329">
        <v>6721.2152127579093</v>
      </c>
      <c r="AE33" s="1329">
        <v>6734.3807786019261</v>
      </c>
      <c r="AF33" s="1329">
        <v>6934.5284869924399</v>
      </c>
      <c r="AG33" s="1329">
        <v>6961.400280759779</v>
      </c>
      <c r="AH33" s="1329">
        <v>6932.7209888523757</v>
      </c>
      <c r="AI33" s="1329">
        <v>6645.3598779964195</v>
      </c>
      <c r="AJ33" s="1329">
        <v>6578.8495921561944</v>
      </c>
      <c r="AK33" s="1329">
        <v>6868.4684534997932</v>
      </c>
      <c r="AL33" s="1329">
        <v>6905.139709002864</v>
      </c>
      <c r="AM33" s="1329">
        <v>6769.2967655909169</v>
      </c>
      <c r="AN33" s="1329">
        <v>6540.9498695917619</v>
      </c>
      <c r="AO33" s="1329">
        <v>6647.7143368855432</v>
      </c>
      <c r="AP33" s="1329">
        <v>6679.4328303542388</v>
      </c>
      <c r="AQ33" s="1329">
        <v>6737.6532233571206</v>
      </c>
      <c r="AR33" s="1329">
        <v>6841.899202177673</v>
      </c>
      <c r="AS33" s="1329">
        <v>6418.3708618020182</v>
      </c>
      <c r="AT33" s="1329">
        <v>5759.5236281309817</v>
      </c>
      <c r="AU33" s="1329">
        <v>6362.9360900816855</v>
      </c>
      <c r="AV33" s="1329">
        <v>6167.4795134647666</v>
      </c>
      <c r="AW33" s="1329">
        <v>6262.8167049810636</v>
      </c>
      <c r="AX33" s="1329">
        <v>6391.1833372495512</v>
      </c>
      <c r="AY33" s="1329">
        <v>6304.6692433123908</v>
      </c>
      <c r="AZ33" s="1329">
        <v>6094.2589587502134</v>
      </c>
      <c r="BA33" s="1329">
        <v>6016.5515969002663</v>
      </c>
      <c r="BB33" s="1329">
        <v>5929.1602195656142</v>
      </c>
      <c r="BC33" s="1329">
        <v>5804.0920298604688</v>
      </c>
      <c r="BD33" s="1329">
        <v>5484.4893521476079</v>
      </c>
      <c r="BE33" s="1329">
        <v>5047.6453196034281</v>
      </c>
      <c r="BF33" s="1329">
        <v>5419.8803025397137</v>
      </c>
      <c r="BG33" s="1330">
        <v>5169.5899095979039</v>
      </c>
      <c r="BH33" s="1330">
        <v>5019.4841464229312</v>
      </c>
      <c r="BI33" s="1134"/>
      <c r="BJ33" s="61"/>
    </row>
    <row r="34" spans="20:62" ht="15" customHeight="1">
      <c r="T34" s="1160"/>
      <c r="U34" s="71" t="s">
        <v>187</v>
      </c>
      <c r="V34" s="1080"/>
      <c r="Z34" s="1152"/>
      <c r="AA34" s="1328">
        <v>2207.2561940441742</v>
      </c>
      <c r="AB34" s="1329">
        <v>2306.3446658036246</v>
      </c>
      <c r="AC34" s="1329">
        <v>2284.6200794304968</v>
      </c>
      <c r="AD34" s="1329">
        <v>2266.1512610459313</v>
      </c>
      <c r="AE34" s="1329">
        <v>2506.2782279801381</v>
      </c>
      <c r="AF34" s="1329">
        <v>2550.5091828631639</v>
      </c>
      <c r="AG34" s="1329">
        <v>2721.1879090090915</v>
      </c>
      <c r="AH34" s="1329">
        <v>2818.036975014561</v>
      </c>
      <c r="AI34" s="1329">
        <v>2650.8416480474998</v>
      </c>
      <c r="AJ34" s="1329">
        <v>2810.1792022129384</v>
      </c>
      <c r="AK34" s="1329">
        <v>2840.7184563111482</v>
      </c>
      <c r="AL34" s="1329">
        <v>2905.777553163738</v>
      </c>
      <c r="AM34" s="1329">
        <v>3024.6755997562177</v>
      </c>
      <c r="AN34" s="1329">
        <v>2951.0319907509911</v>
      </c>
      <c r="AO34" s="1329">
        <v>3039.3519107317788</v>
      </c>
      <c r="AP34" s="1329">
        <v>3031.0567440892873</v>
      </c>
      <c r="AQ34" s="1329">
        <v>3246.389346742099</v>
      </c>
      <c r="AR34" s="1329">
        <v>3207.3558984868077</v>
      </c>
      <c r="AS34" s="1329">
        <v>2928.4653776227583</v>
      </c>
      <c r="AT34" s="1329">
        <v>3015.6318380221392</v>
      </c>
      <c r="AU34" s="1329">
        <v>2897.859042363923</v>
      </c>
      <c r="AV34" s="1329">
        <v>2839.9345486134202</v>
      </c>
      <c r="AW34" s="1329">
        <v>2678.5110607332244</v>
      </c>
      <c r="AX34" s="1329">
        <v>2817.4480703073436</v>
      </c>
      <c r="AY34" s="1329">
        <v>2656.6972175892129</v>
      </c>
      <c r="AZ34" s="1329">
        <v>2608.2125178009092</v>
      </c>
      <c r="BA34" s="1329">
        <v>2699.760683806101</v>
      </c>
      <c r="BB34" s="1329">
        <v>2809.1071283625056</v>
      </c>
      <c r="BC34" s="1329">
        <v>2874.8420392132221</v>
      </c>
      <c r="BD34" s="1329">
        <v>2765.5333305659569</v>
      </c>
      <c r="BE34" s="1329">
        <v>2508.6477280456656</v>
      </c>
      <c r="BF34" s="1329">
        <v>2513.0995066679075</v>
      </c>
      <c r="BG34" s="1330">
        <v>2340.366496598981</v>
      </c>
      <c r="BH34" s="1330">
        <v>2264.4775599078071</v>
      </c>
      <c r="BI34" s="1134"/>
      <c r="BJ34" s="61"/>
    </row>
    <row r="35" spans="20:62" ht="15" customHeight="1" thickBot="1">
      <c r="T35" s="1331"/>
      <c r="U35" s="67" t="s">
        <v>388</v>
      </c>
      <c r="V35" s="1082"/>
      <c r="Z35" s="1152"/>
      <c r="AA35" s="1332">
        <v>873.52313589876997</v>
      </c>
      <c r="AB35" s="1333">
        <v>883.63940752249346</v>
      </c>
      <c r="AC35" s="1333">
        <v>914.07382435833756</v>
      </c>
      <c r="AD35" s="1333">
        <v>902.61829224773157</v>
      </c>
      <c r="AE35" s="1333">
        <v>939.06699516930814</v>
      </c>
      <c r="AF35" s="1333">
        <v>954.23431270080505</v>
      </c>
      <c r="AG35" s="1333">
        <v>986.61124535298813</v>
      </c>
      <c r="AH35" s="1333">
        <v>970.84474796340817</v>
      </c>
      <c r="AI35" s="1333">
        <v>936.69448362981711</v>
      </c>
      <c r="AJ35" s="1333">
        <v>933.28019267172999</v>
      </c>
      <c r="AK35" s="1333">
        <v>932.69342020371516</v>
      </c>
      <c r="AL35" s="1333">
        <v>925.29040104911053</v>
      </c>
      <c r="AM35" s="1333">
        <v>895.63334303410966</v>
      </c>
      <c r="AN35" s="1333">
        <v>912.27073844348183</v>
      </c>
      <c r="AO35" s="1333">
        <v>912.58244308400106</v>
      </c>
      <c r="AP35" s="1333">
        <v>943.84270732019093</v>
      </c>
      <c r="AQ35" s="1333">
        <v>942.75457924997545</v>
      </c>
      <c r="AR35" s="1333">
        <v>951.5984613026252</v>
      </c>
      <c r="AS35" s="1333">
        <v>931.30668862450102</v>
      </c>
      <c r="AT35" s="1333">
        <v>859.57071437687341</v>
      </c>
      <c r="AU35" s="1333">
        <v>880.2484972603902</v>
      </c>
      <c r="AV35" s="1333">
        <v>865.70295799999985</v>
      </c>
      <c r="AW35" s="1333">
        <v>869.20982915416562</v>
      </c>
      <c r="AX35" s="1333">
        <v>903.91403600000001</v>
      </c>
      <c r="AY35" s="1333">
        <v>898.41780182005152</v>
      </c>
      <c r="AZ35" s="1333">
        <v>954.27414800000008</v>
      </c>
      <c r="BA35" s="1333">
        <v>972.37438199999997</v>
      </c>
      <c r="BB35" s="1333">
        <v>981.7557503290484</v>
      </c>
      <c r="BC35" s="1333">
        <v>959.06166809267825</v>
      </c>
      <c r="BD35" s="1333">
        <v>944.80531552828393</v>
      </c>
      <c r="BE35" s="1333">
        <v>883.55652428022722</v>
      </c>
      <c r="BF35" s="1333">
        <v>894.08168917694343</v>
      </c>
      <c r="BG35" s="1334">
        <v>885.02890416024638</v>
      </c>
      <c r="BH35" s="1334">
        <v>888.92556030464652</v>
      </c>
      <c r="BI35" s="1136"/>
      <c r="BJ35" s="70"/>
    </row>
    <row r="36" spans="20:62" ht="15" customHeight="1">
      <c r="T36" s="37" t="s">
        <v>158</v>
      </c>
      <c r="U36" s="58"/>
      <c r="V36" s="1079"/>
      <c r="X36" s="1550"/>
      <c r="Y36" s="1550"/>
      <c r="Z36" s="1153"/>
      <c r="AA36" s="1335">
        <f>SUM(AA37:AA38)</f>
        <v>732.01263237142848</v>
      </c>
      <c r="AB36" s="1336">
        <f t="shared" ref="AB36:BG36" si="5">SUM(AB37:AB38)</f>
        <v>669.24675483809528</v>
      </c>
      <c r="AC36" s="1336">
        <f t="shared" si="5"/>
        <v>617.68904015238104</v>
      </c>
      <c r="AD36" s="1336">
        <f t="shared" si="5"/>
        <v>649.39861873333325</v>
      </c>
      <c r="AE36" s="1336">
        <f t="shared" si="5"/>
        <v>461.93021495238099</v>
      </c>
      <c r="AF36" s="1336">
        <f t="shared" si="5"/>
        <v>473.19245233333345</v>
      </c>
      <c r="AG36" s="1336">
        <f t="shared" si="5"/>
        <v>452.86890544761911</v>
      </c>
      <c r="AH36" s="1336">
        <f t="shared" si="5"/>
        <v>466.20345032380953</v>
      </c>
      <c r="AI36" s="1336">
        <f t="shared" si="5"/>
        <v>465.63080153333328</v>
      </c>
      <c r="AJ36" s="1336">
        <f t="shared" si="5"/>
        <v>449.73589016190482</v>
      </c>
      <c r="AK36" s="1336">
        <f t="shared" si="5"/>
        <v>500.67083900952377</v>
      </c>
      <c r="AL36" s="1336">
        <f t="shared" si="5"/>
        <v>418.82785549523805</v>
      </c>
      <c r="AM36" s="1336">
        <f t="shared" si="5"/>
        <v>439.84258287619048</v>
      </c>
      <c r="AN36" s="1336">
        <f t="shared" si="5"/>
        <v>456.54704228571433</v>
      </c>
      <c r="AO36" s="1336">
        <f t="shared" si="5"/>
        <v>429.73283707619044</v>
      </c>
      <c r="AP36" s="1336">
        <f t="shared" si="5"/>
        <v>428.08294037142866</v>
      </c>
      <c r="AQ36" s="1336">
        <f t="shared" si="5"/>
        <v>398.41545647619051</v>
      </c>
      <c r="AR36" s="1336">
        <f t="shared" si="5"/>
        <v>522.67691258095238</v>
      </c>
      <c r="AS36" s="1336">
        <f t="shared" si="5"/>
        <v>466.22188391428574</v>
      </c>
      <c r="AT36" s="1336">
        <f t="shared" si="5"/>
        <v>416.73084545714289</v>
      </c>
      <c r="AU36" s="1336">
        <f t="shared" si="5"/>
        <v>427.24741525714285</v>
      </c>
      <c r="AV36" s="1336">
        <f t="shared" si="5"/>
        <v>434.79094319047624</v>
      </c>
      <c r="AW36" s="1336">
        <f t="shared" si="5"/>
        <v>541.97401332380957</v>
      </c>
      <c r="AX36" s="1336">
        <f t="shared" si="5"/>
        <v>594.0059417809523</v>
      </c>
      <c r="AY36" s="1336">
        <f t="shared" si="5"/>
        <v>566.76543345714276</v>
      </c>
      <c r="AZ36" s="1336">
        <f t="shared" si="5"/>
        <v>473.5399851809525</v>
      </c>
      <c r="BA36" s="1336">
        <f t="shared" si="5"/>
        <v>461.20452504761903</v>
      </c>
      <c r="BB36" s="1336">
        <f t="shared" si="5"/>
        <v>524.98361446666672</v>
      </c>
      <c r="BC36" s="1336">
        <f t="shared" si="5"/>
        <v>393.16589655047051</v>
      </c>
      <c r="BD36" s="1336">
        <f t="shared" si="5"/>
        <v>396.25047172423422</v>
      </c>
      <c r="BE36" s="1336">
        <f t="shared" si="5"/>
        <v>388.1645977734695</v>
      </c>
      <c r="BF36" s="1336">
        <f t="shared" si="5"/>
        <v>385.98678877809812</v>
      </c>
      <c r="BG36" s="1337">
        <f t="shared" si="5"/>
        <v>379.24824663184387</v>
      </c>
      <c r="BH36" s="1337">
        <f t="shared" ref="BH36" si="6">SUM(BH37:BH38)</f>
        <v>379.24824663184387</v>
      </c>
      <c r="BI36" s="1338"/>
      <c r="BJ36" s="1339"/>
    </row>
    <row r="37" spans="20:62" ht="15" customHeight="1">
      <c r="T37" s="1160"/>
      <c r="U37" s="64" t="s">
        <v>188</v>
      </c>
      <c r="V37" s="1081"/>
      <c r="Z37" s="1152"/>
      <c r="AA37" s="1340">
        <v>550.23920379999993</v>
      </c>
      <c r="AB37" s="1341">
        <v>527.37032626666667</v>
      </c>
      <c r="AC37" s="1341">
        <v>477.13732586666669</v>
      </c>
      <c r="AD37" s="1341">
        <v>481.58261873333328</v>
      </c>
      <c r="AE37" s="1341">
        <v>292.75650066666674</v>
      </c>
      <c r="AF37" s="1341">
        <v>303.52845233333341</v>
      </c>
      <c r="AG37" s="1341">
        <v>292.73561973333341</v>
      </c>
      <c r="AH37" s="1341">
        <v>303.65330746666666</v>
      </c>
      <c r="AI37" s="1341">
        <v>300.00380153333327</v>
      </c>
      <c r="AJ37" s="1341">
        <v>293.56731873333337</v>
      </c>
      <c r="AK37" s="1341">
        <v>332.90198186666657</v>
      </c>
      <c r="AL37" s="1341">
        <v>247.34728406666662</v>
      </c>
      <c r="AM37" s="1341">
        <v>269.91772573333333</v>
      </c>
      <c r="AN37" s="1341">
        <v>246.39832800000002</v>
      </c>
      <c r="AO37" s="1341">
        <v>236.30097993333328</v>
      </c>
      <c r="AP37" s="1341">
        <v>231.29451180000001</v>
      </c>
      <c r="AQ37" s="1341">
        <v>230.36059933333334</v>
      </c>
      <c r="AR37" s="1341">
        <v>325.00062686666666</v>
      </c>
      <c r="AS37" s="1341">
        <v>305.7365982</v>
      </c>
      <c r="AT37" s="1341">
        <v>270.15270260000005</v>
      </c>
      <c r="AU37" s="1341">
        <v>242.88427239999999</v>
      </c>
      <c r="AV37" s="1341">
        <v>246.77580033333334</v>
      </c>
      <c r="AW37" s="1341">
        <v>369.97487046666669</v>
      </c>
      <c r="AX37" s="1341">
        <v>379.5766560666666</v>
      </c>
      <c r="AY37" s="1341">
        <v>362.50329059999996</v>
      </c>
      <c r="AZ37" s="1341">
        <v>258.74769946666675</v>
      </c>
      <c r="BA37" s="1341">
        <v>253.01223933333333</v>
      </c>
      <c r="BB37" s="1341">
        <v>293.53987446666667</v>
      </c>
      <c r="BC37" s="1341">
        <v>241.95519113333336</v>
      </c>
      <c r="BD37" s="1341">
        <v>242.2747316</v>
      </c>
      <c r="BE37" s="1341">
        <v>232.55568526666661</v>
      </c>
      <c r="BF37" s="1341">
        <v>225.37650886666665</v>
      </c>
      <c r="BG37" s="1342">
        <v>203.1136880666667</v>
      </c>
      <c r="BH37" s="1342">
        <v>203.1136880666667</v>
      </c>
      <c r="BI37" s="1134"/>
      <c r="BJ37" s="61"/>
    </row>
    <row r="38" spans="20:62" ht="15" customHeight="1" thickBot="1">
      <c r="T38" s="1343"/>
      <c r="U38" s="67" t="s">
        <v>384</v>
      </c>
      <c r="V38" s="1082"/>
      <c r="Z38" s="1152"/>
      <c r="AA38" s="1103">
        <v>181.77342857142855</v>
      </c>
      <c r="AB38" s="68">
        <v>141.87642857142856</v>
      </c>
      <c r="AC38" s="68">
        <v>140.5517142857143</v>
      </c>
      <c r="AD38" s="68">
        <v>167.816</v>
      </c>
      <c r="AE38" s="68">
        <v>169.17371428571428</v>
      </c>
      <c r="AF38" s="68">
        <v>169.66400000000002</v>
      </c>
      <c r="AG38" s="68">
        <v>160.13328571428571</v>
      </c>
      <c r="AH38" s="68">
        <v>162.55014285714287</v>
      </c>
      <c r="AI38" s="68">
        <v>165.62700000000001</v>
      </c>
      <c r="AJ38" s="68">
        <v>156.16857142857145</v>
      </c>
      <c r="AK38" s="69">
        <v>167.76885714285717</v>
      </c>
      <c r="AL38" s="69">
        <v>171.48057142857147</v>
      </c>
      <c r="AM38" s="69">
        <v>169.92485714285715</v>
      </c>
      <c r="AN38" s="69">
        <v>210.14871428571431</v>
      </c>
      <c r="AO38" s="69">
        <v>193.43185714285713</v>
      </c>
      <c r="AP38" s="69">
        <v>196.78842857142862</v>
      </c>
      <c r="AQ38" s="69">
        <v>168.05485714285717</v>
      </c>
      <c r="AR38" s="69">
        <v>197.67628571428571</v>
      </c>
      <c r="AS38" s="69">
        <v>160.48528571428571</v>
      </c>
      <c r="AT38" s="69">
        <v>146.57814285714286</v>
      </c>
      <c r="AU38" s="69">
        <v>184.36314285714286</v>
      </c>
      <c r="AV38" s="69">
        <v>188.01514285714288</v>
      </c>
      <c r="AW38" s="69">
        <v>171.99914285714289</v>
      </c>
      <c r="AX38" s="69">
        <v>214.42928571428573</v>
      </c>
      <c r="AY38" s="69">
        <v>204.26214285714286</v>
      </c>
      <c r="AZ38" s="69">
        <v>214.79228571428573</v>
      </c>
      <c r="BA38" s="69">
        <v>208.1922857142857</v>
      </c>
      <c r="BB38" s="69">
        <v>231.44374000000002</v>
      </c>
      <c r="BC38" s="69">
        <v>151.21070541713718</v>
      </c>
      <c r="BD38" s="69">
        <v>153.97574012423425</v>
      </c>
      <c r="BE38" s="69">
        <v>155.60891250680285</v>
      </c>
      <c r="BF38" s="69">
        <v>160.61027991143146</v>
      </c>
      <c r="BG38" s="1120">
        <v>176.13455856517717</v>
      </c>
      <c r="BH38" s="1120">
        <v>176.13455856517717</v>
      </c>
      <c r="BI38" s="1136"/>
      <c r="BJ38" s="70"/>
    </row>
    <row r="39" spans="20:62" ht="15" customHeight="1">
      <c r="T39" s="37" t="s">
        <v>232</v>
      </c>
      <c r="U39" s="38"/>
      <c r="V39" s="1072"/>
      <c r="X39" s="1550"/>
      <c r="Y39" s="1521"/>
      <c r="Z39" s="1690"/>
      <c r="AA39" s="1704"/>
      <c r="AB39" s="1704"/>
      <c r="AC39" s="1704"/>
      <c r="AD39" s="1704"/>
      <c r="AE39" s="1704"/>
      <c r="AF39" s="1704"/>
      <c r="AG39" s="1704"/>
      <c r="AH39" s="1704"/>
      <c r="AI39" s="1704"/>
      <c r="AJ39" s="1704"/>
      <c r="AK39" s="1704"/>
      <c r="AL39" s="1704"/>
      <c r="AM39" s="1704"/>
      <c r="AN39" s="1704"/>
      <c r="AO39" s="1704"/>
      <c r="AP39" s="1704"/>
      <c r="AQ39" s="1704"/>
      <c r="AR39" s="1704"/>
      <c r="AS39" s="1704"/>
      <c r="AT39" s="1704"/>
      <c r="AU39" s="1704"/>
      <c r="AV39" s="1704"/>
      <c r="AW39" s="1704"/>
      <c r="AX39" s="1704"/>
      <c r="AY39" s="1704"/>
      <c r="AZ39" s="1704"/>
      <c r="BA39" s="1704"/>
      <c r="BB39" s="1704"/>
      <c r="BC39" s="1704"/>
      <c r="BD39" s="1704"/>
      <c r="BE39" s="1704"/>
      <c r="BF39" s="1704"/>
      <c r="BG39" s="1705"/>
      <c r="BH39" s="1705"/>
      <c r="BI39" s="1706"/>
      <c r="BJ39" s="1707"/>
    </row>
    <row r="40" spans="20:62" ht="15" customHeight="1">
      <c r="T40" s="961"/>
      <c r="U40" s="64" t="s">
        <v>189</v>
      </c>
      <c r="V40" s="1081"/>
      <c r="Z40" s="1152"/>
      <c r="AA40" s="1708"/>
      <c r="AB40" s="1709"/>
      <c r="AC40" s="1709"/>
      <c r="AD40" s="1709"/>
      <c r="AE40" s="1709"/>
      <c r="AF40" s="1709"/>
      <c r="AG40" s="1709"/>
      <c r="AH40" s="1709"/>
      <c r="AI40" s="1709"/>
      <c r="AJ40" s="1709"/>
      <c r="AK40" s="1709"/>
      <c r="AL40" s="1709"/>
      <c r="AM40" s="1709"/>
      <c r="AN40" s="1709"/>
      <c r="AO40" s="1709"/>
      <c r="AP40" s="1709"/>
      <c r="AQ40" s="1709"/>
      <c r="AR40" s="1709"/>
      <c r="AS40" s="1709"/>
      <c r="AT40" s="1709"/>
      <c r="AU40" s="1709"/>
      <c r="AV40" s="1709"/>
      <c r="AW40" s="1709"/>
      <c r="AX40" s="1709"/>
      <c r="AY40" s="1709"/>
      <c r="AZ40" s="1709"/>
      <c r="BA40" s="1709"/>
      <c r="BB40" s="1709"/>
      <c r="BC40" s="1709"/>
      <c r="BD40" s="1709"/>
      <c r="BE40" s="1709"/>
      <c r="BF40" s="1709"/>
      <c r="BG40" s="1710"/>
      <c r="BH40" s="1710"/>
      <c r="BI40" s="1711"/>
      <c r="BJ40" s="1712"/>
    </row>
    <row r="41" spans="20:62" ht="15" customHeight="1">
      <c r="T41" s="961"/>
      <c r="U41" s="71" t="s">
        <v>190</v>
      </c>
      <c r="V41" s="1080"/>
      <c r="Z41" s="1152"/>
      <c r="AA41" s="1713"/>
      <c r="AB41" s="1714"/>
      <c r="AC41" s="1714"/>
      <c r="AD41" s="1714"/>
      <c r="AE41" s="1714"/>
      <c r="AF41" s="1714"/>
      <c r="AG41" s="1714"/>
      <c r="AH41" s="1714"/>
      <c r="AI41" s="1714"/>
      <c r="AJ41" s="1714"/>
      <c r="AK41" s="1715"/>
      <c r="AL41" s="1715"/>
      <c r="AM41" s="1714"/>
      <c r="AN41" s="1714"/>
      <c r="AO41" s="1714"/>
      <c r="AP41" s="1714"/>
      <c r="AQ41" s="1714"/>
      <c r="AR41" s="1714"/>
      <c r="AS41" s="1714"/>
      <c r="AT41" s="1714"/>
      <c r="AU41" s="1714"/>
      <c r="AV41" s="1714"/>
      <c r="AW41" s="1714"/>
      <c r="AX41" s="1714"/>
      <c r="AY41" s="1714"/>
      <c r="AZ41" s="1714"/>
      <c r="BA41" s="1714"/>
      <c r="BB41" s="1714"/>
      <c r="BC41" s="1714"/>
      <c r="BD41" s="1714"/>
      <c r="BE41" s="1714"/>
      <c r="BF41" s="1714"/>
      <c r="BG41" s="1716"/>
      <c r="BH41" s="1716"/>
      <c r="BI41" s="1717"/>
      <c r="BJ41" s="1718"/>
    </row>
    <row r="42" spans="20:62" ht="15" customHeight="1">
      <c r="T42" s="961"/>
      <c r="U42" s="71" t="s">
        <v>191</v>
      </c>
      <c r="V42" s="1080"/>
      <c r="Z42" s="1152"/>
      <c r="AA42" s="1713"/>
      <c r="AB42" s="1714"/>
      <c r="AC42" s="1715"/>
      <c r="AD42" s="1714"/>
      <c r="AE42" s="1715"/>
      <c r="AF42" s="1714"/>
      <c r="AG42" s="1714"/>
      <c r="AH42" s="1715"/>
      <c r="AI42" s="1715"/>
      <c r="AJ42" s="1714"/>
      <c r="AK42" s="1715"/>
      <c r="AL42" s="1714"/>
      <c r="AM42" s="1714"/>
      <c r="AN42" s="1714"/>
      <c r="AO42" s="1714"/>
      <c r="AP42" s="1714"/>
      <c r="AQ42" s="1714"/>
      <c r="AR42" s="1714"/>
      <c r="AS42" s="1714"/>
      <c r="AT42" s="1714"/>
      <c r="AU42" s="1715"/>
      <c r="AV42" s="1714"/>
      <c r="AW42" s="1715"/>
      <c r="AX42" s="1715"/>
      <c r="AY42" s="1715"/>
      <c r="AZ42" s="1715"/>
      <c r="BA42" s="1715"/>
      <c r="BB42" s="1714"/>
      <c r="BC42" s="1714"/>
      <c r="BD42" s="1714"/>
      <c r="BE42" s="1714"/>
      <c r="BF42" s="1714"/>
      <c r="BG42" s="1716"/>
      <c r="BH42" s="1716"/>
      <c r="BI42" s="1717"/>
      <c r="BJ42" s="1718"/>
    </row>
    <row r="43" spans="20:62" ht="15" customHeight="1">
      <c r="T43" s="961"/>
      <c r="U43" s="71" t="s">
        <v>192</v>
      </c>
      <c r="V43" s="1080"/>
      <c r="Z43" s="1152"/>
      <c r="AA43" s="1719"/>
      <c r="AB43" s="1715"/>
      <c r="AC43" s="1714"/>
      <c r="AD43" s="1714"/>
      <c r="AE43" s="1714"/>
      <c r="AF43" s="1714"/>
      <c r="AG43" s="1714"/>
      <c r="AH43" s="1714"/>
      <c r="AI43" s="1714"/>
      <c r="AJ43" s="1714"/>
      <c r="AK43" s="1714"/>
      <c r="AL43" s="1714"/>
      <c r="AM43" s="1715"/>
      <c r="AN43" s="1715"/>
      <c r="AO43" s="1715"/>
      <c r="AP43" s="1715"/>
      <c r="AQ43" s="1715"/>
      <c r="AR43" s="1715"/>
      <c r="AS43" s="1715"/>
      <c r="AT43" s="1714"/>
      <c r="AU43" s="1714"/>
      <c r="AV43" s="1715"/>
      <c r="AW43" s="1715"/>
      <c r="AX43" s="1715"/>
      <c r="AY43" s="1715"/>
      <c r="AZ43" s="1715"/>
      <c r="BA43" s="1715"/>
      <c r="BB43" s="1715"/>
      <c r="BC43" s="1715"/>
      <c r="BD43" s="1715"/>
      <c r="BE43" s="1715"/>
      <c r="BF43" s="1715"/>
      <c r="BG43" s="1720"/>
      <c r="BH43" s="1720"/>
      <c r="BI43" s="1717"/>
      <c r="BJ43" s="1718"/>
    </row>
    <row r="44" spans="20:62" ht="15" customHeight="1">
      <c r="T44" s="961"/>
      <c r="U44" s="71" t="s">
        <v>193</v>
      </c>
      <c r="V44" s="1080"/>
      <c r="Z44" s="1152"/>
      <c r="AA44" s="1713"/>
      <c r="AB44" s="1714"/>
      <c r="AC44" s="1714"/>
      <c r="AD44" s="1714"/>
      <c r="AE44" s="1714"/>
      <c r="AF44" s="1714"/>
      <c r="AG44" s="1714"/>
      <c r="AH44" s="1714"/>
      <c r="AI44" s="1715"/>
      <c r="AJ44" s="1714"/>
      <c r="AK44" s="1714"/>
      <c r="AL44" s="1714"/>
      <c r="AM44" s="1714"/>
      <c r="AN44" s="1714"/>
      <c r="AO44" s="1714"/>
      <c r="AP44" s="1714"/>
      <c r="AQ44" s="1714"/>
      <c r="AR44" s="1715"/>
      <c r="AS44" s="1714"/>
      <c r="AT44" s="1714"/>
      <c r="AU44" s="1714"/>
      <c r="AV44" s="1714"/>
      <c r="AW44" s="1714"/>
      <c r="AX44" s="1714"/>
      <c r="AY44" s="1714"/>
      <c r="AZ44" s="1715"/>
      <c r="BA44" s="1715"/>
      <c r="BB44" s="1714"/>
      <c r="BC44" s="1714"/>
      <c r="BD44" s="1714"/>
      <c r="BE44" s="1714"/>
      <c r="BF44" s="1714"/>
      <c r="BG44" s="1716"/>
      <c r="BH44" s="1716"/>
      <c r="BI44" s="1717"/>
      <c r="BJ44" s="1718"/>
    </row>
    <row r="45" spans="20:62" ht="15" customHeight="1">
      <c r="T45" s="961"/>
      <c r="U45" s="71" t="s">
        <v>194</v>
      </c>
      <c r="V45" s="1080"/>
      <c r="Z45" s="1152"/>
      <c r="AA45" s="1713"/>
      <c r="AB45" s="1714"/>
      <c r="AC45" s="1714"/>
      <c r="AD45" s="1714"/>
      <c r="AE45" s="1714"/>
      <c r="AF45" s="1714"/>
      <c r="AG45" s="1714"/>
      <c r="AH45" s="1714"/>
      <c r="AI45" s="1714"/>
      <c r="AJ45" s="1714"/>
      <c r="AK45" s="1714"/>
      <c r="AL45" s="1714"/>
      <c r="AM45" s="1714"/>
      <c r="AN45" s="1714"/>
      <c r="AO45" s="1714"/>
      <c r="AP45" s="1714"/>
      <c r="AQ45" s="1714"/>
      <c r="AR45" s="1714"/>
      <c r="AS45" s="1714"/>
      <c r="AT45" s="1714"/>
      <c r="AU45" s="1714"/>
      <c r="AV45" s="1714"/>
      <c r="AW45" s="1714"/>
      <c r="AX45" s="1714"/>
      <c r="AY45" s="1714"/>
      <c r="AZ45" s="1714"/>
      <c r="BA45" s="1714"/>
      <c r="BB45" s="1714"/>
      <c r="BC45" s="1714"/>
      <c r="BD45" s="1714"/>
      <c r="BE45" s="1714"/>
      <c r="BF45" s="1714"/>
      <c r="BG45" s="1716"/>
      <c r="BH45" s="1716"/>
      <c r="BI45" s="1717"/>
      <c r="BJ45" s="1718"/>
    </row>
    <row r="46" spans="20:62" ht="15" customHeight="1">
      <c r="T46" s="961"/>
      <c r="U46" s="1090" t="s">
        <v>195</v>
      </c>
      <c r="V46" s="1091"/>
      <c r="Z46" s="1152"/>
      <c r="AA46" s="1721"/>
      <c r="AB46" s="1722"/>
      <c r="AC46" s="1722"/>
      <c r="AD46" s="1722"/>
      <c r="AE46" s="1722"/>
      <c r="AF46" s="1722"/>
      <c r="AG46" s="1722"/>
      <c r="AH46" s="1722"/>
      <c r="AI46" s="1722"/>
      <c r="AJ46" s="1722"/>
      <c r="AK46" s="1722"/>
      <c r="AL46" s="1722"/>
      <c r="AM46" s="1722"/>
      <c r="AN46" s="1722"/>
      <c r="AO46" s="1722"/>
      <c r="AP46" s="1722"/>
      <c r="AQ46" s="1722"/>
      <c r="AR46" s="1722"/>
      <c r="AS46" s="1722"/>
      <c r="AT46" s="1722"/>
      <c r="AU46" s="1723"/>
      <c r="AV46" s="1722"/>
      <c r="AW46" s="1723"/>
      <c r="AX46" s="1722"/>
      <c r="AY46" s="1722"/>
      <c r="AZ46" s="1722"/>
      <c r="BA46" s="1722"/>
      <c r="BB46" s="1722"/>
      <c r="BC46" s="1722"/>
      <c r="BD46" s="1722"/>
      <c r="BE46" s="1722"/>
      <c r="BF46" s="1722"/>
      <c r="BG46" s="1724"/>
      <c r="BH46" s="1724"/>
      <c r="BI46" s="1725"/>
      <c r="BJ46" s="1726"/>
    </row>
    <row r="47" spans="20:62" ht="15" customHeight="1" thickBot="1">
      <c r="T47" s="1343"/>
      <c r="U47" s="72" t="s">
        <v>417</v>
      </c>
      <c r="V47" s="1083"/>
      <c r="Z47" s="1152"/>
      <c r="AA47" s="1727"/>
      <c r="AB47" s="1728"/>
      <c r="AC47" s="1728"/>
      <c r="AD47" s="1728"/>
      <c r="AE47" s="1728"/>
      <c r="AF47" s="1728"/>
      <c r="AG47" s="1728"/>
      <c r="AH47" s="1728"/>
      <c r="AI47" s="1728"/>
      <c r="AJ47" s="1728"/>
      <c r="AK47" s="1728"/>
      <c r="AL47" s="1728"/>
      <c r="AM47" s="1728"/>
      <c r="AN47" s="1728"/>
      <c r="AO47" s="1728"/>
      <c r="AP47" s="1728"/>
      <c r="AQ47" s="1728"/>
      <c r="AR47" s="1728"/>
      <c r="AS47" s="1728"/>
      <c r="AT47" s="1728"/>
      <c r="AU47" s="1728"/>
      <c r="AV47" s="1728"/>
      <c r="AW47" s="1728"/>
      <c r="AX47" s="1728"/>
      <c r="AY47" s="1728"/>
      <c r="AZ47" s="1728"/>
      <c r="BA47" s="1728"/>
      <c r="BB47" s="1728"/>
      <c r="BC47" s="1728"/>
      <c r="BD47" s="1728"/>
      <c r="BE47" s="1728"/>
      <c r="BF47" s="1728"/>
      <c r="BG47" s="1729"/>
      <c r="BH47" s="1729"/>
      <c r="BI47" s="1730"/>
      <c r="BJ47" s="1731"/>
    </row>
    <row r="48" spans="20:62" ht="15" customHeight="1">
      <c r="T48" s="73" t="s">
        <v>169</v>
      </c>
      <c r="U48" s="74"/>
      <c r="V48" s="1084"/>
      <c r="X48" s="1550"/>
      <c r="Y48" s="1550"/>
      <c r="Z48" s="1153"/>
      <c r="AA48" s="1104">
        <f>SUM(AA49:AA50)</f>
        <v>13021.533195344296</v>
      </c>
      <c r="AB48" s="75">
        <f t="shared" ref="AB48:BG48" si="7">SUM(AB49:AB50)</f>
        <v>13017.721008972901</v>
      </c>
      <c r="AC48" s="75">
        <f t="shared" si="7"/>
        <v>14074.508923851341</v>
      </c>
      <c r="AD48" s="75">
        <f t="shared" si="7"/>
        <v>13860.587774110318</v>
      </c>
      <c r="AE48" s="75">
        <f t="shared" si="7"/>
        <v>16413.846897001629</v>
      </c>
      <c r="AF48" s="75">
        <f t="shared" si="7"/>
        <v>16677.520277291904</v>
      </c>
      <c r="AG48" s="75">
        <f t="shared" si="7"/>
        <v>17045.285243137423</v>
      </c>
      <c r="AH48" s="75">
        <f t="shared" si="7"/>
        <v>17674.176071424834</v>
      </c>
      <c r="AI48" s="75">
        <f t="shared" si="7"/>
        <v>17648.854912540664</v>
      </c>
      <c r="AJ48" s="75">
        <f t="shared" si="7"/>
        <v>17422.420183703329</v>
      </c>
      <c r="AK48" s="75">
        <f t="shared" si="7"/>
        <v>17540.055843352176</v>
      </c>
      <c r="AL48" s="75">
        <f t="shared" si="7"/>
        <v>16300.056308182066</v>
      </c>
      <c r="AM48" s="75">
        <f t="shared" si="7"/>
        <v>15722.71716462724</v>
      </c>
      <c r="AN48" s="75">
        <f t="shared" si="7"/>
        <v>15680.726364673425</v>
      </c>
      <c r="AO48" s="75">
        <f t="shared" si="7"/>
        <v>15159.258546814852</v>
      </c>
      <c r="AP48" s="75">
        <f t="shared" si="7"/>
        <v>14715.415811137527</v>
      </c>
      <c r="AQ48" s="75">
        <f t="shared" si="7"/>
        <v>13950.179301010807</v>
      </c>
      <c r="AR48" s="75">
        <f t="shared" si="7"/>
        <v>14162.741281836727</v>
      </c>
      <c r="AS48" s="75">
        <f t="shared" si="7"/>
        <v>15201.418139619451</v>
      </c>
      <c r="AT48" s="75">
        <f t="shared" si="7"/>
        <v>12714.866841544852</v>
      </c>
      <c r="AU48" s="75">
        <f t="shared" si="7"/>
        <v>13033.105870712472</v>
      </c>
      <c r="AV48" s="75">
        <f t="shared" si="7"/>
        <v>12252.618635413768</v>
      </c>
      <c r="AW48" s="75">
        <f t="shared" si="7"/>
        <v>12844.372379206465</v>
      </c>
      <c r="AX48" s="75">
        <f t="shared" si="7"/>
        <v>12804.580793467159</v>
      </c>
      <c r="AY48" s="75">
        <f t="shared" si="7"/>
        <v>12336.360854614972</v>
      </c>
      <c r="AZ48" s="75">
        <f t="shared" si="7"/>
        <v>12290.896924625911</v>
      </c>
      <c r="BA48" s="75">
        <f t="shared" si="7"/>
        <v>11713.370066117037</v>
      </c>
      <c r="BB48" s="75">
        <f t="shared" si="7"/>
        <v>11463.225540201018</v>
      </c>
      <c r="BC48" s="75">
        <f t="shared" si="7"/>
        <v>12302.456207831272</v>
      </c>
      <c r="BD48" s="75">
        <f t="shared" si="7"/>
        <v>11943.273614987986</v>
      </c>
      <c r="BE48" s="75">
        <f t="shared" si="7"/>
        <v>11027.761157290048</v>
      </c>
      <c r="BF48" s="75">
        <f t="shared" si="7"/>
        <v>11508.57497057502</v>
      </c>
      <c r="BG48" s="1121">
        <f t="shared" si="7"/>
        <v>10935.66299600136</v>
      </c>
      <c r="BH48" s="1121">
        <f t="shared" ref="BH48" si="8">SUM(BH49:BH50)</f>
        <v>10888.979841081828</v>
      </c>
      <c r="BI48" s="1137"/>
      <c r="BJ48" s="76"/>
    </row>
    <row r="49" spans="1:62">
      <c r="T49" s="1160"/>
      <c r="U49" s="64" t="s">
        <v>196</v>
      </c>
      <c r="V49" s="1081"/>
      <c r="Y49" s="1522"/>
      <c r="Z49" s="1691"/>
      <c r="AA49" s="1102">
        <v>12318.702925351379</v>
      </c>
      <c r="AB49" s="65">
        <v>12331.274808730599</v>
      </c>
      <c r="AC49" s="65">
        <v>13375.611278138173</v>
      </c>
      <c r="AD49" s="65">
        <v>13179.842297780478</v>
      </c>
      <c r="AE49" s="65">
        <v>15711.933403069759</v>
      </c>
      <c r="AF49" s="65">
        <v>16009.691542559258</v>
      </c>
      <c r="AG49" s="65">
        <v>16404.817393740297</v>
      </c>
      <c r="AH49" s="65">
        <v>17018.945499746162</v>
      </c>
      <c r="AI49" s="65">
        <v>17039.736188865427</v>
      </c>
      <c r="AJ49" s="65">
        <v>16769.845156652267</v>
      </c>
      <c r="AK49" s="65">
        <v>16884.141410693082</v>
      </c>
      <c r="AL49" s="65">
        <v>15669.526497158762</v>
      </c>
      <c r="AM49" s="65">
        <v>15145.670732317754</v>
      </c>
      <c r="AN49" s="65">
        <v>15164.199547351556</v>
      </c>
      <c r="AO49" s="65">
        <v>14652.559278399103</v>
      </c>
      <c r="AP49" s="65">
        <v>14208.601428947706</v>
      </c>
      <c r="AQ49" s="65">
        <v>13427.819429522175</v>
      </c>
      <c r="AR49" s="65">
        <v>13601.542919408699</v>
      </c>
      <c r="AS49" s="65">
        <v>14671.006464196224</v>
      </c>
      <c r="AT49" s="65">
        <v>12201.178953129949</v>
      </c>
      <c r="AU49" s="65">
        <v>12506.191779795836</v>
      </c>
      <c r="AV49" s="65">
        <v>11728.493280812056</v>
      </c>
      <c r="AW49" s="65">
        <v>12316.269169037621</v>
      </c>
      <c r="AX49" s="65">
        <v>12199.890461071229</v>
      </c>
      <c r="AY49" s="65">
        <v>11719.332607467481</v>
      </c>
      <c r="AZ49" s="65">
        <v>11665.965540222425</v>
      </c>
      <c r="BA49" s="65">
        <v>11094.53855559944</v>
      </c>
      <c r="BB49" s="65">
        <v>10826.603365950397</v>
      </c>
      <c r="BC49" s="65">
        <v>11629.081397093845</v>
      </c>
      <c r="BD49" s="65">
        <v>11360.796822537213</v>
      </c>
      <c r="BE49" s="65">
        <v>10430.576040842394</v>
      </c>
      <c r="BF49" s="65">
        <v>10829.47269069584</v>
      </c>
      <c r="BG49" s="1119">
        <v>10281.280436138088</v>
      </c>
      <c r="BH49" s="1119">
        <v>10291.700738866462</v>
      </c>
      <c r="BI49" s="1464" t="s">
        <v>506</v>
      </c>
      <c r="BJ49" s="66" t="s">
        <v>507</v>
      </c>
    </row>
    <row r="50" spans="1:62" ht="15" customHeight="1">
      <c r="T50" s="1160"/>
      <c r="U50" s="77" t="s">
        <v>197</v>
      </c>
      <c r="V50" s="1085"/>
      <c r="Z50" s="1152"/>
      <c r="AA50" s="1105">
        <v>702.83026999291678</v>
      </c>
      <c r="AB50" s="78">
        <v>686.44620024230187</v>
      </c>
      <c r="AC50" s="78">
        <v>698.89764571316766</v>
      </c>
      <c r="AD50" s="78">
        <v>680.74547632983922</v>
      </c>
      <c r="AE50" s="78">
        <v>701.91349393186852</v>
      </c>
      <c r="AF50" s="78">
        <v>667.82873473264453</v>
      </c>
      <c r="AG50" s="78">
        <v>640.46784939712438</v>
      </c>
      <c r="AH50" s="78">
        <v>655.23057167867137</v>
      </c>
      <c r="AI50" s="78">
        <v>609.1187236752379</v>
      </c>
      <c r="AJ50" s="78">
        <v>652.57502705106276</v>
      </c>
      <c r="AK50" s="78">
        <v>655.91443265909516</v>
      </c>
      <c r="AL50" s="78">
        <v>630.52981102330273</v>
      </c>
      <c r="AM50" s="78">
        <v>577.04643230948568</v>
      </c>
      <c r="AN50" s="78">
        <v>516.5268173218675</v>
      </c>
      <c r="AO50" s="78">
        <v>506.69926841574829</v>
      </c>
      <c r="AP50" s="78">
        <v>506.81438218982044</v>
      </c>
      <c r="AQ50" s="78">
        <v>522.35987148863205</v>
      </c>
      <c r="AR50" s="78">
        <v>561.19836242802796</v>
      </c>
      <c r="AS50" s="78">
        <v>530.41167542322773</v>
      </c>
      <c r="AT50" s="78">
        <v>513.68788841490209</v>
      </c>
      <c r="AU50" s="78">
        <v>526.91409091663695</v>
      </c>
      <c r="AV50" s="78">
        <v>524.12535460171284</v>
      </c>
      <c r="AW50" s="78">
        <v>528.10321016884393</v>
      </c>
      <c r="AX50" s="78">
        <v>604.69033239592966</v>
      </c>
      <c r="AY50" s="78">
        <v>617.02824714749113</v>
      </c>
      <c r="AZ50" s="78">
        <v>624.93138440348548</v>
      </c>
      <c r="BA50" s="78">
        <v>618.83151051759683</v>
      </c>
      <c r="BB50" s="78">
        <v>636.62217425062067</v>
      </c>
      <c r="BC50" s="78">
        <v>673.37481073742629</v>
      </c>
      <c r="BD50" s="78">
        <v>582.47679245077279</v>
      </c>
      <c r="BE50" s="78">
        <v>597.18511644765408</v>
      </c>
      <c r="BF50" s="78">
        <v>679.10227987917926</v>
      </c>
      <c r="BG50" s="1122">
        <v>654.38255986327204</v>
      </c>
      <c r="BH50" s="1122">
        <v>597.2791022153649</v>
      </c>
      <c r="BI50" s="1138"/>
      <c r="BJ50" s="62"/>
    </row>
    <row r="51" spans="1:62" ht="15" customHeight="1" thickBot="1">
      <c r="T51" s="79" t="s">
        <v>233</v>
      </c>
      <c r="U51" s="80"/>
      <c r="V51" s="1086"/>
      <c r="X51" s="1550"/>
      <c r="Z51" s="1152"/>
      <c r="AA51" s="1106">
        <v>5489.8922502729993</v>
      </c>
      <c r="AB51" s="81">
        <v>5311.1741081715281</v>
      </c>
      <c r="AC51" s="81">
        <v>5034.1656152937849</v>
      </c>
      <c r="AD51" s="81">
        <v>4800.9631151802378</v>
      </c>
      <c r="AE51" s="81">
        <v>4791.5602523297484</v>
      </c>
      <c r="AF51" s="81">
        <v>4693.1337667408479</v>
      </c>
      <c r="AG51" s="81">
        <v>4727.49049548325</v>
      </c>
      <c r="AH51" s="81">
        <v>4556.4372380867662</v>
      </c>
      <c r="AI51" s="81">
        <v>4176.2395839282326</v>
      </c>
      <c r="AJ51" s="81">
        <v>4170.7982319279035</v>
      </c>
      <c r="AK51" s="81">
        <v>4242.1253332828719</v>
      </c>
      <c r="AL51" s="81">
        <v>3803.568123932404</v>
      </c>
      <c r="AM51" s="81">
        <v>3562.1898054296485</v>
      </c>
      <c r="AN51" s="81">
        <v>3422.2575237096744</v>
      </c>
      <c r="AO51" s="81">
        <v>3346.1899645017111</v>
      </c>
      <c r="AP51" s="81">
        <v>3250.8140528443782</v>
      </c>
      <c r="AQ51" s="81">
        <v>3173.1195158461928</v>
      </c>
      <c r="AR51" s="81">
        <v>3022.0613257753516</v>
      </c>
      <c r="AS51" s="81">
        <v>2723.6904751124448</v>
      </c>
      <c r="AT51" s="81">
        <v>2513.5092259627982</v>
      </c>
      <c r="AU51" s="81">
        <v>2441.5327038959404</v>
      </c>
      <c r="AV51" s="81">
        <v>2354.1093653550797</v>
      </c>
      <c r="AW51" s="81">
        <v>2283.4515486974242</v>
      </c>
      <c r="AX51" s="81">
        <v>2289.0964441148244</v>
      </c>
      <c r="AY51" s="81">
        <v>2217.534663047813</v>
      </c>
      <c r="AZ51" s="81">
        <v>2194.4764272326456</v>
      </c>
      <c r="BA51" s="81">
        <v>2156.8119227383972</v>
      </c>
      <c r="BB51" s="81">
        <v>2121.4065441487392</v>
      </c>
      <c r="BC51" s="81">
        <v>2072.5193218115492</v>
      </c>
      <c r="BD51" s="81">
        <v>2015.3368598298975</v>
      </c>
      <c r="BE51" s="81">
        <v>1873.3853662539157</v>
      </c>
      <c r="BF51" s="81">
        <v>1844.2789833298309</v>
      </c>
      <c r="BG51" s="1123">
        <v>1836.1856282467602</v>
      </c>
      <c r="BH51" s="1123">
        <v>1806.5277781015029</v>
      </c>
      <c r="BI51" s="1139"/>
      <c r="BJ51" s="82"/>
    </row>
    <row r="52" spans="1:62" ht="15" customHeight="1" thickTop="1">
      <c r="T52" s="83" t="s">
        <v>234</v>
      </c>
      <c r="U52" s="84"/>
      <c r="V52" s="1087"/>
      <c r="X52" s="1550"/>
      <c r="Z52" s="1152"/>
      <c r="AA52" s="1107">
        <f t="shared" ref="AA52:BG52" si="9">SUM(AA7,AA29,AA30,AA36,AA48)</f>
        <v>1157373.6612948417</v>
      </c>
      <c r="AB52" s="85">
        <f t="shared" si="9"/>
        <v>1169070.5382829627</v>
      </c>
      <c r="AC52" s="85">
        <f t="shared" si="9"/>
        <v>1178852.0163191382</v>
      </c>
      <c r="AD52" s="85">
        <f t="shared" si="9"/>
        <v>1171862.3804400216</v>
      </c>
      <c r="AE52" s="85">
        <f t="shared" si="9"/>
        <v>1226887.1013408254</v>
      </c>
      <c r="AF52" s="85">
        <f t="shared" si="9"/>
        <v>1239225.9343446405</v>
      </c>
      <c r="AG52" s="85">
        <f t="shared" si="9"/>
        <v>1251737.6568749512</v>
      </c>
      <c r="AH52" s="85">
        <f t="shared" si="9"/>
        <v>1244449.3860267708</v>
      </c>
      <c r="AI52" s="85">
        <f t="shared" si="9"/>
        <v>1204602.5165230669</v>
      </c>
      <c r="AJ52" s="85">
        <f t="shared" si="9"/>
        <v>1241233.8256277232</v>
      </c>
      <c r="AK52" s="85">
        <f t="shared" si="9"/>
        <v>1263950.9604737496</v>
      </c>
      <c r="AL52" s="85">
        <f t="shared" si="9"/>
        <v>1249355.1085405855</v>
      </c>
      <c r="AM52" s="85">
        <f t="shared" si="9"/>
        <v>1278980.9878582866</v>
      </c>
      <c r="AN52" s="85">
        <f t="shared" si="9"/>
        <v>1287481.5493205127</v>
      </c>
      <c r="AO52" s="85">
        <f t="shared" si="9"/>
        <v>1282872.033838541</v>
      </c>
      <c r="AP52" s="85">
        <f t="shared" si="9"/>
        <v>1290333.4473998235</v>
      </c>
      <c r="AQ52" s="85">
        <f t="shared" si="9"/>
        <v>1267269.0063349127</v>
      </c>
      <c r="AR52" s="85">
        <f t="shared" si="9"/>
        <v>1302996.4320647877</v>
      </c>
      <c r="AS52" s="85">
        <f t="shared" si="9"/>
        <v>1232180.5729677649</v>
      </c>
      <c r="AT52" s="85">
        <f t="shared" si="9"/>
        <v>1163365.7495647243</v>
      </c>
      <c r="AU52" s="85">
        <f t="shared" si="9"/>
        <v>1214785.3784805574</v>
      </c>
      <c r="AV52" s="85">
        <f t="shared" si="9"/>
        <v>1264803.1606841437</v>
      </c>
      <c r="AW52" s="85">
        <f t="shared" si="9"/>
        <v>1305969.507675254</v>
      </c>
      <c r="AX52" s="85">
        <f t="shared" si="9"/>
        <v>1315319.8122312906</v>
      </c>
      <c r="AY52" s="85">
        <f t="shared" si="9"/>
        <v>1263765.9744515095</v>
      </c>
      <c r="AZ52" s="85">
        <f t="shared" si="9"/>
        <v>1223193.8384937958</v>
      </c>
      <c r="BA52" s="85">
        <f t="shared" si="9"/>
        <v>1203172.9963608675</v>
      </c>
      <c r="BB52" s="85">
        <f t="shared" si="9"/>
        <v>1187541.7669093467</v>
      </c>
      <c r="BC52" s="85">
        <f t="shared" si="9"/>
        <v>1142437.6106691419</v>
      </c>
      <c r="BD52" s="85">
        <f t="shared" si="9"/>
        <v>1105398.1614957915</v>
      </c>
      <c r="BE52" s="85">
        <f t="shared" si="9"/>
        <v>1040404.7050174815</v>
      </c>
      <c r="BF52" s="85">
        <f t="shared" si="9"/>
        <v>1061819.9553176018</v>
      </c>
      <c r="BG52" s="1124">
        <f t="shared" si="9"/>
        <v>1032129.8668477697</v>
      </c>
      <c r="BH52" s="1124">
        <f t="shared" ref="BH52" si="10">SUM(BH7,BH29,BH30,BH36,BH48)</f>
        <v>983707.93846352038</v>
      </c>
      <c r="BI52" s="1140"/>
      <c r="BJ52" s="86"/>
    </row>
    <row r="53" spans="1:62" ht="15" customHeight="1">
      <c r="T53" s="87" t="s">
        <v>235</v>
      </c>
      <c r="U53" s="88"/>
      <c r="V53" s="1088"/>
      <c r="X53" s="1550"/>
      <c r="Z53" s="1152"/>
      <c r="AA53" s="1732"/>
      <c r="AB53" s="1733"/>
      <c r="AC53" s="1733"/>
      <c r="AD53" s="1733"/>
      <c r="AE53" s="1733"/>
      <c r="AF53" s="1733"/>
      <c r="AG53" s="1733"/>
      <c r="AH53" s="1733"/>
      <c r="AI53" s="1733"/>
      <c r="AJ53" s="1733"/>
      <c r="AK53" s="1733"/>
      <c r="AL53" s="1733"/>
      <c r="AM53" s="1733"/>
      <c r="AN53" s="1733"/>
      <c r="AO53" s="1733"/>
      <c r="AP53" s="1733"/>
      <c r="AQ53" s="1733"/>
      <c r="AR53" s="1733"/>
      <c r="AS53" s="1733"/>
      <c r="AT53" s="1733"/>
      <c r="AU53" s="1733"/>
      <c r="AV53" s="1733"/>
      <c r="AW53" s="1733"/>
      <c r="AX53" s="1733"/>
      <c r="AY53" s="1733"/>
      <c r="AZ53" s="1733"/>
      <c r="BA53" s="1733"/>
      <c r="BB53" s="1733"/>
      <c r="BC53" s="1733"/>
      <c r="BD53" s="1733"/>
      <c r="BE53" s="1733"/>
      <c r="BF53" s="1733"/>
      <c r="BG53" s="1734"/>
      <c r="BH53" s="1734"/>
      <c r="BI53" s="1735"/>
      <c r="BJ53" s="1736"/>
    </row>
    <row r="54" spans="1:62" ht="15" customHeight="1">
      <c r="T54" s="87" t="s">
        <v>236</v>
      </c>
      <c r="U54" s="88"/>
      <c r="V54" s="1088"/>
      <c r="X54" s="1550"/>
      <c r="Z54" s="1152"/>
      <c r="AA54" s="1108">
        <f t="shared" ref="AA54:BG54" si="11">SUM(AA7,AA29,AA30,AA36,AA48,AA51)</f>
        <v>1162863.5535451146</v>
      </c>
      <c r="AB54" s="89">
        <f t="shared" si="11"/>
        <v>1174381.7123911344</v>
      </c>
      <c r="AC54" s="89">
        <f t="shared" si="11"/>
        <v>1183886.1819344321</v>
      </c>
      <c r="AD54" s="89">
        <f t="shared" si="11"/>
        <v>1176663.3435552018</v>
      </c>
      <c r="AE54" s="89">
        <f t="shared" si="11"/>
        <v>1231678.6615931552</v>
      </c>
      <c r="AF54" s="89">
        <f t="shared" si="11"/>
        <v>1243919.0681113813</v>
      </c>
      <c r="AG54" s="89">
        <f t="shared" si="11"/>
        <v>1256465.1473704344</v>
      </c>
      <c r="AH54" s="89">
        <f t="shared" si="11"/>
        <v>1249005.8232648575</v>
      </c>
      <c r="AI54" s="89">
        <f t="shared" si="11"/>
        <v>1208778.756106995</v>
      </c>
      <c r="AJ54" s="89">
        <f t="shared" si="11"/>
        <v>1245404.6238596512</v>
      </c>
      <c r="AK54" s="89">
        <f t="shared" si="11"/>
        <v>1268193.0858070324</v>
      </c>
      <c r="AL54" s="89">
        <f t="shared" si="11"/>
        <v>1253158.676664518</v>
      </c>
      <c r="AM54" s="89">
        <f t="shared" si="11"/>
        <v>1282543.1776637163</v>
      </c>
      <c r="AN54" s="89">
        <f t="shared" si="11"/>
        <v>1290903.8068442224</v>
      </c>
      <c r="AO54" s="89">
        <f t="shared" si="11"/>
        <v>1286218.2238030427</v>
      </c>
      <c r="AP54" s="89">
        <f t="shared" si="11"/>
        <v>1293584.2614526679</v>
      </c>
      <c r="AQ54" s="89">
        <f t="shared" si="11"/>
        <v>1270442.125850759</v>
      </c>
      <c r="AR54" s="89">
        <f t="shared" si="11"/>
        <v>1306018.4933905632</v>
      </c>
      <c r="AS54" s="89">
        <f t="shared" si="11"/>
        <v>1234904.2634428774</v>
      </c>
      <c r="AT54" s="89">
        <f t="shared" si="11"/>
        <v>1165879.258790687</v>
      </c>
      <c r="AU54" s="89">
        <f t="shared" si="11"/>
        <v>1217226.9111844534</v>
      </c>
      <c r="AV54" s="89">
        <f t="shared" si="11"/>
        <v>1267157.2700494986</v>
      </c>
      <c r="AW54" s="89">
        <f t="shared" si="11"/>
        <v>1308252.9592239514</v>
      </c>
      <c r="AX54" s="89">
        <f t="shared" si="11"/>
        <v>1317608.9086754054</v>
      </c>
      <c r="AY54" s="89">
        <f t="shared" si="11"/>
        <v>1265983.5091145574</v>
      </c>
      <c r="AZ54" s="89">
        <f t="shared" si="11"/>
        <v>1225388.3149210284</v>
      </c>
      <c r="BA54" s="89">
        <f t="shared" si="11"/>
        <v>1205329.8082836058</v>
      </c>
      <c r="BB54" s="89">
        <f t="shared" si="11"/>
        <v>1189663.1734534954</v>
      </c>
      <c r="BC54" s="89">
        <f t="shared" si="11"/>
        <v>1144510.1299909535</v>
      </c>
      <c r="BD54" s="89">
        <f t="shared" si="11"/>
        <v>1107413.4983556215</v>
      </c>
      <c r="BE54" s="89">
        <f t="shared" si="11"/>
        <v>1042278.0903837354</v>
      </c>
      <c r="BF54" s="89">
        <f t="shared" si="11"/>
        <v>1063664.2343009317</v>
      </c>
      <c r="BG54" s="1125">
        <f t="shared" si="11"/>
        <v>1033966.0524760165</v>
      </c>
      <c r="BH54" s="1125">
        <f t="shared" ref="BH54" si="12">SUM(BH7,BH29,BH30,BH36,BH48,BH51)</f>
        <v>985514.46624162188</v>
      </c>
      <c r="BI54" s="1141"/>
      <c r="BJ54" s="90"/>
    </row>
    <row r="55" spans="1:62" ht="15" customHeight="1" thickBot="1">
      <c r="T55" s="91" t="s">
        <v>237</v>
      </c>
      <c r="U55" s="92"/>
      <c r="V55" s="1089"/>
      <c r="X55" s="1550"/>
      <c r="Z55" s="1152"/>
      <c r="AA55" s="1737"/>
      <c r="AB55" s="1738"/>
      <c r="AC55" s="1738"/>
      <c r="AD55" s="1738"/>
      <c r="AE55" s="1738"/>
      <c r="AF55" s="1738"/>
      <c r="AG55" s="1738"/>
      <c r="AH55" s="1738"/>
      <c r="AI55" s="1738"/>
      <c r="AJ55" s="1738"/>
      <c r="AK55" s="1738"/>
      <c r="AL55" s="1738"/>
      <c r="AM55" s="1738"/>
      <c r="AN55" s="1738"/>
      <c r="AO55" s="1738"/>
      <c r="AP55" s="1738"/>
      <c r="AQ55" s="1738"/>
      <c r="AR55" s="1738"/>
      <c r="AS55" s="1738"/>
      <c r="AT55" s="1738"/>
      <c r="AU55" s="1738"/>
      <c r="AV55" s="1738"/>
      <c r="AW55" s="1738"/>
      <c r="AX55" s="1738"/>
      <c r="AY55" s="1738"/>
      <c r="AZ55" s="1738"/>
      <c r="BA55" s="1738"/>
      <c r="BB55" s="1738"/>
      <c r="BC55" s="1738"/>
      <c r="BD55" s="1738"/>
      <c r="BE55" s="1738"/>
      <c r="BF55" s="1738"/>
      <c r="BG55" s="1739"/>
      <c r="BH55" s="1739"/>
      <c r="BI55" s="1740"/>
      <c r="BJ55" s="1741"/>
    </row>
    <row r="56" spans="1:62" ht="34.5" customHeight="1">
      <c r="T56" s="1868" t="s">
        <v>238</v>
      </c>
      <c r="U56" s="1868"/>
      <c r="V56" s="1868"/>
      <c r="W56" s="1617"/>
      <c r="X56" s="1567"/>
      <c r="Y56" s="1567"/>
      <c r="Z56" s="1567"/>
      <c r="AA56" s="94"/>
      <c r="AB56" s="94"/>
      <c r="AC56" s="94"/>
      <c r="AD56" s="94"/>
      <c r="AE56" s="94"/>
      <c r="AF56" s="94"/>
      <c r="AG56" s="94"/>
      <c r="AH56" s="94"/>
      <c r="AI56" s="94"/>
      <c r="AJ56" s="94"/>
      <c r="AK56" s="94"/>
      <c r="AL56" s="94"/>
      <c r="AM56" s="94"/>
      <c r="AN56" s="94"/>
      <c r="AO56" s="94"/>
      <c r="AP56" s="94"/>
      <c r="AQ56" s="94"/>
      <c r="AR56" s="94"/>
      <c r="AS56" s="95"/>
      <c r="AT56" s="94"/>
      <c r="AU56" s="94"/>
      <c r="AV56" s="94"/>
      <c r="AW56" s="94"/>
      <c r="AX56" s="94"/>
      <c r="AY56" s="94"/>
      <c r="AZ56" s="94"/>
      <c r="BA56" s="94"/>
      <c r="BB56" s="94"/>
      <c r="BC56" s="94"/>
      <c r="BD56" s="94"/>
      <c r="BE56" s="94"/>
      <c r="BF56" s="94"/>
      <c r="BG56" s="94"/>
      <c r="BH56" s="94"/>
    </row>
    <row r="57" spans="1:62" ht="50.25" customHeight="1">
      <c r="T57" s="1865" t="s">
        <v>418</v>
      </c>
      <c r="U57" s="1865"/>
      <c r="V57" s="1865"/>
      <c r="W57" s="1617"/>
      <c r="X57" s="1567"/>
      <c r="Y57" s="1567"/>
      <c r="Z57" s="1567"/>
      <c r="AA57" s="96"/>
    </row>
    <row r="58" spans="1:62" ht="51" customHeight="1">
      <c r="T58" s="1871" t="s">
        <v>526</v>
      </c>
      <c r="U58" s="1865"/>
      <c r="V58" s="1865"/>
      <c r="W58" s="1617"/>
      <c r="X58" s="1567"/>
      <c r="Y58" s="1567"/>
      <c r="Z58" s="1567"/>
    </row>
    <row r="59" spans="1:62" ht="35.25" customHeight="1">
      <c r="T59" s="1865" t="s">
        <v>239</v>
      </c>
      <c r="U59" s="1865"/>
      <c r="V59" s="1865"/>
      <c r="W59" s="1617"/>
      <c r="X59" s="1567"/>
      <c r="Y59" s="1567"/>
      <c r="Z59" s="1567"/>
    </row>
    <row r="60" spans="1:62">
      <c r="T60" s="850"/>
      <c r="U60" s="850"/>
      <c r="V60" s="850"/>
      <c r="W60" s="1617"/>
      <c r="X60" s="1567"/>
      <c r="Y60" s="1567"/>
      <c r="Z60" s="1567"/>
    </row>
    <row r="61" spans="1:62">
      <c r="AA61" s="27"/>
      <c r="AB61" s="27"/>
      <c r="AC61" s="27"/>
      <c r="AD61" s="27"/>
      <c r="AE61" s="27"/>
      <c r="AF61" s="27"/>
    </row>
    <row r="62" spans="1:62" ht="24.6" thickBot="1">
      <c r="T62" s="699" t="s">
        <v>490</v>
      </c>
      <c r="X62" s="1688"/>
    </row>
    <row r="63" spans="1:62" s="22" customFormat="1" ht="14.4" thickBot="1">
      <c r="A63" s="177"/>
      <c r="B63" s="177"/>
      <c r="C63" s="177"/>
      <c r="D63" s="177"/>
      <c r="E63" s="177"/>
      <c r="F63" s="177"/>
      <c r="G63" s="177"/>
      <c r="H63" s="177"/>
      <c r="I63" s="177"/>
      <c r="J63" s="177"/>
      <c r="K63" s="177"/>
      <c r="L63" s="177"/>
      <c r="M63" s="177"/>
      <c r="N63" s="177"/>
      <c r="O63" s="177"/>
      <c r="P63" s="177"/>
      <c r="Q63" s="177"/>
      <c r="R63" s="177"/>
      <c r="S63" s="177"/>
      <c r="T63" s="32" t="s">
        <v>155</v>
      </c>
      <c r="U63" s="856"/>
      <c r="V63" s="856"/>
      <c r="W63" s="1154"/>
      <c r="X63" s="1522"/>
      <c r="Y63" s="1150"/>
      <c r="Z63" s="1689"/>
      <c r="AA63" s="1344">
        <v>1990</v>
      </c>
      <c r="AB63" s="356">
        <f>AA63+1</f>
        <v>1991</v>
      </c>
      <c r="AC63" s="356">
        <f t="shared" ref="AC63:BH63" si="13">AB63+1</f>
        <v>1992</v>
      </c>
      <c r="AD63" s="356">
        <f t="shared" si="13"/>
        <v>1993</v>
      </c>
      <c r="AE63" s="356">
        <f t="shared" si="13"/>
        <v>1994</v>
      </c>
      <c r="AF63" s="356">
        <f t="shared" si="13"/>
        <v>1995</v>
      </c>
      <c r="AG63" s="356">
        <f t="shared" si="13"/>
        <v>1996</v>
      </c>
      <c r="AH63" s="356">
        <f t="shared" si="13"/>
        <v>1997</v>
      </c>
      <c r="AI63" s="356">
        <f t="shared" si="13"/>
        <v>1998</v>
      </c>
      <c r="AJ63" s="356">
        <f t="shared" si="13"/>
        <v>1999</v>
      </c>
      <c r="AK63" s="356">
        <f t="shared" si="13"/>
        <v>2000</v>
      </c>
      <c r="AL63" s="356">
        <f t="shared" si="13"/>
        <v>2001</v>
      </c>
      <c r="AM63" s="356">
        <f t="shared" si="13"/>
        <v>2002</v>
      </c>
      <c r="AN63" s="356">
        <f t="shared" si="13"/>
        <v>2003</v>
      </c>
      <c r="AO63" s="356">
        <f t="shared" si="13"/>
        <v>2004</v>
      </c>
      <c r="AP63" s="356">
        <f t="shared" si="13"/>
        <v>2005</v>
      </c>
      <c r="AQ63" s="356">
        <f t="shared" si="13"/>
        <v>2006</v>
      </c>
      <c r="AR63" s="356">
        <f t="shared" si="13"/>
        <v>2007</v>
      </c>
      <c r="AS63" s="356">
        <f t="shared" si="13"/>
        <v>2008</v>
      </c>
      <c r="AT63" s="356">
        <f t="shared" si="13"/>
        <v>2009</v>
      </c>
      <c r="AU63" s="356">
        <f t="shared" si="13"/>
        <v>2010</v>
      </c>
      <c r="AV63" s="356">
        <f t="shared" si="13"/>
        <v>2011</v>
      </c>
      <c r="AW63" s="356">
        <f t="shared" si="13"/>
        <v>2012</v>
      </c>
      <c r="AX63" s="356">
        <f t="shared" si="13"/>
        <v>2013</v>
      </c>
      <c r="AY63" s="356">
        <f t="shared" si="13"/>
        <v>2014</v>
      </c>
      <c r="AZ63" s="356">
        <f t="shared" si="13"/>
        <v>2015</v>
      </c>
      <c r="BA63" s="356">
        <f t="shared" si="13"/>
        <v>2016</v>
      </c>
      <c r="BB63" s="356">
        <f t="shared" si="13"/>
        <v>2017</v>
      </c>
      <c r="BC63" s="356">
        <f t="shared" si="13"/>
        <v>2018</v>
      </c>
      <c r="BD63" s="356">
        <f t="shared" si="13"/>
        <v>2019</v>
      </c>
      <c r="BE63" s="356">
        <f t="shared" si="13"/>
        <v>2020</v>
      </c>
      <c r="BF63" s="357">
        <f t="shared" si="13"/>
        <v>2021</v>
      </c>
      <c r="BG63" s="357">
        <f t="shared" si="13"/>
        <v>2022</v>
      </c>
      <c r="BH63" s="358">
        <f t="shared" si="13"/>
        <v>2023</v>
      </c>
      <c r="BI63" s="1126" t="s">
        <v>16</v>
      </c>
      <c r="BJ63" s="36" t="s">
        <v>1</v>
      </c>
    </row>
    <row r="64" spans="1:62" s="353" customFormat="1" ht="15" customHeight="1">
      <c r="A64" s="1469"/>
      <c r="T64" s="1467" t="s">
        <v>502</v>
      </c>
      <c r="U64" s="1468"/>
      <c r="V64" s="1468"/>
      <c r="W64" s="1692"/>
      <c r="X64" s="1550"/>
      <c r="Y64" s="1692"/>
      <c r="Z64" s="1684"/>
      <c r="AA64" s="1436">
        <f t="shared" ref="AA64:BG64" si="14">SUM(AA65,AA66)</f>
        <v>7200.4045621124706</v>
      </c>
      <c r="AB64" s="1470">
        <f t="shared" si="14"/>
        <v>6819.1653149400754</v>
      </c>
      <c r="AC64" s="1470">
        <f t="shared" si="14"/>
        <v>5869.0646443985115</v>
      </c>
      <c r="AD64" s="1470">
        <f t="shared" si="14"/>
        <v>5255.995138029406</v>
      </c>
      <c r="AE64" s="1470">
        <f t="shared" si="14"/>
        <v>4980.0899076203368</v>
      </c>
      <c r="AF64" s="1470">
        <f t="shared" si="14"/>
        <v>4632.2664410204416</v>
      </c>
      <c r="AG64" s="1470">
        <f t="shared" si="14"/>
        <v>4263.5732829943163</v>
      </c>
      <c r="AH64" s="1470">
        <f t="shared" si="14"/>
        <v>4005.1811068912648</v>
      </c>
      <c r="AI64" s="1470">
        <f t="shared" si="14"/>
        <v>3770.1058952405747</v>
      </c>
      <c r="AJ64" s="1470">
        <f t="shared" si="14"/>
        <v>3695.0464285558846</v>
      </c>
      <c r="AK64" s="1470">
        <f t="shared" si="14"/>
        <v>3540.5479036219062</v>
      </c>
      <c r="AL64" s="1470">
        <f t="shared" si="14"/>
        <v>3224.4362879259488</v>
      </c>
      <c r="AM64" s="1470">
        <f t="shared" si="14"/>
        <v>2604.9107831771244</v>
      </c>
      <c r="AN64" s="1470">
        <f t="shared" si="14"/>
        <v>2533.4344089507185</v>
      </c>
      <c r="AO64" s="1470">
        <f t="shared" si="14"/>
        <v>2641.5549022362329</v>
      </c>
      <c r="AP64" s="1470">
        <f t="shared" si="14"/>
        <v>2727.6378007658486</v>
      </c>
      <c r="AQ64" s="1470">
        <f t="shared" si="14"/>
        <v>2786.2506110614549</v>
      </c>
      <c r="AR64" s="1470">
        <f t="shared" si="14"/>
        <v>2798.3892138498127</v>
      </c>
      <c r="AS64" s="1470">
        <f t="shared" si="14"/>
        <v>2702.2096522318911</v>
      </c>
      <c r="AT64" s="1470">
        <f t="shared" si="14"/>
        <v>2554.1004015356443</v>
      </c>
      <c r="AU64" s="1470">
        <f t="shared" si="14"/>
        <v>2591.3071673481982</v>
      </c>
      <c r="AV64" s="1470">
        <f t="shared" si="14"/>
        <v>2238.0210159708618</v>
      </c>
      <c r="AW64" s="1470">
        <f t="shared" si="14"/>
        <v>2230.3505525710875</v>
      </c>
      <c r="AX64" s="1470">
        <f t="shared" si="14"/>
        <v>2117.154700189315</v>
      </c>
      <c r="AY64" s="1470">
        <f t="shared" si="14"/>
        <v>2071.3727843722841</v>
      </c>
      <c r="AZ64" s="1470">
        <f t="shared" si="14"/>
        <v>2106.6749547981403</v>
      </c>
      <c r="BA64" s="1470">
        <f t="shared" si="14"/>
        <v>2219.5917387069849</v>
      </c>
      <c r="BB64" s="1470">
        <f t="shared" si="14"/>
        <v>2300.8567680855376</v>
      </c>
      <c r="BC64" s="1470">
        <f t="shared" si="14"/>
        <v>2109.0649051315304</v>
      </c>
      <c r="BD64" s="1470">
        <f t="shared" si="14"/>
        <v>1959.9226821832401</v>
      </c>
      <c r="BE64" s="1470">
        <f t="shared" si="14"/>
        <v>1805.1064302311984</v>
      </c>
      <c r="BF64" s="1470">
        <f t="shared" si="14"/>
        <v>1799.6349055327973</v>
      </c>
      <c r="BG64" s="1471">
        <f t="shared" si="14"/>
        <v>1719.8027215768157</v>
      </c>
      <c r="BH64" s="1456">
        <f t="shared" ref="BH64" si="15">SUM(BH65,BH66)</f>
        <v>1669.7889218964626</v>
      </c>
      <c r="BI64" s="1470"/>
      <c r="BJ64" s="1456"/>
    </row>
    <row r="65" spans="1:72" s="22" customFormat="1" ht="15" customHeight="1">
      <c r="A65" s="177"/>
      <c r="B65" s="177"/>
      <c r="C65" s="177"/>
      <c r="D65" s="177"/>
      <c r="E65" s="177"/>
      <c r="F65" s="177"/>
      <c r="G65" s="177"/>
      <c r="H65" s="177"/>
      <c r="I65" s="177"/>
      <c r="J65" s="177"/>
      <c r="K65" s="177"/>
      <c r="L65" s="177"/>
      <c r="M65" s="177"/>
      <c r="N65" s="177"/>
      <c r="O65" s="177"/>
      <c r="P65" s="177"/>
      <c r="Q65" s="177"/>
      <c r="R65" s="177"/>
      <c r="S65" s="177"/>
      <c r="T65" s="1472"/>
      <c r="U65" s="64" t="s">
        <v>177</v>
      </c>
      <c r="V65" s="1199"/>
      <c r="W65" s="1154"/>
      <c r="X65" s="1154"/>
      <c r="Y65" s="1149"/>
      <c r="Z65" s="1685"/>
      <c r="AA65" s="1162">
        <v>1416.8483456127994</v>
      </c>
      <c r="AB65" s="1163">
        <v>1409.9525837497995</v>
      </c>
      <c r="AC65" s="1163">
        <v>1397.9970897001006</v>
      </c>
      <c r="AD65" s="1163">
        <v>1418.4959889736847</v>
      </c>
      <c r="AE65" s="1163">
        <v>1412.0412210562986</v>
      </c>
      <c r="AF65" s="1163">
        <v>1448.9241059518254</v>
      </c>
      <c r="AG65" s="1163">
        <v>1456.5061192034996</v>
      </c>
      <c r="AH65" s="1163">
        <v>1367.558012475007</v>
      </c>
      <c r="AI65" s="1163">
        <v>1317.7980708869902</v>
      </c>
      <c r="AJ65" s="1163">
        <v>1310.3325154506012</v>
      </c>
      <c r="AK65" s="1163">
        <v>1311.6975863055291</v>
      </c>
      <c r="AL65" s="1163">
        <v>1256.6548458676341</v>
      </c>
      <c r="AM65" s="1163">
        <v>1273.5576582290009</v>
      </c>
      <c r="AN65" s="1163">
        <v>1271.9301163693979</v>
      </c>
      <c r="AO65" s="1163">
        <v>1403.179179269634</v>
      </c>
      <c r="AP65" s="1163">
        <v>1487.1866444005773</v>
      </c>
      <c r="AQ65" s="1163">
        <v>1536.7669694865463</v>
      </c>
      <c r="AR65" s="1163">
        <v>1549.6194481520602</v>
      </c>
      <c r="AS65" s="1163">
        <v>1488.9983861211324</v>
      </c>
      <c r="AT65" s="1163">
        <v>1378.9947981418309</v>
      </c>
      <c r="AU65" s="1163">
        <v>1458.3221956955738</v>
      </c>
      <c r="AV65" s="1163">
        <v>1128.2961434785623</v>
      </c>
      <c r="AW65" s="1163">
        <v>1145.4804692642331</v>
      </c>
      <c r="AX65" s="1163">
        <v>1077.3260612229917</v>
      </c>
      <c r="AY65" s="1163">
        <v>1048.5149255051601</v>
      </c>
      <c r="AZ65" s="1163">
        <v>1109.8580834238469</v>
      </c>
      <c r="BA65" s="1163">
        <v>1210.4194847295707</v>
      </c>
      <c r="BB65" s="1163">
        <v>1275.995021723086</v>
      </c>
      <c r="BC65" s="1163">
        <v>1170.7476454115554</v>
      </c>
      <c r="BD65" s="1163">
        <v>1067.1283368721429</v>
      </c>
      <c r="BE65" s="1163">
        <v>951.17104459598397</v>
      </c>
      <c r="BF65" s="1197">
        <v>944.20579080673429</v>
      </c>
      <c r="BG65" s="1169">
        <v>901.21517523730654</v>
      </c>
      <c r="BH65" s="1164">
        <v>868.02857886052652</v>
      </c>
      <c r="BI65" s="1465" t="s">
        <v>504</v>
      </c>
      <c r="BJ65" s="1164" t="s">
        <v>166</v>
      </c>
      <c r="BM65" s="361"/>
    </row>
    <row r="66" spans="1:72" s="22" customFormat="1">
      <c r="A66" s="177"/>
      <c r="B66" s="177"/>
      <c r="C66" s="177"/>
      <c r="D66" s="177"/>
      <c r="E66" s="177"/>
      <c r="F66" s="177"/>
      <c r="G66" s="177"/>
      <c r="H66" s="177"/>
      <c r="I66" s="177"/>
      <c r="J66" s="177"/>
      <c r="K66" s="177"/>
      <c r="L66" s="177"/>
      <c r="M66" s="177"/>
      <c r="N66" s="177"/>
      <c r="O66" s="177"/>
      <c r="P66" s="177"/>
      <c r="Q66" s="177"/>
      <c r="R66" s="177"/>
      <c r="S66" s="177"/>
      <c r="T66" s="1472"/>
      <c r="U66" s="1345" t="s">
        <v>200</v>
      </c>
      <c r="V66" s="1202"/>
      <c r="W66" s="1154"/>
      <c r="X66" s="1154"/>
      <c r="Y66" s="1149"/>
      <c r="Z66" s="1685"/>
      <c r="AA66" s="1346">
        <v>5783.5562164996709</v>
      </c>
      <c r="AB66" s="1171">
        <v>5409.2127311902759</v>
      </c>
      <c r="AC66" s="1171">
        <v>4471.0675546984112</v>
      </c>
      <c r="AD66" s="1171">
        <v>3837.4991490557218</v>
      </c>
      <c r="AE66" s="1171">
        <v>3568.0486865640378</v>
      </c>
      <c r="AF66" s="1171">
        <v>3183.3423350686166</v>
      </c>
      <c r="AG66" s="1171">
        <v>2807.0671637908167</v>
      </c>
      <c r="AH66" s="1171">
        <v>2637.623094416258</v>
      </c>
      <c r="AI66" s="1171">
        <v>2452.3078243535847</v>
      </c>
      <c r="AJ66" s="1171">
        <v>2384.7139131052836</v>
      </c>
      <c r="AK66" s="1171">
        <v>2228.8503173163772</v>
      </c>
      <c r="AL66" s="1171">
        <v>1967.7814420583147</v>
      </c>
      <c r="AM66" s="1171">
        <v>1331.3531249481232</v>
      </c>
      <c r="AN66" s="1171">
        <v>1261.5042925813207</v>
      </c>
      <c r="AO66" s="1171">
        <v>1238.3757229665991</v>
      </c>
      <c r="AP66" s="1171">
        <v>1240.4511563652711</v>
      </c>
      <c r="AQ66" s="1171">
        <v>1249.4836415749087</v>
      </c>
      <c r="AR66" s="1171">
        <v>1248.7697656977525</v>
      </c>
      <c r="AS66" s="1171">
        <v>1213.2112661107587</v>
      </c>
      <c r="AT66" s="1171">
        <v>1175.1056033938135</v>
      </c>
      <c r="AU66" s="1171">
        <v>1132.9849716526246</v>
      </c>
      <c r="AV66" s="1171">
        <v>1109.7248724922995</v>
      </c>
      <c r="AW66" s="1171">
        <v>1084.8700833068544</v>
      </c>
      <c r="AX66" s="1171">
        <v>1039.8286389663235</v>
      </c>
      <c r="AY66" s="1171">
        <v>1022.8578588671239</v>
      </c>
      <c r="AZ66" s="1171">
        <v>996.81687137429356</v>
      </c>
      <c r="BA66" s="1171">
        <v>1009.1722539774139</v>
      </c>
      <c r="BB66" s="1171">
        <v>1024.8617463624519</v>
      </c>
      <c r="BC66" s="1171">
        <v>938.3172597199748</v>
      </c>
      <c r="BD66" s="1171">
        <v>892.79434531109723</v>
      </c>
      <c r="BE66" s="1171">
        <v>853.9353856352144</v>
      </c>
      <c r="BF66" s="1198">
        <v>855.42911472606295</v>
      </c>
      <c r="BG66" s="1172">
        <v>818.587546339509</v>
      </c>
      <c r="BH66" s="1168">
        <v>801.7603430359361</v>
      </c>
      <c r="BI66" s="1198"/>
      <c r="BJ66" s="1168"/>
      <c r="BM66" s="361"/>
    </row>
    <row r="67" spans="1:72" s="353" customFormat="1">
      <c r="A67" s="1469"/>
      <c r="B67" s="1469"/>
      <c r="C67" s="1469"/>
      <c r="D67" s="1469"/>
      <c r="E67" s="1469"/>
      <c r="F67" s="1469"/>
      <c r="G67" s="1469"/>
      <c r="H67" s="1469"/>
      <c r="I67" s="1469"/>
      <c r="J67" s="1469"/>
      <c r="K67" s="1469"/>
      <c r="L67" s="1469"/>
      <c r="M67" s="1469"/>
      <c r="N67" s="1469"/>
      <c r="O67" s="1469"/>
      <c r="P67" s="1469"/>
      <c r="Q67" s="1469"/>
      <c r="R67" s="1469"/>
      <c r="S67" s="1469"/>
      <c r="T67" s="1473" t="s">
        <v>509</v>
      </c>
      <c r="U67" s="1435"/>
      <c r="V67" s="1474"/>
      <c r="W67" s="1692"/>
      <c r="X67" s="1550"/>
      <c r="Y67" s="1550"/>
      <c r="Z67" s="1684"/>
      <c r="AA67" s="1440">
        <v>67.797731632736003</v>
      </c>
      <c r="AB67" s="1475">
        <v>65.248243353215997</v>
      </c>
      <c r="AC67" s="1475">
        <v>61.478530222144002</v>
      </c>
      <c r="AD67" s="1475">
        <v>58.407957913088012</v>
      </c>
      <c r="AE67" s="1475">
        <v>62.453988504991997</v>
      </c>
      <c r="AF67" s="1475">
        <v>65.444100856063997</v>
      </c>
      <c r="AG67" s="1475">
        <v>62.197089710335995</v>
      </c>
      <c r="AH67" s="1475">
        <v>61.619331534432</v>
      </c>
      <c r="AI67" s="1475">
        <v>58.927204139776009</v>
      </c>
      <c r="AJ67" s="1475">
        <v>58.218198536511998</v>
      </c>
      <c r="AK67" s="1475">
        <v>60.691840732319989</v>
      </c>
      <c r="AL67" s="1475">
        <v>58.004849676704005</v>
      </c>
      <c r="AM67" s="1475">
        <v>59.218043575488004</v>
      </c>
      <c r="AN67" s="1475">
        <v>56.205930750143999</v>
      </c>
      <c r="AO67" s="1475">
        <v>60.115658345343995</v>
      </c>
      <c r="AP67" s="1475">
        <v>60.247105414271999</v>
      </c>
      <c r="AQ67" s="1475">
        <v>61.13497814905601</v>
      </c>
      <c r="AR67" s="1475">
        <v>56.999928091680012</v>
      </c>
      <c r="AS67" s="1475">
        <v>55.580512595999991</v>
      </c>
      <c r="AT67" s="1475">
        <v>57.409282114464006</v>
      </c>
      <c r="AU67" s="1475">
        <v>60.396787449599998</v>
      </c>
      <c r="AV67" s="1475">
        <v>60.112645066879992</v>
      </c>
      <c r="AW67" s="1475">
        <v>51.675896708799996</v>
      </c>
      <c r="AX67" s="1475">
        <v>51.921001798399999</v>
      </c>
      <c r="AY67" s="1475">
        <v>48.054982361568001</v>
      </c>
      <c r="AZ67" s="1475">
        <v>54.291191961440006</v>
      </c>
      <c r="BA67" s="1475">
        <v>48.449983608320004</v>
      </c>
      <c r="BB67" s="1475">
        <v>47.808405373215066</v>
      </c>
      <c r="BC67" s="1475">
        <v>45.359672954399997</v>
      </c>
      <c r="BD67" s="1475">
        <v>46.060420563359997</v>
      </c>
      <c r="BE67" s="1475">
        <v>42.673267667519994</v>
      </c>
      <c r="BF67" s="1450">
        <v>48.843753511840013</v>
      </c>
      <c r="BG67" s="1476">
        <v>43.479282902720001</v>
      </c>
      <c r="BH67" s="1457">
        <v>35.409817683520011</v>
      </c>
      <c r="BI67" s="1450"/>
      <c r="BJ67" s="1457"/>
      <c r="BM67" s="1477"/>
      <c r="BR67" s="1478"/>
      <c r="BS67" s="1478"/>
      <c r="BT67" s="1478"/>
    </row>
    <row r="68" spans="1:72" ht="15" customHeight="1">
      <c r="B68" s="27"/>
      <c r="C68" s="27"/>
      <c r="D68" s="27"/>
      <c r="E68" s="27"/>
      <c r="F68" s="27"/>
      <c r="G68" s="27"/>
      <c r="H68" s="27"/>
      <c r="I68" s="27"/>
      <c r="J68" s="27"/>
      <c r="K68" s="27"/>
      <c r="L68" s="27"/>
      <c r="M68" s="27"/>
      <c r="N68" s="27"/>
      <c r="O68" s="27"/>
      <c r="P68" s="27"/>
      <c r="Q68" s="27"/>
      <c r="R68" s="27"/>
      <c r="S68" s="27"/>
      <c r="T68" s="1160"/>
      <c r="U68" s="1348" t="s">
        <v>178</v>
      </c>
      <c r="V68" s="1199"/>
      <c r="W68" s="1154"/>
      <c r="Z68" s="1685"/>
      <c r="AA68" s="1349">
        <v>41.985849505376002</v>
      </c>
      <c r="AB68" s="1349">
        <v>40.795688416895999</v>
      </c>
      <c r="AC68" s="1349">
        <v>37.793562286144009</v>
      </c>
      <c r="AD68" s="1349">
        <v>36.139749621248001</v>
      </c>
      <c r="AE68" s="1349">
        <v>39.184483009951997</v>
      </c>
      <c r="AF68" s="1349">
        <v>41.544159582463998</v>
      </c>
      <c r="AG68" s="1349">
        <v>37.906594078975992</v>
      </c>
      <c r="AH68" s="1349">
        <v>37.184823184991998</v>
      </c>
      <c r="AI68" s="1349">
        <v>37.398038868735995</v>
      </c>
      <c r="AJ68" s="1349">
        <v>36.772853707072002</v>
      </c>
      <c r="AK68" s="1349">
        <v>38.242422103199992</v>
      </c>
      <c r="AL68" s="1349">
        <v>36.880304959904002</v>
      </c>
      <c r="AM68" s="1349">
        <v>37.032533216448002</v>
      </c>
      <c r="AN68" s="1349">
        <v>34.202957095103997</v>
      </c>
      <c r="AO68" s="1349">
        <v>37.439074900864</v>
      </c>
      <c r="AP68" s="1349">
        <v>37.732814808192003</v>
      </c>
      <c r="AQ68" s="1349">
        <v>38.256852765376003</v>
      </c>
      <c r="AR68" s="1349">
        <v>33.932382573600002</v>
      </c>
      <c r="AS68" s="1349">
        <v>35.548057980959996</v>
      </c>
      <c r="AT68" s="1349">
        <v>40.130428031904003</v>
      </c>
      <c r="AU68" s="1349">
        <v>40.576025091839995</v>
      </c>
      <c r="AV68" s="1349">
        <v>39.998026678399995</v>
      </c>
      <c r="AW68" s="1349">
        <v>31.5219737392</v>
      </c>
      <c r="AX68" s="1349">
        <v>31.584798882560001</v>
      </c>
      <c r="AY68" s="1349">
        <v>28.250540249568001</v>
      </c>
      <c r="AZ68" s="1349">
        <v>35.601890088800005</v>
      </c>
      <c r="BA68" s="1349">
        <v>29.973598430720006</v>
      </c>
      <c r="BB68" s="1349">
        <v>28.286013595935064</v>
      </c>
      <c r="BC68" s="1349">
        <v>25.435759779359998</v>
      </c>
      <c r="BD68" s="1349">
        <v>27.873658139039996</v>
      </c>
      <c r="BE68" s="1349">
        <v>26.701363483199994</v>
      </c>
      <c r="BF68" s="1349">
        <v>30.258568846240014</v>
      </c>
      <c r="BG68" s="1200">
        <v>26.303042897599997</v>
      </c>
      <c r="BH68" s="1201">
        <v>19.242215056960003</v>
      </c>
      <c r="BI68" s="1350"/>
      <c r="BJ68" s="1201"/>
      <c r="BK68" s="100"/>
    </row>
    <row r="69" spans="1:72" ht="15" customHeight="1">
      <c r="B69" s="27"/>
      <c r="C69" s="27"/>
      <c r="D69" s="27"/>
      <c r="E69" s="27"/>
      <c r="F69" s="27"/>
      <c r="G69" s="27"/>
      <c r="H69" s="27"/>
      <c r="I69" s="27"/>
      <c r="J69" s="27"/>
      <c r="K69" s="27"/>
      <c r="L69" s="27"/>
      <c r="M69" s="27"/>
      <c r="N69" s="27"/>
      <c r="O69" s="27"/>
      <c r="P69" s="27"/>
      <c r="Q69" s="27"/>
      <c r="R69" s="27"/>
      <c r="S69" s="27"/>
      <c r="T69" s="1352"/>
      <c r="U69" s="1351" t="s">
        <v>380</v>
      </c>
      <c r="V69" s="1202"/>
      <c r="W69" s="1154"/>
      <c r="Z69" s="1152"/>
      <c r="AA69" s="1353">
        <v>25.811882127359997</v>
      </c>
      <c r="AB69" s="1353">
        <v>24.452554936320002</v>
      </c>
      <c r="AC69" s="1353">
        <v>23.684967936</v>
      </c>
      <c r="AD69" s="1353">
        <v>22.268208291840004</v>
      </c>
      <c r="AE69" s="1353">
        <v>23.269505495040001</v>
      </c>
      <c r="AF69" s="1353">
        <v>23.899941273600003</v>
      </c>
      <c r="AG69" s="1353">
        <v>24.290495631360002</v>
      </c>
      <c r="AH69" s="1353">
        <v>24.434508349440001</v>
      </c>
      <c r="AI69" s="1353">
        <v>21.529165271040004</v>
      </c>
      <c r="AJ69" s="1353">
        <v>21.44534482944</v>
      </c>
      <c r="AK69" s="1353">
        <v>22.44941862912</v>
      </c>
      <c r="AL69" s="1353">
        <v>21.124544716800003</v>
      </c>
      <c r="AM69" s="1353">
        <v>22.185510359040002</v>
      </c>
      <c r="AN69" s="1353">
        <v>22.002973655040002</v>
      </c>
      <c r="AO69" s="1353">
        <v>22.676583444480002</v>
      </c>
      <c r="AP69" s="1353">
        <v>22.514290606079999</v>
      </c>
      <c r="AQ69" s="1353">
        <v>22.878125383680004</v>
      </c>
      <c r="AR69" s="1353">
        <v>23.067545518080003</v>
      </c>
      <c r="AS69" s="1353">
        <v>20.032454615040002</v>
      </c>
      <c r="AT69" s="1353">
        <v>17.278854082560002</v>
      </c>
      <c r="AU69" s="1353">
        <v>19.82076235776</v>
      </c>
      <c r="AV69" s="1353">
        <v>20.114618388479997</v>
      </c>
      <c r="AW69" s="1353">
        <v>20.1539229696</v>
      </c>
      <c r="AX69" s="1353">
        <v>20.336202915839998</v>
      </c>
      <c r="AY69" s="1353">
        <v>19.804442112</v>
      </c>
      <c r="AZ69" s="1353">
        <v>18.689301872640002</v>
      </c>
      <c r="BA69" s="1353">
        <v>18.476385177600001</v>
      </c>
      <c r="BB69" s="1353">
        <v>19.522391777280003</v>
      </c>
      <c r="BC69" s="1353">
        <v>19.923913175040003</v>
      </c>
      <c r="BD69" s="1353">
        <v>18.186762424320001</v>
      </c>
      <c r="BE69" s="1353">
        <v>15.97190418432</v>
      </c>
      <c r="BF69" s="1353">
        <v>18.5851846656</v>
      </c>
      <c r="BG69" s="1177">
        <v>17.17624000512</v>
      </c>
      <c r="BH69" s="1179">
        <v>16.167602626560004</v>
      </c>
      <c r="BI69" s="1203"/>
      <c r="BJ69" s="1179"/>
      <c r="BK69" s="100"/>
    </row>
    <row r="70" spans="1:72" s="353" customFormat="1">
      <c r="A70" s="1479"/>
      <c r="B70" s="1469"/>
      <c r="C70" s="1469"/>
      <c r="D70" s="1469"/>
      <c r="E70" s="1469"/>
      <c r="F70" s="1469"/>
      <c r="G70" s="1469"/>
      <c r="H70" s="1469"/>
      <c r="I70" s="1469"/>
      <c r="J70" s="1469"/>
      <c r="K70" s="1469"/>
      <c r="L70" s="1469"/>
      <c r="M70" s="1469"/>
      <c r="N70" s="1469"/>
      <c r="O70" s="1469"/>
      <c r="P70" s="1469"/>
      <c r="Q70" s="1469"/>
      <c r="R70" s="1469"/>
      <c r="S70" s="1469"/>
      <c r="T70" s="73" t="s">
        <v>158</v>
      </c>
      <c r="U70" s="1437"/>
      <c r="V70" s="1480"/>
      <c r="W70" s="1692"/>
      <c r="X70" s="1550"/>
      <c r="Y70" s="1550"/>
      <c r="Z70" s="1684"/>
      <c r="AA70" s="1436">
        <v>28002.443564406996</v>
      </c>
      <c r="AB70" s="1436">
        <v>27824.998421324319</v>
      </c>
      <c r="AC70" s="1436">
        <v>28825.396245136606</v>
      </c>
      <c r="AD70" s="1436">
        <v>28746.314404720993</v>
      </c>
      <c r="AE70" s="1436">
        <v>29344.849560619987</v>
      </c>
      <c r="AF70" s="1436">
        <v>28764.366757898533</v>
      </c>
      <c r="AG70" s="1436">
        <v>28109.0184506925</v>
      </c>
      <c r="AH70" s="1436">
        <v>28273.910604237848</v>
      </c>
      <c r="AI70" s="1436">
        <v>27132.881146260846</v>
      </c>
      <c r="AJ70" s="1436">
        <v>27243.869423540589</v>
      </c>
      <c r="AK70" s="1436">
        <v>27100.452041364297</v>
      </c>
      <c r="AL70" s="1436">
        <v>26603.617840543295</v>
      </c>
      <c r="AM70" s="1436">
        <v>26764.174635647003</v>
      </c>
      <c r="AN70" s="1436">
        <v>26253.988643777397</v>
      </c>
      <c r="AO70" s="1436">
        <v>26255.292085661174</v>
      </c>
      <c r="AP70" s="1436">
        <v>26600.478058025135</v>
      </c>
      <c r="AQ70" s="1436">
        <v>26399.44769737051</v>
      </c>
      <c r="AR70" s="1436">
        <v>26164.833446369885</v>
      </c>
      <c r="AS70" s="1436">
        <v>25828.878771976</v>
      </c>
      <c r="AT70" s="1436">
        <v>25859.647751021032</v>
      </c>
      <c r="AU70" s="1436">
        <v>25749.925313321295</v>
      </c>
      <c r="AV70" s="1436">
        <v>25075.890378819284</v>
      </c>
      <c r="AW70" s="1436">
        <v>24664.094524471817</v>
      </c>
      <c r="AX70" s="1436">
        <v>24987.630150013742</v>
      </c>
      <c r="AY70" s="1436">
        <v>24747.540015099836</v>
      </c>
      <c r="AZ70" s="1436">
        <v>24551.209613684878</v>
      </c>
      <c r="BA70" s="1436">
        <v>24656.114915823353</v>
      </c>
      <c r="BB70" s="1436">
        <v>24624.50844727924</v>
      </c>
      <c r="BC70" s="1436">
        <v>24508.409354283773</v>
      </c>
      <c r="BD70" s="1436">
        <v>24548.832676269529</v>
      </c>
      <c r="BE70" s="1436">
        <v>24668.580608519729</v>
      </c>
      <c r="BF70" s="1436">
        <v>24789.121650234323</v>
      </c>
      <c r="BG70" s="1471">
        <v>24469.119737931582</v>
      </c>
      <c r="BH70" s="1456">
        <v>24202.585312981166</v>
      </c>
      <c r="BI70" s="1449"/>
      <c r="BJ70" s="1456"/>
      <c r="BM70" s="1477"/>
    </row>
    <row r="71" spans="1:72" ht="15" customHeight="1">
      <c r="B71" s="27"/>
      <c r="C71" s="27"/>
      <c r="D71" s="27"/>
      <c r="E71" s="27"/>
      <c r="F71" s="27"/>
      <c r="G71" s="27"/>
      <c r="H71" s="27"/>
      <c r="I71" s="27"/>
      <c r="J71" s="27"/>
      <c r="K71" s="27"/>
      <c r="L71" s="27"/>
      <c r="M71" s="27"/>
      <c r="N71" s="27"/>
      <c r="O71" s="27"/>
      <c r="P71" s="27"/>
      <c r="Q71" s="27"/>
      <c r="R71" s="27"/>
      <c r="S71" s="27"/>
      <c r="T71" s="1160"/>
      <c r="U71" s="1348" t="s">
        <v>179</v>
      </c>
      <c r="V71" s="1199"/>
      <c r="W71" s="1154"/>
      <c r="Z71" s="1685"/>
      <c r="AA71" s="1355">
        <v>10553.652466618023</v>
      </c>
      <c r="AB71" s="1355">
        <v>10763.28943203911</v>
      </c>
      <c r="AC71" s="1355">
        <v>10835.457673705234</v>
      </c>
      <c r="AD71" s="1355">
        <v>10720.156918063341</v>
      </c>
      <c r="AE71" s="1355">
        <v>10555.23939621022</v>
      </c>
      <c r="AF71" s="1355">
        <v>10436.664940913421</v>
      </c>
      <c r="AG71" s="1355">
        <v>10324.046506900433</v>
      </c>
      <c r="AH71" s="1355">
        <v>10278.179590889938</v>
      </c>
      <c r="AI71" s="1355">
        <v>10211.457769714494</v>
      </c>
      <c r="AJ71" s="1355">
        <v>10161.963564695219</v>
      </c>
      <c r="AK71" s="1355">
        <v>10042.300845934904</v>
      </c>
      <c r="AL71" s="1355">
        <v>10095.273137682798</v>
      </c>
      <c r="AM71" s="1355">
        <v>10023.896592287514</v>
      </c>
      <c r="AN71" s="1355">
        <v>9913.249742825119</v>
      </c>
      <c r="AO71" s="1355">
        <v>9709.099453565861</v>
      </c>
      <c r="AP71" s="1355">
        <v>9688.7952188536237</v>
      </c>
      <c r="AQ71" s="1355">
        <v>9661.4849310847258</v>
      </c>
      <c r="AR71" s="1355">
        <v>9714.075648000111</v>
      </c>
      <c r="AS71" s="1355">
        <v>9617.2720125056858</v>
      </c>
      <c r="AT71" s="1355">
        <v>9497.3324371309081</v>
      </c>
      <c r="AU71" s="1355">
        <v>9186.3639115792903</v>
      </c>
      <c r="AV71" s="1355">
        <v>9132.7775785735357</v>
      </c>
      <c r="AW71" s="1355">
        <v>8907.5060934577177</v>
      </c>
      <c r="AX71" s="1355">
        <v>8665.2694607916164</v>
      </c>
      <c r="AY71" s="1355">
        <v>8448.6770960528665</v>
      </c>
      <c r="AZ71" s="1355">
        <v>8438.0028257688627</v>
      </c>
      <c r="BA71" s="1355">
        <v>8378.448017802164</v>
      </c>
      <c r="BB71" s="1355">
        <v>8393.420560857754</v>
      </c>
      <c r="BC71" s="1355">
        <v>8360.7943576454782</v>
      </c>
      <c r="BD71" s="1355">
        <v>8474.6811709356753</v>
      </c>
      <c r="BE71" s="1355">
        <v>8554.5318149397372</v>
      </c>
      <c r="BF71" s="1355">
        <v>8651.7334731105657</v>
      </c>
      <c r="BG71" s="1204">
        <v>8670.5788071203569</v>
      </c>
      <c r="BH71" s="1185">
        <v>8559.5272820433547</v>
      </c>
      <c r="BI71" s="1205"/>
      <c r="BJ71" s="1185"/>
    </row>
    <row r="72" spans="1:72" ht="15" customHeight="1">
      <c r="B72" s="27"/>
      <c r="C72" s="27"/>
      <c r="D72" s="27"/>
      <c r="E72" s="27"/>
      <c r="F72" s="27"/>
      <c r="G72" s="27"/>
      <c r="H72" s="27"/>
      <c r="I72" s="27"/>
      <c r="J72" s="27"/>
      <c r="K72" s="27"/>
      <c r="L72" s="27"/>
      <c r="M72" s="27"/>
      <c r="N72" s="27"/>
      <c r="O72" s="27"/>
      <c r="P72" s="27"/>
      <c r="Q72" s="27"/>
      <c r="R72" s="27"/>
      <c r="S72" s="27"/>
      <c r="T72" s="1160"/>
      <c r="U72" s="1356" t="s">
        <v>217</v>
      </c>
      <c r="V72" s="1206"/>
      <c r="W72" s="1154"/>
      <c r="Z72" s="1685"/>
      <c r="AA72" s="1357">
        <v>3786.0902614134038</v>
      </c>
      <c r="AB72" s="1357">
        <v>3805.2340862315323</v>
      </c>
      <c r="AC72" s="1357">
        <v>3801.7159431662531</v>
      </c>
      <c r="AD72" s="1357">
        <v>3721.5885848000657</v>
      </c>
      <c r="AE72" s="1357">
        <v>3619.8715948148292</v>
      </c>
      <c r="AF72" s="1357">
        <v>3595.471783316345</v>
      </c>
      <c r="AG72" s="1357">
        <v>3568.6372708827803</v>
      </c>
      <c r="AH72" s="1357">
        <v>3531.7083224610988</v>
      </c>
      <c r="AI72" s="1357">
        <v>3476.272967873484</v>
      </c>
      <c r="AJ72" s="1357">
        <v>3445.0931565429091</v>
      </c>
      <c r="AK72" s="1357">
        <v>3365.4434961651282</v>
      </c>
      <c r="AL72" s="1357">
        <v>3342.1931742765983</v>
      </c>
      <c r="AM72" s="1357">
        <v>3328.91882673292</v>
      </c>
      <c r="AN72" s="1357">
        <v>3277.7469030696025</v>
      </c>
      <c r="AO72" s="1357">
        <v>3197.05987987664</v>
      </c>
      <c r="AP72" s="1357">
        <v>3180.4054420220787</v>
      </c>
      <c r="AQ72" s="1357">
        <v>3105.8753801242092</v>
      </c>
      <c r="AR72" s="1357">
        <v>3046.2667475902663</v>
      </c>
      <c r="AS72" s="1357">
        <v>2991.2279864971133</v>
      </c>
      <c r="AT72" s="1357">
        <v>2946.5951038728358</v>
      </c>
      <c r="AU72" s="1357">
        <v>2880.7112921444364</v>
      </c>
      <c r="AV72" s="1357">
        <v>2876.2641626586637</v>
      </c>
      <c r="AW72" s="1357">
        <v>2829.2562735996898</v>
      </c>
      <c r="AX72" s="1357">
        <v>2759.260783129736</v>
      </c>
      <c r="AY72" s="1357">
        <v>2710.784291148489</v>
      </c>
      <c r="AZ72" s="1357">
        <v>2707.2133317362582</v>
      </c>
      <c r="BA72" s="1357">
        <v>2664.1881257895989</v>
      </c>
      <c r="BB72" s="1357">
        <v>2678.6457088220363</v>
      </c>
      <c r="BC72" s="1357">
        <v>2679.6210513244805</v>
      </c>
      <c r="BD72" s="1357">
        <v>2701.1269850405879</v>
      </c>
      <c r="BE72" s="1357">
        <v>2712.1276970606477</v>
      </c>
      <c r="BF72" s="1357">
        <v>2750.7406052058454</v>
      </c>
      <c r="BG72" s="1174">
        <v>2703.3809793449946</v>
      </c>
      <c r="BH72" s="1176">
        <v>2647.9652332280903</v>
      </c>
      <c r="BI72" s="1207"/>
      <c r="BJ72" s="1176"/>
    </row>
    <row r="73" spans="1:72" ht="15" customHeight="1">
      <c r="B73" s="27"/>
      <c r="C73" s="27"/>
      <c r="D73" s="27"/>
      <c r="E73" s="27"/>
      <c r="F73" s="27"/>
      <c r="G73" s="27"/>
      <c r="H73" s="27"/>
      <c r="I73" s="27"/>
      <c r="J73" s="27"/>
      <c r="K73" s="27"/>
      <c r="L73" s="27"/>
      <c r="M73" s="27"/>
      <c r="N73" s="27"/>
      <c r="O73" s="27"/>
      <c r="P73" s="27"/>
      <c r="Q73" s="27"/>
      <c r="R73" s="27"/>
      <c r="S73" s="27"/>
      <c r="T73" s="1160"/>
      <c r="U73" s="1356" t="s">
        <v>180</v>
      </c>
      <c r="V73" s="1206"/>
      <c r="W73" s="1154"/>
      <c r="Z73" s="1685"/>
      <c r="AA73" s="1357">
        <v>13584.764366957101</v>
      </c>
      <c r="AB73" s="1357">
        <v>13188.587258901342</v>
      </c>
      <c r="AC73" s="1357">
        <v>14111.684726430112</v>
      </c>
      <c r="AD73" s="1357">
        <v>14238.115895682149</v>
      </c>
      <c r="AE73" s="1357">
        <v>15094.759159785022</v>
      </c>
      <c r="AF73" s="1357">
        <v>14663.15386732317</v>
      </c>
      <c r="AG73" s="1357">
        <v>14150.097459898669</v>
      </c>
      <c r="AH73" s="1357">
        <v>14399.07864910752</v>
      </c>
      <c r="AI73" s="1357">
        <v>13386.596638809238</v>
      </c>
      <c r="AJ73" s="1357">
        <v>13578.903738651679</v>
      </c>
      <c r="AK73" s="1357">
        <v>13636.491436431661</v>
      </c>
      <c r="AL73" s="1357">
        <v>13111.955591121026</v>
      </c>
      <c r="AM73" s="1357">
        <v>13358.420116990372</v>
      </c>
      <c r="AN73" s="1357">
        <v>13014.371685929143</v>
      </c>
      <c r="AO73" s="1357">
        <v>13302.630324241221</v>
      </c>
      <c r="AP73" s="1357">
        <v>13682.059637568993</v>
      </c>
      <c r="AQ73" s="1357">
        <v>13585.968361751316</v>
      </c>
      <c r="AR73" s="1357">
        <v>13358.668977988698</v>
      </c>
      <c r="AS73" s="1357">
        <v>13178.136712733207</v>
      </c>
      <c r="AT73" s="1357">
        <v>13378.785519196026</v>
      </c>
      <c r="AU73" s="1357">
        <v>13648.583329375993</v>
      </c>
      <c r="AV73" s="1357">
        <v>13031.693767459192</v>
      </c>
      <c r="AW73" s="1357">
        <v>12892.195718380552</v>
      </c>
      <c r="AX73" s="1357">
        <v>13527.109300428441</v>
      </c>
      <c r="AY73" s="1357">
        <v>13553.577878798871</v>
      </c>
      <c r="AZ73" s="1357">
        <v>13373.510706831774</v>
      </c>
      <c r="BA73" s="1357">
        <v>13583.066907688251</v>
      </c>
      <c r="BB73" s="1357">
        <v>13523.123268899248</v>
      </c>
      <c r="BC73" s="1357">
        <v>13439.425915667691</v>
      </c>
      <c r="BD73" s="1357">
        <v>13342.228313960222</v>
      </c>
      <c r="BE73" s="1357">
        <v>13371.57126523925</v>
      </c>
      <c r="BF73" s="1357">
        <v>13354.757516672817</v>
      </c>
      <c r="BG73" s="1174">
        <v>13066.731725704878</v>
      </c>
      <c r="BH73" s="1176">
        <v>12966.992929941189</v>
      </c>
      <c r="BI73" s="1207"/>
      <c r="BJ73" s="1176"/>
    </row>
    <row r="74" spans="1:72" ht="15" customHeight="1">
      <c r="B74" s="27"/>
      <c r="C74" s="27"/>
      <c r="D74" s="27"/>
      <c r="E74" s="27"/>
      <c r="F74" s="27"/>
      <c r="G74" s="27"/>
      <c r="H74" s="27"/>
      <c r="I74" s="27"/>
      <c r="J74" s="27"/>
      <c r="K74" s="27"/>
      <c r="L74" s="27"/>
      <c r="M74" s="27"/>
      <c r="N74" s="27"/>
      <c r="O74" s="27"/>
      <c r="P74" s="27"/>
      <c r="Q74" s="27"/>
      <c r="R74" s="27"/>
      <c r="S74" s="27"/>
      <c r="T74" s="1352"/>
      <c r="U74" s="1351" t="s">
        <v>381</v>
      </c>
      <c r="V74" s="1202"/>
      <c r="W74" s="1154"/>
      <c r="Z74" s="1685"/>
      <c r="AA74" s="1346">
        <v>77.936469418468775</v>
      </c>
      <c r="AB74" s="1346">
        <v>67.887644152335511</v>
      </c>
      <c r="AC74" s="1346">
        <v>76.537901835007162</v>
      </c>
      <c r="AD74" s="1346">
        <v>66.453006175434481</v>
      </c>
      <c r="AE74" s="1346">
        <v>74.9794098099173</v>
      </c>
      <c r="AF74" s="1346">
        <v>69.076166345591602</v>
      </c>
      <c r="AG74" s="1346">
        <v>66.237213010619683</v>
      </c>
      <c r="AH74" s="1346">
        <v>64.944041779289975</v>
      </c>
      <c r="AI74" s="1346">
        <v>58.553769863631018</v>
      </c>
      <c r="AJ74" s="1346">
        <v>57.908963650782937</v>
      </c>
      <c r="AK74" s="1346">
        <v>56.216262832604087</v>
      </c>
      <c r="AL74" s="1346">
        <v>54.195937462870234</v>
      </c>
      <c r="AM74" s="1346">
        <v>52.939099636199451</v>
      </c>
      <c r="AN74" s="1346">
        <v>48.620311953530845</v>
      </c>
      <c r="AO74" s="1346">
        <v>46.50242797745382</v>
      </c>
      <c r="AP74" s="1346">
        <v>49.217759580439989</v>
      </c>
      <c r="AQ74" s="1346">
        <v>46.11902441025736</v>
      </c>
      <c r="AR74" s="1346">
        <v>45.822072790812598</v>
      </c>
      <c r="AS74" s="1346">
        <v>42.242060239993478</v>
      </c>
      <c r="AT74" s="1346">
        <v>36.934690821261476</v>
      </c>
      <c r="AU74" s="1346">
        <v>34.266780221578216</v>
      </c>
      <c r="AV74" s="1346">
        <v>35.154870127892444</v>
      </c>
      <c r="AW74" s="1346">
        <v>35.136439033858579</v>
      </c>
      <c r="AX74" s="1346">
        <v>35.99060566394634</v>
      </c>
      <c r="AY74" s="1346">
        <v>34.500749099608178</v>
      </c>
      <c r="AZ74" s="1346">
        <v>32.482749347982299</v>
      </c>
      <c r="BA74" s="1346">
        <v>30.411864543339604</v>
      </c>
      <c r="BB74" s="1346">
        <v>29.318908700205291</v>
      </c>
      <c r="BC74" s="1346">
        <v>28.568029646121047</v>
      </c>
      <c r="BD74" s="1346">
        <v>30.796206333043656</v>
      </c>
      <c r="BE74" s="1346">
        <v>30.349831280090861</v>
      </c>
      <c r="BF74" s="1346">
        <v>31.890055245092853</v>
      </c>
      <c r="BG74" s="1172">
        <v>28.428225761351115</v>
      </c>
      <c r="BH74" s="1168">
        <v>28.099867768533091</v>
      </c>
      <c r="BI74" s="1203"/>
      <c r="BJ74" s="1179"/>
    </row>
    <row r="75" spans="1:72" s="1212" customFormat="1" ht="15" customHeight="1">
      <c r="A75" s="1479"/>
      <c r="B75" s="1479"/>
      <c r="C75" s="1479"/>
      <c r="D75" s="1479"/>
      <c r="E75" s="1479"/>
      <c r="F75" s="1479"/>
      <c r="G75" s="1479"/>
      <c r="H75" s="1479"/>
      <c r="I75" s="1479"/>
      <c r="J75" s="1479"/>
      <c r="K75" s="1479"/>
      <c r="L75" s="1479"/>
      <c r="M75" s="1479"/>
      <c r="N75" s="1479"/>
      <c r="O75" s="1479"/>
      <c r="P75" s="1479"/>
      <c r="Q75" s="1479"/>
      <c r="R75" s="1479"/>
      <c r="S75" s="1479"/>
      <c r="T75" s="73" t="s">
        <v>232</v>
      </c>
      <c r="U75" s="1358"/>
      <c r="V75" s="1180"/>
      <c r="W75" s="1692"/>
      <c r="X75" s="1550"/>
      <c r="Y75" s="1521"/>
      <c r="Z75" s="1684"/>
      <c r="AA75" s="1742"/>
      <c r="AB75" s="1742"/>
      <c r="AC75" s="1742"/>
      <c r="AD75" s="1742"/>
      <c r="AE75" s="1742"/>
      <c r="AF75" s="1742"/>
      <c r="AG75" s="1742"/>
      <c r="AH75" s="1742"/>
      <c r="AI75" s="1742"/>
      <c r="AJ75" s="1742"/>
      <c r="AK75" s="1742"/>
      <c r="AL75" s="1742"/>
      <c r="AM75" s="1742"/>
      <c r="AN75" s="1742"/>
      <c r="AO75" s="1742"/>
      <c r="AP75" s="1742"/>
      <c r="AQ75" s="1742"/>
      <c r="AR75" s="1742"/>
      <c r="AS75" s="1742"/>
      <c r="AT75" s="1742"/>
      <c r="AU75" s="1742"/>
      <c r="AV75" s="1742"/>
      <c r="AW75" s="1742"/>
      <c r="AX75" s="1742"/>
      <c r="AY75" s="1742"/>
      <c r="AZ75" s="1742"/>
      <c r="BA75" s="1742"/>
      <c r="BB75" s="1742"/>
      <c r="BC75" s="1742"/>
      <c r="BD75" s="1742"/>
      <c r="BE75" s="1742"/>
      <c r="BF75" s="1742"/>
      <c r="BG75" s="1743"/>
      <c r="BH75" s="1744"/>
      <c r="BI75" s="1742"/>
      <c r="BJ75" s="1744"/>
    </row>
    <row r="76" spans="1:72" ht="15" customHeight="1">
      <c r="B76" s="27"/>
      <c r="C76" s="27"/>
      <c r="D76" s="27"/>
      <c r="E76" s="27"/>
      <c r="F76" s="27"/>
      <c r="G76" s="27"/>
      <c r="H76" s="27"/>
      <c r="I76" s="27"/>
      <c r="J76" s="27"/>
      <c r="K76" s="27"/>
      <c r="L76" s="27"/>
      <c r="M76" s="27"/>
      <c r="N76" s="27"/>
      <c r="O76" s="27"/>
      <c r="P76" s="27"/>
      <c r="Q76" s="27"/>
      <c r="R76" s="27"/>
      <c r="S76" s="27"/>
      <c r="T76" s="1160"/>
      <c r="U76" s="1348" t="s">
        <v>189</v>
      </c>
      <c r="V76" s="1199"/>
      <c r="W76" s="1154"/>
      <c r="Z76" s="1685"/>
      <c r="AA76" s="1745"/>
      <c r="AB76" s="1745"/>
      <c r="AC76" s="1745"/>
      <c r="AD76" s="1745"/>
      <c r="AE76" s="1745"/>
      <c r="AF76" s="1745"/>
      <c r="AG76" s="1745"/>
      <c r="AH76" s="1745"/>
      <c r="AI76" s="1745"/>
      <c r="AJ76" s="1745"/>
      <c r="AK76" s="1745"/>
      <c r="AL76" s="1745"/>
      <c r="AM76" s="1745"/>
      <c r="AN76" s="1745"/>
      <c r="AO76" s="1745"/>
      <c r="AP76" s="1745"/>
      <c r="AQ76" s="1745"/>
      <c r="AR76" s="1745"/>
      <c r="AS76" s="1745"/>
      <c r="AT76" s="1745"/>
      <c r="AU76" s="1745"/>
      <c r="AV76" s="1745"/>
      <c r="AW76" s="1745"/>
      <c r="AX76" s="1745"/>
      <c r="AY76" s="1745"/>
      <c r="AZ76" s="1745"/>
      <c r="BA76" s="1745"/>
      <c r="BB76" s="1745"/>
      <c r="BC76" s="1745"/>
      <c r="BD76" s="1745"/>
      <c r="BE76" s="1745"/>
      <c r="BF76" s="1745"/>
      <c r="BG76" s="1746"/>
      <c r="BH76" s="1747"/>
      <c r="BI76" s="1745"/>
      <c r="BJ76" s="1747"/>
    </row>
    <row r="77" spans="1:72" ht="15" customHeight="1">
      <c r="B77" s="27"/>
      <c r="C77" s="27"/>
      <c r="D77" s="27"/>
      <c r="E77" s="27"/>
      <c r="F77" s="27"/>
      <c r="G77" s="27"/>
      <c r="H77" s="27"/>
      <c r="I77" s="27"/>
      <c r="J77" s="27"/>
      <c r="K77" s="27"/>
      <c r="L77" s="27"/>
      <c r="M77" s="27"/>
      <c r="N77" s="27"/>
      <c r="O77" s="27"/>
      <c r="P77" s="27"/>
      <c r="Q77" s="27"/>
      <c r="R77" s="27"/>
      <c r="S77" s="27"/>
      <c r="T77" s="1160"/>
      <c r="U77" s="1356" t="s">
        <v>190</v>
      </c>
      <c r="V77" s="1206"/>
      <c r="W77" s="1154"/>
      <c r="Z77" s="1685"/>
      <c r="AA77" s="1748"/>
      <c r="AB77" s="1748"/>
      <c r="AC77" s="1748"/>
      <c r="AD77" s="1748"/>
      <c r="AE77" s="1748"/>
      <c r="AF77" s="1748"/>
      <c r="AG77" s="1748"/>
      <c r="AH77" s="1748"/>
      <c r="AI77" s="1748"/>
      <c r="AJ77" s="1748"/>
      <c r="AK77" s="1748"/>
      <c r="AL77" s="1748"/>
      <c r="AM77" s="1748"/>
      <c r="AN77" s="1748"/>
      <c r="AO77" s="1748"/>
      <c r="AP77" s="1748"/>
      <c r="AQ77" s="1748"/>
      <c r="AR77" s="1748"/>
      <c r="AS77" s="1748"/>
      <c r="AT77" s="1748"/>
      <c r="AU77" s="1748"/>
      <c r="AV77" s="1748"/>
      <c r="AW77" s="1748"/>
      <c r="AX77" s="1748"/>
      <c r="AY77" s="1748"/>
      <c r="AZ77" s="1748"/>
      <c r="BA77" s="1748"/>
      <c r="BB77" s="1748"/>
      <c r="BC77" s="1748"/>
      <c r="BD77" s="1748"/>
      <c r="BE77" s="1748"/>
      <c r="BF77" s="1748"/>
      <c r="BG77" s="1749"/>
      <c r="BH77" s="1750"/>
      <c r="BI77" s="1748"/>
      <c r="BJ77" s="1750"/>
    </row>
    <row r="78" spans="1:72" ht="15" customHeight="1">
      <c r="B78" s="27"/>
      <c r="C78" s="27"/>
      <c r="D78" s="27"/>
      <c r="E78" s="27"/>
      <c r="F78" s="27"/>
      <c r="G78" s="27"/>
      <c r="H78" s="27"/>
      <c r="I78" s="27"/>
      <c r="J78" s="27"/>
      <c r="K78" s="27"/>
      <c r="L78" s="27"/>
      <c r="M78" s="27"/>
      <c r="N78" s="27"/>
      <c r="O78" s="27"/>
      <c r="P78" s="27"/>
      <c r="Q78" s="27"/>
      <c r="R78" s="27"/>
      <c r="S78" s="27"/>
      <c r="T78" s="1160"/>
      <c r="U78" s="1356" t="s">
        <v>191</v>
      </c>
      <c r="V78" s="1206"/>
      <c r="W78" s="1154"/>
      <c r="Z78" s="1685"/>
      <c r="AA78" s="1748"/>
      <c r="AB78" s="1748"/>
      <c r="AC78" s="1748"/>
      <c r="AD78" s="1748"/>
      <c r="AE78" s="1748"/>
      <c r="AF78" s="1748"/>
      <c r="AG78" s="1748"/>
      <c r="AH78" s="1748"/>
      <c r="AI78" s="1748"/>
      <c r="AJ78" s="1748"/>
      <c r="AK78" s="1748"/>
      <c r="AL78" s="1748"/>
      <c r="AM78" s="1748"/>
      <c r="AN78" s="1748"/>
      <c r="AO78" s="1748"/>
      <c r="AP78" s="1748"/>
      <c r="AQ78" s="1748"/>
      <c r="AR78" s="1748"/>
      <c r="AS78" s="1748"/>
      <c r="AT78" s="1748"/>
      <c r="AU78" s="1748"/>
      <c r="AV78" s="1748"/>
      <c r="AW78" s="1748"/>
      <c r="AX78" s="1748"/>
      <c r="AY78" s="1748"/>
      <c r="AZ78" s="1748"/>
      <c r="BA78" s="1748"/>
      <c r="BB78" s="1748"/>
      <c r="BC78" s="1748"/>
      <c r="BD78" s="1748"/>
      <c r="BE78" s="1748"/>
      <c r="BF78" s="1748"/>
      <c r="BG78" s="1749"/>
      <c r="BH78" s="1750"/>
      <c r="BI78" s="1748"/>
      <c r="BJ78" s="1750"/>
    </row>
    <row r="79" spans="1:72" ht="15" customHeight="1">
      <c r="B79" s="27"/>
      <c r="C79" s="27"/>
      <c r="D79" s="27"/>
      <c r="E79" s="27"/>
      <c r="F79" s="27"/>
      <c r="G79" s="27"/>
      <c r="H79" s="27"/>
      <c r="I79" s="27"/>
      <c r="J79" s="27"/>
      <c r="K79" s="27"/>
      <c r="L79" s="27"/>
      <c r="M79" s="27"/>
      <c r="N79" s="27"/>
      <c r="O79" s="27"/>
      <c r="P79" s="27"/>
      <c r="Q79" s="27"/>
      <c r="R79" s="27"/>
      <c r="S79" s="27"/>
      <c r="T79" s="1352"/>
      <c r="U79" s="1351" t="s">
        <v>193</v>
      </c>
      <c r="V79" s="1202"/>
      <c r="W79" s="1154"/>
      <c r="Z79" s="1685"/>
      <c r="AA79" s="1751"/>
      <c r="AB79" s="1751"/>
      <c r="AC79" s="1751"/>
      <c r="AD79" s="1751"/>
      <c r="AE79" s="1751"/>
      <c r="AF79" s="1751"/>
      <c r="AG79" s="1751"/>
      <c r="AH79" s="1751"/>
      <c r="AI79" s="1751"/>
      <c r="AJ79" s="1751"/>
      <c r="AK79" s="1751"/>
      <c r="AL79" s="1751"/>
      <c r="AM79" s="1751"/>
      <c r="AN79" s="1751"/>
      <c r="AO79" s="1751"/>
      <c r="AP79" s="1751"/>
      <c r="AQ79" s="1751"/>
      <c r="AR79" s="1751"/>
      <c r="AS79" s="1751"/>
      <c r="AT79" s="1751"/>
      <c r="AU79" s="1751"/>
      <c r="AV79" s="1751"/>
      <c r="AW79" s="1751"/>
      <c r="AX79" s="1751"/>
      <c r="AY79" s="1751"/>
      <c r="AZ79" s="1751"/>
      <c r="BA79" s="1751"/>
      <c r="BB79" s="1751"/>
      <c r="BC79" s="1751"/>
      <c r="BD79" s="1751"/>
      <c r="BE79" s="1751"/>
      <c r="BF79" s="1751"/>
      <c r="BG79" s="1752"/>
      <c r="BH79" s="1753"/>
      <c r="BI79" s="1751"/>
      <c r="BJ79" s="1753"/>
    </row>
    <row r="80" spans="1:72" s="353" customFormat="1">
      <c r="A80" s="1469"/>
      <c r="B80" s="1469"/>
      <c r="C80" s="1469"/>
      <c r="D80" s="1469"/>
      <c r="E80" s="1469"/>
      <c r="F80" s="1469"/>
      <c r="G80" s="1469"/>
      <c r="H80" s="1469"/>
      <c r="I80" s="1469"/>
      <c r="J80" s="1469"/>
      <c r="K80" s="1469"/>
      <c r="L80" s="1469"/>
      <c r="M80" s="1469"/>
      <c r="N80" s="1469"/>
      <c r="O80" s="1469"/>
      <c r="P80" s="1469"/>
      <c r="Q80" s="1469"/>
      <c r="R80" s="1469"/>
      <c r="S80" s="1469"/>
      <c r="T80" s="73" t="s">
        <v>169</v>
      </c>
      <c r="U80" s="1481"/>
      <c r="V80" s="1481"/>
      <c r="W80" s="1692"/>
      <c r="X80" s="1550"/>
      <c r="Y80" s="1550"/>
      <c r="Z80" s="1684"/>
      <c r="AA80" s="1436">
        <v>14620.832974796205</v>
      </c>
      <c r="AB80" s="1436">
        <v>14453.489452739032</v>
      </c>
      <c r="AC80" s="1436">
        <v>14334.679103482602</v>
      </c>
      <c r="AD80" s="1436">
        <v>14025.423757282459</v>
      </c>
      <c r="AE80" s="1436">
        <v>13736.751812354913</v>
      </c>
      <c r="AF80" s="1436">
        <v>13328.73766680172</v>
      </c>
      <c r="AG80" s="1436">
        <v>12934.148566062926</v>
      </c>
      <c r="AH80" s="1436">
        <v>12496.225799644842</v>
      </c>
      <c r="AI80" s="1436">
        <v>11976.68847007359</v>
      </c>
      <c r="AJ80" s="1436">
        <v>11507.302261395856</v>
      </c>
      <c r="AK80" s="1436">
        <v>11072.454185790742</v>
      </c>
      <c r="AL80" s="1436">
        <v>10572.32109014605</v>
      </c>
      <c r="AM80" s="1436">
        <v>10106.313463948598</v>
      </c>
      <c r="AN80" s="1436">
        <v>9677.925753748741</v>
      </c>
      <c r="AO80" s="1436">
        <v>9218.4398094950902</v>
      </c>
      <c r="AP80" s="1436">
        <v>8776.6138553066412</v>
      </c>
      <c r="AQ80" s="1436">
        <v>8283.3327338440449</v>
      </c>
      <c r="AR80" s="1436">
        <v>7824.336848091104</v>
      </c>
      <c r="AS80" s="1436">
        <v>7365.1063372566805</v>
      </c>
      <c r="AT80" s="1436">
        <v>6872.4256525402743</v>
      </c>
      <c r="AU80" s="1436">
        <v>6434.411545856472</v>
      </c>
      <c r="AV80" s="1436">
        <v>6100.0200221983159</v>
      </c>
      <c r="AW80" s="1436">
        <v>5789.9299910154696</v>
      </c>
      <c r="AX80" s="1436">
        <v>5506.9670551646859</v>
      </c>
      <c r="AY80" s="1436">
        <v>5233.5198828035554</v>
      </c>
      <c r="AZ80" s="1436">
        <v>4972.0517354917693</v>
      </c>
      <c r="BA80" s="1436">
        <v>4716.1672172515273</v>
      </c>
      <c r="BB80" s="1436">
        <v>4462.495928297586</v>
      </c>
      <c r="BC80" s="1436">
        <v>4265.7918227976543</v>
      </c>
      <c r="BD80" s="1436">
        <v>4090.2348719706624</v>
      </c>
      <c r="BE80" s="1436">
        <v>3897.5848322315433</v>
      </c>
      <c r="BF80" s="1436">
        <v>3751.2753461103011</v>
      </c>
      <c r="BG80" s="1471">
        <v>3594.1695784772501</v>
      </c>
      <c r="BH80" s="1456">
        <v>3491.7668317388288</v>
      </c>
      <c r="BI80" s="1482"/>
      <c r="BJ80" s="1456"/>
      <c r="BM80" s="1477"/>
    </row>
    <row r="81" spans="1:72" ht="16.649999999999999" customHeight="1">
      <c r="B81" s="27"/>
      <c r="C81" s="27"/>
      <c r="D81" s="27"/>
      <c r="E81" s="27"/>
      <c r="F81" s="27"/>
      <c r="G81" s="27"/>
      <c r="H81" s="27"/>
      <c r="I81" s="27"/>
      <c r="J81" s="27"/>
      <c r="K81" s="27"/>
      <c r="L81" s="27"/>
      <c r="M81" s="27"/>
      <c r="N81" s="27"/>
      <c r="O81" s="27"/>
      <c r="P81" s="27"/>
      <c r="Q81" s="27"/>
      <c r="R81" s="27"/>
      <c r="S81" s="27"/>
      <c r="T81" s="1160"/>
      <c r="U81" s="1348" t="s">
        <v>181</v>
      </c>
      <c r="V81" s="1199"/>
      <c r="W81" s="1154"/>
      <c r="Z81" s="1685"/>
      <c r="AA81" s="1355">
        <v>11168.987512390584</v>
      </c>
      <c r="AB81" s="1355">
        <v>11029.446792136983</v>
      </c>
      <c r="AC81" s="1355">
        <v>10936.536621267131</v>
      </c>
      <c r="AD81" s="1355">
        <v>10684.697574316586</v>
      </c>
      <c r="AE81" s="1355">
        <v>10461.384632864749</v>
      </c>
      <c r="AF81" s="1355">
        <v>10088.697562046584</v>
      </c>
      <c r="AG81" s="1355">
        <v>9736.8027750214915</v>
      </c>
      <c r="AH81" s="1355">
        <v>9342.7773683505511</v>
      </c>
      <c r="AI81" s="1355">
        <v>8886.7140286966387</v>
      </c>
      <c r="AJ81" s="1355">
        <v>8449.9906470965343</v>
      </c>
      <c r="AK81" s="1355">
        <v>8042.6837696890652</v>
      </c>
      <c r="AL81" s="1355">
        <v>7637.8833885919221</v>
      </c>
      <c r="AM81" s="1355">
        <v>7235.3053547378559</v>
      </c>
      <c r="AN81" s="1355">
        <v>6831.5781188218398</v>
      </c>
      <c r="AO81" s="1355">
        <v>6417.7570602271553</v>
      </c>
      <c r="AP81" s="1355">
        <v>6005.6969108276571</v>
      </c>
      <c r="AQ81" s="1355">
        <v>5582.5225397732538</v>
      </c>
      <c r="AR81" s="1355">
        <v>5190.639136947676</v>
      </c>
      <c r="AS81" s="1355">
        <v>4753.9627989698129</v>
      </c>
      <c r="AT81" s="1355">
        <v>4373.1957562870593</v>
      </c>
      <c r="AU81" s="1355">
        <v>4001.409057661529</v>
      </c>
      <c r="AV81" s="1355">
        <v>3702.3119133397231</v>
      </c>
      <c r="AW81" s="1355">
        <v>3449.0317669426886</v>
      </c>
      <c r="AX81" s="1355">
        <v>3208.0363857747375</v>
      </c>
      <c r="AY81" s="1355">
        <v>2958.1892741369888</v>
      </c>
      <c r="AZ81" s="1355">
        <v>2735.9773759646478</v>
      </c>
      <c r="BA81" s="1355">
        <v>2520.5352400496777</v>
      </c>
      <c r="BB81" s="1355">
        <v>2346.1172807019966</v>
      </c>
      <c r="BC81" s="1355">
        <v>2175.7577345379032</v>
      </c>
      <c r="BD81" s="1355">
        <v>2026.5283385989792</v>
      </c>
      <c r="BE81" s="1355">
        <v>1887.6915322246955</v>
      </c>
      <c r="BF81" s="1355">
        <v>1759.2912272673882</v>
      </c>
      <c r="BG81" s="1204">
        <v>1633.6768281628936</v>
      </c>
      <c r="BH81" s="1185">
        <v>1531.8099006924397</v>
      </c>
      <c r="BI81" s="1205"/>
      <c r="BJ81" s="1185"/>
    </row>
    <row r="82" spans="1:72" ht="15" customHeight="1">
      <c r="B82" s="27"/>
      <c r="C82" s="27"/>
      <c r="D82" s="27"/>
      <c r="E82" s="27"/>
      <c r="F82" s="27"/>
      <c r="G82" s="27"/>
      <c r="H82" s="27"/>
      <c r="I82" s="27"/>
      <c r="J82" s="27"/>
      <c r="K82" s="27"/>
      <c r="L82" s="27"/>
      <c r="M82" s="27"/>
      <c r="N82" s="27"/>
      <c r="O82" s="27"/>
      <c r="P82" s="27"/>
      <c r="Q82" s="27"/>
      <c r="R82" s="27"/>
      <c r="S82" s="27"/>
      <c r="T82" s="1160"/>
      <c r="U82" s="1356" t="s">
        <v>175</v>
      </c>
      <c r="V82" s="1206"/>
      <c r="W82" s="1154"/>
      <c r="Z82" s="1685"/>
      <c r="AA82" s="1360">
        <v>60.471456098349925</v>
      </c>
      <c r="AB82" s="1360">
        <v>59.787919485866539</v>
      </c>
      <c r="AC82" s="1360">
        <v>59.917379543310133</v>
      </c>
      <c r="AD82" s="1360">
        <v>60.062843449619393</v>
      </c>
      <c r="AE82" s="1360">
        <v>59.755911788135244</v>
      </c>
      <c r="AF82" s="1360">
        <v>59.891958351896804</v>
      </c>
      <c r="AG82" s="1360">
        <v>60.042155318399999</v>
      </c>
      <c r="AH82" s="1360">
        <v>60.3265988064</v>
      </c>
      <c r="AI82" s="1360">
        <v>60.017911685280005</v>
      </c>
      <c r="AJ82" s="1360">
        <v>60.254123260320007</v>
      </c>
      <c r="AK82" s="1360">
        <v>60.564982987680011</v>
      </c>
      <c r="AL82" s="1360">
        <v>61.118205112800013</v>
      </c>
      <c r="AM82" s="1360">
        <v>77.530655484960008</v>
      </c>
      <c r="AN82" s="1360">
        <v>91.147246660959993</v>
      </c>
      <c r="AO82" s="1360">
        <v>94.102368156799997</v>
      </c>
      <c r="AP82" s="1360">
        <v>106.88330629651199</v>
      </c>
      <c r="AQ82" s="1360">
        <v>110.3389171000064</v>
      </c>
      <c r="AR82" s="1360">
        <v>106.57965153473282</v>
      </c>
      <c r="AS82" s="1360">
        <v>119.78478657221758</v>
      </c>
      <c r="AT82" s="1360">
        <v>118.78708705589298</v>
      </c>
      <c r="AU82" s="1360">
        <v>103.74785085438322</v>
      </c>
      <c r="AV82" s="1328">
        <v>114.6462944563329</v>
      </c>
      <c r="AW82" s="1328">
        <v>113.45491728255999</v>
      </c>
      <c r="AX82" s="1328">
        <v>112.23647671014402</v>
      </c>
      <c r="AY82" s="1328">
        <v>111.87744762510593</v>
      </c>
      <c r="AZ82" s="1328">
        <v>114.01015745344</v>
      </c>
      <c r="BA82" s="1328">
        <v>115.49715818979236</v>
      </c>
      <c r="BB82" s="1328">
        <v>100.42088837145599</v>
      </c>
      <c r="BC82" s="1328">
        <v>99.561636040012814</v>
      </c>
      <c r="BD82" s="1328">
        <v>92.203026465689589</v>
      </c>
      <c r="BE82" s="1328">
        <v>83.218772496959986</v>
      </c>
      <c r="BF82" s="1328">
        <v>85.657975142118389</v>
      </c>
      <c r="BG82" s="1330">
        <v>85.666604030796805</v>
      </c>
      <c r="BH82" s="1361">
        <v>85.13561721344</v>
      </c>
      <c r="BI82" s="1207"/>
      <c r="BJ82" s="1176"/>
    </row>
    <row r="83" spans="1:72">
      <c r="B83" s="27"/>
      <c r="C83" s="27"/>
      <c r="D83" s="27"/>
      <c r="E83" s="27"/>
      <c r="F83" s="27"/>
      <c r="G83" s="27"/>
      <c r="H83" s="27"/>
      <c r="I83" s="27"/>
      <c r="J83" s="27"/>
      <c r="K83" s="27"/>
      <c r="L83" s="27"/>
      <c r="M83" s="27"/>
      <c r="N83" s="27"/>
      <c r="O83" s="27"/>
      <c r="P83" s="27"/>
      <c r="Q83" s="27"/>
      <c r="R83" s="27"/>
      <c r="S83" s="27"/>
      <c r="T83" s="1160"/>
      <c r="U83" s="1356" t="s">
        <v>430</v>
      </c>
      <c r="V83" s="1206"/>
      <c r="W83" s="1154"/>
      <c r="Z83" s="1685"/>
      <c r="AA83" s="1362">
        <v>31.180506328572431</v>
      </c>
      <c r="AB83" s="1362">
        <v>30.675311639242423</v>
      </c>
      <c r="AC83" s="1362">
        <v>31.115111660950191</v>
      </c>
      <c r="AD83" s="1362">
        <v>31.007498368845759</v>
      </c>
      <c r="AE83" s="1362">
        <v>32.549608210285882</v>
      </c>
      <c r="AF83" s="1362">
        <v>32.969190194382136</v>
      </c>
      <c r="AG83" s="1362">
        <v>33.463733694726969</v>
      </c>
      <c r="AH83" s="1362">
        <v>27.956708567948432</v>
      </c>
      <c r="AI83" s="1362">
        <v>26.652283446335225</v>
      </c>
      <c r="AJ83" s="1362">
        <v>26.468889195439772</v>
      </c>
      <c r="AK83" s="1362">
        <v>23.034931625934348</v>
      </c>
      <c r="AL83" s="1362">
        <v>18.61596658607462</v>
      </c>
      <c r="AM83" s="1362">
        <v>27.054472206612949</v>
      </c>
      <c r="AN83" s="1362">
        <v>23.316139178979284</v>
      </c>
      <c r="AO83" s="1362">
        <v>21.13907961115811</v>
      </c>
      <c r="AP83" s="1362">
        <v>19.661770564104472</v>
      </c>
      <c r="AQ83" s="1362">
        <v>18.193687651842666</v>
      </c>
      <c r="AR83" s="1362">
        <v>16.839666252289046</v>
      </c>
      <c r="AS83" s="1362">
        <v>15.941563104021039</v>
      </c>
      <c r="AT83" s="1362">
        <v>14.18161075399529</v>
      </c>
      <c r="AU83" s="1362">
        <v>12.956048181528807</v>
      </c>
      <c r="AV83" s="1362">
        <v>11.977564667602728</v>
      </c>
      <c r="AW83" s="1362">
        <v>12.618088479592693</v>
      </c>
      <c r="AX83" s="1362">
        <v>13.315155574878773</v>
      </c>
      <c r="AY83" s="1362">
        <v>11.508988814677409</v>
      </c>
      <c r="AZ83" s="1362">
        <v>11.455019294578156</v>
      </c>
      <c r="BA83" s="1362">
        <v>10.434082210355346</v>
      </c>
      <c r="BB83" s="1362">
        <v>11.494315723438921</v>
      </c>
      <c r="BC83" s="1362">
        <v>11.898678256287608</v>
      </c>
      <c r="BD83" s="1362">
        <v>11.12190402509896</v>
      </c>
      <c r="BE83" s="1362">
        <v>9.9610022204427118</v>
      </c>
      <c r="BF83" s="1362">
        <v>9.4628316573491507</v>
      </c>
      <c r="BG83" s="1208">
        <v>9.2392888413756822</v>
      </c>
      <c r="BH83" s="1187">
        <v>9.2392888413756822</v>
      </c>
      <c r="BI83" s="1209" t="s">
        <v>508</v>
      </c>
      <c r="BJ83" s="1187" t="s">
        <v>507</v>
      </c>
      <c r="BL83" s="389"/>
    </row>
    <row r="84" spans="1:72" ht="15" customHeight="1" thickBot="1">
      <c r="B84" s="27"/>
      <c r="C84" s="27"/>
      <c r="D84" s="27"/>
      <c r="E84" s="27"/>
      <c r="F84" s="27"/>
      <c r="G84" s="27"/>
      <c r="H84" s="27"/>
      <c r="I84" s="27"/>
      <c r="J84" s="27"/>
      <c r="K84" s="27"/>
      <c r="L84" s="27"/>
      <c r="M84" s="27"/>
      <c r="N84" s="27"/>
      <c r="O84" s="27"/>
      <c r="P84" s="27"/>
      <c r="Q84" s="27"/>
      <c r="R84" s="27"/>
      <c r="S84" s="27"/>
      <c r="T84" s="1160"/>
      <c r="U84" s="1363" t="s">
        <v>176</v>
      </c>
      <c r="V84" s="1364"/>
      <c r="W84" s="1154"/>
      <c r="Z84" s="1693"/>
      <c r="AA84" s="1357">
        <v>3294.5313338039509</v>
      </c>
      <c r="AB84" s="1357">
        <v>3267.3173977946508</v>
      </c>
      <c r="AC84" s="1357">
        <v>3240.8554015833233</v>
      </c>
      <c r="AD84" s="1357">
        <v>3183.2857310157428</v>
      </c>
      <c r="AE84" s="1357">
        <v>3116.5138496773488</v>
      </c>
      <c r="AF84" s="1357">
        <v>3080.0309491273401</v>
      </c>
      <c r="AG84" s="1357">
        <v>3036.6197448434896</v>
      </c>
      <c r="AH84" s="1357">
        <v>2997.6502779814255</v>
      </c>
      <c r="AI84" s="1357">
        <v>2939.561042243809</v>
      </c>
      <c r="AJ84" s="1357">
        <v>2902.4917370045196</v>
      </c>
      <c r="AK84" s="1357">
        <v>2862.8787462090727</v>
      </c>
      <c r="AL84" s="1357">
        <v>2789.2636402918038</v>
      </c>
      <c r="AM84" s="1357">
        <v>2709.9086493264181</v>
      </c>
      <c r="AN84" s="1357">
        <v>2650.6183482006741</v>
      </c>
      <c r="AO84" s="1357">
        <v>2599.493273287062</v>
      </c>
      <c r="AP84" s="1357">
        <v>2553.1314923819577</v>
      </c>
      <c r="AQ84" s="1357">
        <v>2475.776233136532</v>
      </c>
      <c r="AR84" s="1357">
        <v>2407.2729326148669</v>
      </c>
      <c r="AS84" s="1357">
        <v>2351.6995665603936</v>
      </c>
      <c r="AT84" s="1357">
        <v>2237.1315640080611</v>
      </c>
      <c r="AU84" s="1357">
        <v>2188.0791731934141</v>
      </c>
      <c r="AV84" s="1357">
        <v>2137.0637890202456</v>
      </c>
      <c r="AW84" s="1357">
        <v>2078.1529181660117</v>
      </c>
      <c r="AX84" s="1357">
        <v>2028.6347720299505</v>
      </c>
      <c r="AY84" s="1357">
        <v>1992.8942572945662</v>
      </c>
      <c r="AZ84" s="1357">
        <v>1959.4058730568731</v>
      </c>
      <c r="BA84" s="1357">
        <v>1919.8882062942121</v>
      </c>
      <c r="BB84" s="1357">
        <v>1845.9708121657279</v>
      </c>
      <c r="BC84" s="1357">
        <v>1823.9522854043205</v>
      </c>
      <c r="BD84" s="1357">
        <v>1793.0753718720853</v>
      </c>
      <c r="BE84" s="1357">
        <v>1752.5196495753407</v>
      </c>
      <c r="BF84" s="1357">
        <v>1732.7845924465139</v>
      </c>
      <c r="BG84" s="1174">
        <v>1702.3849066555556</v>
      </c>
      <c r="BH84" s="1176">
        <v>1702.3849066555556</v>
      </c>
      <c r="BI84" s="1207"/>
      <c r="BJ84" s="1176"/>
    </row>
    <row r="85" spans="1:72" s="22" customFormat="1" ht="14.4" thickTop="1">
      <c r="A85" s="27"/>
      <c r="B85" s="177"/>
      <c r="C85" s="177"/>
      <c r="D85" s="177"/>
      <c r="E85" s="177"/>
      <c r="F85" s="177"/>
      <c r="G85" s="177"/>
      <c r="H85" s="177"/>
      <c r="I85" s="177"/>
      <c r="J85" s="177"/>
      <c r="K85" s="177"/>
      <c r="L85" s="177"/>
      <c r="M85" s="177"/>
      <c r="N85" s="177"/>
      <c r="O85" s="177"/>
      <c r="P85" s="177"/>
      <c r="Q85" s="177"/>
      <c r="R85" s="177"/>
      <c r="S85" s="177"/>
      <c r="T85" s="83" t="s">
        <v>431</v>
      </c>
      <c r="U85" s="1190"/>
      <c r="V85" s="1190"/>
      <c r="W85" s="1154"/>
      <c r="X85" s="1550"/>
      <c r="Y85" s="1154"/>
      <c r="Z85" s="1685"/>
      <c r="AA85" s="1365">
        <f>SUM(AA65,AA66,AA67,AA70,AA80)</f>
        <v>49891.478832948407</v>
      </c>
      <c r="AB85" s="1210">
        <f t="shared" ref="AB85:BG85" si="16">SUM(AB70,AB80,AB65,AB66,AB67)</f>
        <v>49162.901432356637</v>
      </c>
      <c r="AC85" s="1210">
        <f t="shared" si="16"/>
        <v>49090.618523239871</v>
      </c>
      <c r="AD85" s="1210">
        <f t="shared" si="16"/>
        <v>48086.141257945943</v>
      </c>
      <c r="AE85" s="1210">
        <f t="shared" si="16"/>
        <v>48124.14526910022</v>
      </c>
      <c r="AF85" s="1210">
        <f t="shared" si="16"/>
        <v>46790.814966576756</v>
      </c>
      <c r="AG85" s="1210">
        <f t="shared" si="16"/>
        <v>45368.937389460079</v>
      </c>
      <c r="AH85" s="1210">
        <f t="shared" si="16"/>
        <v>44836.936842308387</v>
      </c>
      <c r="AI85" s="1210">
        <f t="shared" si="16"/>
        <v>42938.602715714791</v>
      </c>
      <c r="AJ85" s="1210">
        <f t="shared" si="16"/>
        <v>42504.43631202884</v>
      </c>
      <c r="AK85" s="1210">
        <f t="shared" si="16"/>
        <v>41774.145971509257</v>
      </c>
      <c r="AL85" s="1210">
        <f t="shared" si="16"/>
        <v>40458.380068291997</v>
      </c>
      <c r="AM85" s="1210">
        <f t="shared" si="16"/>
        <v>39534.616926348215</v>
      </c>
      <c r="AN85" s="1210">
        <f t="shared" si="16"/>
        <v>38521.554737226994</v>
      </c>
      <c r="AO85" s="1210">
        <f t="shared" si="16"/>
        <v>38175.402455737836</v>
      </c>
      <c r="AP85" s="1210">
        <f t="shared" si="16"/>
        <v>38164.976819511903</v>
      </c>
      <c r="AQ85" s="1210">
        <f t="shared" si="16"/>
        <v>37530.166020425066</v>
      </c>
      <c r="AR85" s="1210">
        <f t="shared" si="16"/>
        <v>36844.55943640248</v>
      </c>
      <c r="AS85" s="1210">
        <f t="shared" si="16"/>
        <v>35951.775274060572</v>
      </c>
      <c r="AT85" s="1210">
        <f t="shared" si="16"/>
        <v>35343.583087211417</v>
      </c>
      <c r="AU85" s="1210">
        <f t="shared" si="16"/>
        <v>34836.040813975567</v>
      </c>
      <c r="AV85" s="1210">
        <f t="shared" si="16"/>
        <v>33474.044062055342</v>
      </c>
      <c r="AW85" s="1210">
        <f t="shared" si="16"/>
        <v>32736.050964767172</v>
      </c>
      <c r="AX85" s="1210">
        <f t="shared" si="16"/>
        <v>32663.672907166143</v>
      </c>
      <c r="AY85" s="1210">
        <f t="shared" si="16"/>
        <v>32100.48766463724</v>
      </c>
      <c r="AZ85" s="1210">
        <f>SUM(AZ70,AZ80,AZ65,AZ66,AZ67)</f>
        <v>31684.227495936226</v>
      </c>
      <c r="BA85" s="1210">
        <f t="shared" si="16"/>
        <v>31640.323855390183</v>
      </c>
      <c r="BB85" s="1210">
        <f t="shared" si="16"/>
        <v>31435.669549035581</v>
      </c>
      <c r="BC85" s="1210">
        <f t="shared" si="16"/>
        <v>30928.625755167359</v>
      </c>
      <c r="BD85" s="1210">
        <f t="shared" si="16"/>
        <v>30645.050650986792</v>
      </c>
      <c r="BE85" s="1210">
        <f t="shared" si="16"/>
        <v>30413.94513864999</v>
      </c>
      <c r="BF85" s="1211">
        <f t="shared" si="16"/>
        <v>30388.87565538926</v>
      </c>
      <c r="BG85" s="1319">
        <f t="shared" si="16"/>
        <v>29826.571320888368</v>
      </c>
      <c r="BH85" s="1194">
        <f t="shared" ref="BH85" si="17">SUM(BH70,BH80,BH65,BH66,BH67)</f>
        <v>29399.550884299981</v>
      </c>
      <c r="BI85" s="1211"/>
      <c r="BJ85" s="1194"/>
      <c r="BR85" s="24"/>
      <c r="BS85" s="181"/>
      <c r="BT85" s="181"/>
    </row>
    <row r="86" spans="1:72" s="22" customFormat="1" ht="14.4" thickBot="1">
      <c r="A86" s="27"/>
      <c r="B86" s="177"/>
      <c r="C86" s="177"/>
      <c r="D86" s="177"/>
      <c r="E86" s="177"/>
      <c r="F86" s="177"/>
      <c r="G86" s="177"/>
      <c r="H86" s="177"/>
      <c r="I86" s="177"/>
      <c r="J86" s="177"/>
      <c r="K86" s="177"/>
      <c r="L86" s="177"/>
      <c r="M86" s="177"/>
      <c r="N86" s="177"/>
      <c r="O86" s="177"/>
      <c r="P86" s="177"/>
      <c r="Q86" s="177"/>
      <c r="R86" s="177"/>
      <c r="S86" s="177"/>
      <c r="T86" s="91" t="s">
        <v>432</v>
      </c>
      <c r="U86" s="1195"/>
      <c r="V86" s="1195"/>
      <c r="W86" s="1154"/>
      <c r="X86" s="1550"/>
      <c r="Y86" s="1149"/>
      <c r="Z86" s="1152"/>
      <c r="AA86" s="1754"/>
      <c r="AB86" s="1755"/>
      <c r="AC86" s="1755"/>
      <c r="AD86" s="1755"/>
      <c r="AE86" s="1755"/>
      <c r="AF86" s="1755"/>
      <c r="AG86" s="1755"/>
      <c r="AH86" s="1755"/>
      <c r="AI86" s="1755"/>
      <c r="AJ86" s="1755"/>
      <c r="AK86" s="1755"/>
      <c r="AL86" s="1755"/>
      <c r="AM86" s="1755"/>
      <c r="AN86" s="1755"/>
      <c r="AO86" s="1755"/>
      <c r="AP86" s="1755"/>
      <c r="AQ86" s="1755"/>
      <c r="AR86" s="1755"/>
      <c r="AS86" s="1755"/>
      <c r="AT86" s="1755"/>
      <c r="AU86" s="1755"/>
      <c r="AV86" s="1755"/>
      <c r="AW86" s="1755"/>
      <c r="AX86" s="1755"/>
      <c r="AY86" s="1755"/>
      <c r="AZ86" s="1755"/>
      <c r="BA86" s="1755"/>
      <c r="BB86" s="1755"/>
      <c r="BC86" s="1755"/>
      <c r="BD86" s="1755"/>
      <c r="BE86" s="1755"/>
      <c r="BF86" s="1755"/>
      <c r="BG86" s="1756"/>
      <c r="BH86" s="1757"/>
      <c r="BI86" s="1754"/>
      <c r="BJ86" s="1757"/>
      <c r="BR86" s="24"/>
      <c r="BS86" s="181"/>
      <c r="BT86" s="181"/>
    </row>
    <row r="87" spans="1:72" ht="53.25" customHeight="1">
      <c r="T87" s="1872" t="s">
        <v>525</v>
      </c>
      <c r="U87" s="1868"/>
      <c r="V87" s="1868"/>
      <c r="W87" s="1154"/>
      <c r="X87" s="1567"/>
      <c r="Y87" s="1567"/>
      <c r="Z87" s="1567"/>
    </row>
    <row r="88" spans="1:72" ht="35.25" customHeight="1">
      <c r="T88" s="1871" t="s">
        <v>434</v>
      </c>
      <c r="U88" s="1865"/>
      <c r="V88" s="1865"/>
      <c r="W88" s="1154"/>
      <c r="X88" s="1567"/>
      <c r="Y88" s="1567"/>
      <c r="Z88" s="1567"/>
    </row>
    <row r="89" spans="1:72">
      <c r="T89" s="1326"/>
      <c r="U89" s="850"/>
      <c r="V89" s="850"/>
      <c r="W89" s="1154"/>
      <c r="X89" s="1567"/>
      <c r="Y89" s="1567"/>
      <c r="Z89" s="1567"/>
    </row>
    <row r="91" spans="1:72" ht="24.6" thickBot="1">
      <c r="T91" s="699" t="s">
        <v>491</v>
      </c>
      <c r="X91" s="1688"/>
    </row>
    <row r="92" spans="1:72" s="22" customFormat="1" ht="14.4" thickBot="1">
      <c r="A92" s="177"/>
      <c r="T92" s="32" t="s">
        <v>155</v>
      </c>
      <c r="U92" s="1036"/>
      <c r="V92" s="856"/>
      <c r="W92" s="1154"/>
      <c r="X92" s="1522"/>
      <c r="Y92" s="1150"/>
      <c r="Z92" s="1689"/>
      <c r="AA92" s="1344">
        <v>1990</v>
      </c>
      <c r="AB92" s="356">
        <f>AA92+1</f>
        <v>1991</v>
      </c>
      <c r="AC92" s="356">
        <f t="shared" ref="AC92:BH92" si="18">AB92+1</f>
        <v>1992</v>
      </c>
      <c r="AD92" s="356">
        <f t="shared" si="18"/>
        <v>1993</v>
      </c>
      <c r="AE92" s="356">
        <f t="shared" si="18"/>
        <v>1994</v>
      </c>
      <c r="AF92" s="356">
        <f t="shared" si="18"/>
        <v>1995</v>
      </c>
      <c r="AG92" s="356">
        <f t="shared" si="18"/>
        <v>1996</v>
      </c>
      <c r="AH92" s="356">
        <f t="shared" si="18"/>
        <v>1997</v>
      </c>
      <c r="AI92" s="356">
        <f t="shared" si="18"/>
        <v>1998</v>
      </c>
      <c r="AJ92" s="356">
        <f t="shared" si="18"/>
        <v>1999</v>
      </c>
      <c r="AK92" s="356">
        <f t="shared" si="18"/>
        <v>2000</v>
      </c>
      <c r="AL92" s="356">
        <f t="shared" si="18"/>
        <v>2001</v>
      </c>
      <c r="AM92" s="356">
        <f t="shared" si="18"/>
        <v>2002</v>
      </c>
      <c r="AN92" s="356">
        <f t="shared" si="18"/>
        <v>2003</v>
      </c>
      <c r="AO92" s="356">
        <f t="shared" si="18"/>
        <v>2004</v>
      </c>
      <c r="AP92" s="356">
        <f t="shared" si="18"/>
        <v>2005</v>
      </c>
      <c r="AQ92" s="356">
        <f t="shared" si="18"/>
        <v>2006</v>
      </c>
      <c r="AR92" s="356">
        <f t="shared" si="18"/>
        <v>2007</v>
      </c>
      <c r="AS92" s="356">
        <f t="shared" si="18"/>
        <v>2008</v>
      </c>
      <c r="AT92" s="356">
        <f t="shared" si="18"/>
        <v>2009</v>
      </c>
      <c r="AU92" s="356">
        <f t="shared" si="18"/>
        <v>2010</v>
      </c>
      <c r="AV92" s="356">
        <f t="shared" si="18"/>
        <v>2011</v>
      </c>
      <c r="AW92" s="356">
        <f t="shared" si="18"/>
        <v>2012</v>
      </c>
      <c r="AX92" s="356">
        <f t="shared" si="18"/>
        <v>2013</v>
      </c>
      <c r="AY92" s="356">
        <f t="shared" si="18"/>
        <v>2014</v>
      </c>
      <c r="AZ92" s="356">
        <f t="shared" si="18"/>
        <v>2015</v>
      </c>
      <c r="BA92" s="356">
        <f t="shared" si="18"/>
        <v>2016</v>
      </c>
      <c r="BB92" s="356">
        <f t="shared" si="18"/>
        <v>2017</v>
      </c>
      <c r="BC92" s="356">
        <f t="shared" si="18"/>
        <v>2018</v>
      </c>
      <c r="BD92" s="356">
        <f t="shared" si="18"/>
        <v>2019</v>
      </c>
      <c r="BE92" s="356">
        <f t="shared" si="18"/>
        <v>2020</v>
      </c>
      <c r="BF92" s="356">
        <f t="shared" si="18"/>
        <v>2021</v>
      </c>
      <c r="BG92" s="357">
        <f t="shared" si="18"/>
        <v>2022</v>
      </c>
      <c r="BH92" s="357">
        <f t="shared" si="18"/>
        <v>2023</v>
      </c>
      <c r="BI92" s="1126" t="s">
        <v>16</v>
      </c>
      <c r="BJ92" s="36" t="s">
        <v>1</v>
      </c>
    </row>
    <row r="93" spans="1:72" s="353" customFormat="1" ht="15" customHeight="1">
      <c r="A93" s="1469"/>
      <c r="T93" s="1483" t="s">
        <v>502</v>
      </c>
      <c r="U93" s="1484"/>
      <c r="V93" s="1485"/>
      <c r="W93" s="1692"/>
      <c r="X93" s="1550"/>
      <c r="Y93" s="1692"/>
      <c r="Z93" s="1684"/>
      <c r="AA93" s="1436">
        <v>5610.5937256274892</v>
      </c>
      <c r="AB93" s="1470">
        <v>5834.5228848280913</v>
      </c>
      <c r="AC93" s="1470">
        <v>5939.7509296942671</v>
      </c>
      <c r="AD93" s="1470">
        <v>6047.3976813140944</v>
      </c>
      <c r="AE93" s="1470">
        <v>6269.2696635530483</v>
      </c>
      <c r="AF93" s="1470">
        <v>6783.2605126379358</v>
      </c>
      <c r="AG93" s="1470">
        <v>6949.7037956543254</v>
      </c>
      <c r="AH93" s="1470">
        <v>7126.1737695153943</v>
      </c>
      <c r="AI93" s="1470">
        <v>6965.3833831522215</v>
      </c>
      <c r="AJ93" s="1470">
        <v>7073.7052282352433</v>
      </c>
      <c r="AK93" s="1470">
        <v>7078.6976731297373</v>
      </c>
      <c r="AL93" s="1470">
        <v>7076.2523687300982</v>
      </c>
      <c r="AM93" s="1470">
        <v>6913.1851888199644</v>
      </c>
      <c r="AN93" s="1470">
        <v>6687.0578090685622</v>
      </c>
      <c r="AO93" s="1470">
        <v>6477.9957584338972</v>
      </c>
      <c r="AP93" s="1470">
        <v>6470.3457256317351</v>
      </c>
      <c r="AQ93" s="1470">
        <v>6265.6536599794963</v>
      </c>
      <c r="AR93" s="1470">
        <v>6244.4479321012996</v>
      </c>
      <c r="AS93" s="1470">
        <v>5985.0729869053457</v>
      </c>
      <c r="AT93" s="1470">
        <v>5721.7225917863716</v>
      </c>
      <c r="AU93" s="1470">
        <v>5562.1987644411756</v>
      </c>
      <c r="AV93" s="1470">
        <v>5569.7895510181806</v>
      </c>
      <c r="AW93" s="1470">
        <v>5529.8183520834127</v>
      </c>
      <c r="AX93" s="1470">
        <v>5555.7264178102469</v>
      </c>
      <c r="AY93" s="1470">
        <v>5452.339097971837</v>
      </c>
      <c r="AZ93" s="1470">
        <v>5483.1697932618481</v>
      </c>
      <c r="BA93" s="1470">
        <v>5295.1921530604232</v>
      </c>
      <c r="BB93" s="1470">
        <v>5471.4509341402672</v>
      </c>
      <c r="BC93" s="1470">
        <v>5206.501757761278</v>
      </c>
      <c r="BD93" s="1470">
        <v>4751.2297092987483</v>
      </c>
      <c r="BE93" s="1470">
        <v>4424.3179924960286</v>
      </c>
      <c r="BF93" s="1470">
        <v>4448.3475138005606</v>
      </c>
      <c r="BG93" s="1471">
        <v>4319.2611710537394</v>
      </c>
      <c r="BH93" s="1471">
        <v>4197.2440623907587</v>
      </c>
      <c r="BI93" s="1486"/>
      <c r="BJ93" s="1456"/>
    </row>
    <row r="94" spans="1:72" ht="15" customHeight="1">
      <c r="T94" s="961"/>
      <c r="U94" s="64" t="s">
        <v>177</v>
      </c>
      <c r="V94" s="1199"/>
      <c r="W94" s="1154"/>
      <c r="Z94" s="1685"/>
      <c r="AA94" s="1162">
        <v>5608.7037150580081</v>
      </c>
      <c r="AB94" s="1163">
        <v>5832.660728757498</v>
      </c>
      <c r="AC94" s="1163">
        <v>5937.8075465151578</v>
      </c>
      <c r="AD94" s="1163">
        <v>6045.5186366414573</v>
      </c>
      <c r="AE94" s="1163">
        <v>6267.317968907907</v>
      </c>
      <c r="AF94" s="1163">
        <v>6781.3853726258831</v>
      </c>
      <c r="AG94" s="1163">
        <v>6947.9245786931669</v>
      </c>
      <c r="AH94" s="1163">
        <v>7124.5188357064635</v>
      </c>
      <c r="AI94" s="1163">
        <v>6963.7978243372754</v>
      </c>
      <c r="AJ94" s="1163">
        <v>7071.9815479899871</v>
      </c>
      <c r="AK94" s="1163">
        <v>7077.1306223276652</v>
      </c>
      <c r="AL94" s="1163">
        <v>7074.7828622421712</v>
      </c>
      <c r="AM94" s="1163">
        <v>6911.873087911189</v>
      </c>
      <c r="AN94" s="1163">
        <v>6685.8269477036702</v>
      </c>
      <c r="AO94" s="1163">
        <v>6476.8318373411848</v>
      </c>
      <c r="AP94" s="1163">
        <v>6469.2178504513986</v>
      </c>
      <c r="AQ94" s="1163">
        <v>6264.5737040387512</v>
      </c>
      <c r="AR94" s="1163">
        <v>6243.4301162372758</v>
      </c>
      <c r="AS94" s="1163">
        <v>5984.0942648791015</v>
      </c>
      <c r="AT94" s="1163">
        <v>5720.8147588124448</v>
      </c>
      <c r="AU94" s="1163">
        <v>5561.3073783110785</v>
      </c>
      <c r="AV94" s="1163">
        <v>5568.9605223687186</v>
      </c>
      <c r="AW94" s="1163">
        <v>5529.0155748323259</v>
      </c>
      <c r="AX94" s="1163">
        <v>5554.9496575031844</v>
      </c>
      <c r="AY94" s="1163">
        <v>5451.6115603150056</v>
      </c>
      <c r="AZ94" s="1163">
        <v>5482.4861708851258</v>
      </c>
      <c r="BA94" s="1163">
        <v>5294.5528374830892</v>
      </c>
      <c r="BB94" s="1163">
        <v>5470.8222610797511</v>
      </c>
      <c r="BC94" s="1163">
        <v>5205.9139007413605</v>
      </c>
      <c r="BD94" s="1163">
        <v>4750.6560670440031</v>
      </c>
      <c r="BE94" s="1163">
        <v>4423.7805099600646</v>
      </c>
      <c r="BF94" s="1163">
        <v>4447.8708594963482</v>
      </c>
      <c r="BG94" s="1163">
        <v>4318.7962736426371</v>
      </c>
      <c r="BH94" s="1163">
        <v>4196.7122444058177</v>
      </c>
      <c r="BI94" s="1466" t="s">
        <v>504</v>
      </c>
      <c r="BJ94" s="1164" t="s">
        <v>166</v>
      </c>
    </row>
    <row r="95" spans="1:72" ht="15" customHeight="1">
      <c r="T95" s="1352"/>
      <c r="U95" s="1345" t="s">
        <v>200</v>
      </c>
      <c r="V95" s="1202"/>
      <c r="W95" s="1154"/>
      <c r="Z95" s="1694"/>
      <c r="AA95" s="1368">
        <v>1.8900105694812863</v>
      </c>
      <c r="AB95" s="1165">
        <v>1.862156070593739</v>
      </c>
      <c r="AC95" s="1165">
        <v>1.9433831791097105</v>
      </c>
      <c r="AD95" s="1165">
        <v>1.879044672637104</v>
      </c>
      <c r="AE95" s="1165">
        <v>1.9516946451415957</v>
      </c>
      <c r="AF95" s="1165">
        <v>1.8751400120524897</v>
      </c>
      <c r="AG95" s="1165">
        <v>1.779216961158492</v>
      </c>
      <c r="AH95" s="1165">
        <v>1.6549338089309764</v>
      </c>
      <c r="AI95" s="1165">
        <v>1.5855588149459832</v>
      </c>
      <c r="AJ95" s="1165">
        <v>1.7236802452563165</v>
      </c>
      <c r="AK95" s="1165">
        <v>1.5670508020717591</v>
      </c>
      <c r="AL95" s="1165">
        <v>1.4695064879268036</v>
      </c>
      <c r="AM95" s="1165">
        <v>1.3121009087754543</v>
      </c>
      <c r="AN95" s="1165">
        <v>1.2308613648921483</v>
      </c>
      <c r="AO95" s="1165">
        <v>1.1639210927127064</v>
      </c>
      <c r="AP95" s="1165">
        <v>1.1278751803365636</v>
      </c>
      <c r="AQ95" s="1165">
        <v>1.0799559407453747</v>
      </c>
      <c r="AR95" s="1165">
        <v>1.0178158640241068</v>
      </c>
      <c r="AS95" s="1165">
        <v>0.97872202624450144</v>
      </c>
      <c r="AT95" s="1165">
        <v>0.9078329739267933</v>
      </c>
      <c r="AU95" s="1165">
        <v>0.89138613009715628</v>
      </c>
      <c r="AV95" s="1165">
        <v>0.82902864946234789</v>
      </c>
      <c r="AW95" s="1165">
        <v>0.80277725108723064</v>
      </c>
      <c r="AX95" s="1165">
        <v>0.77676030706272325</v>
      </c>
      <c r="AY95" s="1165">
        <v>0.7275376568309756</v>
      </c>
      <c r="AZ95" s="1165">
        <v>0.68362237672263904</v>
      </c>
      <c r="BA95" s="1165">
        <v>0.63931557733371835</v>
      </c>
      <c r="BB95" s="1165">
        <v>0.62867306051568639</v>
      </c>
      <c r="BC95" s="1165">
        <v>0.58785701991714545</v>
      </c>
      <c r="BD95" s="1165">
        <v>0.57364225474529951</v>
      </c>
      <c r="BE95" s="1165">
        <v>0.53748253596411399</v>
      </c>
      <c r="BF95" s="1165">
        <v>0.47665430421227112</v>
      </c>
      <c r="BG95" s="1166">
        <v>0.4648974111019048</v>
      </c>
      <c r="BH95" s="1166">
        <v>0.53181798494068988</v>
      </c>
      <c r="BI95" s="1167"/>
      <c r="BJ95" s="1168"/>
    </row>
    <row r="96" spans="1:72" s="353" customFormat="1" ht="13.5" customHeight="1">
      <c r="A96" s="1469"/>
      <c r="T96" s="1483" t="s">
        <v>503</v>
      </c>
      <c r="U96" s="1487"/>
      <c r="V96" s="1488"/>
      <c r="W96" s="1692"/>
      <c r="X96" s="1550"/>
      <c r="Y96" s="1692"/>
      <c r="Z96" s="1684"/>
      <c r="AA96" s="1436">
        <v>8813.1695744661847</v>
      </c>
      <c r="AB96" s="1470">
        <v>8388.5212552394569</v>
      </c>
      <c r="AC96" s="1470">
        <v>8358.0416842090872</v>
      </c>
      <c r="AD96" s="1470">
        <v>8119.9662601364653</v>
      </c>
      <c r="AE96" s="1470">
        <v>9078.144507420353</v>
      </c>
      <c r="AF96" s="1470">
        <v>8994.0327131566373</v>
      </c>
      <c r="AG96" s="1470">
        <v>9886.2154798058764</v>
      </c>
      <c r="AH96" s="1470">
        <v>10423.09184771654</v>
      </c>
      <c r="AI96" s="1470">
        <v>9273.4030835270387</v>
      </c>
      <c r="AJ96" s="1470">
        <v>3751.4302616559953</v>
      </c>
      <c r="AK96" s="1470">
        <v>5975.6241493185898</v>
      </c>
      <c r="AL96" s="1470">
        <v>2986.2804235506642</v>
      </c>
      <c r="AM96" s="1470">
        <v>2865.3839223512609</v>
      </c>
      <c r="AN96" s="1470">
        <v>2905.7522046466156</v>
      </c>
      <c r="AO96" s="1470">
        <v>3044.291806120686</v>
      </c>
      <c r="AP96" s="1470">
        <v>2602.014993005138</v>
      </c>
      <c r="AQ96" s="1470">
        <v>2794.7720627007279</v>
      </c>
      <c r="AR96" s="1470">
        <v>2082.9241139990108</v>
      </c>
      <c r="AS96" s="1470">
        <v>2259.9199385221723</v>
      </c>
      <c r="AT96" s="1470">
        <v>2328.7016159419727</v>
      </c>
      <c r="AU96" s="1470">
        <v>1856.787847148621</v>
      </c>
      <c r="AV96" s="1470">
        <v>1580.352902347129</v>
      </c>
      <c r="AW96" s="1470">
        <v>1423.1166809604667</v>
      </c>
      <c r="AX96" s="1470">
        <v>1438.611077339217</v>
      </c>
      <c r="AY96" s="1470">
        <v>1427.8741459028552</v>
      </c>
      <c r="AZ96" s="1470">
        <v>1066.5535137960344</v>
      </c>
      <c r="BA96" s="1470">
        <v>982.28045742705456</v>
      </c>
      <c r="BB96" s="1470">
        <v>906.74358162695671</v>
      </c>
      <c r="BC96" s="1470">
        <v>778.77608057462476</v>
      </c>
      <c r="BD96" s="1470">
        <v>836.46266937222811</v>
      </c>
      <c r="BE96" s="1470">
        <v>966.21273593054229</v>
      </c>
      <c r="BF96" s="1470">
        <v>914.87339458569988</v>
      </c>
      <c r="BG96" s="1471">
        <v>840.49086037612426</v>
      </c>
      <c r="BH96" s="1471">
        <v>703.04061449544224</v>
      </c>
      <c r="BI96" s="1486"/>
      <c r="BJ96" s="1456"/>
    </row>
    <row r="97" spans="1:62" ht="15" customHeight="1">
      <c r="T97" s="1160"/>
      <c r="U97" s="64" t="s">
        <v>322</v>
      </c>
      <c r="V97" s="1199"/>
      <c r="W97" s="1154"/>
      <c r="Z97" s="1685"/>
      <c r="AA97" s="1162">
        <v>8554.5216244661879</v>
      </c>
      <c r="AB97" s="1162">
        <v>8067.5744552394581</v>
      </c>
      <c r="AC97" s="1162">
        <v>7988.2885092090874</v>
      </c>
      <c r="AD97" s="1162">
        <v>7748.9795101364653</v>
      </c>
      <c r="AE97" s="1162">
        <v>8682.5109024203539</v>
      </c>
      <c r="AF97" s="1162">
        <v>8594.8012031566377</v>
      </c>
      <c r="AG97" s="1162">
        <v>9498.5570498058787</v>
      </c>
      <c r="AH97" s="1162">
        <v>10046.218652716541</v>
      </c>
      <c r="AI97" s="1162">
        <v>8920.0793785270398</v>
      </c>
      <c r="AJ97" s="1162">
        <v>3408.3983616559958</v>
      </c>
      <c r="AK97" s="1162">
        <v>5645.4397143185888</v>
      </c>
      <c r="AL97" s="1162">
        <v>2654.1294235506643</v>
      </c>
      <c r="AM97" s="1162">
        <v>2530.7999573512607</v>
      </c>
      <c r="AN97" s="1162">
        <v>2567.8912496466155</v>
      </c>
      <c r="AO97" s="1162">
        <v>2721.040566120686</v>
      </c>
      <c r="AP97" s="1162">
        <v>2274.901908005138</v>
      </c>
      <c r="AQ97" s="1162">
        <v>2443.1870677507281</v>
      </c>
      <c r="AR97" s="1162">
        <v>1784.5423170740105</v>
      </c>
      <c r="AS97" s="1162">
        <v>1995.856592947172</v>
      </c>
      <c r="AT97" s="1162">
        <v>2098.3106026919727</v>
      </c>
      <c r="AU97" s="1162">
        <v>1612.2999296736211</v>
      </c>
      <c r="AV97" s="1162">
        <v>1340.057320647129</v>
      </c>
      <c r="AW97" s="1162">
        <v>1149.6309967104667</v>
      </c>
      <c r="AX97" s="1162">
        <v>1119.5488221892169</v>
      </c>
      <c r="AY97" s="1162">
        <v>870.37642090285544</v>
      </c>
      <c r="AZ97" s="1162">
        <v>709.27759879603457</v>
      </c>
      <c r="BA97" s="1162">
        <v>601.07504242705454</v>
      </c>
      <c r="BB97" s="1162">
        <v>532.85746662695669</v>
      </c>
      <c r="BC97" s="1162">
        <v>449.74095057462478</v>
      </c>
      <c r="BD97" s="1162">
        <v>489.70274937222803</v>
      </c>
      <c r="BE97" s="1162">
        <v>589.2149909305424</v>
      </c>
      <c r="BF97" s="1162">
        <v>396.50397958569988</v>
      </c>
      <c r="BG97" s="1162">
        <v>301.44058037612427</v>
      </c>
      <c r="BH97" s="1162">
        <v>316.5773344954423</v>
      </c>
      <c r="BI97" s="1170"/>
      <c r="BJ97" s="1164"/>
    </row>
    <row r="98" spans="1:62" ht="15" customHeight="1">
      <c r="T98" s="1160"/>
      <c r="U98" s="77" t="s">
        <v>403</v>
      </c>
      <c r="V98" s="1369"/>
      <c r="W98" s="1154"/>
      <c r="Z98" s="1685"/>
      <c r="AA98" s="1162">
        <v>13.25</v>
      </c>
      <c r="AB98" s="1162">
        <v>15.899999999999999</v>
      </c>
      <c r="AC98" s="1162">
        <v>16.695</v>
      </c>
      <c r="AD98" s="1162">
        <v>19.079999999999998</v>
      </c>
      <c r="AE98" s="1162">
        <v>21.2</v>
      </c>
      <c r="AF98" s="1162">
        <v>25.175000000000001</v>
      </c>
      <c r="AG98" s="1162">
        <v>27.824999999999999</v>
      </c>
      <c r="AH98" s="1162">
        <v>31.005000000000003</v>
      </c>
      <c r="AI98" s="1162">
        <v>31.005000000000003</v>
      </c>
      <c r="AJ98" s="1162">
        <v>33.125</v>
      </c>
      <c r="AK98" s="1162">
        <v>38.69</v>
      </c>
      <c r="AL98" s="1162">
        <v>38.424999999999997</v>
      </c>
      <c r="AM98" s="1162">
        <v>49.024999999999999</v>
      </c>
      <c r="AN98" s="1162">
        <v>63.599999999999994</v>
      </c>
      <c r="AO98" s="1162">
        <v>68.900000000000006</v>
      </c>
      <c r="AP98" s="1162">
        <v>99.375</v>
      </c>
      <c r="AQ98" s="1162">
        <v>144.42500000000001</v>
      </c>
      <c r="AR98" s="1162">
        <v>161.65</v>
      </c>
      <c r="AS98" s="1162">
        <v>153.69999999999999</v>
      </c>
      <c r="AT98" s="1162">
        <v>127.38550000000001</v>
      </c>
      <c r="AU98" s="1162">
        <v>159.90100000000001</v>
      </c>
      <c r="AV98" s="1162">
        <v>157.251</v>
      </c>
      <c r="AW98" s="1162">
        <v>195.9675</v>
      </c>
      <c r="AX98" s="1162">
        <v>252.09450000000001</v>
      </c>
      <c r="AY98" s="1162">
        <v>263.01249999999999</v>
      </c>
      <c r="AZ98" s="1162">
        <v>299.238</v>
      </c>
      <c r="BA98" s="1162">
        <v>323.16750000000002</v>
      </c>
      <c r="BB98" s="1162">
        <v>311.69299999999998</v>
      </c>
      <c r="BC98" s="1162">
        <v>272.89699999999999</v>
      </c>
      <c r="BD98" s="1162">
        <v>276.34199999999998</v>
      </c>
      <c r="BE98" s="1162">
        <v>301.91449999999998</v>
      </c>
      <c r="BF98" s="1162">
        <v>430.89</v>
      </c>
      <c r="BG98" s="1162">
        <v>447.50550000000004</v>
      </c>
      <c r="BH98" s="1162">
        <v>294.91849999999999</v>
      </c>
      <c r="BI98" s="1170"/>
      <c r="BJ98" s="1164"/>
    </row>
    <row r="99" spans="1:62" ht="15" customHeight="1">
      <c r="T99" s="1352"/>
      <c r="U99" s="1345" t="s">
        <v>382</v>
      </c>
      <c r="V99" s="1202"/>
      <c r="W99" s="1154"/>
      <c r="Z99" s="1685"/>
      <c r="AA99" s="1346">
        <v>245.39795000000001</v>
      </c>
      <c r="AB99" s="1346">
        <v>305.04679999999996</v>
      </c>
      <c r="AC99" s="1346">
        <v>353.05817500000001</v>
      </c>
      <c r="AD99" s="1346">
        <v>351.90674999999999</v>
      </c>
      <c r="AE99" s="1346">
        <v>374.433605</v>
      </c>
      <c r="AF99" s="1346">
        <v>374.05651</v>
      </c>
      <c r="AG99" s="1346">
        <v>359.83342999999996</v>
      </c>
      <c r="AH99" s="1346">
        <v>345.86819500000001</v>
      </c>
      <c r="AI99" s="1346">
        <v>322.31870499999997</v>
      </c>
      <c r="AJ99" s="1346">
        <v>309.90690000000001</v>
      </c>
      <c r="AK99" s="1346">
        <v>291.49443500000001</v>
      </c>
      <c r="AL99" s="1346">
        <v>293.726</v>
      </c>
      <c r="AM99" s="1346">
        <v>285.558965</v>
      </c>
      <c r="AN99" s="1346">
        <v>274.26095500000002</v>
      </c>
      <c r="AO99" s="1346">
        <v>254.35123999999999</v>
      </c>
      <c r="AP99" s="1346">
        <v>227.73808499999998</v>
      </c>
      <c r="AQ99" s="1346">
        <v>207.15999495</v>
      </c>
      <c r="AR99" s="1346">
        <v>136.731796925</v>
      </c>
      <c r="AS99" s="1346">
        <v>110.363345575</v>
      </c>
      <c r="AT99" s="1346">
        <v>103.00551325000001</v>
      </c>
      <c r="AU99" s="1346">
        <v>84.586917474999993</v>
      </c>
      <c r="AV99" s="1346">
        <v>83.044581699999995</v>
      </c>
      <c r="AW99" s="1346">
        <v>77.51818424999999</v>
      </c>
      <c r="AX99" s="1346">
        <v>66.967755150000002</v>
      </c>
      <c r="AY99" s="1346">
        <v>294.48522500000001</v>
      </c>
      <c r="AZ99" s="1346">
        <v>58.037915000000005</v>
      </c>
      <c r="BA99" s="1346">
        <v>58.037915000000005</v>
      </c>
      <c r="BB99" s="1346">
        <v>62.193115000000006</v>
      </c>
      <c r="BC99" s="1346">
        <v>56.138130000000004</v>
      </c>
      <c r="BD99" s="1346">
        <v>70.417920000000009</v>
      </c>
      <c r="BE99" s="1346">
        <v>75.083245000000005</v>
      </c>
      <c r="BF99" s="1346">
        <v>87.479415000000003</v>
      </c>
      <c r="BG99" s="1346">
        <v>91.544779999999989</v>
      </c>
      <c r="BH99" s="1346">
        <v>91.544779999999989</v>
      </c>
      <c r="BI99" s="1173"/>
      <c r="BJ99" s="1168"/>
    </row>
    <row r="100" spans="1:62" s="353" customFormat="1">
      <c r="A100" s="1469"/>
      <c r="T100" s="73" t="s">
        <v>158</v>
      </c>
      <c r="U100" s="74"/>
      <c r="V100" s="1480"/>
      <c r="W100" s="1692"/>
      <c r="X100" s="1550"/>
      <c r="Y100" s="1550"/>
      <c r="Z100" s="1684"/>
      <c r="AA100" s="1436">
        <v>10546.153277751759</v>
      </c>
      <c r="AB100" s="1436">
        <v>10402.476545215944</v>
      </c>
      <c r="AC100" s="1436">
        <v>10322.942686775348</v>
      </c>
      <c r="AD100" s="1436">
        <v>10384.707121589359</v>
      </c>
      <c r="AE100" s="1436">
        <v>10154.275284034613</v>
      </c>
      <c r="AF100" s="1436">
        <v>9796.7095718089513</v>
      </c>
      <c r="AG100" s="1436">
        <v>9610.0580940633881</v>
      </c>
      <c r="AH100" s="1436">
        <v>9529.9306922319192</v>
      </c>
      <c r="AI100" s="1436">
        <v>9436.0503039072155</v>
      </c>
      <c r="AJ100" s="1436">
        <v>9395.9039066436253</v>
      </c>
      <c r="AK100" s="1436">
        <v>9447.3703319958095</v>
      </c>
      <c r="AL100" s="1436">
        <v>9237.9316940473127</v>
      </c>
      <c r="AM100" s="1436">
        <v>9239.2562494583999</v>
      </c>
      <c r="AN100" s="1436">
        <v>9235.4409843617796</v>
      </c>
      <c r="AO100" s="1436">
        <v>9138.2528033526214</v>
      </c>
      <c r="AP100" s="1436">
        <v>9242.5704794380836</v>
      </c>
      <c r="AQ100" s="1436">
        <v>9313.8748444276844</v>
      </c>
      <c r="AR100" s="1436">
        <v>9794.0319585492234</v>
      </c>
      <c r="AS100" s="1436">
        <v>9063.3819667417065</v>
      </c>
      <c r="AT100" s="1436">
        <v>8882.5413984912429</v>
      </c>
      <c r="AU100" s="1436">
        <v>9217.3720940343355</v>
      </c>
      <c r="AV100" s="1436">
        <v>9095.2914223889748</v>
      </c>
      <c r="AW100" s="1436">
        <v>8993.3267019036939</v>
      </c>
      <c r="AX100" s="1436">
        <v>8903.9802021572104</v>
      </c>
      <c r="AY100" s="1436">
        <v>8776.4093366645448</v>
      </c>
      <c r="AZ100" s="1436">
        <v>8846.5433489790885</v>
      </c>
      <c r="BA100" s="1436">
        <v>8789.8540000670018</v>
      </c>
      <c r="BB100" s="1436">
        <v>8669.2811036132625</v>
      </c>
      <c r="BC100" s="1436">
        <v>8299.9034443218334</v>
      </c>
      <c r="BD100" s="1436">
        <v>8208.4258014396892</v>
      </c>
      <c r="BE100" s="1436">
        <v>8223.7346933148565</v>
      </c>
      <c r="BF100" s="1436">
        <v>8148.3365167105894</v>
      </c>
      <c r="BG100" s="1436">
        <v>7918.4377935418615</v>
      </c>
      <c r="BH100" s="1436">
        <v>7848.9368338171662</v>
      </c>
      <c r="BI100" s="1486"/>
      <c r="BJ100" s="1456"/>
    </row>
    <row r="101" spans="1:62" ht="15" customHeight="1">
      <c r="T101" s="1160"/>
      <c r="U101" s="71" t="s">
        <v>217</v>
      </c>
      <c r="V101" s="1206"/>
      <c r="W101" s="1154"/>
      <c r="Z101" s="1685"/>
      <c r="AA101" s="1357">
        <v>3865.0188709050371</v>
      </c>
      <c r="AB101" s="1357">
        <v>3879.0249643020697</v>
      </c>
      <c r="AC101" s="1357">
        <v>3867.2220039563385</v>
      </c>
      <c r="AD101" s="1357">
        <v>3806.5342168560765</v>
      </c>
      <c r="AE101" s="1357">
        <v>3719.2413510499277</v>
      </c>
      <c r="AF101" s="1357">
        <v>3638.2687901227064</v>
      </c>
      <c r="AG101" s="1357">
        <v>3587.3040873379291</v>
      </c>
      <c r="AH101" s="1357">
        <v>3576.4970240624498</v>
      </c>
      <c r="AI101" s="1357">
        <v>3526.3812194547954</v>
      </c>
      <c r="AJ101" s="1357">
        <v>3506.0695583147503</v>
      </c>
      <c r="AK101" s="1357">
        <v>3528.515660309065</v>
      </c>
      <c r="AL101" s="1357">
        <v>3524.5690324182819</v>
      </c>
      <c r="AM101" s="1357">
        <v>3553.2288454105355</v>
      </c>
      <c r="AN101" s="1357">
        <v>3591.0452354007552</v>
      </c>
      <c r="AO101" s="1357">
        <v>3596.4137344982601</v>
      </c>
      <c r="AP101" s="1357">
        <v>3701.6127693315484</v>
      </c>
      <c r="AQ101" s="1357">
        <v>3787.0734717664141</v>
      </c>
      <c r="AR101" s="1357">
        <v>3861.1113016895852</v>
      </c>
      <c r="AS101" s="1357">
        <v>3902.580932249929</v>
      </c>
      <c r="AT101" s="1357">
        <v>3955.6667998947414</v>
      </c>
      <c r="AU101" s="1357">
        <v>3890.4618222768863</v>
      </c>
      <c r="AV101" s="1357">
        <v>3856.700816807906</v>
      </c>
      <c r="AW101" s="1357">
        <v>3764.0229288549081</v>
      </c>
      <c r="AX101" s="1357">
        <v>3616.6339087499123</v>
      </c>
      <c r="AY101" s="1357">
        <v>3525.3315079721729</v>
      </c>
      <c r="AZ101" s="1357">
        <v>3494.0509002193544</v>
      </c>
      <c r="BA101" s="1357">
        <v>3471.5422034803673</v>
      </c>
      <c r="BB101" s="1357">
        <v>3515.7897677049864</v>
      </c>
      <c r="BC101" s="1357">
        <v>3474.4440336040402</v>
      </c>
      <c r="BD101" s="1357">
        <v>3486.9588142115281</v>
      </c>
      <c r="BE101" s="1357">
        <v>3498.9128028653499</v>
      </c>
      <c r="BF101" s="1357">
        <v>3474.4524876432988</v>
      </c>
      <c r="BG101" s="1357">
        <v>3425.9681299229628</v>
      </c>
      <c r="BH101" s="1357">
        <v>3385.1470269619481</v>
      </c>
      <c r="BI101" s="1175"/>
      <c r="BJ101" s="1176"/>
    </row>
    <row r="102" spans="1:62" ht="15" customHeight="1">
      <c r="T102" s="1160"/>
      <c r="U102" s="71" t="s">
        <v>174</v>
      </c>
      <c r="V102" s="1206"/>
      <c r="W102" s="1154"/>
      <c r="Z102" s="1685"/>
      <c r="AA102" s="1357">
        <v>6658.3919061753168</v>
      </c>
      <c r="AB102" s="1357">
        <v>6503.6426301863048</v>
      </c>
      <c r="AC102" s="1357">
        <v>6433.0781720643081</v>
      </c>
      <c r="AD102" s="1357">
        <v>6558.5201938512837</v>
      </c>
      <c r="AE102" s="1357">
        <v>6412.5352571892599</v>
      </c>
      <c r="AF102" s="1357">
        <v>6137.7101063592581</v>
      </c>
      <c r="AG102" s="1357">
        <v>6002.9584779360011</v>
      </c>
      <c r="AH102" s="1357">
        <v>5934.1284570731741</v>
      </c>
      <c r="AI102" s="1357">
        <v>5892.39211865376</v>
      </c>
      <c r="AJ102" s="1357">
        <v>5872.8168975276403</v>
      </c>
      <c r="AK102" s="1357">
        <v>5902.5036374752726</v>
      </c>
      <c r="AL102" s="1357">
        <v>5697.6993680999631</v>
      </c>
      <c r="AM102" s="1357">
        <v>5670.8979356147247</v>
      </c>
      <c r="AN102" s="1357">
        <v>5630.6350337744279</v>
      </c>
      <c r="AO102" s="1357">
        <v>5528.7123607564154</v>
      </c>
      <c r="AP102" s="1357">
        <v>5526.9751179453515</v>
      </c>
      <c r="AQ102" s="1357">
        <v>5513.7556339151815</v>
      </c>
      <c r="AR102" s="1357">
        <v>5920.0675113928728</v>
      </c>
      <c r="AS102" s="1357">
        <v>5149.03799264383</v>
      </c>
      <c r="AT102" s="1357">
        <v>4916.500447989768</v>
      </c>
      <c r="AU102" s="1357">
        <v>5317.2164674858968</v>
      </c>
      <c r="AV102" s="1357">
        <v>5228.6646200363102</v>
      </c>
      <c r="AW102" s="1357">
        <v>5219.457748894175</v>
      </c>
      <c r="AX102" s="1357">
        <v>5277.1308265042599</v>
      </c>
      <c r="AY102" s="1357">
        <v>5241.3500157830294</v>
      </c>
      <c r="AZ102" s="1357">
        <v>5343.4866191216252</v>
      </c>
      <c r="BA102" s="1357">
        <v>5309.8010119465062</v>
      </c>
      <c r="BB102" s="1357">
        <v>5145.4330806711096</v>
      </c>
      <c r="BC102" s="1357">
        <v>4817.4596228491173</v>
      </c>
      <c r="BD102" s="1357">
        <v>4712.968237892871</v>
      </c>
      <c r="BE102" s="1357">
        <v>4716.4278634409302</v>
      </c>
      <c r="BF102" s="1357">
        <v>4665.1689616016183</v>
      </c>
      <c r="BG102" s="1357">
        <v>4484.7512583756106</v>
      </c>
      <c r="BH102" s="1357">
        <v>4456.151970934241</v>
      </c>
      <c r="BI102" s="1175"/>
      <c r="BJ102" s="1176"/>
    </row>
    <row r="103" spans="1:62" ht="15" customHeight="1">
      <c r="T103" s="1352"/>
      <c r="U103" s="1345" t="s">
        <v>381</v>
      </c>
      <c r="V103" s="1202"/>
      <c r="W103" s="1154"/>
      <c r="Z103" s="1685"/>
      <c r="AA103" s="1353">
        <v>22.742500671404283</v>
      </c>
      <c r="AB103" s="1353">
        <v>19.808950727571215</v>
      </c>
      <c r="AC103" s="1353">
        <v>22.64251075470083</v>
      </c>
      <c r="AD103" s="1353">
        <v>19.652710882000498</v>
      </c>
      <c r="AE103" s="1353">
        <v>22.498675795424525</v>
      </c>
      <c r="AF103" s="1353">
        <v>20.730675326987576</v>
      </c>
      <c r="AG103" s="1353">
        <v>19.79552878945761</v>
      </c>
      <c r="AH103" s="1353">
        <v>19.305211096294677</v>
      </c>
      <c r="AI103" s="1353">
        <v>17.276965798660573</v>
      </c>
      <c r="AJ103" s="1353">
        <v>17.017450801233966</v>
      </c>
      <c r="AK103" s="1353">
        <v>16.351034211473266</v>
      </c>
      <c r="AL103" s="1353">
        <v>15.663293529066499</v>
      </c>
      <c r="AM103" s="1353">
        <v>15.129468433140051</v>
      </c>
      <c r="AN103" s="1353">
        <v>13.760715186597954</v>
      </c>
      <c r="AO103" s="1353">
        <v>13.126708097946352</v>
      </c>
      <c r="AP103" s="1353">
        <v>13.982592161182772</v>
      </c>
      <c r="AQ103" s="1353">
        <v>13.045738746087222</v>
      </c>
      <c r="AR103" s="1353">
        <v>12.853145466764945</v>
      </c>
      <c r="AS103" s="1353">
        <v>11.763041847948033</v>
      </c>
      <c r="AT103" s="1353">
        <v>10.374150606732535</v>
      </c>
      <c r="AU103" s="1353">
        <v>9.6938042715529242</v>
      </c>
      <c r="AV103" s="1353">
        <v>9.9259855447578289</v>
      </c>
      <c r="AW103" s="1353">
        <v>9.8460241546115981</v>
      </c>
      <c r="AX103" s="1353">
        <v>10.215466903038687</v>
      </c>
      <c r="AY103" s="1353">
        <v>9.7278129093431165</v>
      </c>
      <c r="AZ103" s="1353">
        <v>9.00582963810899</v>
      </c>
      <c r="BA103" s="1353">
        <v>8.51078464012833</v>
      </c>
      <c r="BB103" s="1353">
        <v>8.0582552371666676</v>
      </c>
      <c r="BC103" s="1353">
        <v>7.9997878686748392</v>
      </c>
      <c r="BD103" s="1353">
        <v>8.4987493352904728</v>
      </c>
      <c r="BE103" s="1353">
        <v>8.3940270085763693</v>
      </c>
      <c r="BF103" s="1353">
        <v>8.7150674656718561</v>
      </c>
      <c r="BG103" s="1353">
        <v>7.7184052432885624</v>
      </c>
      <c r="BH103" s="1353">
        <v>7.637835920976733</v>
      </c>
      <c r="BI103" s="1178"/>
      <c r="BJ103" s="1179"/>
    </row>
    <row r="104" spans="1:62" s="1212" customFormat="1" ht="15" customHeight="1">
      <c r="A104" s="1479"/>
      <c r="T104" s="73" t="s">
        <v>232</v>
      </c>
      <c r="U104" s="1359"/>
      <c r="V104" s="1180"/>
      <c r="W104" s="1692"/>
      <c r="X104" s="1550"/>
      <c r="Y104" s="1521"/>
      <c r="Z104" s="1684"/>
      <c r="AA104" s="1758"/>
      <c r="AB104" s="1758"/>
      <c r="AC104" s="1758"/>
      <c r="AD104" s="1758"/>
      <c r="AE104" s="1758"/>
      <c r="AF104" s="1758"/>
      <c r="AG104" s="1758"/>
      <c r="AH104" s="1758"/>
      <c r="AI104" s="1758"/>
      <c r="AJ104" s="1758"/>
      <c r="AK104" s="1758"/>
      <c r="AL104" s="1758"/>
      <c r="AM104" s="1758"/>
      <c r="AN104" s="1758"/>
      <c r="AO104" s="1758"/>
      <c r="AP104" s="1758"/>
      <c r="AQ104" s="1758"/>
      <c r="AR104" s="1758"/>
      <c r="AS104" s="1758"/>
      <c r="AT104" s="1758"/>
      <c r="AU104" s="1758"/>
      <c r="AV104" s="1758"/>
      <c r="AW104" s="1758"/>
      <c r="AX104" s="1758"/>
      <c r="AY104" s="1758"/>
      <c r="AZ104" s="1758"/>
      <c r="BA104" s="1758"/>
      <c r="BB104" s="1758"/>
      <c r="BC104" s="1758"/>
      <c r="BD104" s="1758"/>
      <c r="BE104" s="1758"/>
      <c r="BF104" s="1758"/>
      <c r="BG104" s="1758"/>
      <c r="BH104" s="1758"/>
      <c r="BI104" s="1759"/>
      <c r="BJ104" s="1760"/>
    </row>
    <row r="105" spans="1:62" ht="15" customHeight="1">
      <c r="T105" s="961"/>
      <c r="U105" s="64" t="s">
        <v>189</v>
      </c>
      <c r="V105" s="1199"/>
      <c r="W105" s="1154"/>
      <c r="Z105" s="1685"/>
      <c r="AA105" s="1761"/>
      <c r="AB105" s="1761"/>
      <c r="AC105" s="1761"/>
      <c r="AD105" s="1761"/>
      <c r="AE105" s="1761"/>
      <c r="AF105" s="1761"/>
      <c r="AG105" s="1761"/>
      <c r="AH105" s="1761"/>
      <c r="AI105" s="1761"/>
      <c r="AJ105" s="1761"/>
      <c r="AK105" s="1761"/>
      <c r="AL105" s="1761"/>
      <c r="AM105" s="1761"/>
      <c r="AN105" s="1761"/>
      <c r="AO105" s="1761"/>
      <c r="AP105" s="1761"/>
      <c r="AQ105" s="1761"/>
      <c r="AR105" s="1761"/>
      <c r="AS105" s="1761"/>
      <c r="AT105" s="1761"/>
      <c r="AU105" s="1761"/>
      <c r="AV105" s="1761"/>
      <c r="AW105" s="1761"/>
      <c r="AX105" s="1761"/>
      <c r="AY105" s="1761"/>
      <c r="AZ105" s="1761"/>
      <c r="BA105" s="1761"/>
      <c r="BB105" s="1761"/>
      <c r="BC105" s="1761"/>
      <c r="BD105" s="1761"/>
      <c r="BE105" s="1761"/>
      <c r="BF105" s="1761"/>
      <c r="BG105" s="1761"/>
      <c r="BH105" s="1761"/>
      <c r="BI105" s="1762"/>
      <c r="BJ105" s="1763"/>
    </row>
    <row r="106" spans="1:62" ht="15" customHeight="1">
      <c r="T106" s="961"/>
      <c r="U106" s="71" t="s">
        <v>190</v>
      </c>
      <c r="V106" s="1206"/>
      <c r="W106" s="1154"/>
      <c r="Z106" s="1685"/>
      <c r="AA106" s="1764"/>
      <c r="AB106" s="1764"/>
      <c r="AC106" s="1764"/>
      <c r="AD106" s="1764"/>
      <c r="AE106" s="1764"/>
      <c r="AF106" s="1764"/>
      <c r="AG106" s="1764"/>
      <c r="AH106" s="1764"/>
      <c r="AI106" s="1764"/>
      <c r="AJ106" s="1764"/>
      <c r="AK106" s="1764"/>
      <c r="AL106" s="1764"/>
      <c r="AM106" s="1764"/>
      <c r="AN106" s="1764"/>
      <c r="AO106" s="1764"/>
      <c r="AP106" s="1764"/>
      <c r="AQ106" s="1764"/>
      <c r="AR106" s="1764"/>
      <c r="AS106" s="1764"/>
      <c r="AT106" s="1764"/>
      <c r="AU106" s="1764"/>
      <c r="AV106" s="1764"/>
      <c r="AW106" s="1764"/>
      <c r="AX106" s="1764"/>
      <c r="AY106" s="1764"/>
      <c r="AZ106" s="1764"/>
      <c r="BA106" s="1764"/>
      <c r="BB106" s="1764"/>
      <c r="BC106" s="1764"/>
      <c r="BD106" s="1764"/>
      <c r="BE106" s="1764"/>
      <c r="BF106" s="1764"/>
      <c r="BG106" s="1764"/>
      <c r="BH106" s="1764"/>
      <c r="BI106" s="1765"/>
      <c r="BJ106" s="1766"/>
    </row>
    <row r="107" spans="1:62" ht="15" customHeight="1">
      <c r="T107" s="961"/>
      <c r="U107" s="71" t="s">
        <v>191</v>
      </c>
      <c r="V107" s="1206"/>
      <c r="W107" s="1154"/>
      <c r="Z107" s="1685"/>
      <c r="AA107" s="1764"/>
      <c r="AB107" s="1764"/>
      <c r="AC107" s="1764"/>
      <c r="AD107" s="1764"/>
      <c r="AE107" s="1764"/>
      <c r="AF107" s="1764"/>
      <c r="AG107" s="1764"/>
      <c r="AH107" s="1764"/>
      <c r="AI107" s="1764"/>
      <c r="AJ107" s="1764"/>
      <c r="AK107" s="1764"/>
      <c r="AL107" s="1764"/>
      <c r="AM107" s="1764"/>
      <c r="AN107" s="1764"/>
      <c r="AO107" s="1764"/>
      <c r="AP107" s="1764"/>
      <c r="AQ107" s="1764"/>
      <c r="AR107" s="1764"/>
      <c r="AS107" s="1764"/>
      <c r="AT107" s="1764"/>
      <c r="AU107" s="1764"/>
      <c r="AV107" s="1764"/>
      <c r="AW107" s="1764"/>
      <c r="AX107" s="1764"/>
      <c r="AY107" s="1764"/>
      <c r="AZ107" s="1764"/>
      <c r="BA107" s="1764"/>
      <c r="BB107" s="1764"/>
      <c r="BC107" s="1764"/>
      <c r="BD107" s="1764"/>
      <c r="BE107" s="1764"/>
      <c r="BF107" s="1764"/>
      <c r="BG107" s="1764"/>
      <c r="BH107" s="1764"/>
      <c r="BI107" s="1765"/>
      <c r="BJ107" s="1766"/>
    </row>
    <row r="108" spans="1:62" ht="15" customHeight="1">
      <c r="T108" s="961"/>
      <c r="U108" s="71" t="s">
        <v>193</v>
      </c>
      <c r="V108" s="1206"/>
      <c r="W108" s="1154"/>
      <c r="Z108" s="1685"/>
      <c r="AA108" s="1764"/>
      <c r="AB108" s="1764"/>
      <c r="AC108" s="1764"/>
      <c r="AD108" s="1764"/>
      <c r="AE108" s="1764"/>
      <c r="AF108" s="1764"/>
      <c r="AG108" s="1764"/>
      <c r="AH108" s="1764"/>
      <c r="AI108" s="1764"/>
      <c r="AJ108" s="1764"/>
      <c r="AK108" s="1764"/>
      <c r="AL108" s="1764"/>
      <c r="AM108" s="1764"/>
      <c r="AN108" s="1764"/>
      <c r="AO108" s="1764"/>
      <c r="AP108" s="1764"/>
      <c r="AQ108" s="1764"/>
      <c r="AR108" s="1764"/>
      <c r="AS108" s="1764"/>
      <c r="AT108" s="1764"/>
      <c r="AU108" s="1764"/>
      <c r="AV108" s="1764"/>
      <c r="AW108" s="1764"/>
      <c r="AX108" s="1764"/>
      <c r="AY108" s="1764"/>
      <c r="AZ108" s="1764"/>
      <c r="BA108" s="1764"/>
      <c r="BB108" s="1764"/>
      <c r="BC108" s="1764"/>
      <c r="BD108" s="1764"/>
      <c r="BE108" s="1764"/>
      <c r="BF108" s="1764"/>
      <c r="BG108" s="1764"/>
      <c r="BH108" s="1764"/>
      <c r="BI108" s="1765"/>
      <c r="BJ108" s="1766"/>
    </row>
    <row r="109" spans="1:62" ht="15" customHeight="1">
      <c r="T109" s="1354"/>
      <c r="U109" s="1345" t="s">
        <v>194</v>
      </c>
      <c r="V109" s="1202"/>
      <c r="W109" s="1154"/>
      <c r="Z109" s="1685"/>
      <c r="AA109" s="1767"/>
      <c r="AB109" s="1767"/>
      <c r="AC109" s="1767"/>
      <c r="AD109" s="1767"/>
      <c r="AE109" s="1767"/>
      <c r="AF109" s="1767"/>
      <c r="AG109" s="1767"/>
      <c r="AH109" s="1767"/>
      <c r="AI109" s="1767"/>
      <c r="AJ109" s="1767"/>
      <c r="AK109" s="1767"/>
      <c r="AL109" s="1767"/>
      <c r="AM109" s="1767"/>
      <c r="AN109" s="1767"/>
      <c r="AO109" s="1767"/>
      <c r="AP109" s="1767"/>
      <c r="AQ109" s="1767"/>
      <c r="AR109" s="1767"/>
      <c r="AS109" s="1767"/>
      <c r="AT109" s="1767"/>
      <c r="AU109" s="1767"/>
      <c r="AV109" s="1767"/>
      <c r="AW109" s="1767"/>
      <c r="AX109" s="1767"/>
      <c r="AY109" s="1767"/>
      <c r="AZ109" s="1767"/>
      <c r="BA109" s="1767"/>
      <c r="BB109" s="1767"/>
      <c r="BC109" s="1767"/>
      <c r="BD109" s="1767"/>
      <c r="BE109" s="1767"/>
      <c r="BF109" s="1767"/>
      <c r="BG109" s="1767"/>
      <c r="BH109" s="1767"/>
      <c r="BI109" s="1768"/>
      <c r="BJ109" s="1769"/>
    </row>
    <row r="110" spans="1:62" s="353" customFormat="1">
      <c r="A110" s="1469"/>
      <c r="T110" s="73" t="s">
        <v>169</v>
      </c>
      <c r="U110" s="74"/>
      <c r="V110" s="1480"/>
      <c r="W110" s="1692"/>
      <c r="X110" s="1550"/>
      <c r="Y110" s="1550"/>
      <c r="Z110" s="1684"/>
      <c r="AA110" s="1436">
        <v>3907.7322257266724</v>
      </c>
      <c r="AB110" s="1436">
        <v>3953.8899463039102</v>
      </c>
      <c r="AC110" s="1436">
        <v>4056.3374880307797</v>
      </c>
      <c r="AD110" s="1436">
        <v>4061.111751126276</v>
      </c>
      <c r="AE110" s="1436">
        <v>4128.4612381305778</v>
      </c>
      <c r="AF110" s="1436">
        <v>4318.2989203187062</v>
      </c>
      <c r="AG110" s="1436">
        <v>4292.9813731206241</v>
      </c>
      <c r="AH110" s="1436">
        <v>4338.9210243633252</v>
      </c>
      <c r="AI110" s="1436">
        <v>4459.9172803735883</v>
      </c>
      <c r="AJ110" s="1436">
        <v>4410.3327346603364</v>
      </c>
      <c r="AK110" s="1436">
        <v>4373.7568759816377</v>
      </c>
      <c r="AL110" s="1436">
        <v>4368.8811251630123</v>
      </c>
      <c r="AM110" s="1436">
        <v>3988.6669844669996</v>
      </c>
      <c r="AN110" s="1436">
        <v>4322.1836778870947</v>
      </c>
      <c r="AO110" s="1436">
        <v>4335.3239550614217</v>
      </c>
      <c r="AP110" s="1436">
        <v>4391.3633265115177</v>
      </c>
      <c r="AQ110" s="1436">
        <v>4317.5062954270334</v>
      </c>
      <c r="AR110" s="1436">
        <v>4213.5274291424321</v>
      </c>
      <c r="AS110" s="1436">
        <v>4155.3731433540715</v>
      </c>
      <c r="AT110" s="1436">
        <v>3965.7041620029186</v>
      </c>
      <c r="AU110" s="1436">
        <v>3936.4892706460896</v>
      </c>
      <c r="AV110" s="1436">
        <v>3956.3809786599818</v>
      </c>
      <c r="AW110" s="1436">
        <v>3943.9100935577208</v>
      </c>
      <c r="AX110" s="1436">
        <v>3998.6375682617363</v>
      </c>
      <c r="AY110" s="1436">
        <v>3797.1257220823672</v>
      </c>
      <c r="AZ110" s="1436">
        <v>3774.6409689171296</v>
      </c>
      <c r="BA110" s="1436">
        <v>3645.224165382072</v>
      </c>
      <c r="BB110" s="1436">
        <v>3679.6075629701359</v>
      </c>
      <c r="BC110" s="1436">
        <v>3682.9903187046812</v>
      </c>
      <c r="BD110" s="1436">
        <v>3735.5667145550774</v>
      </c>
      <c r="BE110" s="1436">
        <v>3572.5290344689197</v>
      </c>
      <c r="BF110" s="1436">
        <v>3532.1348555627364</v>
      </c>
      <c r="BG110" s="1436">
        <v>3451.5546608917925</v>
      </c>
      <c r="BH110" s="1436">
        <v>3450.2419307402456</v>
      </c>
      <c r="BI110" s="1433"/>
      <c r="BJ110" s="1456"/>
    </row>
    <row r="111" spans="1:62" ht="15" customHeight="1">
      <c r="T111" s="1160"/>
      <c r="U111" s="71" t="s">
        <v>175</v>
      </c>
      <c r="V111" s="1199"/>
      <c r="W111" s="1154"/>
      <c r="Z111" s="1685"/>
      <c r="AA111" s="1183">
        <v>160.75452341071937</v>
      </c>
      <c r="AB111" s="1183">
        <v>159.00912467070501</v>
      </c>
      <c r="AC111" s="1183">
        <v>159.35133635695834</v>
      </c>
      <c r="AD111" s="1183">
        <v>159.72659147520338</v>
      </c>
      <c r="AE111" s="1183">
        <v>158.94303780672161</v>
      </c>
      <c r="AF111" s="1183">
        <v>159.30278165543959</v>
      </c>
      <c r="AG111" s="1183">
        <v>159.70258050042858</v>
      </c>
      <c r="AH111" s="1183">
        <v>160.4501647129286</v>
      </c>
      <c r="AI111" s="1183">
        <v>159.60818525322858</v>
      </c>
      <c r="AJ111" s="1183">
        <v>160.27084913187861</v>
      </c>
      <c r="AK111" s="1183">
        <v>161.11340979222859</v>
      </c>
      <c r="AL111" s="1183">
        <v>162.59038596192858</v>
      </c>
      <c r="AM111" s="1183">
        <v>206.27725174945715</v>
      </c>
      <c r="AN111" s="1183">
        <v>242.49579189734999</v>
      </c>
      <c r="AO111" s="1183">
        <v>250.33892707764858</v>
      </c>
      <c r="AP111" s="1183">
        <v>283.65327234216642</v>
      </c>
      <c r="AQ111" s="1183">
        <v>292.83199886887871</v>
      </c>
      <c r="AR111" s="1183">
        <v>282.78565458854666</v>
      </c>
      <c r="AS111" s="1183">
        <v>317.89302091430693</v>
      </c>
      <c r="AT111" s="1183">
        <v>315.06263267944729</v>
      </c>
      <c r="AU111" s="1183">
        <v>274.93422575033929</v>
      </c>
      <c r="AV111" s="1183">
        <v>304.11493895030577</v>
      </c>
      <c r="AW111" s="1183">
        <v>300.97842578985001</v>
      </c>
      <c r="AX111" s="1183">
        <v>297.60736939769362</v>
      </c>
      <c r="AY111" s="1183">
        <v>296.252342430667</v>
      </c>
      <c r="AZ111" s="1183">
        <v>301.92817528032867</v>
      </c>
      <c r="BA111" s="1183">
        <v>305.2510439220701</v>
      </c>
      <c r="BB111" s="1183">
        <v>265.14746704120824</v>
      </c>
      <c r="BC111" s="1183">
        <v>262.87438605311445</v>
      </c>
      <c r="BD111" s="1183">
        <v>243.51317670556887</v>
      </c>
      <c r="BE111" s="1183">
        <v>219.63578792438571</v>
      </c>
      <c r="BF111" s="1183">
        <v>226.10605418967899</v>
      </c>
      <c r="BG111" s="1183">
        <v>226.23177657751162</v>
      </c>
      <c r="BH111" s="1183">
        <v>224.81837974782863</v>
      </c>
      <c r="BI111" s="1184"/>
      <c r="BJ111" s="1185"/>
    </row>
    <row r="112" spans="1:62">
      <c r="T112" s="1160"/>
      <c r="U112" s="1206" t="s">
        <v>430</v>
      </c>
      <c r="V112" s="1206"/>
      <c r="W112" s="1154"/>
      <c r="Z112" s="1685"/>
      <c r="AA112" s="1357">
        <v>1287.2735762314039</v>
      </c>
      <c r="AB112" s="1357">
        <v>1302.4034596267138</v>
      </c>
      <c r="AC112" s="1357">
        <v>1395.4725777826691</v>
      </c>
      <c r="AD112" s="1357">
        <v>1401.431004312715</v>
      </c>
      <c r="AE112" s="1357">
        <v>1486.8180472377153</v>
      </c>
      <c r="AF112" s="1357">
        <v>1620.8402725538667</v>
      </c>
      <c r="AG112" s="1357">
        <v>1601.260552724327</v>
      </c>
      <c r="AH112" s="1357">
        <v>1616.1310371915338</v>
      </c>
      <c r="AI112" s="1357">
        <v>1741.450836511634</v>
      </c>
      <c r="AJ112" s="1357">
        <v>1753.0705297120444</v>
      </c>
      <c r="AK112" s="1357">
        <v>1732.6026349084177</v>
      </c>
      <c r="AL112" s="1357">
        <v>1726.8043807138611</v>
      </c>
      <c r="AM112" s="1357">
        <v>1420.9020058705346</v>
      </c>
      <c r="AN112" s="1357">
        <v>1695.9535973693332</v>
      </c>
      <c r="AO112" s="1357">
        <v>1693.9328408554379</v>
      </c>
      <c r="AP112" s="1357">
        <v>1748.9366143203933</v>
      </c>
      <c r="AQ112" s="1357">
        <v>1701.956580302252</v>
      </c>
      <c r="AR112" s="1357">
        <v>1639.4558277378233</v>
      </c>
      <c r="AS112" s="1357">
        <v>1563.9879957467283</v>
      </c>
      <c r="AT112" s="1357">
        <v>1493.8500066233389</v>
      </c>
      <c r="AU112" s="1357">
        <v>1489.253011456474</v>
      </c>
      <c r="AV112" s="1357">
        <v>1468.9883069273355</v>
      </c>
      <c r="AW112" s="1357">
        <v>1498.2143318681121</v>
      </c>
      <c r="AX112" s="1357">
        <v>1552.5917629305557</v>
      </c>
      <c r="AY112" s="1357">
        <v>1384.335905676382</v>
      </c>
      <c r="AZ112" s="1357">
        <v>1385.9584898327143</v>
      </c>
      <c r="BA112" s="1357">
        <v>1218.8943018520195</v>
      </c>
      <c r="BB112" s="1357">
        <v>1320.0433300990392</v>
      </c>
      <c r="BC112" s="1357">
        <v>1348.1496055909913</v>
      </c>
      <c r="BD112" s="1357">
        <v>1376.0285618707858</v>
      </c>
      <c r="BE112" s="1357">
        <v>1296.1417827911187</v>
      </c>
      <c r="BF112" s="1357">
        <v>1255.1181202135399</v>
      </c>
      <c r="BG112" s="1357">
        <v>1186.3266635284715</v>
      </c>
      <c r="BH112" s="1357">
        <v>1186.3266635284715</v>
      </c>
      <c r="BI112" s="1186" t="s">
        <v>505</v>
      </c>
      <c r="BJ112" s="1187" t="s">
        <v>507</v>
      </c>
    </row>
    <row r="113" spans="1:78" ht="15" customHeight="1" thickBot="1">
      <c r="T113" s="1160"/>
      <c r="U113" s="1188" t="s">
        <v>176</v>
      </c>
      <c r="V113" s="1188"/>
      <c r="W113" s="1154"/>
      <c r="Z113" s="1693"/>
      <c r="AA113" s="1370">
        <v>2122.769643158811</v>
      </c>
      <c r="AB113" s="1370">
        <v>2143.3982119890447</v>
      </c>
      <c r="AC113" s="1370">
        <v>2151.5936223567319</v>
      </c>
      <c r="AD113" s="1370">
        <v>2148.3868865343488</v>
      </c>
      <c r="AE113" s="1370">
        <v>2127.3708729959258</v>
      </c>
      <c r="AF113" s="1370">
        <v>2168.6205525070436</v>
      </c>
      <c r="AG113" s="1370">
        <v>2154.1417331605758</v>
      </c>
      <c r="AH113" s="1370">
        <v>2169.5477741546733</v>
      </c>
      <c r="AI113" s="1370">
        <v>2154.177137462154</v>
      </c>
      <c r="AJ113" s="1370">
        <v>2086.4704124917976</v>
      </c>
      <c r="AK113" s="1370">
        <v>2045.993958701891</v>
      </c>
      <c r="AL113" s="1370">
        <v>2033.7494409858145</v>
      </c>
      <c r="AM113" s="1370">
        <v>2020.9578105300209</v>
      </c>
      <c r="AN113" s="1370">
        <v>2041.2948493109668</v>
      </c>
      <c r="AO113" s="1370">
        <v>2057.2365192815155</v>
      </c>
      <c r="AP113" s="1370">
        <v>2027.6701271188383</v>
      </c>
      <c r="AQ113" s="1370">
        <v>1993.2359554623006</v>
      </c>
      <c r="AR113" s="1370">
        <v>1972.1575567940542</v>
      </c>
      <c r="AS113" s="1370">
        <v>1959.3206762763039</v>
      </c>
      <c r="AT113" s="1370">
        <v>1862.1307888770968</v>
      </c>
      <c r="AU113" s="1370">
        <v>1880.9555651966136</v>
      </c>
      <c r="AV113" s="1370">
        <v>1893.0293439436944</v>
      </c>
      <c r="AW113" s="1370">
        <v>1840.2510780764553</v>
      </c>
      <c r="AX113" s="1370">
        <v>1851.4112876415602</v>
      </c>
      <c r="AY113" s="1370">
        <v>1818.927789621225</v>
      </c>
      <c r="AZ113" s="1370">
        <v>1802.8177476094829</v>
      </c>
      <c r="BA113" s="1370">
        <v>1803.0838718826778</v>
      </c>
      <c r="BB113" s="1370">
        <v>1771.5821264661702</v>
      </c>
      <c r="BC113" s="1370">
        <v>1769.373342088549</v>
      </c>
      <c r="BD113" s="1370">
        <v>1807.4623864403945</v>
      </c>
      <c r="BE113" s="1370">
        <v>1759.7649672457733</v>
      </c>
      <c r="BF113" s="1370">
        <v>1762.1635137603982</v>
      </c>
      <c r="BG113" s="1370">
        <v>1758.7360536616561</v>
      </c>
      <c r="BH113" s="1370">
        <v>1758.7360536616561</v>
      </c>
      <c r="BI113" s="1189"/>
      <c r="BJ113" s="1176"/>
    </row>
    <row r="114" spans="1:78" s="22" customFormat="1" ht="14.4" thickTop="1">
      <c r="A114" s="177"/>
      <c r="T114" s="83" t="s">
        <v>431</v>
      </c>
      <c r="U114" s="1190"/>
      <c r="V114" s="1190"/>
      <c r="W114" s="1154"/>
      <c r="X114" s="1550"/>
      <c r="Y114" s="1154"/>
      <c r="Z114" s="1685"/>
      <c r="AA114" s="1196">
        <f t="shared" ref="AA114:BG114" si="19">SUM(AA93,AA96,AA100,AA110)</f>
        <v>28877.648803572105</v>
      </c>
      <c r="AB114" s="1191">
        <f t="shared" si="19"/>
        <v>28579.410631587401</v>
      </c>
      <c r="AC114" s="1191">
        <f t="shared" si="19"/>
        <v>28677.07278870948</v>
      </c>
      <c r="AD114" s="1191">
        <f t="shared" si="19"/>
        <v>28613.182814166194</v>
      </c>
      <c r="AE114" s="1191">
        <f t="shared" si="19"/>
        <v>29630.150693138592</v>
      </c>
      <c r="AF114" s="1191">
        <f t="shared" si="19"/>
        <v>29892.30171792223</v>
      </c>
      <c r="AG114" s="1191">
        <f t="shared" si="19"/>
        <v>30738.958742644212</v>
      </c>
      <c r="AH114" s="1191">
        <f t="shared" si="19"/>
        <v>31418.117333827176</v>
      </c>
      <c r="AI114" s="1191">
        <f t="shared" si="19"/>
        <v>30134.754050960062</v>
      </c>
      <c r="AJ114" s="1191">
        <f t="shared" si="19"/>
        <v>24631.372131195199</v>
      </c>
      <c r="AK114" s="1191">
        <f t="shared" si="19"/>
        <v>26875.449030425774</v>
      </c>
      <c r="AL114" s="1191">
        <f t="shared" si="19"/>
        <v>23669.345611491088</v>
      </c>
      <c r="AM114" s="1191">
        <f t="shared" si="19"/>
        <v>23006.492345096627</v>
      </c>
      <c r="AN114" s="1191">
        <f t="shared" si="19"/>
        <v>23150.434675964054</v>
      </c>
      <c r="AO114" s="1191">
        <f t="shared" si="19"/>
        <v>22995.864322968628</v>
      </c>
      <c r="AP114" s="1191">
        <f t="shared" si="19"/>
        <v>22706.294524586472</v>
      </c>
      <c r="AQ114" s="1191">
        <f t="shared" si="19"/>
        <v>22691.806862534941</v>
      </c>
      <c r="AR114" s="1191">
        <f t="shared" si="19"/>
        <v>22334.931433791968</v>
      </c>
      <c r="AS114" s="1191">
        <f t="shared" si="19"/>
        <v>21463.748035523295</v>
      </c>
      <c r="AT114" s="1191">
        <f t="shared" si="19"/>
        <v>20898.669768222506</v>
      </c>
      <c r="AU114" s="1191">
        <f t="shared" si="19"/>
        <v>20572.847976270219</v>
      </c>
      <c r="AV114" s="1191">
        <f t="shared" si="19"/>
        <v>20201.814854414268</v>
      </c>
      <c r="AW114" s="1191">
        <f t="shared" si="19"/>
        <v>19890.171828505292</v>
      </c>
      <c r="AX114" s="1191">
        <f t="shared" si="19"/>
        <v>19896.955265568409</v>
      </c>
      <c r="AY114" s="1191">
        <f t="shared" si="19"/>
        <v>19453.748302621603</v>
      </c>
      <c r="AZ114" s="1191">
        <f t="shared" si="19"/>
        <v>19170.907624954099</v>
      </c>
      <c r="BA114" s="1191">
        <f t="shared" si="19"/>
        <v>18712.55077593655</v>
      </c>
      <c r="BB114" s="1191">
        <f t="shared" si="19"/>
        <v>18727.083182350623</v>
      </c>
      <c r="BC114" s="1191">
        <f t="shared" si="19"/>
        <v>17968.171601362417</v>
      </c>
      <c r="BD114" s="1191">
        <f t="shared" si="19"/>
        <v>17531.684894665741</v>
      </c>
      <c r="BE114" s="1191">
        <f t="shared" si="19"/>
        <v>17186.794456210348</v>
      </c>
      <c r="BF114" s="1191">
        <f t="shared" si="19"/>
        <v>17043.692280659587</v>
      </c>
      <c r="BG114" s="1192">
        <f t="shared" si="19"/>
        <v>16529.744485863517</v>
      </c>
      <c r="BH114" s="1192">
        <f t="shared" ref="BH114" si="20">SUM(BH93,BH96,BH100,BH110)</f>
        <v>16199.463441443611</v>
      </c>
      <c r="BI114" s="1193"/>
      <c r="BJ114" s="1194"/>
    </row>
    <row r="115" spans="1:78" s="22" customFormat="1" ht="14.4" thickBot="1">
      <c r="A115" s="177"/>
      <c r="T115" s="91" t="s">
        <v>432</v>
      </c>
      <c r="U115" s="1195"/>
      <c r="V115" s="1195"/>
      <c r="W115" s="1154"/>
      <c r="X115" s="1550"/>
      <c r="Y115" s="1149"/>
      <c r="Z115" s="1685"/>
      <c r="AA115" s="1754"/>
      <c r="AB115" s="1754"/>
      <c r="AC115" s="1754"/>
      <c r="AD115" s="1754"/>
      <c r="AE115" s="1754"/>
      <c r="AF115" s="1754"/>
      <c r="AG115" s="1754"/>
      <c r="AH115" s="1754"/>
      <c r="AI115" s="1754"/>
      <c r="AJ115" s="1754"/>
      <c r="AK115" s="1754"/>
      <c r="AL115" s="1754"/>
      <c r="AM115" s="1754"/>
      <c r="AN115" s="1754"/>
      <c r="AO115" s="1754"/>
      <c r="AP115" s="1754"/>
      <c r="AQ115" s="1754"/>
      <c r="AR115" s="1754"/>
      <c r="AS115" s="1754"/>
      <c r="AT115" s="1754"/>
      <c r="AU115" s="1754"/>
      <c r="AV115" s="1754"/>
      <c r="AW115" s="1754"/>
      <c r="AX115" s="1754"/>
      <c r="AY115" s="1754"/>
      <c r="AZ115" s="1754"/>
      <c r="BA115" s="1754"/>
      <c r="BB115" s="1754"/>
      <c r="BC115" s="1754"/>
      <c r="BD115" s="1754"/>
      <c r="BE115" s="1754"/>
      <c r="BF115" s="1754"/>
      <c r="BG115" s="1770"/>
      <c r="BH115" s="1757"/>
      <c r="BI115" s="1771"/>
      <c r="BJ115" s="1757"/>
    </row>
    <row r="116" spans="1:78" s="22" customFormat="1" ht="49.5" customHeight="1">
      <c r="A116" s="177"/>
      <c r="U116" s="1871" t="s">
        <v>525</v>
      </c>
      <c r="V116" s="1865"/>
      <c r="W116" s="1865"/>
      <c r="X116" s="1567"/>
      <c r="Y116" s="1567"/>
      <c r="Z116" s="1567"/>
      <c r="AB116" s="337"/>
      <c r="AC116" s="337"/>
      <c r="AD116" s="337"/>
      <c r="AE116" s="337"/>
      <c r="AF116" s="337"/>
      <c r="AG116" s="337"/>
      <c r="AH116" s="337"/>
      <c r="AI116" s="337"/>
      <c r="AJ116" s="337"/>
      <c r="AK116" s="337"/>
      <c r="AL116" s="337"/>
      <c r="AM116" s="337"/>
      <c r="AN116" s="337"/>
      <c r="AO116" s="337"/>
      <c r="AP116" s="337"/>
      <c r="AQ116" s="337"/>
      <c r="AR116" s="337"/>
      <c r="AS116" s="337"/>
      <c r="AT116" s="337"/>
      <c r="AU116" s="337"/>
      <c r="AV116" s="337"/>
      <c r="AW116" s="337"/>
      <c r="AX116" s="337"/>
      <c r="AY116" s="337"/>
      <c r="AZ116" s="337"/>
      <c r="BA116" s="337"/>
      <c r="BB116" s="337"/>
      <c r="BC116" s="337"/>
      <c r="BD116" s="337"/>
      <c r="BE116" s="337"/>
      <c r="BF116" s="337"/>
      <c r="BG116" s="337"/>
      <c r="BH116" s="337"/>
      <c r="BI116" s="177"/>
    </row>
    <row r="117" spans="1:78" s="22" customFormat="1" ht="31.5" customHeight="1">
      <c r="A117" s="177"/>
      <c r="U117" s="1871" t="s">
        <v>433</v>
      </c>
      <c r="V117" s="1865"/>
      <c r="W117" s="1865"/>
      <c r="X117" s="1567"/>
      <c r="Y117" s="1695"/>
      <c r="Z117" s="1695"/>
      <c r="AB117" s="337"/>
      <c r="AC117" s="337"/>
      <c r="AD117" s="337"/>
      <c r="AE117" s="337"/>
      <c r="AF117" s="337"/>
      <c r="AG117" s="337"/>
      <c r="AH117" s="337"/>
      <c r="AI117" s="337"/>
      <c r="AJ117" s="337"/>
      <c r="AK117" s="337"/>
      <c r="AL117" s="337"/>
      <c r="AM117" s="337"/>
      <c r="AN117" s="337"/>
      <c r="AO117" s="337"/>
      <c r="AP117" s="337"/>
      <c r="AQ117" s="337"/>
      <c r="AR117" s="337"/>
      <c r="AS117" s="337"/>
      <c r="AT117" s="337"/>
      <c r="AU117" s="337"/>
      <c r="AV117" s="337"/>
      <c r="AW117" s="337"/>
      <c r="AX117" s="337"/>
      <c r="AY117" s="337"/>
      <c r="AZ117" s="337"/>
      <c r="BA117" s="337"/>
      <c r="BB117" s="337"/>
      <c r="BC117" s="337"/>
      <c r="BD117" s="337"/>
      <c r="BE117" s="337"/>
      <c r="BF117" s="337"/>
      <c r="BG117" s="337"/>
      <c r="BH117" s="337"/>
      <c r="BI117" s="177"/>
    </row>
    <row r="120" spans="1:78" ht="21" thickBot="1">
      <c r="T120" s="699" t="s">
        <v>492</v>
      </c>
      <c r="X120" s="1688"/>
    </row>
    <row r="121" spans="1:78" ht="14.4" thickBot="1">
      <c r="T121" s="32" t="s">
        <v>155</v>
      </c>
      <c r="U121" s="1036"/>
      <c r="V121" s="856"/>
      <c r="W121" s="1154"/>
      <c r="X121" s="1522"/>
      <c r="Y121" s="1150"/>
      <c r="Z121" s="1689"/>
      <c r="AA121" s="1008">
        <v>1990</v>
      </c>
      <c r="AB121" s="356">
        <f>AA121+1</f>
        <v>1991</v>
      </c>
      <c r="AC121" s="356">
        <f t="shared" ref="AC121:BH121" si="21">AB121+1</f>
        <v>1992</v>
      </c>
      <c r="AD121" s="356">
        <f t="shared" si="21"/>
        <v>1993</v>
      </c>
      <c r="AE121" s="356">
        <f t="shared" si="21"/>
        <v>1994</v>
      </c>
      <c r="AF121" s="356">
        <f t="shared" si="21"/>
        <v>1995</v>
      </c>
      <c r="AG121" s="356">
        <f t="shared" si="21"/>
        <v>1996</v>
      </c>
      <c r="AH121" s="356">
        <f t="shared" si="21"/>
        <v>1997</v>
      </c>
      <c r="AI121" s="356">
        <f t="shared" si="21"/>
        <v>1998</v>
      </c>
      <c r="AJ121" s="356">
        <f t="shared" si="21"/>
        <v>1999</v>
      </c>
      <c r="AK121" s="356">
        <f t="shared" si="21"/>
        <v>2000</v>
      </c>
      <c r="AL121" s="356">
        <f t="shared" si="21"/>
        <v>2001</v>
      </c>
      <c r="AM121" s="356">
        <f t="shared" si="21"/>
        <v>2002</v>
      </c>
      <c r="AN121" s="356">
        <f t="shared" si="21"/>
        <v>2003</v>
      </c>
      <c r="AO121" s="356">
        <f t="shared" si="21"/>
        <v>2004</v>
      </c>
      <c r="AP121" s="356">
        <f t="shared" si="21"/>
        <v>2005</v>
      </c>
      <c r="AQ121" s="356">
        <f t="shared" si="21"/>
        <v>2006</v>
      </c>
      <c r="AR121" s="356">
        <f t="shared" si="21"/>
        <v>2007</v>
      </c>
      <c r="AS121" s="356">
        <f t="shared" si="21"/>
        <v>2008</v>
      </c>
      <c r="AT121" s="356">
        <f t="shared" si="21"/>
        <v>2009</v>
      </c>
      <c r="AU121" s="356">
        <f t="shared" si="21"/>
        <v>2010</v>
      </c>
      <c r="AV121" s="356">
        <f t="shared" si="21"/>
        <v>2011</v>
      </c>
      <c r="AW121" s="356">
        <f t="shared" si="21"/>
        <v>2012</v>
      </c>
      <c r="AX121" s="356">
        <f t="shared" si="21"/>
        <v>2013</v>
      </c>
      <c r="AY121" s="356">
        <f t="shared" si="21"/>
        <v>2014</v>
      </c>
      <c r="AZ121" s="356">
        <f t="shared" si="21"/>
        <v>2015</v>
      </c>
      <c r="BA121" s="356">
        <f t="shared" si="21"/>
        <v>2016</v>
      </c>
      <c r="BB121" s="356">
        <f t="shared" si="21"/>
        <v>2017</v>
      </c>
      <c r="BC121" s="356">
        <f t="shared" si="21"/>
        <v>2018</v>
      </c>
      <c r="BD121" s="356">
        <f t="shared" si="21"/>
        <v>2019</v>
      </c>
      <c r="BE121" s="356">
        <f t="shared" si="21"/>
        <v>2020</v>
      </c>
      <c r="BF121" s="356">
        <f t="shared" si="21"/>
        <v>2021</v>
      </c>
      <c r="BG121" s="357">
        <f t="shared" si="21"/>
        <v>2022</v>
      </c>
      <c r="BH121" s="358">
        <f t="shared" si="21"/>
        <v>2023</v>
      </c>
      <c r="BI121" s="1126" t="s">
        <v>16</v>
      </c>
      <c r="BJ121" s="36" t="s">
        <v>1</v>
      </c>
      <c r="BZ121" s="27"/>
    </row>
    <row r="122" spans="1:78" s="1212" customFormat="1" ht="17.100000000000001" customHeight="1">
      <c r="A122" s="1479"/>
      <c r="T122" s="1483" t="s">
        <v>503</v>
      </c>
      <c r="U122" s="1488"/>
      <c r="V122" s="1488"/>
      <c r="W122" s="1692"/>
      <c r="X122" s="1550"/>
      <c r="Y122" s="1550"/>
      <c r="Z122" s="1696"/>
      <c r="AA122" s="1489">
        <f t="shared" ref="AA122:BH122" si="22">SUM(AA123,AA124,AA125,AA126,AA127)</f>
        <v>13409.950442681184</v>
      </c>
      <c r="AB122" s="1490">
        <f t="shared" si="22"/>
        <v>14605.139090759387</v>
      </c>
      <c r="AC122" s="1490">
        <f t="shared" si="22"/>
        <v>14969.869251556611</v>
      </c>
      <c r="AD122" s="1490">
        <f t="shared" si="22"/>
        <v>15388.109036634329</v>
      </c>
      <c r="AE122" s="1490">
        <f t="shared" si="22"/>
        <v>17954.074730268734</v>
      </c>
      <c r="AF122" s="1490">
        <f t="shared" si="22"/>
        <v>21561.364310422014</v>
      </c>
      <c r="AG122" s="1490">
        <f t="shared" si="22"/>
        <v>21123.339057650526</v>
      </c>
      <c r="AH122" s="1490">
        <f t="shared" si="22"/>
        <v>21057.57550741643</v>
      </c>
      <c r="AI122" s="1490">
        <f t="shared" si="22"/>
        <v>20506.982144651691</v>
      </c>
      <c r="AJ122" s="1490">
        <f t="shared" si="22"/>
        <v>21054.409572534812</v>
      </c>
      <c r="AK122" s="1490">
        <f t="shared" si="22"/>
        <v>19841.272919873896</v>
      </c>
      <c r="AL122" s="1490">
        <f t="shared" si="22"/>
        <v>16998.639196983433</v>
      </c>
      <c r="AM122" s="1490">
        <f t="shared" si="22"/>
        <v>14371.355437676071</v>
      </c>
      <c r="AN122" s="1490">
        <f t="shared" si="22"/>
        <v>14488.201409191319</v>
      </c>
      <c r="AO122" s="1490">
        <f t="shared" si="22"/>
        <v>11441.372323853184</v>
      </c>
      <c r="AP122" s="1490">
        <f t="shared" si="22"/>
        <v>11848.462922012692</v>
      </c>
      <c r="AQ122" s="1490">
        <f t="shared" si="22"/>
        <v>13588.837479848578</v>
      </c>
      <c r="AR122" s="1490">
        <f t="shared" si="22"/>
        <v>15642.516876253188</v>
      </c>
      <c r="AS122" s="1490">
        <f t="shared" si="22"/>
        <v>18037.471041241017</v>
      </c>
      <c r="AT122" s="1490">
        <f t="shared" si="22"/>
        <v>19668.959799202374</v>
      </c>
      <c r="AU122" s="1490">
        <f t="shared" si="22"/>
        <v>21964.074229638216</v>
      </c>
      <c r="AV122" s="1490">
        <f t="shared" si="22"/>
        <v>24624.936779408199</v>
      </c>
      <c r="AW122" s="1490">
        <f t="shared" si="22"/>
        <v>27730.21446136152</v>
      </c>
      <c r="AX122" s="1490">
        <f t="shared" si="22"/>
        <v>30336.589102378955</v>
      </c>
      <c r="AY122" s="1490">
        <f t="shared" si="22"/>
        <v>33843.956639135919</v>
      </c>
      <c r="AZ122" s="1490">
        <f t="shared" si="22"/>
        <v>37122.426075852352</v>
      </c>
      <c r="BA122" s="1490">
        <f t="shared" si="22"/>
        <v>39485.176508671873</v>
      </c>
      <c r="BB122" s="1490">
        <f t="shared" si="22"/>
        <v>40952.846494505291</v>
      </c>
      <c r="BC122" s="1490">
        <f t="shared" si="22"/>
        <v>42335.968881739711</v>
      </c>
      <c r="BD122" s="1490">
        <f t="shared" si="22"/>
        <v>44466.545623393198</v>
      </c>
      <c r="BE122" s="1490">
        <f t="shared" si="22"/>
        <v>46143.616820892617</v>
      </c>
      <c r="BF122" s="1490">
        <f t="shared" si="22"/>
        <v>46896.250626573579</v>
      </c>
      <c r="BG122" s="1491">
        <f t="shared" si="22"/>
        <v>46143.904628998811</v>
      </c>
      <c r="BH122" s="1454">
        <f t="shared" si="22"/>
        <v>45884.244457996858</v>
      </c>
      <c r="BI122" s="1489"/>
      <c r="BJ122" s="1454"/>
      <c r="BN122" s="1492"/>
      <c r="BO122" s="1492"/>
      <c r="BZ122" s="1479"/>
    </row>
    <row r="123" spans="1:78" ht="17.100000000000001" customHeight="1">
      <c r="T123" s="961"/>
      <c r="U123" s="1218" t="s">
        <v>178</v>
      </c>
      <c r="V123" s="1218"/>
      <c r="W123" s="1154"/>
      <c r="Z123" s="678"/>
      <c r="AA123" s="1373">
        <v>13347.047915422998</v>
      </c>
      <c r="AB123" s="1374">
        <v>14536.162197047535</v>
      </c>
      <c r="AC123" s="1374">
        <v>14770.060219646641</v>
      </c>
      <c r="AD123" s="1374">
        <v>14334.65878911551</v>
      </c>
      <c r="AE123" s="1374">
        <v>15885.73645205488</v>
      </c>
      <c r="AF123" s="1374">
        <v>18482.9763900904</v>
      </c>
      <c r="AG123" s="1374">
        <v>17007.739488149939</v>
      </c>
      <c r="AH123" s="1374">
        <v>15960.197387708691</v>
      </c>
      <c r="AI123" s="1374">
        <v>14883.18274804363</v>
      </c>
      <c r="AJ123" s="1374">
        <v>15108.493961451388</v>
      </c>
      <c r="AK123" s="1374">
        <v>13408.395155305732</v>
      </c>
      <c r="AL123" s="1374">
        <v>10289.702161451389</v>
      </c>
      <c r="AM123" s="1374">
        <v>6837.7972614513874</v>
      </c>
      <c r="AN123" s="1374">
        <v>5799.4924089367851</v>
      </c>
      <c r="AO123" s="1374">
        <v>1595.4067608931618</v>
      </c>
      <c r="AP123" s="1374">
        <v>898.22126871349565</v>
      </c>
      <c r="AQ123" s="1374">
        <v>1026.6950888251408</v>
      </c>
      <c r="AR123" s="1374">
        <v>555.67626927172182</v>
      </c>
      <c r="AS123" s="1374">
        <v>775.39951508244167</v>
      </c>
      <c r="AT123" s="1374">
        <v>253.78891508244175</v>
      </c>
      <c r="AU123" s="1374">
        <v>159.7960150824417</v>
      </c>
      <c r="AV123" s="1374">
        <v>151.26911508244174</v>
      </c>
      <c r="AW123" s="1374">
        <v>123.54686878244172</v>
      </c>
      <c r="AX123" s="1374">
        <v>132.18171508244171</v>
      </c>
      <c r="AY123" s="1374">
        <v>110.60561508244174</v>
      </c>
      <c r="AZ123" s="1374">
        <v>99.825815082441721</v>
      </c>
      <c r="BA123" s="1374">
        <v>156.13678608244174</v>
      </c>
      <c r="BB123" s="1374">
        <v>118.38461508244174</v>
      </c>
      <c r="BC123" s="1374">
        <v>90.445615082441719</v>
      </c>
      <c r="BD123" s="1374">
        <v>119.39741508244174</v>
      </c>
      <c r="BE123" s="1374">
        <v>187.13325508244174</v>
      </c>
      <c r="BF123" s="1374">
        <v>219.50179508244173</v>
      </c>
      <c r="BG123" s="1422">
        <v>66.238125082441726</v>
      </c>
      <c r="BH123" s="1375">
        <v>87.626460282441712</v>
      </c>
      <c r="BI123" s="1217"/>
      <c r="BJ123" s="1224"/>
      <c r="BN123" s="209"/>
      <c r="BO123" s="209"/>
      <c r="BZ123" s="27"/>
    </row>
    <row r="124" spans="1:78" ht="16.5" customHeight="1">
      <c r="T124" s="961"/>
      <c r="U124" s="1213" t="s">
        <v>435</v>
      </c>
      <c r="V124" s="1213"/>
      <c r="W124" s="1154"/>
      <c r="Z124" s="678"/>
      <c r="AA124" s="1376" t="s">
        <v>534</v>
      </c>
      <c r="AB124" s="1377" t="s">
        <v>534</v>
      </c>
      <c r="AC124" s="1377" t="s">
        <v>534</v>
      </c>
      <c r="AD124" s="1377" t="s">
        <v>534</v>
      </c>
      <c r="AE124" s="1377" t="s">
        <v>534</v>
      </c>
      <c r="AF124" s="1377" t="s">
        <v>534</v>
      </c>
      <c r="AG124" s="1377" t="s">
        <v>534</v>
      </c>
      <c r="AH124" s="1377" t="s">
        <v>534</v>
      </c>
      <c r="AI124" s="1377" t="s">
        <v>534</v>
      </c>
      <c r="AJ124" s="1377" t="s">
        <v>534</v>
      </c>
      <c r="AK124" s="1377" t="s">
        <v>534</v>
      </c>
      <c r="AL124" s="1377" t="s">
        <v>534</v>
      </c>
      <c r="AM124" s="1377" t="s">
        <v>534</v>
      </c>
      <c r="AN124" s="1377" t="s">
        <v>534</v>
      </c>
      <c r="AO124" s="1377" t="s">
        <v>534</v>
      </c>
      <c r="AP124" s="1377" t="s">
        <v>534</v>
      </c>
      <c r="AQ124" s="1377" t="s">
        <v>534</v>
      </c>
      <c r="AR124" s="1377" t="s">
        <v>534</v>
      </c>
      <c r="AS124" s="1377" t="s">
        <v>534</v>
      </c>
      <c r="AT124" s="1377" t="s">
        <v>534</v>
      </c>
      <c r="AU124" s="1377" t="s">
        <v>534</v>
      </c>
      <c r="AV124" s="1377">
        <v>0.85930000000000006</v>
      </c>
      <c r="AW124" s="1377">
        <v>1.1322999999999999</v>
      </c>
      <c r="AX124" s="1377">
        <v>1.131</v>
      </c>
      <c r="AY124" s="1377">
        <v>1.1439999999999997</v>
      </c>
      <c r="AZ124" s="1377">
        <v>1.131</v>
      </c>
      <c r="BA124" s="1377">
        <v>1.0777000000000001</v>
      </c>
      <c r="BB124" s="1377">
        <v>1.2141999999999997</v>
      </c>
      <c r="BC124" s="1377">
        <v>1.5158</v>
      </c>
      <c r="BD124" s="1377">
        <v>1.2427999999999999</v>
      </c>
      <c r="BE124" s="1377">
        <v>1.1492</v>
      </c>
      <c r="BF124" s="1377">
        <v>1.651</v>
      </c>
      <c r="BG124" s="1423">
        <v>1.1180000000000003</v>
      </c>
      <c r="BH124" s="1378">
        <v>1.7290000000000001</v>
      </c>
      <c r="BI124" s="1217"/>
      <c r="BJ124" s="1224"/>
      <c r="BN124" s="209"/>
      <c r="BO124" s="209"/>
      <c r="BZ124" s="27"/>
    </row>
    <row r="125" spans="1:78" ht="17.100000000000001" customHeight="1">
      <c r="T125" s="961"/>
      <c r="U125" s="1213" t="s">
        <v>403</v>
      </c>
      <c r="V125" s="1213"/>
      <c r="W125" s="1154"/>
      <c r="Z125" s="678"/>
      <c r="AA125" s="1376">
        <v>55.218957071008219</v>
      </c>
      <c r="AB125" s="1377">
        <v>62.959934559951492</v>
      </c>
      <c r="AC125" s="1377">
        <v>85.911973503281331</v>
      </c>
      <c r="AD125" s="1377">
        <v>231.77949433350349</v>
      </c>
      <c r="AE125" s="1377">
        <v>353.22986855658536</v>
      </c>
      <c r="AF125" s="1377">
        <v>415.63401935470199</v>
      </c>
      <c r="AG125" s="1377">
        <v>407.68644390584444</v>
      </c>
      <c r="AH125" s="1377">
        <v>432.07291548364833</v>
      </c>
      <c r="AI125" s="1377">
        <v>409.34578774994839</v>
      </c>
      <c r="AJ125" s="1377">
        <v>418.97600081982785</v>
      </c>
      <c r="AK125" s="1377">
        <v>433.66245692517481</v>
      </c>
      <c r="AL125" s="1377">
        <v>324.49487443339331</v>
      </c>
      <c r="AM125" s="1377">
        <v>313.61605463883939</v>
      </c>
      <c r="AN125" s="1377">
        <v>305.74563295559199</v>
      </c>
      <c r="AO125" s="1377">
        <v>342.32940748788246</v>
      </c>
      <c r="AP125" s="1377">
        <v>314.51717120024711</v>
      </c>
      <c r="AQ125" s="1377">
        <v>333.48301973022387</v>
      </c>
      <c r="AR125" s="1377">
        <v>356.96701790819162</v>
      </c>
      <c r="AS125" s="1377">
        <v>315.32723587056893</v>
      </c>
      <c r="AT125" s="1377">
        <v>205.20954646272958</v>
      </c>
      <c r="AU125" s="1377">
        <v>219.91945654901386</v>
      </c>
      <c r="AV125" s="1377">
        <v>180.15158320439127</v>
      </c>
      <c r="AW125" s="1377">
        <v>144.88681560943135</v>
      </c>
      <c r="AX125" s="1377">
        <v>131.30041751392028</v>
      </c>
      <c r="AY125" s="1377">
        <v>131.23515775227378</v>
      </c>
      <c r="AZ125" s="1377">
        <v>125.86135343843473</v>
      </c>
      <c r="BA125" s="1377">
        <v>142.6529647712544</v>
      </c>
      <c r="BB125" s="1377">
        <v>153.43162402839522</v>
      </c>
      <c r="BC125" s="1377">
        <v>143.8197473798958</v>
      </c>
      <c r="BD125" s="1377">
        <v>133.04988986233568</v>
      </c>
      <c r="BE125" s="1377">
        <v>150.84380305010299</v>
      </c>
      <c r="BF125" s="1377">
        <v>110.96848169358816</v>
      </c>
      <c r="BG125" s="1423">
        <v>97.424803890345956</v>
      </c>
      <c r="BH125" s="1378">
        <v>98.852336526695382</v>
      </c>
      <c r="BI125" s="1217"/>
      <c r="BJ125" s="1224"/>
      <c r="BM125" s="209"/>
      <c r="BZ125" s="27"/>
    </row>
    <row r="126" spans="1:78" ht="17.100000000000001" customHeight="1">
      <c r="T126" s="961"/>
      <c r="U126" s="1213" t="s">
        <v>436</v>
      </c>
      <c r="V126" s="1213"/>
      <c r="W126" s="1154"/>
      <c r="Z126" s="678"/>
      <c r="AA126" s="1376">
        <v>1.2208972972972973</v>
      </c>
      <c r="AB126" s="1377">
        <v>0</v>
      </c>
      <c r="AC126" s="1377">
        <v>108.94149035551234</v>
      </c>
      <c r="AD126" s="1377">
        <v>817.00098496375438</v>
      </c>
      <c r="AE126" s="1377">
        <v>1710.4296495841911</v>
      </c>
      <c r="AF126" s="1377">
        <v>2657.3187675114577</v>
      </c>
      <c r="AG126" s="1377">
        <v>3702.5065544811659</v>
      </c>
      <c r="AH126" s="1377">
        <v>4658.5443897476125</v>
      </c>
      <c r="AI126" s="1377">
        <v>5207.9560264270449</v>
      </c>
      <c r="AJ126" s="1377">
        <v>5520.5153731311875</v>
      </c>
      <c r="AK126" s="1377">
        <v>5992.7334168743764</v>
      </c>
      <c r="AL126" s="1377">
        <v>6379.6047212929034</v>
      </c>
      <c r="AM126" s="1377">
        <v>7215.3300070004843</v>
      </c>
      <c r="AN126" s="1377">
        <v>8378.5430788792946</v>
      </c>
      <c r="AO126" s="1377">
        <v>9499.0931547258951</v>
      </c>
      <c r="AP126" s="1377">
        <v>10631.328171950016</v>
      </c>
      <c r="AQ126" s="1377">
        <v>12224.263413765908</v>
      </c>
      <c r="AR126" s="1377">
        <v>14725.404815179756</v>
      </c>
      <c r="AS126" s="1377">
        <v>16942.626198603681</v>
      </c>
      <c r="AT126" s="1377">
        <v>19207.064727292782</v>
      </c>
      <c r="AU126" s="1377">
        <v>21581.066506175557</v>
      </c>
      <c r="AV126" s="1377">
        <v>24289.685062350149</v>
      </c>
      <c r="AW126" s="1377">
        <v>27457.686984225646</v>
      </c>
      <c r="AX126" s="1377">
        <v>30069.667393582593</v>
      </c>
      <c r="AY126" s="1377">
        <v>33598.526932385204</v>
      </c>
      <c r="AZ126" s="1377">
        <v>36893.200393267478</v>
      </c>
      <c r="BA126" s="1377">
        <v>39182.801295334182</v>
      </c>
      <c r="BB126" s="1377">
        <v>40677.530830378455</v>
      </c>
      <c r="BC126" s="1377">
        <v>42097.721332493376</v>
      </c>
      <c r="BD126" s="1377">
        <v>44207.956732660423</v>
      </c>
      <c r="BE126" s="1377">
        <v>45799.176193080071</v>
      </c>
      <c r="BF126" s="1377">
        <v>46558.605774013551</v>
      </c>
      <c r="BG126" s="1423">
        <v>45973.383857578025</v>
      </c>
      <c r="BH126" s="1378">
        <v>45690.128719379718</v>
      </c>
      <c r="BI126" s="1217"/>
      <c r="BJ126" s="1224"/>
      <c r="BM126" s="209"/>
      <c r="BN126" s="209"/>
      <c r="BZ126" s="27"/>
    </row>
    <row r="127" spans="1:78" ht="16.5" customHeight="1" thickBot="1">
      <c r="T127" s="1331"/>
      <c r="U127" s="1379" t="s">
        <v>437</v>
      </c>
      <c r="V127" s="1379"/>
      <c r="W127" s="1154"/>
      <c r="Z127" s="678"/>
      <c r="AA127" s="1380">
        <v>6.4626728898803369</v>
      </c>
      <c r="AB127" s="1381">
        <v>6.0169591519014123</v>
      </c>
      <c r="AC127" s="1381">
        <v>4.9555680511762814</v>
      </c>
      <c r="AD127" s="1381">
        <v>4.669768221562423</v>
      </c>
      <c r="AE127" s="1381">
        <v>4.678760073080193</v>
      </c>
      <c r="AF127" s="1381">
        <v>5.4351334654574028</v>
      </c>
      <c r="AG127" s="1381">
        <v>5.4065711135774235</v>
      </c>
      <c r="AH127" s="1381">
        <v>6.7608144764793723</v>
      </c>
      <c r="AI127" s="1381">
        <v>6.497582431066979</v>
      </c>
      <c r="AJ127" s="1381">
        <v>6.4242371324122169</v>
      </c>
      <c r="AK127" s="1381">
        <v>6.4818907686143969</v>
      </c>
      <c r="AL127" s="1381">
        <v>4.8374398057467412</v>
      </c>
      <c r="AM127" s="1381">
        <v>4.612114585360243</v>
      </c>
      <c r="AN127" s="1381">
        <v>4.4202884196477941</v>
      </c>
      <c r="AO127" s="1381">
        <v>4.5430007462432567</v>
      </c>
      <c r="AP127" s="1381">
        <v>4.3963101489337388</v>
      </c>
      <c r="AQ127" s="1381">
        <v>4.3959575273055904</v>
      </c>
      <c r="AR127" s="1381">
        <v>4.4687738935181276</v>
      </c>
      <c r="AS127" s="1381">
        <v>4.1180916843250577</v>
      </c>
      <c r="AT127" s="1381">
        <v>2.896610364420789</v>
      </c>
      <c r="AU127" s="1381">
        <v>3.2922518312027145</v>
      </c>
      <c r="AV127" s="1381">
        <v>2.9717187712162891</v>
      </c>
      <c r="AW127" s="1381">
        <v>2.9614927439999996</v>
      </c>
      <c r="AX127" s="1381">
        <v>2.3085762000000001</v>
      </c>
      <c r="AY127" s="1381">
        <v>2.4449339160000005</v>
      </c>
      <c r="AZ127" s="1381">
        <v>2.4075140640000003</v>
      </c>
      <c r="BA127" s="1381">
        <v>2.5077624839999992</v>
      </c>
      <c r="BB127" s="1381">
        <v>2.2852250160000005</v>
      </c>
      <c r="BC127" s="1381">
        <v>2.466386784</v>
      </c>
      <c r="BD127" s="1381">
        <v>4.8987857879999996</v>
      </c>
      <c r="BE127" s="1381">
        <v>5.3143696800000004</v>
      </c>
      <c r="BF127" s="1381">
        <v>5.5235757840000002</v>
      </c>
      <c r="BG127" s="1424">
        <v>5.7398424480000001</v>
      </c>
      <c r="BH127" s="1382">
        <v>5.9079418079999995</v>
      </c>
      <c r="BI127" s="1383"/>
      <c r="BJ127" s="1384"/>
      <c r="BN127" s="209"/>
      <c r="BO127" s="209"/>
      <c r="BZ127" s="27"/>
    </row>
    <row r="128" spans="1:78" s="27" customFormat="1" ht="16.5" customHeight="1">
      <c r="W128" s="1154"/>
      <c r="X128" s="1149"/>
      <c r="Y128" s="1149"/>
      <c r="Z128" s="678"/>
      <c r="AA128" s="1385"/>
      <c r="AB128" s="1385"/>
      <c r="AC128" s="1385"/>
      <c r="AD128" s="1385"/>
      <c r="AE128" s="1385"/>
      <c r="AF128" s="1385"/>
      <c r="AG128" s="1385"/>
      <c r="AH128" s="1385"/>
      <c r="AI128" s="1385"/>
      <c r="AJ128" s="1385"/>
      <c r="AK128" s="1385"/>
      <c r="AL128" s="1385"/>
      <c r="AM128" s="1385"/>
      <c r="AN128" s="1385"/>
      <c r="AO128" s="1385"/>
      <c r="AP128" s="1385"/>
      <c r="AQ128" s="1385"/>
      <c r="AR128" s="1385"/>
      <c r="AS128" s="1385"/>
      <c r="AT128" s="1385"/>
      <c r="AU128" s="1385"/>
      <c r="AV128" s="1385"/>
      <c r="AW128" s="1385"/>
      <c r="AX128" s="1385"/>
      <c r="AY128" s="1385"/>
      <c r="AZ128" s="1385"/>
      <c r="BA128" s="1385"/>
      <c r="BB128" s="1385"/>
      <c r="BC128" s="1385"/>
      <c r="BD128" s="1385"/>
      <c r="BE128" s="1385"/>
      <c r="BF128" s="1385"/>
      <c r="BG128" s="1385"/>
      <c r="BH128" s="1385"/>
      <c r="BI128" s="208"/>
      <c r="BJ128" s="182"/>
      <c r="BN128" s="241"/>
      <c r="BO128" s="241"/>
    </row>
    <row r="129" spans="1:78" ht="16.5" customHeight="1">
      <c r="T129" s="27"/>
      <c r="U129" s="27"/>
      <c r="V129" s="27"/>
      <c r="W129" s="1154"/>
      <c r="Z129" s="678"/>
      <c r="AA129" s="1385"/>
      <c r="AB129" s="1385"/>
      <c r="AC129" s="1385"/>
      <c r="AD129" s="1385"/>
      <c r="AE129" s="1385"/>
      <c r="AF129" s="1385"/>
      <c r="AG129" s="1385"/>
      <c r="AH129" s="1385"/>
      <c r="AI129" s="1385"/>
      <c r="AJ129" s="1385"/>
      <c r="AK129" s="1385"/>
      <c r="AL129" s="1385"/>
      <c r="AM129" s="1385"/>
      <c r="AN129" s="1385"/>
      <c r="AO129" s="1385"/>
      <c r="AP129" s="1385"/>
      <c r="AQ129" s="1385"/>
      <c r="AR129" s="1385"/>
      <c r="AS129" s="1385"/>
      <c r="AT129" s="1385"/>
      <c r="AU129" s="1385"/>
      <c r="AV129" s="1385"/>
      <c r="AW129" s="1385"/>
      <c r="AX129" s="1385"/>
      <c r="AY129" s="1385"/>
      <c r="AZ129" s="1385"/>
      <c r="BA129" s="1385"/>
      <c r="BB129" s="1385"/>
      <c r="BC129" s="1385"/>
      <c r="BD129" s="1385"/>
      <c r="BE129" s="1385"/>
      <c r="BF129" s="1385"/>
      <c r="BG129" s="1385"/>
      <c r="BH129" s="1385"/>
      <c r="BI129" s="208"/>
      <c r="BJ129" s="204"/>
      <c r="BN129" s="209"/>
      <c r="BO129" s="209"/>
      <c r="BZ129" s="27"/>
    </row>
    <row r="130" spans="1:78" ht="16.5" customHeight="1" thickBot="1">
      <c r="T130" s="29" t="s">
        <v>493</v>
      </c>
      <c r="U130" s="27"/>
      <c r="V130" s="27"/>
      <c r="W130" s="1154"/>
      <c r="X130" s="1688"/>
      <c r="Z130" s="678"/>
      <c r="AA130" s="1385"/>
      <c r="AB130" s="1385"/>
      <c r="AC130" s="1385"/>
      <c r="AD130" s="1385"/>
      <c r="AE130" s="1385"/>
      <c r="AF130" s="1385"/>
      <c r="AG130" s="1385"/>
      <c r="AH130" s="1385"/>
      <c r="AI130" s="1385"/>
      <c r="AJ130" s="1385"/>
      <c r="AK130" s="1385"/>
      <c r="AL130" s="1385"/>
      <c r="AM130" s="1385"/>
      <c r="AN130" s="1385"/>
      <c r="AO130" s="1385"/>
      <c r="AP130" s="1385"/>
      <c r="AQ130" s="1385"/>
      <c r="AR130" s="1385"/>
      <c r="AS130" s="1385"/>
      <c r="AT130" s="1385"/>
      <c r="AU130" s="1385"/>
      <c r="AV130" s="1385"/>
      <c r="AW130" s="1385"/>
      <c r="AX130" s="1385"/>
      <c r="AY130" s="1385"/>
      <c r="AZ130" s="1385"/>
      <c r="BA130" s="1385"/>
      <c r="BB130" s="1385"/>
      <c r="BC130" s="1385"/>
      <c r="BD130" s="1385"/>
      <c r="BE130" s="1385"/>
      <c r="BF130" s="1385"/>
      <c r="BG130" s="1385"/>
      <c r="BH130" s="1385"/>
      <c r="BI130" s="208"/>
      <c r="BJ130" s="204"/>
      <c r="BN130" s="209"/>
      <c r="BO130" s="209"/>
      <c r="BZ130" s="27"/>
    </row>
    <row r="131" spans="1:78" ht="14.4" thickBot="1">
      <c r="T131" s="32" t="s">
        <v>155</v>
      </c>
      <c r="U131" s="1036"/>
      <c r="V131" s="856"/>
      <c r="W131" s="1154"/>
      <c r="X131" s="1522"/>
      <c r="Y131" s="1150"/>
      <c r="Z131" s="1689"/>
      <c r="AA131" s="1008">
        <v>1990</v>
      </c>
      <c r="AB131" s="356">
        <f>AA131+1</f>
        <v>1991</v>
      </c>
      <c r="AC131" s="356">
        <f t="shared" ref="AC131:BH131" si="23">AB131+1</f>
        <v>1992</v>
      </c>
      <c r="AD131" s="356">
        <f t="shared" si="23"/>
        <v>1993</v>
      </c>
      <c r="AE131" s="356">
        <f t="shared" si="23"/>
        <v>1994</v>
      </c>
      <c r="AF131" s="356">
        <f t="shared" si="23"/>
        <v>1995</v>
      </c>
      <c r="AG131" s="356">
        <f t="shared" si="23"/>
        <v>1996</v>
      </c>
      <c r="AH131" s="356">
        <f t="shared" si="23"/>
        <v>1997</v>
      </c>
      <c r="AI131" s="356">
        <f t="shared" si="23"/>
        <v>1998</v>
      </c>
      <c r="AJ131" s="356">
        <f t="shared" si="23"/>
        <v>1999</v>
      </c>
      <c r="AK131" s="356">
        <f t="shared" si="23"/>
        <v>2000</v>
      </c>
      <c r="AL131" s="356">
        <f t="shared" si="23"/>
        <v>2001</v>
      </c>
      <c r="AM131" s="356">
        <f t="shared" si="23"/>
        <v>2002</v>
      </c>
      <c r="AN131" s="356">
        <f t="shared" si="23"/>
        <v>2003</v>
      </c>
      <c r="AO131" s="356">
        <f t="shared" si="23"/>
        <v>2004</v>
      </c>
      <c r="AP131" s="356">
        <f t="shared" si="23"/>
        <v>2005</v>
      </c>
      <c r="AQ131" s="356">
        <f t="shared" si="23"/>
        <v>2006</v>
      </c>
      <c r="AR131" s="356">
        <f t="shared" si="23"/>
        <v>2007</v>
      </c>
      <c r="AS131" s="356">
        <f t="shared" si="23"/>
        <v>2008</v>
      </c>
      <c r="AT131" s="356">
        <f t="shared" si="23"/>
        <v>2009</v>
      </c>
      <c r="AU131" s="356">
        <f t="shared" si="23"/>
        <v>2010</v>
      </c>
      <c r="AV131" s="356">
        <f t="shared" si="23"/>
        <v>2011</v>
      </c>
      <c r="AW131" s="356">
        <f t="shared" si="23"/>
        <v>2012</v>
      </c>
      <c r="AX131" s="356">
        <f t="shared" si="23"/>
        <v>2013</v>
      </c>
      <c r="AY131" s="356">
        <f t="shared" si="23"/>
        <v>2014</v>
      </c>
      <c r="AZ131" s="356">
        <f t="shared" si="23"/>
        <v>2015</v>
      </c>
      <c r="BA131" s="356">
        <f t="shared" si="23"/>
        <v>2016</v>
      </c>
      <c r="BB131" s="356">
        <f t="shared" si="23"/>
        <v>2017</v>
      </c>
      <c r="BC131" s="356">
        <f t="shared" si="23"/>
        <v>2018</v>
      </c>
      <c r="BD131" s="356">
        <f t="shared" si="23"/>
        <v>2019</v>
      </c>
      <c r="BE131" s="356">
        <f t="shared" si="23"/>
        <v>2020</v>
      </c>
      <c r="BF131" s="356">
        <f t="shared" si="23"/>
        <v>2021</v>
      </c>
      <c r="BG131" s="357">
        <f t="shared" si="23"/>
        <v>2022</v>
      </c>
      <c r="BH131" s="358">
        <f t="shared" si="23"/>
        <v>2023</v>
      </c>
      <c r="BI131" s="1126" t="s">
        <v>16</v>
      </c>
      <c r="BJ131" s="36" t="s">
        <v>1</v>
      </c>
      <c r="BZ131" s="27"/>
    </row>
    <row r="132" spans="1:78" s="1212" customFormat="1" ht="17.100000000000001" customHeight="1">
      <c r="A132" s="1479"/>
      <c r="T132" s="1483" t="s">
        <v>503</v>
      </c>
      <c r="U132" s="1488"/>
      <c r="V132" s="1488"/>
      <c r="W132" s="1692"/>
      <c r="X132" s="1550"/>
      <c r="Y132" s="1550"/>
      <c r="Z132" s="1696"/>
      <c r="AA132" s="1489">
        <f t="shared" ref="AA132:BH132" si="24">SUM(AA133,AA134,AA135,AA136,AA137)</f>
        <v>6162.6906868954829</v>
      </c>
      <c r="AB132" s="1490">
        <f t="shared" si="24"/>
        <v>7030.7685898338186</v>
      </c>
      <c r="AC132" s="1490">
        <f t="shared" si="24"/>
        <v>7112.9847887185633</v>
      </c>
      <c r="AD132" s="1490">
        <f t="shared" si="24"/>
        <v>10133.720279921263</v>
      </c>
      <c r="AE132" s="1490">
        <f t="shared" si="24"/>
        <v>12408.127704069446</v>
      </c>
      <c r="AF132" s="1490">
        <f t="shared" si="24"/>
        <v>16209.872738396924</v>
      </c>
      <c r="AG132" s="1490">
        <f t="shared" si="24"/>
        <v>16721.201051221935</v>
      </c>
      <c r="AH132" s="1490">
        <f t="shared" si="24"/>
        <v>18239.370171503379</v>
      </c>
      <c r="AI132" s="1490">
        <f t="shared" si="24"/>
        <v>15045.094792517497</v>
      </c>
      <c r="AJ132" s="1490">
        <f t="shared" si="24"/>
        <v>11795.997382279167</v>
      </c>
      <c r="AK132" s="1490">
        <f t="shared" si="24"/>
        <v>10483.235625125961</v>
      </c>
      <c r="AL132" s="1490">
        <f t="shared" si="24"/>
        <v>8711.171775201974</v>
      </c>
      <c r="AM132" s="1490">
        <f t="shared" si="24"/>
        <v>8213.4960225755804</v>
      </c>
      <c r="AN132" s="1490">
        <f t="shared" si="24"/>
        <v>7958.2040790190695</v>
      </c>
      <c r="AO132" s="1490">
        <f t="shared" si="24"/>
        <v>8326.0536432026056</v>
      </c>
      <c r="AP132" s="1490">
        <f t="shared" si="24"/>
        <v>7801.8504708007222</v>
      </c>
      <c r="AQ132" s="1490">
        <f t="shared" si="24"/>
        <v>8177.3695888700558</v>
      </c>
      <c r="AR132" s="1490">
        <f t="shared" si="24"/>
        <v>7182.0837738055061</v>
      </c>
      <c r="AS132" s="1490">
        <f t="shared" si="24"/>
        <v>5198.6039045662583</v>
      </c>
      <c r="AT132" s="1490">
        <f t="shared" si="24"/>
        <v>3667.45735808261</v>
      </c>
      <c r="AU132" s="1490">
        <f t="shared" si="24"/>
        <v>3842.8022881747288</v>
      </c>
      <c r="AV132" s="1490">
        <f t="shared" si="24"/>
        <v>3400.3638206043383</v>
      </c>
      <c r="AW132" s="1490">
        <f t="shared" si="24"/>
        <v>3123.6942093698258</v>
      </c>
      <c r="AX132" s="1490">
        <f t="shared" si="24"/>
        <v>2984.6712263424442</v>
      </c>
      <c r="AY132" s="1490">
        <f t="shared" si="24"/>
        <v>3065.5847464537369</v>
      </c>
      <c r="AZ132" s="1490">
        <f t="shared" si="24"/>
        <v>3016.5629381918975</v>
      </c>
      <c r="BA132" s="1490">
        <f t="shared" si="24"/>
        <v>3075.8096309588027</v>
      </c>
      <c r="BB132" s="1490">
        <f t="shared" si="24"/>
        <v>3191.8789200963961</v>
      </c>
      <c r="BC132" s="1490">
        <f t="shared" si="24"/>
        <v>3200.1951663654518</v>
      </c>
      <c r="BD132" s="1490">
        <f t="shared" si="24"/>
        <v>3156.345501757582</v>
      </c>
      <c r="BE132" s="1490">
        <f t="shared" si="24"/>
        <v>3214.1757339196442</v>
      </c>
      <c r="BF132" s="1490">
        <f t="shared" si="24"/>
        <v>2904.8387080504704</v>
      </c>
      <c r="BG132" s="1491">
        <f t="shared" si="24"/>
        <v>3048.5233249292114</v>
      </c>
      <c r="BH132" s="1454">
        <f t="shared" si="24"/>
        <v>3076.3874945637604</v>
      </c>
      <c r="BI132" s="1489"/>
      <c r="BJ132" s="1454"/>
      <c r="BM132" s="1492"/>
      <c r="BN132" s="1492"/>
      <c r="BZ132" s="1479"/>
    </row>
    <row r="133" spans="1:78" ht="17.100000000000001" customHeight="1">
      <c r="T133" s="961"/>
      <c r="U133" s="1218" t="s">
        <v>178</v>
      </c>
      <c r="V133" s="1218"/>
      <c r="W133" s="1154"/>
      <c r="Z133" s="678"/>
      <c r="AA133" s="1221">
        <v>303.84076190476196</v>
      </c>
      <c r="AB133" s="1222">
        <v>351.81561904761912</v>
      </c>
      <c r="AC133" s="1222">
        <v>359.81142857142862</v>
      </c>
      <c r="AD133" s="1222">
        <v>519.7276190476191</v>
      </c>
      <c r="AE133" s="1222">
        <v>639.66476190476214</v>
      </c>
      <c r="AF133" s="1222">
        <v>839.56000000000017</v>
      </c>
      <c r="AG133" s="1222">
        <v>1098.1199999999999</v>
      </c>
      <c r="AH133" s="1222">
        <v>1530.55</v>
      </c>
      <c r="AI133" s="1222">
        <v>1492.9599999999996</v>
      </c>
      <c r="AJ133" s="1222">
        <v>1425.3429999999998</v>
      </c>
      <c r="AK133" s="1222">
        <v>1498.6399999999999</v>
      </c>
      <c r="AL133" s="1222">
        <v>1207.2079999999999</v>
      </c>
      <c r="AM133" s="1222">
        <v>1146.5730000000001</v>
      </c>
      <c r="AN133" s="1222">
        <v>1109.422</v>
      </c>
      <c r="AO133" s="1222">
        <v>998.19800000000009</v>
      </c>
      <c r="AP133" s="1222">
        <v>954.60559999999998</v>
      </c>
      <c r="AQ133" s="1222">
        <v>995.71595999999988</v>
      </c>
      <c r="AR133" s="1222">
        <v>888.53287</v>
      </c>
      <c r="AS133" s="1222">
        <v>592.13199999999995</v>
      </c>
      <c r="AT133" s="1222">
        <v>418.18129999999996</v>
      </c>
      <c r="AU133" s="1222">
        <v>227.12069999999997</v>
      </c>
      <c r="AV133" s="1222">
        <v>186.75630000000001</v>
      </c>
      <c r="AW133" s="1222">
        <v>134.03400000000002</v>
      </c>
      <c r="AX133" s="1222">
        <v>100.47459999999998</v>
      </c>
      <c r="AY133" s="1222">
        <v>96.986999999999995</v>
      </c>
      <c r="AZ133" s="1222">
        <v>103.7188</v>
      </c>
      <c r="BA133" s="1222">
        <v>87.935001187771562</v>
      </c>
      <c r="BB133" s="1222">
        <v>73.430100652945043</v>
      </c>
      <c r="BC133" s="1222">
        <v>79.289699184373035</v>
      </c>
      <c r="BD133" s="1222">
        <v>58.25629995502532</v>
      </c>
      <c r="BE133" s="1222">
        <v>67.131899803802369</v>
      </c>
      <c r="BF133" s="1222">
        <v>71.852699999999999</v>
      </c>
      <c r="BG133" s="1321">
        <v>66.666315187291744</v>
      </c>
      <c r="BH133" s="1223">
        <v>36.71122260204082</v>
      </c>
      <c r="BI133" s="1217"/>
      <c r="BJ133" s="1224"/>
      <c r="BZ133" s="27"/>
    </row>
    <row r="134" spans="1:78" ht="17.100000000000001" customHeight="1">
      <c r="T134" s="961"/>
      <c r="U134" s="1213" t="s">
        <v>435</v>
      </c>
      <c r="V134" s="1213"/>
      <c r="W134" s="1154"/>
      <c r="Z134" s="678"/>
      <c r="AA134" s="1214">
        <v>301.48035424699503</v>
      </c>
      <c r="AB134" s="1215">
        <v>253.01362984869516</v>
      </c>
      <c r="AC134" s="1215">
        <v>169.58933006351498</v>
      </c>
      <c r="AD134" s="1215">
        <v>156.20395597759261</v>
      </c>
      <c r="AE134" s="1215">
        <v>155.84147226720765</v>
      </c>
      <c r="AF134" s="1215">
        <v>153.28640416229911</v>
      </c>
      <c r="AG134" s="1215">
        <v>144.808242768882</v>
      </c>
      <c r="AH134" s="1215">
        <v>130.64148684036454</v>
      </c>
      <c r="AI134" s="1215">
        <v>108.58272618699003</v>
      </c>
      <c r="AJ134" s="1215">
        <v>64.014130078866003</v>
      </c>
      <c r="AK134" s="1215">
        <v>39.093149452500015</v>
      </c>
      <c r="AL134" s="1215">
        <v>33.877329226290009</v>
      </c>
      <c r="AM134" s="1215">
        <v>32.317999760970011</v>
      </c>
      <c r="AN134" s="1215">
        <v>32.791047740431203</v>
      </c>
      <c r="AO134" s="1215">
        <v>32.175383802249605</v>
      </c>
      <c r="AP134" s="1215">
        <v>32.208241313407505</v>
      </c>
      <c r="AQ134" s="1215">
        <v>32.291991176940009</v>
      </c>
      <c r="AR134" s="1215">
        <v>32.006227726043996</v>
      </c>
      <c r="AS134" s="1215">
        <v>31.957806806639997</v>
      </c>
      <c r="AT134" s="1215">
        <v>24.012764823959998</v>
      </c>
      <c r="AU134" s="1215">
        <v>22.612569361668001</v>
      </c>
      <c r="AV134" s="1215">
        <v>22.56633839961864</v>
      </c>
      <c r="AW134" s="1215">
        <v>19.640284975933874</v>
      </c>
      <c r="AX134" s="1215">
        <v>14.199649500959996</v>
      </c>
      <c r="AY134" s="1215">
        <v>2.8303030191744001</v>
      </c>
      <c r="AZ134" s="1215" t="s">
        <v>534</v>
      </c>
      <c r="BA134" s="1215" t="s">
        <v>534</v>
      </c>
      <c r="BB134" s="1215" t="s">
        <v>534</v>
      </c>
      <c r="BC134" s="1215" t="s">
        <v>534</v>
      </c>
      <c r="BD134" s="1215" t="s">
        <v>534</v>
      </c>
      <c r="BE134" s="1215" t="s">
        <v>534</v>
      </c>
      <c r="BF134" s="1215" t="s">
        <v>534</v>
      </c>
      <c r="BG134" s="1320" t="s">
        <v>534</v>
      </c>
      <c r="BH134" s="1216" t="s">
        <v>534</v>
      </c>
      <c r="BI134" s="1217"/>
      <c r="BJ134" s="1224"/>
      <c r="BZ134" s="27"/>
    </row>
    <row r="135" spans="1:78" ht="17.100000000000001" customHeight="1">
      <c r="T135" s="961"/>
      <c r="U135" s="1213" t="s">
        <v>403</v>
      </c>
      <c r="V135" s="1213"/>
      <c r="W135" s="1154"/>
      <c r="Z135" s="678"/>
      <c r="AA135" s="1214">
        <v>1314.3829084181732</v>
      </c>
      <c r="AB135" s="1215">
        <v>1516.3251395101929</v>
      </c>
      <c r="AC135" s="1215">
        <v>1565.098962975778</v>
      </c>
      <c r="AD135" s="1215">
        <v>2214.4965546205181</v>
      </c>
      <c r="AE135" s="1215">
        <v>2700.2186065390947</v>
      </c>
      <c r="AF135" s="1215">
        <v>3521.0945954316448</v>
      </c>
      <c r="AG135" s="1215">
        <v>4095.6767471961252</v>
      </c>
      <c r="AH135" s="1215">
        <v>5202.6249512964605</v>
      </c>
      <c r="AI135" s="1215">
        <v>5290.4409499510384</v>
      </c>
      <c r="AJ135" s="1215">
        <v>5661.309941965158</v>
      </c>
      <c r="AK135" s="1215">
        <v>6097.2552480858258</v>
      </c>
      <c r="AL135" s="1215">
        <v>4681.5596451988204</v>
      </c>
      <c r="AM135" s="1215">
        <v>4762.0929344820843</v>
      </c>
      <c r="AN135" s="1215">
        <v>4740.2332904966761</v>
      </c>
      <c r="AO135" s="1215">
        <v>5035.3837911378878</v>
      </c>
      <c r="AP135" s="1215">
        <v>4263.3051885962723</v>
      </c>
      <c r="AQ135" s="1215">
        <v>4597.7755314501783</v>
      </c>
      <c r="AR135" s="1215">
        <v>4090.1564090609322</v>
      </c>
      <c r="AS135" s="1215">
        <v>3057.6459883738994</v>
      </c>
      <c r="AT135" s="1215">
        <v>1904.1502460603663</v>
      </c>
      <c r="AU135" s="1215">
        <v>2014.6518349193591</v>
      </c>
      <c r="AV135" s="1215">
        <v>1710.0747418721699</v>
      </c>
      <c r="AW135" s="1215">
        <v>1513.108668910292</v>
      </c>
      <c r="AX135" s="1215">
        <v>1461.1207659816419</v>
      </c>
      <c r="AY135" s="1215">
        <v>1541.9191888011903</v>
      </c>
      <c r="AZ135" s="1215">
        <v>1506.6924064033874</v>
      </c>
      <c r="BA135" s="1215">
        <v>1614.7497553864484</v>
      </c>
      <c r="BB135" s="1215">
        <v>1730.8268542470144</v>
      </c>
      <c r="BC135" s="1215">
        <v>1697.9994151103322</v>
      </c>
      <c r="BD135" s="1215">
        <v>1616.5699366430918</v>
      </c>
      <c r="BE135" s="1215">
        <v>1744.3554789784616</v>
      </c>
      <c r="BF135" s="1215">
        <v>1482.7278974584231</v>
      </c>
      <c r="BG135" s="1320">
        <v>1503.0732222880708</v>
      </c>
      <c r="BH135" s="1216">
        <v>1282.0661254840527</v>
      </c>
      <c r="BI135" s="1217"/>
      <c r="BJ135" s="1224"/>
      <c r="BZ135" s="27"/>
    </row>
    <row r="136" spans="1:78" ht="17.100000000000001" customHeight="1">
      <c r="T136" s="961"/>
      <c r="U136" s="1213" t="s">
        <v>436</v>
      </c>
      <c r="V136" s="1213"/>
      <c r="W136" s="1154"/>
      <c r="Z136" s="678"/>
      <c r="AA136" s="1221">
        <v>4228.3622589957113</v>
      </c>
      <c r="AB136" s="1222">
        <v>4895.9984051529282</v>
      </c>
      <c r="AC136" s="1222">
        <v>5007.2710961791317</v>
      </c>
      <c r="AD136" s="1222">
        <v>7232.7249167031905</v>
      </c>
      <c r="AE136" s="1222">
        <v>8901.815282096235</v>
      </c>
      <c r="AF136" s="1222">
        <v>11683.632557751307</v>
      </c>
      <c r="AG136" s="1222">
        <v>11370.361514043461</v>
      </c>
      <c r="AH136" s="1222">
        <v>11360.254664478651</v>
      </c>
      <c r="AI136" s="1222">
        <v>8138.4077161362638</v>
      </c>
      <c r="AJ136" s="1222">
        <v>4630.7928833048627</v>
      </c>
      <c r="AK136" s="1222">
        <v>2833.579336058011</v>
      </c>
      <c r="AL136" s="1222">
        <v>2777.5801426357948</v>
      </c>
      <c r="AM136" s="1222">
        <v>2262.0420259199254</v>
      </c>
      <c r="AN136" s="1222">
        <v>2065.672515326914</v>
      </c>
      <c r="AO136" s="1222">
        <v>2249.8723025681206</v>
      </c>
      <c r="AP136" s="1222">
        <v>2541.5373278741467</v>
      </c>
      <c r="AQ136" s="1222">
        <v>2541.0994780572778</v>
      </c>
      <c r="AR136" s="1222">
        <v>2160.0958428639847</v>
      </c>
      <c r="AS136" s="1222">
        <v>1505.579684</v>
      </c>
      <c r="AT136" s="1222">
        <v>1311.8949323283141</v>
      </c>
      <c r="AU136" s="1222">
        <v>1567.2776840000001</v>
      </c>
      <c r="AV136" s="1222">
        <v>1469.1936839999998</v>
      </c>
      <c r="AW136" s="1222">
        <v>1450.2096839999999</v>
      </c>
      <c r="AX136" s="1222">
        <v>1394.8396839999998</v>
      </c>
      <c r="AY136" s="1222">
        <v>1410.659684</v>
      </c>
      <c r="AZ136" s="1222">
        <v>1394.0486839999999</v>
      </c>
      <c r="BA136" s="1222">
        <v>1349.7526930522765</v>
      </c>
      <c r="BB136" s="1222">
        <v>1365.8416361903992</v>
      </c>
      <c r="BC136" s="1222">
        <v>1383.9238906383362</v>
      </c>
      <c r="BD136" s="1222">
        <v>1429.1690852069703</v>
      </c>
      <c r="BE136" s="1222">
        <v>1342.6336809825746</v>
      </c>
      <c r="BF136" s="1222">
        <v>1279.3536839999999</v>
      </c>
      <c r="BG136" s="1321">
        <v>1406.2854539999998</v>
      </c>
      <c r="BH136" s="1223">
        <v>1681.8935839999999</v>
      </c>
      <c r="BI136" s="1217"/>
      <c r="BJ136" s="1224"/>
      <c r="BZ136" s="27"/>
    </row>
    <row r="137" spans="1:78" ht="17.100000000000001" customHeight="1" thickBot="1">
      <c r="T137" s="1343"/>
      <c r="U137" s="1386" t="s">
        <v>437</v>
      </c>
      <c r="V137" s="1386"/>
      <c r="W137" s="1154"/>
      <c r="Z137" s="1523"/>
      <c r="AA137" s="1387">
        <v>14.624403329842119</v>
      </c>
      <c r="AB137" s="1388">
        <v>13.615796274383356</v>
      </c>
      <c r="AC137" s="1388">
        <v>11.2139709287102</v>
      </c>
      <c r="AD137" s="1388">
        <v>10.567233572342062</v>
      </c>
      <c r="AE137" s="1388">
        <v>10.587581262147596</v>
      </c>
      <c r="AF137" s="1388">
        <v>12.299181051672155</v>
      </c>
      <c r="AG137" s="1388">
        <v>12.234547213466334</v>
      </c>
      <c r="AH137" s="1388">
        <v>15.299068887904131</v>
      </c>
      <c r="AI137" s="1388">
        <v>14.70340024320479</v>
      </c>
      <c r="AJ137" s="1388">
        <v>14.537426930281196</v>
      </c>
      <c r="AK137" s="1388">
        <v>14.667891529622574</v>
      </c>
      <c r="AL137" s="1388">
        <v>10.946658141068834</v>
      </c>
      <c r="AM137" s="1388">
        <v>10.470062412598967</v>
      </c>
      <c r="AN137" s="1388">
        <v>10.085225455047752</v>
      </c>
      <c r="AO137" s="1388">
        <v>10.424165694347504</v>
      </c>
      <c r="AP137" s="1388">
        <v>10.194113016896095</v>
      </c>
      <c r="AQ137" s="1388">
        <v>10.48662818566056</v>
      </c>
      <c r="AR137" s="1388">
        <v>11.29242415454525</v>
      </c>
      <c r="AS137" s="1388">
        <v>11.288425385719021</v>
      </c>
      <c r="AT137" s="1388">
        <v>9.2181148699696216</v>
      </c>
      <c r="AU137" s="1388">
        <v>11.139499893701712</v>
      </c>
      <c r="AV137" s="1388">
        <v>11.772756332550021</v>
      </c>
      <c r="AW137" s="1388">
        <v>6.7015714836000004</v>
      </c>
      <c r="AX137" s="1388">
        <v>14.036526859842603</v>
      </c>
      <c r="AY137" s="1388">
        <v>13.188570633371928</v>
      </c>
      <c r="AZ137" s="1388">
        <v>12.103047788510086</v>
      </c>
      <c r="BA137" s="1388">
        <v>23.372181332306322</v>
      </c>
      <c r="BB137" s="1388">
        <v>21.780329006037405</v>
      </c>
      <c r="BC137" s="1388">
        <v>38.982161432410635</v>
      </c>
      <c r="BD137" s="1388">
        <v>52.350179952494578</v>
      </c>
      <c r="BE137" s="1388">
        <v>60.05467415480571</v>
      </c>
      <c r="BF137" s="1388">
        <v>70.904426592047656</v>
      </c>
      <c r="BG137" s="1425">
        <v>72.49833345384944</v>
      </c>
      <c r="BH137" s="1389">
        <v>75.716562477666685</v>
      </c>
      <c r="BI137" s="1383"/>
      <c r="BJ137" s="1384"/>
      <c r="BZ137" s="27"/>
    </row>
    <row r="138" spans="1:78" s="27" customFormat="1" ht="17.100000000000001" customHeight="1">
      <c r="W138" s="1154"/>
      <c r="X138" s="1149"/>
      <c r="Y138" s="1149"/>
      <c r="Z138" s="1523"/>
      <c r="AA138" s="1390"/>
      <c r="AB138" s="1390"/>
      <c r="AC138" s="1390"/>
      <c r="AD138" s="1390"/>
      <c r="AE138" s="1390"/>
      <c r="AF138" s="1390"/>
      <c r="AG138" s="1390"/>
      <c r="AH138" s="1390"/>
      <c r="AI138" s="1390"/>
      <c r="AJ138" s="1390"/>
      <c r="AK138" s="1390"/>
      <c r="AL138" s="1390"/>
      <c r="AM138" s="1390"/>
      <c r="AN138" s="1390"/>
      <c r="AO138" s="1390"/>
      <c r="AP138" s="1390"/>
      <c r="AQ138" s="1390"/>
      <c r="AR138" s="1390"/>
      <c r="AS138" s="1390"/>
      <c r="AT138" s="1390"/>
      <c r="AU138" s="1390"/>
      <c r="AV138" s="1390"/>
      <c r="AW138" s="1390"/>
      <c r="AX138" s="1390"/>
      <c r="AY138" s="1390"/>
      <c r="AZ138" s="1390"/>
      <c r="BA138" s="1390"/>
      <c r="BB138" s="1390"/>
      <c r="BC138" s="1390"/>
      <c r="BD138" s="1390"/>
      <c r="BE138" s="1390"/>
      <c r="BF138" s="1390"/>
      <c r="BG138" s="1390"/>
      <c r="BH138" s="1390"/>
      <c r="BI138" s="208"/>
    </row>
    <row r="139" spans="1:78" ht="17.100000000000001" customHeight="1">
      <c r="T139" s="27"/>
      <c r="U139" s="27"/>
      <c r="V139" s="27"/>
      <c r="W139" s="1154"/>
      <c r="Z139" s="1523"/>
      <c r="AA139" s="1390"/>
      <c r="AB139" s="1390"/>
      <c r="AC139" s="1390"/>
      <c r="AD139" s="1390"/>
      <c r="AE139" s="1390"/>
      <c r="AF139" s="1390"/>
      <c r="AG139" s="1390"/>
      <c r="AH139" s="1390"/>
      <c r="AI139" s="1390"/>
      <c r="AJ139" s="1390"/>
      <c r="AK139" s="1390"/>
      <c r="AL139" s="1390"/>
      <c r="AM139" s="1390"/>
      <c r="AN139" s="1390"/>
      <c r="AO139" s="1390"/>
      <c r="AP139" s="1390"/>
      <c r="AQ139" s="1390"/>
      <c r="AR139" s="1390"/>
      <c r="AS139" s="1390"/>
      <c r="AT139" s="1390"/>
      <c r="AU139" s="1390"/>
      <c r="AV139" s="1390"/>
      <c r="AW139" s="1390"/>
      <c r="AX139" s="1390"/>
      <c r="AY139" s="1390"/>
      <c r="AZ139" s="1390"/>
      <c r="BA139" s="1390"/>
      <c r="BB139" s="1390"/>
      <c r="BC139" s="1390"/>
      <c r="BD139" s="1390"/>
      <c r="BE139" s="1390"/>
      <c r="BF139" s="1390"/>
      <c r="BG139" s="1390"/>
      <c r="BH139" s="1390"/>
      <c r="BI139" s="208"/>
      <c r="BZ139" s="27"/>
    </row>
    <row r="140" spans="1:78" ht="24.6" thickBot="1">
      <c r="T140" s="29" t="s">
        <v>494</v>
      </c>
      <c r="U140" s="27"/>
      <c r="V140" s="27"/>
      <c r="W140" s="1154"/>
      <c r="X140" s="1688"/>
      <c r="Z140" s="1523"/>
      <c r="AA140" s="1390"/>
      <c r="AB140" s="1390"/>
      <c r="AC140" s="1390"/>
      <c r="AD140" s="1390"/>
      <c r="AE140" s="1390"/>
      <c r="AF140" s="1390"/>
      <c r="AG140" s="1390"/>
      <c r="AH140" s="1390"/>
      <c r="AI140" s="1390"/>
      <c r="AJ140" s="1390"/>
      <c r="AK140" s="1390"/>
      <c r="AL140" s="1390"/>
      <c r="AM140" s="1390"/>
      <c r="AN140" s="1390"/>
      <c r="AO140" s="1390"/>
      <c r="AP140" s="1390"/>
      <c r="AQ140" s="1390"/>
      <c r="AR140" s="1390"/>
      <c r="AS140" s="1390"/>
      <c r="AT140" s="1390"/>
      <c r="AU140" s="1390"/>
      <c r="AV140" s="1390"/>
      <c r="AW140" s="1390"/>
      <c r="AX140" s="1390"/>
      <c r="AY140" s="1390"/>
      <c r="AZ140" s="1390"/>
      <c r="BA140" s="1390"/>
      <c r="BB140" s="1390"/>
      <c r="BC140" s="1390"/>
      <c r="BD140" s="1390"/>
      <c r="BE140" s="1390"/>
      <c r="BF140" s="1390"/>
      <c r="BG140" s="1390"/>
      <c r="BH140" s="1390"/>
      <c r="BI140" s="208"/>
      <c r="BZ140" s="27"/>
    </row>
    <row r="141" spans="1:78" ht="14.4" thickBot="1">
      <c r="T141" s="32" t="s">
        <v>155</v>
      </c>
      <c r="U141" s="1036"/>
      <c r="V141" s="856"/>
      <c r="W141" s="1154"/>
      <c r="X141" s="1522"/>
      <c r="Y141" s="1150"/>
      <c r="Z141" s="1689"/>
      <c r="AA141" s="1008">
        <v>1990</v>
      </c>
      <c r="AB141" s="356">
        <f>AA141+1</f>
        <v>1991</v>
      </c>
      <c r="AC141" s="356">
        <f t="shared" ref="AC141:BH141" si="25">AB141+1</f>
        <v>1992</v>
      </c>
      <c r="AD141" s="356">
        <f t="shared" si="25"/>
        <v>1993</v>
      </c>
      <c r="AE141" s="356">
        <f t="shared" si="25"/>
        <v>1994</v>
      </c>
      <c r="AF141" s="356">
        <f t="shared" si="25"/>
        <v>1995</v>
      </c>
      <c r="AG141" s="356">
        <f t="shared" si="25"/>
        <v>1996</v>
      </c>
      <c r="AH141" s="356">
        <f t="shared" si="25"/>
        <v>1997</v>
      </c>
      <c r="AI141" s="356">
        <f t="shared" si="25"/>
        <v>1998</v>
      </c>
      <c r="AJ141" s="356">
        <f t="shared" si="25"/>
        <v>1999</v>
      </c>
      <c r="AK141" s="356">
        <f t="shared" si="25"/>
        <v>2000</v>
      </c>
      <c r="AL141" s="356">
        <f t="shared" si="25"/>
        <v>2001</v>
      </c>
      <c r="AM141" s="356">
        <f t="shared" si="25"/>
        <v>2002</v>
      </c>
      <c r="AN141" s="356">
        <f t="shared" si="25"/>
        <v>2003</v>
      </c>
      <c r="AO141" s="356">
        <f t="shared" si="25"/>
        <v>2004</v>
      </c>
      <c r="AP141" s="356">
        <f t="shared" si="25"/>
        <v>2005</v>
      </c>
      <c r="AQ141" s="356">
        <f t="shared" si="25"/>
        <v>2006</v>
      </c>
      <c r="AR141" s="356">
        <f t="shared" si="25"/>
        <v>2007</v>
      </c>
      <c r="AS141" s="356">
        <f t="shared" si="25"/>
        <v>2008</v>
      </c>
      <c r="AT141" s="356">
        <f t="shared" si="25"/>
        <v>2009</v>
      </c>
      <c r="AU141" s="356">
        <f t="shared" si="25"/>
        <v>2010</v>
      </c>
      <c r="AV141" s="356">
        <f t="shared" si="25"/>
        <v>2011</v>
      </c>
      <c r="AW141" s="356">
        <f t="shared" si="25"/>
        <v>2012</v>
      </c>
      <c r="AX141" s="356">
        <f t="shared" si="25"/>
        <v>2013</v>
      </c>
      <c r="AY141" s="356">
        <f t="shared" si="25"/>
        <v>2014</v>
      </c>
      <c r="AZ141" s="356">
        <f t="shared" si="25"/>
        <v>2015</v>
      </c>
      <c r="BA141" s="356">
        <f t="shared" si="25"/>
        <v>2016</v>
      </c>
      <c r="BB141" s="356">
        <f t="shared" si="25"/>
        <v>2017</v>
      </c>
      <c r="BC141" s="356">
        <f t="shared" si="25"/>
        <v>2018</v>
      </c>
      <c r="BD141" s="356">
        <f t="shared" si="25"/>
        <v>2019</v>
      </c>
      <c r="BE141" s="356">
        <f t="shared" si="25"/>
        <v>2020</v>
      </c>
      <c r="BF141" s="356">
        <f t="shared" si="25"/>
        <v>2021</v>
      </c>
      <c r="BG141" s="357">
        <f t="shared" si="25"/>
        <v>2022</v>
      </c>
      <c r="BH141" s="358">
        <f t="shared" si="25"/>
        <v>2023</v>
      </c>
      <c r="BI141" s="1126" t="s">
        <v>16</v>
      </c>
      <c r="BJ141" s="36" t="s">
        <v>1</v>
      </c>
      <c r="BZ141" s="27"/>
    </row>
    <row r="142" spans="1:78" s="1212" customFormat="1" ht="17.100000000000001" customHeight="1">
      <c r="A142" s="1479"/>
      <c r="T142" s="1483" t="s">
        <v>503</v>
      </c>
      <c r="U142" s="1488"/>
      <c r="V142" s="1488"/>
      <c r="W142" s="1692"/>
      <c r="X142" s="1550"/>
      <c r="Y142" s="1550"/>
      <c r="Z142" s="1696"/>
      <c r="AA142" s="1489">
        <f t="shared" ref="AA142:BH142" si="26">SUM(AA143,AA144,AA145,AA146)</f>
        <v>13763.755119005244</v>
      </c>
      <c r="AB142" s="1490">
        <f t="shared" si="26"/>
        <v>15222.436626109771</v>
      </c>
      <c r="AC142" s="1490">
        <f t="shared" si="26"/>
        <v>16757.194079639088</v>
      </c>
      <c r="AD142" s="1490">
        <f t="shared" si="26"/>
        <v>16825.370768865592</v>
      </c>
      <c r="AE142" s="1490">
        <f t="shared" si="26"/>
        <v>16091.87778663608</v>
      </c>
      <c r="AF142" s="1490">
        <f t="shared" si="26"/>
        <v>17624.353862770589</v>
      </c>
      <c r="AG142" s="1490">
        <f t="shared" si="26"/>
        <v>18257.766930874175</v>
      </c>
      <c r="AH142" s="1490">
        <f t="shared" si="26"/>
        <v>15807.56107879089</v>
      </c>
      <c r="AI142" s="1490">
        <f t="shared" si="26"/>
        <v>14479.710877179068</v>
      </c>
      <c r="AJ142" s="1490">
        <f t="shared" si="26"/>
        <v>10321.247185902484</v>
      </c>
      <c r="AK142" s="1490">
        <f t="shared" si="26"/>
        <v>8189.2338442704531</v>
      </c>
      <c r="AL142" s="1490">
        <f t="shared" si="26"/>
        <v>6933.2149250840885</v>
      </c>
      <c r="AM142" s="1490">
        <f t="shared" si="26"/>
        <v>6604.5269957008459</v>
      </c>
      <c r="AN142" s="1490">
        <f t="shared" si="26"/>
        <v>6235.2948712733933</v>
      </c>
      <c r="AO142" s="1490">
        <f t="shared" si="26"/>
        <v>6164.540819298275</v>
      </c>
      <c r="AP142" s="1490">
        <f t="shared" si="26"/>
        <v>5827.9273063935862</v>
      </c>
      <c r="AQ142" s="1490">
        <f t="shared" si="26"/>
        <v>5879.6829728524717</v>
      </c>
      <c r="AR142" s="1490">
        <f t="shared" si="26"/>
        <v>5352.2294632054973</v>
      </c>
      <c r="AS142" s="1490">
        <f t="shared" si="26"/>
        <v>4697.2872287129112</v>
      </c>
      <c r="AT142" s="1490">
        <f t="shared" si="26"/>
        <v>2728.522148851082</v>
      </c>
      <c r="AU142" s="1490">
        <f t="shared" si="26"/>
        <v>2779.0920860865622</v>
      </c>
      <c r="AV142" s="1490">
        <f t="shared" si="26"/>
        <v>2525.8723139041331</v>
      </c>
      <c r="AW142" s="1490">
        <f t="shared" si="26"/>
        <v>2485.2913495243956</v>
      </c>
      <c r="AX142" s="1490">
        <f t="shared" si="26"/>
        <v>2342.5222739869896</v>
      </c>
      <c r="AY142" s="1490">
        <f t="shared" si="26"/>
        <v>2289.8952300513379</v>
      </c>
      <c r="AZ142" s="1490">
        <f t="shared" si="26"/>
        <v>2373.1696473372181</v>
      </c>
      <c r="BA142" s="1490">
        <f t="shared" si="26"/>
        <v>2407.6623510645736</v>
      </c>
      <c r="BB142" s="1490">
        <f t="shared" si="26"/>
        <v>2324.2904780819072</v>
      </c>
      <c r="BC142" s="1490">
        <f t="shared" si="26"/>
        <v>2271.2458786620673</v>
      </c>
      <c r="BD142" s="1490">
        <f t="shared" si="26"/>
        <v>2204.4205863835941</v>
      </c>
      <c r="BE142" s="1490">
        <f t="shared" si="26"/>
        <v>2241.7014554793332</v>
      </c>
      <c r="BF142" s="1490">
        <f t="shared" si="26"/>
        <v>2233.5937727405817</v>
      </c>
      <c r="BG142" s="1491">
        <f t="shared" si="26"/>
        <v>2144.9303477767935</v>
      </c>
      <c r="BH142" s="1454">
        <f t="shared" si="26"/>
        <v>2118.5243597065078</v>
      </c>
      <c r="BI142" s="1489"/>
      <c r="BJ142" s="1454"/>
      <c r="BZ142" s="1479"/>
    </row>
    <row r="143" spans="1:78" ht="17.100000000000001" customHeight="1">
      <c r="T143" s="961"/>
      <c r="U143" s="1218" t="s">
        <v>178</v>
      </c>
      <c r="V143" s="1218"/>
      <c r="W143" s="1154"/>
      <c r="Z143" s="678"/>
      <c r="AA143" s="1214">
        <v>3577.3409090909086</v>
      </c>
      <c r="AB143" s="1215">
        <v>3998.2045454545464</v>
      </c>
      <c r="AC143" s="1215">
        <v>4419.0681818181829</v>
      </c>
      <c r="AD143" s="1215">
        <v>4419.0681818181829</v>
      </c>
      <c r="AE143" s="1215">
        <v>4208.6363636363631</v>
      </c>
      <c r="AF143" s="1215">
        <v>4629.5</v>
      </c>
      <c r="AG143" s="1215">
        <v>4112.5</v>
      </c>
      <c r="AH143" s="1215">
        <v>2538</v>
      </c>
      <c r="AI143" s="1215">
        <v>2068</v>
      </c>
      <c r="AJ143" s="1215">
        <v>1504</v>
      </c>
      <c r="AK143" s="1215">
        <v>846</v>
      </c>
      <c r="AL143" s="1215">
        <v>775.5</v>
      </c>
      <c r="AM143" s="1215">
        <v>846</v>
      </c>
      <c r="AN143" s="1215">
        <v>799</v>
      </c>
      <c r="AO143" s="1215">
        <v>752</v>
      </c>
      <c r="AP143" s="1215">
        <v>958.79999999999984</v>
      </c>
      <c r="AQ143" s="1215">
        <v>1343.4949999999999</v>
      </c>
      <c r="AR143" s="1215">
        <v>1178.7599999999998</v>
      </c>
      <c r="AS143" s="1215">
        <v>1266.6500000000003</v>
      </c>
      <c r="AT143" s="1215">
        <v>239.69999999999996</v>
      </c>
      <c r="AU143" s="1215">
        <v>195.05000000000007</v>
      </c>
      <c r="AV143" s="1215">
        <v>136.30000000000004</v>
      </c>
      <c r="AW143" s="1215">
        <v>126.90000000000003</v>
      </c>
      <c r="AX143" s="1215">
        <v>95.644999999999982</v>
      </c>
      <c r="AY143" s="1215">
        <v>63.450000000000017</v>
      </c>
      <c r="AZ143" s="1215">
        <v>54.049999999999983</v>
      </c>
      <c r="BA143" s="1215">
        <v>51.700000000000017</v>
      </c>
      <c r="BB143" s="1215">
        <v>41.947499215602875</v>
      </c>
      <c r="BC143" s="1215">
        <v>46.952999904751785</v>
      </c>
      <c r="BD143" s="1215">
        <v>41.383500173687935</v>
      </c>
      <c r="BE143" s="1215">
        <v>53.627000123262405</v>
      </c>
      <c r="BF143" s="1215">
        <v>47.023499999999999</v>
      </c>
      <c r="BG143" s="1320">
        <v>33.736599999999989</v>
      </c>
      <c r="BH143" s="1216">
        <v>23.5</v>
      </c>
      <c r="BI143" s="1217"/>
      <c r="BJ143" s="1224"/>
      <c r="BZ143" s="27"/>
    </row>
    <row r="144" spans="1:78" ht="17.100000000000001" customHeight="1">
      <c r="T144" s="961"/>
      <c r="U144" s="1213" t="s">
        <v>435</v>
      </c>
      <c r="V144" s="1213"/>
      <c r="W144" s="1154"/>
      <c r="Z144" s="678"/>
      <c r="AA144" s="1214">
        <v>151.04182413706224</v>
      </c>
      <c r="AB144" s="1215">
        <v>130.31872008062484</v>
      </c>
      <c r="AC144" s="1215">
        <v>110.30612244897961</v>
      </c>
      <c r="AD144" s="1215">
        <v>115.842151675485</v>
      </c>
      <c r="AE144" s="1215">
        <v>112.52645502645503</v>
      </c>
      <c r="AF144" s="1215">
        <v>117.5</v>
      </c>
      <c r="AG144" s="1215">
        <v>141</v>
      </c>
      <c r="AH144" s="1215">
        <v>188</v>
      </c>
      <c r="AI144" s="1215">
        <v>399.5</v>
      </c>
      <c r="AJ144" s="1215">
        <v>634.5</v>
      </c>
      <c r="AK144" s="1215">
        <v>1008.7845</v>
      </c>
      <c r="AL144" s="1215">
        <v>1127.577</v>
      </c>
      <c r="AM144" s="1215">
        <v>1117.1665</v>
      </c>
      <c r="AN144" s="1215">
        <v>1105.5149246861924</v>
      </c>
      <c r="AO144" s="1215">
        <v>1103.5420062761507</v>
      </c>
      <c r="AP144" s="1215">
        <v>1137.9182782426778</v>
      </c>
      <c r="AQ144" s="1215">
        <v>1033.0141799163182</v>
      </c>
      <c r="AR144" s="1215">
        <v>1067.3503347280334</v>
      </c>
      <c r="AS144" s="1215">
        <v>633.48950000000002</v>
      </c>
      <c r="AT144" s="1215">
        <v>203.76849999999996</v>
      </c>
      <c r="AU144" s="1215">
        <v>302.75049999999999</v>
      </c>
      <c r="AV144" s="1215">
        <v>182.125</v>
      </c>
      <c r="AW144" s="1215">
        <v>190.58500000000001</v>
      </c>
      <c r="AX144" s="1215">
        <v>161.11600000000001</v>
      </c>
      <c r="AY144" s="1215">
        <v>189.88</v>
      </c>
      <c r="AZ144" s="1215">
        <v>242.37899999999999</v>
      </c>
      <c r="BA144" s="1215">
        <v>324.6995</v>
      </c>
      <c r="BB144" s="1215">
        <v>254.24650000000003</v>
      </c>
      <c r="BC144" s="1215">
        <v>281.13049999999998</v>
      </c>
      <c r="BD144" s="1215">
        <v>260.87350000000004</v>
      </c>
      <c r="BE144" s="1215">
        <v>301.01150000000001</v>
      </c>
      <c r="BF144" s="1215">
        <v>324.44099999999997</v>
      </c>
      <c r="BG144" s="1320">
        <v>290.97699999999998</v>
      </c>
      <c r="BH144" s="1216">
        <v>216.74050000000003</v>
      </c>
      <c r="BI144" s="1217"/>
      <c r="BJ144" s="1224"/>
      <c r="BZ144" s="27"/>
    </row>
    <row r="145" spans="1:78" ht="16.5" customHeight="1">
      <c r="T145" s="961"/>
      <c r="U145" s="1213" t="s">
        <v>403</v>
      </c>
      <c r="V145" s="1213"/>
      <c r="W145" s="1154"/>
      <c r="Z145" s="678"/>
      <c r="AA145" s="1391">
        <v>950.72546577727462</v>
      </c>
      <c r="AB145" s="1392">
        <v>1062.5755205746013</v>
      </c>
      <c r="AC145" s="1392">
        <v>1174.4255753719276</v>
      </c>
      <c r="AD145" s="1392">
        <v>1174.4255753719276</v>
      </c>
      <c r="AE145" s="1392">
        <v>1118.5005479732642</v>
      </c>
      <c r="AF145" s="1392">
        <v>1230.350602770591</v>
      </c>
      <c r="AG145" s="1392">
        <v>1580.4316908741753</v>
      </c>
      <c r="AH145" s="1392">
        <v>1949.7830987908892</v>
      </c>
      <c r="AI145" s="1392">
        <v>2067.795777179068</v>
      </c>
      <c r="AJ145" s="1392">
        <v>2326.3849685825985</v>
      </c>
      <c r="AK145" s="1392">
        <v>2495.9059609231745</v>
      </c>
      <c r="AL145" s="1392">
        <v>2008.688829853962</v>
      </c>
      <c r="AM145" s="1392">
        <v>2119.8087572908039</v>
      </c>
      <c r="AN145" s="1392">
        <v>2076.8181143696279</v>
      </c>
      <c r="AO145" s="1392">
        <v>2193.8611403861419</v>
      </c>
      <c r="AP145" s="1392">
        <v>1907.2823647829432</v>
      </c>
      <c r="AQ145" s="1392">
        <v>1578.4390172452161</v>
      </c>
      <c r="AR145" s="1392">
        <v>1298.5775827096654</v>
      </c>
      <c r="AS145" s="1392">
        <v>1028.0733625211792</v>
      </c>
      <c r="AT145" s="1392">
        <v>647.96734836486473</v>
      </c>
      <c r="AU145" s="1392">
        <v>750.3737755250686</v>
      </c>
      <c r="AV145" s="1392">
        <v>600.03170535838376</v>
      </c>
      <c r="AW145" s="1392">
        <v>535.57972792810847</v>
      </c>
      <c r="AX145" s="1392">
        <v>531.01764472325397</v>
      </c>
      <c r="AY145" s="1392">
        <v>528.13235625780578</v>
      </c>
      <c r="AZ145" s="1392">
        <v>553.85280189722539</v>
      </c>
      <c r="BA145" s="1392">
        <v>539.13685150603931</v>
      </c>
      <c r="BB145" s="1392">
        <v>560.24426633016992</v>
      </c>
      <c r="BC145" s="1392">
        <v>510.84479369844001</v>
      </c>
      <c r="BD145" s="1392">
        <v>467.39782265344377</v>
      </c>
      <c r="BE145" s="1392">
        <v>486.10759525151548</v>
      </c>
      <c r="BF145" s="1392">
        <v>432.84854151266302</v>
      </c>
      <c r="BG145" s="1426">
        <v>423.12883012571842</v>
      </c>
      <c r="BH145" s="1393">
        <v>396.8550898845167</v>
      </c>
      <c r="BI145" s="1217"/>
      <c r="BJ145" s="1224"/>
      <c r="BZ145" s="27"/>
    </row>
    <row r="146" spans="1:78" ht="17.100000000000001" customHeight="1" thickBot="1">
      <c r="T146" s="1343"/>
      <c r="U146" s="1386" t="s">
        <v>437</v>
      </c>
      <c r="V146" s="1386"/>
      <c r="W146" s="1154"/>
      <c r="Z146" s="678"/>
      <c r="AA146" s="1387">
        <v>9084.6469199999992</v>
      </c>
      <c r="AB146" s="1388">
        <v>10031.337839999998</v>
      </c>
      <c r="AC146" s="1388">
        <v>11053.394199999999</v>
      </c>
      <c r="AD146" s="1388">
        <v>11116.034859999998</v>
      </c>
      <c r="AE146" s="1388">
        <v>10652.214419999998</v>
      </c>
      <c r="AF146" s="1388">
        <v>11647.003259999999</v>
      </c>
      <c r="AG146" s="1388">
        <v>12423.83524</v>
      </c>
      <c r="AH146" s="1388">
        <v>11131.777980000001</v>
      </c>
      <c r="AI146" s="1388">
        <v>9944.4151000000002</v>
      </c>
      <c r="AJ146" s="1388">
        <v>5856.3622173198846</v>
      </c>
      <c r="AK146" s="1388">
        <v>3838.5433833472794</v>
      </c>
      <c r="AL146" s="1388">
        <v>3021.4490952301262</v>
      </c>
      <c r="AM146" s="1388">
        <v>2521.5517384100422</v>
      </c>
      <c r="AN146" s="1388">
        <v>2253.9618322175729</v>
      </c>
      <c r="AO146" s="1388">
        <v>2115.1376726359822</v>
      </c>
      <c r="AP146" s="1388">
        <v>1823.9266633679656</v>
      </c>
      <c r="AQ146" s="1388">
        <v>1924.734775690938</v>
      </c>
      <c r="AR146" s="1388">
        <v>1807.5415457677984</v>
      </c>
      <c r="AS146" s="1388">
        <v>1769.0743661917318</v>
      </c>
      <c r="AT146" s="1388">
        <v>1637.0863004862172</v>
      </c>
      <c r="AU146" s="1388">
        <v>1530.9178105614935</v>
      </c>
      <c r="AV146" s="1388">
        <v>1607.4156085457494</v>
      </c>
      <c r="AW146" s="1388">
        <v>1632.2266215962873</v>
      </c>
      <c r="AX146" s="1388">
        <v>1554.7436292637356</v>
      </c>
      <c r="AY146" s="1388">
        <v>1508.4328737935321</v>
      </c>
      <c r="AZ146" s="1388">
        <v>1522.8878454399928</v>
      </c>
      <c r="BA146" s="1388">
        <v>1492.1259995585342</v>
      </c>
      <c r="BB146" s="1388">
        <v>1467.8522125361342</v>
      </c>
      <c r="BC146" s="1388">
        <v>1432.3175850588755</v>
      </c>
      <c r="BD146" s="1388">
        <v>1434.7657635564626</v>
      </c>
      <c r="BE146" s="1388">
        <v>1400.955360104555</v>
      </c>
      <c r="BF146" s="1388">
        <v>1429.2807312279187</v>
      </c>
      <c r="BG146" s="1425">
        <v>1397.0879176510748</v>
      </c>
      <c r="BH146" s="1389">
        <v>1481.4287698219912</v>
      </c>
      <c r="BI146" s="1383"/>
      <c r="BJ146" s="1384"/>
      <c r="BZ146" s="27"/>
    </row>
    <row r="147" spans="1:78" s="27" customFormat="1" ht="17.100000000000001" customHeight="1">
      <c r="W147" s="1154"/>
      <c r="X147" s="1149"/>
      <c r="Y147" s="1149"/>
      <c r="Z147" s="678"/>
      <c r="AA147" s="1390"/>
      <c r="AB147" s="1390"/>
      <c r="AC147" s="1390"/>
      <c r="AD147" s="1390"/>
      <c r="AE147" s="1390"/>
      <c r="AF147" s="1390"/>
      <c r="AG147" s="1390"/>
      <c r="AH147" s="1390"/>
      <c r="AI147" s="1390"/>
      <c r="AJ147" s="1390"/>
      <c r="AK147" s="1390"/>
      <c r="AL147" s="1390"/>
      <c r="AM147" s="1390"/>
      <c r="AN147" s="1390"/>
      <c r="AO147" s="1390"/>
      <c r="AP147" s="1390"/>
      <c r="AQ147" s="1390"/>
      <c r="AR147" s="1390"/>
      <c r="AS147" s="1390"/>
      <c r="AT147" s="1390"/>
      <c r="AU147" s="1390"/>
      <c r="AV147" s="1390"/>
      <c r="AW147" s="1390"/>
      <c r="AX147" s="1390"/>
      <c r="AY147" s="1390"/>
      <c r="AZ147" s="1390"/>
      <c r="BA147" s="1390"/>
      <c r="BB147" s="1390"/>
      <c r="BC147" s="1390"/>
      <c r="BD147" s="1390"/>
      <c r="BE147" s="1390"/>
      <c r="BF147" s="1390"/>
      <c r="BG147" s="1390"/>
      <c r="BH147" s="1390"/>
      <c r="BI147" s="208"/>
    </row>
    <row r="148" spans="1:78" s="27" customFormat="1" ht="17.100000000000001" customHeight="1">
      <c r="W148" s="1154"/>
      <c r="X148" s="1149"/>
      <c r="Y148" s="1149"/>
      <c r="Z148" s="678"/>
      <c r="AA148" s="1390"/>
      <c r="AB148" s="1390"/>
      <c r="AC148" s="1390"/>
      <c r="AD148" s="1390"/>
      <c r="AE148" s="1390"/>
      <c r="AF148" s="1390"/>
      <c r="AG148" s="1390"/>
      <c r="AH148" s="1390"/>
      <c r="AI148" s="1390"/>
      <c r="AJ148" s="1390"/>
      <c r="AK148" s="1390"/>
      <c r="AL148" s="1390"/>
      <c r="AM148" s="1390"/>
      <c r="AN148" s="1390"/>
      <c r="AO148" s="1390"/>
      <c r="AP148" s="1390"/>
      <c r="AQ148" s="1390"/>
      <c r="AR148" s="1390"/>
      <c r="AS148" s="1390"/>
      <c r="AT148" s="1390"/>
      <c r="AU148" s="1390"/>
      <c r="AV148" s="1390"/>
      <c r="AW148" s="1390"/>
      <c r="AX148" s="1390"/>
      <c r="AY148" s="1390"/>
      <c r="AZ148" s="1390"/>
      <c r="BA148" s="1390"/>
      <c r="BB148" s="1390"/>
      <c r="BC148" s="1390"/>
      <c r="BD148" s="1390"/>
      <c r="BE148" s="1390"/>
      <c r="BF148" s="1390"/>
      <c r="BG148" s="1390"/>
      <c r="BH148" s="1390"/>
      <c r="BI148" s="208"/>
    </row>
    <row r="149" spans="1:78" s="27" customFormat="1" ht="24.6" thickBot="1">
      <c r="T149" s="29" t="s">
        <v>495</v>
      </c>
      <c r="W149" s="1154"/>
      <c r="X149" s="1688"/>
      <c r="Y149" s="1149"/>
      <c r="Z149" s="678"/>
      <c r="AA149" s="1390"/>
      <c r="AB149" s="1390"/>
      <c r="AC149" s="1390"/>
      <c r="AD149" s="1390"/>
      <c r="AE149" s="1390"/>
      <c r="AF149" s="1390"/>
      <c r="AG149" s="1390"/>
      <c r="AH149" s="1390"/>
      <c r="AI149" s="1390"/>
      <c r="AJ149" s="1390"/>
      <c r="AK149" s="1390"/>
      <c r="AL149" s="1390"/>
      <c r="AM149" s="1390"/>
      <c r="AN149" s="1390"/>
      <c r="AO149" s="1390"/>
      <c r="AP149" s="1390"/>
      <c r="AQ149" s="1390"/>
      <c r="AR149" s="1390"/>
      <c r="AS149" s="1390"/>
      <c r="AT149" s="1390"/>
      <c r="AU149" s="1390"/>
      <c r="AV149" s="1390"/>
      <c r="AW149" s="1390"/>
      <c r="AX149" s="1390"/>
      <c r="AY149" s="1390"/>
      <c r="AZ149" s="1390"/>
      <c r="BA149" s="1390"/>
      <c r="BB149" s="1390"/>
      <c r="BC149" s="1390"/>
      <c r="BD149" s="1390"/>
      <c r="BE149" s="1390"/>
      <c r="BF149" s="1390"/>
      <c r="BG149" s="1390"/>
      <c r="BH149" s="1390"/>
      <c r="BI149" s="208"/>
    </row>
    <row r="150" spans="1:78" ht="14.4" thickBot="1">
      <c r="T150" s="32" t="s">
        <v>155</v>
      </c>
      <c r="U150" s="1036"/>
      <c r="V150" s="856"/>
      <c r="W150" s="1154"/>
      <c r="X150" s="1522"/>
      <c r="Y150" s="1150"/>
      <c r="Z150" s="1689"/>
      <c r="AA150" s="1008">
        <v>1990</v>
      </c>
      <c r="AB150" s="356">
        <f>AA150+1</f>
        <v>1991</v>
      </c>
      <c r="AC150" s="356">
        <f t="shared" ref="AC150:BH150" si="27">AB150+1</f>
        <v>1992</v>
      </c>
      <c r="AD150" s="356">
        <f t="shared" si="27"/>
        <v>1993</v>
      </c>
      <c r="AE150" s="356">
        <f t="shared" si="27"/>
        <v>1994</v>
      </c>
      <c r="AF150" s="356">
        <f t="shared" si="27"/>
        <v>1995</v>
      </c>
      <c r="AG150" s="356">
        <f t="shared" si="27"/>
        <v>1996</v>
      </c>
      <c r="AH150" s="356">
        <f t="shared" si="27"/>
        <v>1997</v>
      </c>
      <c r="AI150" s="356">
        <f t="shared" si="27"/>
        <v>1998</v>
      </c>
      <c r="AJ150" s="356">
        <f t="shared" si="27"/>
        <v>1999</v>
      </c>
      <c r="AK150" s="356">
        <f t="shared" si="27"/>
        <v>2000</v>
      </c>
      <c r="AL150" s="356">
        <f t="shared" si="27"/>
        <v>2001</v>
      </c>
      <c r="AM150" s="356">
        <f t="shared" si="27"/>
        <v>2002</v>
      </c>
      <c r="AN150" s="356">
        <f t="shared" si="27"/>
        <v>2003</v>
      </c>
      <c r="AO150" s="356">
        <f t="shared" si="27"/>
        <v>2004</v>
      </c>
      <c r="AP150" s="356">
        <f t="shared" si="27"/>
        <v>2005</v>
      </c>
      <c r="AQ150" s="356">
        <f t="shared" si="27"/>
        <v>2006</v>
      </c>
      <c r="AR150" s="356">
        <f t="shared" si="27"/>
        <v>2007</v>
      </c>
      <c r="AS150" s="356">
        <f t="shared" si="27"/>
        <v>2008</v>
      </c>
      <c r="AT150" s="356">
        <f t="shared" si="27"/>
        <v>2009</v>
      </c>
      <c r="AU150" s="356">
        <f t="shared" si="27"/>
        <v>2010</v>
      </c>
      <c r="AV150" s="356">
        <f t="shared" si="27"/>
        <v>2011</v>
      </c>
      <c r="AW150" s="356">
        <f t="shared" si="27"/>
        <v>2012</v>
      </c>
      <c r="AX150" s="356">
        <f t="shared" si="27"/>
        <v>2013</v>
      </c>
      <c r="AY150" s="356">
        <f t="shared" si="27"/>
        <v>2014</v>
      </c>
      <c r="AZ150" s="356">
        <f t="shared" si="27"/>
        <v>2015</v>
      </c>
      <c r="BA150" s="356">
        <f t="shared" si="27"/>
        <v>2016</v>
      </c>
      <c r="BB150" s="356">
        <f t="shared" si="27"/>
        <v>2017</v>
      </c>
      <c r="BC150" s="356">
        <f t="shared" si="27"/>
        <v>2018</v>
      </c>
      <c r="BD150" s="356">
        <f t="shared" si="27"/>
        <v>2019</v>
      </c>
      <c r="BE150" s="356">
        <f t="shared" si="27"/>
        <v>2020</v>
      </c>
      <c r="BF150" s="356">
        <f t="shared" si="27"/>
        <v>2021</v>
      </c>
      <c r="BG150" s="357">
        <f t="shared" si="27"/>
        <v>2022</v>
      </c>
      <c r="BH150" s="358">
        <f t="shared" si="27"/>
        <v>2023</v>
      </c>
      <c r="BI150" s="1126" t="s">
        <v>16</v>
      </c>
      <c r="BJ150" s="36" t="s">
        <v>1</v>
      </c>
      <c r="BZ150" s="27"/>
    </row>
    <row r="151" spans="1:78" s="1212" customFormat="1" ht="17.100000000000001" customHeight="1">
      <c r="A151" s="1479"/>
      <c r="T151" s="1483" t="s">
        <v>503</v>
      </c>
      <c r="U151" s="1488"/>
      <c r="V151" s="1488"/>
      <c r="W151" s="1692"/>
      <c r="X151" s="1550"/>
      <c r="Y151" s="1550"/>
      <c r="Z151" s="1697"/>
      <c r="AA151" s="1493">
        <f>SUM(AA152,AA153)</f>
        <v>27.969977540117149</v>
      </c>
      <c r="AB151" s="1490">
        <f>SUM(AB152,AB153)</f>
        <v>27.969977540117149</v>
      </c>
      <c r="AC151" s="1490">
        <f t="shared" ref="AC151:BG151" si="28">SUM(AC152,AC153)</f>
        <v>27.969977540117149</v>
      </c>
      <c r="AD151" s="1490">
        <f t="shared" si="28"/>
        <v>37.293303386822856</v>
      </c>
      <c r="AE151" s="1490">
        <f t="shared" si="28"/>
        <v>65.263280926940013</v>
      </c>
      <c r="AF151" s="1490">
        <f t="shared" si="28"/>
        <v>172.4815281640557</v>
      </c>
      <c r="AG151" s="1490">
        <f t="shared" si="28"/>
        <v>164.42540966801653</v>
      </c>
      <c r="AH151" s="1490">
        <f t="shared" si="28"/>
        <v>148.48545405226307</v>
      </c>
      <c r="AI151" s="1490">
        <f t="shared" si="28"/>
        <v>164.99213307839256</v>
      </c>
      <c r="AJ151" s="1490">
        <f t="shared" si="28"/>
        <v>275.30148878025642</v>
      </c>
      <c r="AK151" s="1490">
        <f t="shared" si="28"/>
        <v>258.17810110127044</v>
      </c>
      <c r="AL151" s="1490">
        <f t="shared" si="28"/>
        <v>264.98538343032186</v>
      </c>
      <c r="AM151" s="1490">
        <f t="shared" si="28"/>
        <v>332.1376011609118</v>
      </c>
      <c r="AN151" s="1490">
        <f t="shared" si="28"/>
        <v>377.28584676483075</v>
      </c>
      <c r="AO151" s="1490">
        <f t="shared" si="28"/>
        <v>437.96230017126311</v>
      </c>
      <c r="AP151" s="1490">
        <f t="shared" si="28"/>
        <v>1362.55496717186</v>
      </c>
      <c r="AQ151" s="1490">
        <f t="shared" si="28"/>
        <v>1293.6141739175309</v>
      </c>
      <c r="AR151" s="1490">
        <f t="shared" si="28"/>
        <v>1462.3679972000032</v>
      </c>
      <c r="AS151" s="1490">
        <f t="shared" si="28"/>
        <v>1365.0464767653946</v>
      </c>
      <c r="AT151" s="1490">
        <f t="shared" si="28"/>
        <v>1250.5040539567258</v>
      </c>
      <c r="AU151" s="1490">
        <f t="shared" si="28"/>
        <v>1423.4198929407039</v>
      </c>
      <c r="AV151" s="1490">
        <f t="shared" si="28"/>
        <v>1668.8751465895884</v>
      </c>
      <c r="AW151" s="1490">
        <f t="shared" si="28"/>
        <v>1398.5930038727408</v>
      </c>
      <c r="AX151" s="1490">
        <f t="shared" si="28"/>
        <v>1504.2852535213401</v>
      </c>
      <c r="AY151" s="1490">
        <f t="shared" si="28"/>
        <v>1041.8021794246883</v>
      </c>
      <c r="AZ151" s="1490">
        <f t="shared" si="28"/>
        <v>524.43295489889135</v>
      </c>
      <c r="BA151" s="1490">
        <f t="shared" si="28"/>
        <v>581.52760842465796</v>
      </c>
      <c r="BB151" s="1490">
        <f t="shared" si="28"/>
        <v>406.84616542730998</v>
      </c>
      <c r="BC151" s="1490">
        <f t="shared" si="28"/>
        <v>276.06154339246029</v>
      </c>
      <c r="BD151" s="1490">
        <f t="shared" si="28"/>
        <v>256.83207867112111</v>
      </c>
      <c r="BE151" s="1490">
        <f t="shared" si="28"/>
        <v>292.79076448579787</v>
      </c>
      <c r="BF151" s="1490">
        <f t="shared" si="28"/>
        <v>331.52627938079831</v>
      </c>
      <c r="BG151" s="1491">
        <f t="shared" si="28"/>
        <v>336.30302931050926</v>
      </c>
      <c r="BH151" s="1491">
        <f t="shared" ref="BH151" si="29">SUM(BH152,BH153)</f>
        <v>211.92868927354192</v>
      </c>
      <c r="BI151" s="1489"/>
      <c r="BJ151" s="1454"/>
      <c r="BZ151" s="1479"/>
    </row>
    <row r="152" spans="1:78" ht="17.100000000000001" customHeight="1">
      <c r="T152" s="961"/>
      <c r="U152" s="1218" t="s">
        <v>178</v>
      </c>
      <c r="V152" s="1218"/>
      <c r="W152" s="1154"/>
      <c r="AA152" s="1217">
        <v>2.6108108108108103</v>
      </c>
      <c r="AB152" s="1219">
        <v>2.6108108108108103</v>
      </c>
      <c r="AC152" s="1219">
        <v>2.6108108108108103</v>
      </c>
      <c r="AD152" s="1219">
        <v>3.4810810810810806</v>
      </c>
      <c r="AE152" s="1219">
        <v>6.0918918918918923</v>
      </c>
      <c r="AF152" s="1219">
        <v>16.100000000000001</v>
      </c>
      <c r="AG152" s="1219">
        <v>16.100000000000001</v>
      </c>
      <c r="AH152" s="1219">
        <v>16.100000000000001</v>
      </c>
      <c r="AI152" s="1219">
        <v>32.200000000000003</v>
      </c>
      <c r="AJ152" s="1219">
        <v>48.29999999999999</v>
      </c>
      <c r="AK152" s="1219">
        <v>112.7</v>
      </c>
      <c r="AL152" s="1219">
        <v>112.7</v>
      </c>
      <c r="AM152" s="1219">
        <v>144.90000000000003</v>
      </c>
      <c r="AN152" s="1219">
        <v>128.80000000000001</v>
      </c>
      <c r="AO152" s="1219">
        <v>130.41</v>
      </c>
      <c r="AP152" s="1219">
        <v>1160.81</v>
      </c>
      <c r="AQ152" s="1219">
        <v>1051.3300000000002</v>
      </c>
      <c r="AR152" s="1219">
        <v>1149.5399999999995</v>
      </c>
      <c r="AS152" s="1219">
        <v>1144.71</v>
      </c>
      <c r="AT152" s="1219">
        <v>1075.4800000000002</v>
      </c>
      <c r="AU152" s="1219">
        <v>1238.0899999999995</v>
      </c>
      <c r="AV152" s="1219">
        <v>1498.9100000000003</v>
      </c>
      <c r="AW152" s="1219">
        <v>1230.0399999999995</v>
      </c>
      <c r="AX152" s="1219">
        <v>1391.0399999999995</v>
      </c>
      <c r="AY152" s="1219">
        <v>902.97493999999983</v>
      </c>
      <c r="AZ152" s="1219">
        <v>378.35</v>
      </c>
      <c r="BA152" s="1219">
        <v>404.11000614166261</v>
      </c>
      <c r="BB152" s="1219">
        <v>219.12100406885148</v>
      </c>
      <c r="BC152" s="1219">
        <v>54.256999596953392</v>
      </c>
      <c r="BD152" s="1219">
        <v>18.031999596953387</v>
      </c>
      <c r="BE152" s="1219">
        <v>14.143366818130016</v>
      </c>
      <c r="BF152" s="1219">
        <v>22.356459999999998</v>
      </c>
      <c r="BG152" s="1322">
        <v>19.158999999999999</v>
      </c>
      <c r="BH152" s="1322">
        <v>13.524000000000004</v>
      </c>
      <c r="BI152" s="1217"/>
      <c r="BJ152" s="1224"/>
      <c r="BZ152" s="27"/>
    </row>
    <row r="153" spans="1:78" ht="17.100000000000001" customHeight="1" thickBot="1">
      <c r="T153" s="1331"/>
      <c r="U153" s="1394" t="s">
        <v>403</v>
      </c>
      <c r="V153" s="1394"/>
      <c r="W153" s="1154"/>
      <c r="AA153" s="1395">
        <v>25.359166729306338</v>
      </c>
      <c r="AB153" s="1396">
        <v>25.359166729306338</v>
      </c>
      <c r="AC153" s="1396">
        <v>25.359166729306338</v>
      </c>
      <c r="AD153" s="1396">
        <v>33.812222305741777</v>
      </c>
      <c r="AE153" s="1396">
        <v>59.171389035048115</v>
      </c>
      <c r="AF153" s="1396">
        <v>156.38152816405571</v>
      </c>
      <c r="AG153" s="1396">
        <v>148.32540966801653</v>
      </c>
      <c r="AH153" s="1396">
        <v>132.38545405226307</v>
      </c>
      <c r="AI153" s="1396">
        <v>132.79213307839257</v>
      </c>
      <c r="AJ153" s="1396">
        <v>227.00148878025644</v>
      </c>
      <c r="AK153" s="1396">
        <v>145.47810110127045</v>
      </c>
      <c r="AL153" s="1396">
        <v>152.28538343032184</v>
      </c>
      <c r="AM153" s="1396">
        <v>187.23760116091174</v>
      </c>
      <c r="AN153" s="1396">
        <v>248.48584676483074</v>
      </c>
      <c r="AO153" s="1396">
        <v>307.55230017126314</v>
      </c>
      <c r="AP153" s="1396">
        <v>201.74496717186011</v>
      </c>
      <c r="AQ153" s="1396">
        <v>242.28417391753072</v>
      </c>
      <c r="AR153" s="1396">
        <v>312.82799720000378</v>
      </c>
      <c r="AS153" s="1396">
        <v>220.33647676539445</v>
      </c>
      <c r="AT153" s="1396">
        <v>175.02405395672562</v>
      </c>
      <c r="AU153" s="1396">
        <v>185.32989294070444</v>
      </c>
      <c r="AV153" s="1396">
        <v>169.96514658958804</v>
      </c>
      <c r="AW153" s="1396">
        <v>168.55300387274133</v>
      </c>
      <c r="AX153" s="1396">
        <v>113.24525352134054</v>
      </c>
      <c r="AY153" s="1396">
        <v>138.8272394246884</v>
      </c>
      <c r="AZ153" s="1396">
        <v>146.08295489889136</v>
      </c>
      <c r="BA153" s="1396">
        <v>177.41760228299529</v>
      </c>
      <c r="BB153" s="1396">
        <v>187.72516135845854</v>
      </c>
      <c r="BC153" s="1396">
        <v>221.8045437955069</v>
      </c>
      <c r="BD153" s="1396">
        <v>238.80007907416774</v>
      </c>
      <c r="BE153" s="1396">
        <v>278.64739766766786</v>
      </c>
      <c r="BF153" s="1396">
        <v>309.16981938079834</v>
      </c>
      <c r="BG153" s="1397">
        <v>317.14402931050927</v>
      </c>
      <c r="BH153" s="1397">
        <v>198.40468927354192</v>
      </c>
      <c r="BI153" s="1383"/>
      <c r="BJ153" s="1384"/>
      <c r="BZ153" s="27"/>
    </row>
    <row r="154" spans="1:78" s="27" customFormat="1" ht="17.100000000000001" customHeight="1">
      <c r="W154" s="1154"/>
      <c r="X154" s="1149"/>
      <c r="Y154" s="1149"/>
      <c r="Z154" s="1149"/>
      <c r="AA154" s="1385"/>
      <c r="AB154" s="1385"/>
      <c r="AC154" s="1385"/>
      <c r="AD154" s="1385"/>
      <c r="AE154" s="1385"/>
      <c r="AF154" s="1385"/>
      <c r="AG154" s="1385"/>
      <c r="AH154" s="1385"/>
      <c r="AI154" s="1385"/>
      <c r="AJ154" s="1385"/>
      <c r="AK154" s="1385"/>
      <c r="AL154" s="1385"/>
      <c r="AM154" s="1385"/>
      <c r="AN154" s="1385"/>
      <c r="AO154" s="1385"/>
      <c r="AP154" s="1385"/>
      <c r="AQ154" s="1385"/>
      <c r="AR154" s="1385"/>
      <c r="AS154" s="1385"/>
      <c r="AT154" s="1385"/>
      <c r="AU154" s="1385"/>
      <c r="AV154" s="1385"/>
      <c r="AW154" s="1385"/>
      <c r="AX154" s="1385"/>
      <c r="AY154" s="1385"/>
      <c r="AZ154" s="1385"/>
      <c r="BA154" s="1385"/>
      <c r="BB154" s="1385"/>
      <c r="BC154" s="1385"/>
      <c r="BD154" s="1385"/>
      <c r="BE154" s="1385"/>
      <c r="BF154" s="1385"/>
      <c r="BG154" s="1385"/>
      <c r="BH154" s="1385"/>
      <c r="BI154" s="208"/>
    </row>
    <row r="156" spans="1:78" ht="21" thickBot="1">
      <c r="T156" s="1428" t="s">
        <v>501</v>
      </c>
      <c r="U156" s="27"/>
      <c r="V156" s="27"/>
      <c r="W156" s="1154"/>
      <c r="X156" s="1688"/>
    </row>
    <row r="157" spans="1:78" ht="14.4" thickBot="1">
      <c r="T157" s="32" t="s">
        <v>155</v>
      </c>
      <c r="U157" s="1036"/>
      <c r="V157" s="856"/>
      <c r="W157" s="1154"/>
      <c r="X157" s="1522"/>
      <c r="Y157" s="1150"/>
      <c r="Z157" s="1689"/>
      <c r="AA157" s="1008">
        <v>1990</v>
      </c>
      <c r="AB157" s="356">
        <f>AA157+1</f>
        <v>1991</v>
      </c>
      <c r="AC157" s="356">
        <f t="shared" ref="AC157:BG157" si="30">AB157+1</f>
        <v>1992</v>
      </c>
      <c r="AD157" s="356">
        <f t="shared" si="30"/>
        <v>1993</v>
      </c>
      <c r="AE157" s="356">
        <f t="shared" si="30"/>
        <v>1994</v>
      </c>
      <c r="AF157" s="356">
        <f t="shared" si="30"/>
        <v>1995</v>
      </c>
      <c r="AG157" s="356">
        <f t="shared" si="30"/>
        <v>1996</v>
      </c>
      <c r="AH157" s="356">
        <f t="shared" si="30"/>
        <v>1997</v>
      </c>
      <c r="AI157" s="356">
        <f t="shared" si="30"/>
        <v>1998</v>
      </c>
      <c r="AJ157" s="356">
        <f t="shared" si="30"/>
        <v>1999</v>
      </c>
      <c r="AK157" s="356">
        <f t="shared" si="30"/>
        <v>2000</v>
      </c>
      <c r="AL157" s="356">
        <f t="shared" si="30"/>
        <v>2001</v>
      </c>
      <c r="AM157" s="356">
        <f t="shared" si="30"/>
        <v>2002</v>
      </c>
      <c r="AN157" s="356">
        <f t="shared" si="30"/>
        <v>2003</v>
      </c>
      <c r="AO157" s="356">
        <f t="shared" si="30"/>
        <v>2004</v>
      </c>
      <c r="AP157" s="356">
        <f t="shared" si="30"/>
        <v>2005</v>
      </c>
      <c r="AQ157" s="356">
        <f t="shared" si="30"/>
        <v>2006</v>
      </c>
      <c r="AR157" s="356">
        <f t="shared" si="30"/>
        <v>2007</v>
      </c>
      <c r="AS157" s="356">
        <f t="shared" si="30"/>
        <v>2008</v>
      </c>
      <c r="AT157" s="356">
        <f t="shared" si="30"/>
        <v>2009</v>
      </c>
      <c r="AU157" s="356">
        <f t="shared" si="30"/>
        <v>2010</v>
      </c>
      <c r="AV157" s="356">
        <f t="shared" si="30"/>
        <v>2011</v>
      </c>
      <c r="AW157" s="356">
        <f t="shared" si="30"/>
        <v>2012</v>
      </c>
      <c r="AX157" s="356">
        <f t="shared" si="30"/>
        <v>2013</v>
      </c>
      <c r="AY157" s="356">
        <f t="shared" si="30"/>
        <v>2014</v>
      </c>
      <c r="AZ157" s="356">
        <f t="shared" si="30"/>
        <v>2015</v>
      </c>
      <c r="BA157" s="356">
        <f t="shared" si="30"/>
        <v>2016</v>
      </c>
      <c r="BB157" s="356">
        <f t="shared" si="30"/>
        <v>2017</v>
      </c>
      <c r="BC157" s="356">
        <f t="shared" si="30"/>
        <v>2018</v>
      </c>
      <c r="BD157" s="356">
        <f t="shared" si="30"/>
        <v>2019</v>
      </c>
      <c r="BE157" s="356">
        <f t="shared" si="30"/>
        <v>2020</v>
      </c>
      <c r="BF157" s="356">
        <f t="shared" si="30"/>
        <v>2021</v>
      </c>
      <c r="BG157" s="357">
        <f t="shared" si="30"/>
        <v>2022</v>
      </c>
      <c r="BH157" s="358">
        <f t="shared" ref="BH157" si="31">BG157+1</f>
        <v>2023</v>
      </c>
      <c r="BI157" s="1126" t="s">
        <v>16</v>
      </c>
      <c r="BJ157" s="36" t="s">
        <v>1</v>
      </c>
      <c r="BY157" s="27"/>
    </row>
    <row r="158" spans="1:78" s="22" customFormat="1" ht="15" customHeight="1">
      <c r="A158" s="27"/>
      <c r="B158" s="353"/>
      <c r="C158" s="353"/>
      <c r="D158" s="353"/>
      <c r="E158" s="353"/>
      <c r="F158" s="353"/>
      <c r="G158" s="353"/>
      <c r="H158" s="353"/>
      <c r="I158" s="353"/>
      <c r="J158" s="353"/>
      <c r="K158" s="353"/>
      <c r="L158" s="353"/>
      <c r="M158" s="353"/>
      <c r="N158" s="353"/>
      <c r="O158" s="353"/>
      <c r="P158" s="353"/>
      <c r="Q158" s="353"/>
      <c r="R158" s="353"/>
      <c r="S158" s="353"/>
      <c r="T158" s="1429" t="s">
        <v>502</v>
      </c>
      <c r="U158" s="1366"/>
      <c r="V158" s="1367"/>
      <c r="W158" s="1154"/>
      <c r="X158" s="1550"/>
      <c r="Y158" s="1154"/>
      <c r="Z158" s="1685"/>
      <c r="AA158" s="1430">
        <f>SUM(AA7,AA29,AA64,AA93)</f>
        <v>1091234.7906115896</v>
      </c>
      <c r="AB158" s="1430">
        <f>SUM(AB7,AB29,AB64,AB93)</f>
        <v>1101533.1664131044</v>
      </c>
      <c r="AC158" s="1430">
        <f t="shared" ref="AC158:BG158" si="32">SUM(AC7,AC29,AC64,AC93)</f>
        <v>1109477.4384261558</v>
      </c>
      <c r="AD158" s="1430">
        <f t="shared" si="32"/>
        <v>1103449.1825944788</v>
      </c>
      <c r="AE158" s="1430">
        <f t="shared" si="32"/>
        <v>1154346.0101352497</v>
      </c>
      <c r="AF158" s="1430">
        <f t="shared" si="32"/>
        <v>1166273.3802165715</v>
      </c>
      <c r="AG158" s="1430">
        <f t="shared" si="32"/>
        <v>1177640.2490316352</v>
      </c>
      <c r="AH158" s="1430">
        <f t="shared" si="32"/>
        <v>1172099.5660779853</v>
      </c>
      <c r="AI158" s="1430">
        <f t="shared" si="32"/>
        <v>1137941.9936644251</v>
      </c>
      <c r="AJ158" s="1430">
        <f t="shared" si="32"/>
        <v>1174474.5007765407</v>
      </c>
      <c r="AK158" s="1430">
        <f t="shared" si="32"/>
        <v>1196374.5841576452</v>
      </c>
      <c r="AL158" s="1430">
        <f t="shared" si="32"/>
        <v>1184073.8023848105</v>
      </c>
      <c r="AM158" s="1430">
        <f t="shared" si="32"/>
        <v>1215813.6502675465</v>
      </c>
      <c r="AN158" s="1430">
        <f t="shared" si="32"/>
        <v>1224662.5301549467</v>
      </c>
      <c r="AO158" s="1430">
        <f t="shared" si="32"/>
        <v>1220498.316825425</v>
      </c>
      <c r="AP158" s="1430">
        <f t="shared" si="32"/>
        <v>1227417.192093245</v>
      </c>
      <c r="AQ158" s="1430">
        <f t="shared" si="32"/>
        <v>1204689.1604679446</v>
      </c>
      <c r="AR158" s="1430">
        <f t="shared" si="32"/>
        <v>1240887.1080474928</v>
      </c>
      <c r="AS158" s="1430">
        <f t="shared" si="32"/>
        <v>1173091.3611304215</v>
      </c>
      <c r="AT158" s="1430">
        <f t="shared" si="32"/>
        <v>1111858.3661315837</v>
      </c>
      <c r="AU158" s="1430">
        <f t="shared" si="32"/>
        <v>1161805.6520572773</v>
      </c>
      <c r="AV158" s="1430">
        <f t="shared" si="32"/>
        <v>1212529.4108881219</v>
      </c>
      <c r="AW158" s="1430">
        <f t="shared" si="32"/>
        <v>1252819.8195546935</v>
      </c>
      <c r="AX158" s="1430">
        <f t="shared" si="32"/>
        <v>1260327.2508366157</v>
      </c>
      <c r="AY158" s="1430">
        <f t="shared" si="32"/>
        <v>1209709.2799768921</v>
      </c>
      <c r="AZ158" s="1430">
        <f t="shared" si="32"/>
        <v>1170822.4102588184</v>
      </c>
      <c r="BA158" s="1430">
        <f t="shared" si="32"/>
        <v>1151728.0158414349</v>
      </c>
      <c r="BB158" s="1430">
        <f t="shared" si="32"/>
        <v>1135798.4170956705</v>
      </c>
      <c r="BC158" s="1430">
        <f t="shared" si="32"/>
        <v>1090238.7369745553</v>
      </c>
      <c r="BD158" s="1430">
        <f t="shared" si="32"/>
        <v>1054591.4217470088</v>
      </c>
      <c r="BE158" s="1430">
        <f t="shared" si="32"/>
        <v>992980.76747125585</v>
      </c>
      <c r="BF158" s="1430">
        <f t="shared" si="32"/>
        <v>1012450.7803691665</v>
      </c>
      <c r="BG158" s="1447">
        <f t="shared" si="32"/>
        <v>986074.34668175247</v>
      </c>
      <c r="BH158" s="1454">
        <f t="shared" ref="BH158" si="33">SUM(BH7,BH29,BH64,BH93)</f>
        <v>940086.85376270919</v>
      </c>
      <c r="BI158" s="1371"/>
      <c r="BJ158" s="1372"/>
    </row>
    <row r="159" spans="1:78" ht="17.100000000000001" customHeight="1">
      <c r="B159" s="1212"/>
      <c r="C159" s="1212"/>
      <c r="D159" s="1212"/>
      <c r="E159" s="1212"/>
      <c r="F159" s="1212"/>
      <c r="G159" s="1212"/>
      <c r="H159" s="1212"/>
      <c r="I159" s="1212"/>
      <c r="J159" s="1212"/>
      <c r="K159" s="1212"/>
      <c r="L159" s="1212"/>
      <c r="M159" s="1212"/>
      <c r="N159" s="1212"/>
      <c r="O159" s="1212"/>
      <c r="P159" s="1212"/>
      <c r="Q159" s="1212"/>
      <c r="R159" s="1212"/>
      <c r="S159" s="1212"/>
      <c r="T159" s="1431" t="s">
        <v>510</v>
      </c>
      <c r="U159" s="1432"/>
      <c r="V159" s="1432"/>
      <c r="W159" s="1154"/>
      <c r="X159" s="1550"/>
      <c r="Z159" s="1685"/>
      <c r="AA159" s="1433">
        <f>SUM(AA30,AA67,AA96,AA122,AA132,AA142,AA151)</f>
        <v>107441.6566754974</v>
      </c>
      <c r="AB159" s="1434">
        <f>SUM(AB30,AB67,AB96,AB122,AB132,AB142,AB151)</f>
        <v>111844.17608865105</v>
      </c>
      <c r="AC159" s="1434">
        <f t="shared" ref="AC159:BG159" si="34">SUM(AC30,AC67,AC96,AC122,AC132,AC142,AC151)</f>
        <v>113778.73381495682</v>
      </c>
      <c r="AD159" s="1434">
        <f t="shared" si="34"/>
        <v>115769.47187890027</v>
      </c>
      <c r="AE159" s="1434">
        <f t="shared" si="34"/>
        <v>122574.61566262145</v>
      </c>
      <c r="AF159" s="1434">
        <f t="shared" si="34"/>
        <v>131844.91760586813</v>
      </c>
      <c r="AG159" s="1434">
        <f t="shared" si="34"/>
        <v>134027.67579231024</v>
      </c>
      <c r="AH159" s="1434">
        <f t="shared" si="34"/>
        <v>131078.49869445772</v>
      </c>
      <c r="AI159" s="1434">
        <f t="shared" si="34"/>
        <v>118810.63665805406</v>
      </c>
      <c r="AJ159" s="1434">
        <f t="shared" si="34"/>
        <v>106912.52452379775</v>
      </c>
      <c r="AK159" s="1434">
        <f t="shared" si="34"/>
        <v>104963.13169091674</v>
      </c>
      <c r="AL159" s="1434">
        <f t="shared" si="34"/>
        <v>94815.407202680944</v>
      </c>
      <c r="AM159" s="1434">
        <f t="shared" si="34"/>
        <v>88968.991838273825</v>
      </c>
      <c r="AN159" s="1434">
        <f t="shared" si="34"/>
        <v>87923.182318271414</v>
      </c>
      <c r="AO159" s="1434">
        <f t="shared" si="34"/>
        <v>85378.612840886344</v>
      </c>
      <c r="AP159" s="1434">
        <f t="shared" si="34"/>
        <v>86473.797846265588</v>
      </c>
      <c r="AQ159" s="1434">
        <f t="shared" si="34"/>
        <v>89078.566636860662</v>
      </c>
      <c r="AR159" s="1434">
        <f t="shared" si="34"/>
        <v>88245.865121383293</v>
      </c>
      <c r="AS159" s="1434">
        <f t="shared" si="34"/>
        <v>83722.763555350684</v>
      </c>
      <c r="AT159" s="1434">
        <f t="shared" si="34"/>
        <v>76353.162997609863</v>
      </c>
      <c r="AU159" s="1434">
        <f t="shared" si="34"/>
        <v>79599.452200538057</v>
      </c>
      <c r="AV159" s="1434">
        <f t="shared" si="34"/>
        <v>81254.664392327075</v>
      </c>
      <c r="AW159" s="1434">
        <f t="shared" si="34"/>
        <v>83736.096234482495</v>
      </c>
      <c r="AX159" s="1434">
        <f t="shared" si="34"/>
        <v>87925.455712793802</v>
      </c>
      <c r="AY159" s="1434">
        <f t="shared" si="34"/>
        <v>90394.4479922194</v>
      </c>
      <c r="AZ159" s="1434">
        <f t="shared" si="34"/>
        <v>91354.272395268272</v>
      </c>
      <c r="BA159" s="1434">
        <f t="shared" si="34"/>
        <v>93366.096360190379</v>
      </c>
      <c r="BB159" s="1434">
        <f t="shared" si="34"/>
        <v>95357.86240634555</v>
      </c>
      <c r="BC159" s="1434">
        <f t="shared" si="34"/>
        <v>95726.425476786229</v>
      </c>
      <c r="BD159" s="1434">
        <f t="shared" si="34"/>
        <v>96145.03493369378</v>
      </c>
      <c r="BE159" s="1434">
        <f t="shared" si="34"/>
        <v>95138.606992264817</v>
      </c>
      <c r="BF159" s="1434">
        <f t="shared" si="34"/>
        <v>97052.522143258437</v>
      </c>
      <c r="BG159" s="1448">
        <f t="shared" si="34"/>
        <v>93337.304290308763</v>
      </c>
      <c r="BH159" s="1455">
        <f t="shared" ref="BH159" si="35">SUM(BH30,BH67,BH96,BH122,BH132,BH142,BH151)</f>
        <v>90249.425031104503</v>
      </c>
      <c r="BI159" s="1005"/>
      <c r="BJ159" s="1007"/>
      <c r="BY159" s="27"/>
    </row>
    <row r="160" spans="1:78" s="22" customFormat="1">
      <c r="A160" s="27"/>
      <c r="B160" s="353"/>
      <c r="C160" s="353"/>
      <c r="D160" s="353"/>
      <c r="E160" s="353"/>
      <c r="F160" s="353"/>
      <c r="G160" s="353"/>
      <c r="H160" s="353"/>
      <c r="I160" s="353"/>
      <c r="J160" s="353"/>
      <c r="K160" s="353"/>
      <c r="L160" s="353"/>
      <c r="M160" s="353"/>
      <c r="N160" s="353"/>
      <c r="O160" s="353"/>
      <c r="P160" s="353"/>
      <c r="Q160" s="353"/>
      <c r="R160" s="353"/>
      <c r="S160" s="353"/>
      <c r="T160" s="1435" t="s">
        <v>158</v>
      </c>
      <c r="U160" s="1347"/>
      <c r="V160" s="980"/>
      <c r="W160" s="1154"/>
      <c r="X160" s="1550"/>
      <c r="Y160" s="1149"/>
      <c r="Z160" s="1685"/>
      <c r="AA160" s="1436">
        <f>SUM(AA36,AA70,AA100)</f>
        <v>39280.609474530182</v>
      </c>
      <c r="AB160" s="1436">
        <f>SUM(AB36,AB70,AB100)</f>
        <v>38896.721721378359</v>
      </c>
      <c r="AC160" s="1436">
        <f t="shared" ref="AC160:BG160" si="36">SUM(AC36,AC70,AC100)</f>
        <v>39766.027972064338</v>
      </c>
      <c r="AD160" s="1436">
        <f t="shared" si="36"/>
        <v>39780.420145043681</v>
      </c>
      <c r="AE160" s="1436">
        <f t="shared" si="36"/>
        <v>39961.055059606981</v>
      </c>
      <c r="AF160" s="1436">
        <f t="shared" si="36"/>
        <v>39034.268782040817</v>
      </c>
      <c r="AG160" s="1436">
        <f t="shared" si="36"/>
        <v>38171.945450203508</v>
      </c>
      <c r="AH160" s="1436">
        <f t="shared" si="36"/>
        <v>38270.044746793574</v>
      </c>
      <c r="AI160" s="1436">
        <f t="shared" si="36"/>
        <v>37034.562251701398</v>
      </c>
      <c r="AJ160" s="1436">
        <f t="shared" si="36"/>
        <v>37089.509220346117</v>
      </c>
      <c r="AK160" s="1436">
        <f t="shared" si="36"/>
        <v>37048.493212369627</v>
      </c>
      <c r="AL160" s="1436">
        <f t="shared" si="36"/>
        <v>36260.377390085843</v>
      </c>
      <c r="AM160" s="1436">
        <f t="shared" si="36"/>
        <v>36443.273467981591</v>
      </c>
      <c r="AN160" s="1436">
        <f t="shared" si="36"/>
        <v>35945.97667042489</v>
      </c>
      <c r="AO160" s="1436">
        <f t="shared" si="36"/>
        <v>35823.277726089989</v>
      </c>
      <c r="AP160" s="1436">
        <f t="shared" si="36"/>
        <v>36271.131477834642</v>
      </c>
      <c r="AQ160" s="1436">
        <f t="shared" si="36"/>
        <v>36111.737998274388</v>
      </c>
      <c r="AR160" s="1436">
        <f t="shared" si="36"/>
        <v>36481.542317500061</v>
      </c>
      <c r="AS160" s="1436">
        <f t="shared" si="36"/>
        <v>35358.482622631993</v>
      </c>
      <c r="AT160" s="1436">
        <f t="shared" si="36"/>
        <v>35158.919994969416</v>
      </c>
      <c r="AU160" s="1436">
        <f t="shared" si="36"/>
        <v>35394.54482261277</v>
      </c>
      <c r="AV160" s="1436">
        <f t="shared" si="36"/>
        <v>34605.972744398736</v>
      </c>
      <c r="AW160" s="1436">
        <f t="shared" si="36"/>
        <v>34199.395239699319</v>
      </c>
      <c r="AX160" s="1436">
        <f t="shared" si="36"/>
        <v>34485.616293951905</v>
      </c>
      <c r="AY160" s="1436">
        <f t="shared" si="36"/>
        <v>34090.71478522152</v>
      </c>
      <c r="AZ160" s="1436">
        <f t="shared" si="36"/>
        <v>33871.292947844922</v>
      </c>
      <c r="BA160" s="1436">
        <f t="shared" si="36"/>
        <v>33907.173440937971</v>
      </c>
      <c r="BB160" s="1436">
        <f t="shared" si="36"/>
        <v>33818.773165359169</v>
      </c>
      <c r="BC160" s="1436">
        <f t="shared" si="36"/>
        <v>33201.478695156082</v>
      </c>
      <c r="BD160" s="1436">
        <f t="shared" si="36"/>
        <v>33153.508949433453</v>
      </c>
      <c r="BE160" s="1436">
        <f t="shared" si="36"/>
        <v>33280.479899608057</v>
      </c>
      <c r="BF160" s="1436">
        <f t="shared" si="36"/>
        <v>33323.444955723011</v>
      </c>
      <c r="BG160" s="1449">
        <f t="shared" si="36"/>
        <v>32766.805778105285</v>
      </c>
      <c r="BH160" s="1456">
        <f t="shared" ref="BH160" si="37">SUM(BH36,BH70,BH100)</f>
        <v>32430.770393430175</v>
      </c>
      <c r="BI160" s="1005"/>
      <c r="BJ160" s="1007"/>
    </row>
    <row r="161" spans="1:62" ht="15" customHeight="1">
      <c r="B161" s="1212"/>
      <c r="C161" s="1212"/>
      <c r="D161" s="1212"/>
      <c r="E161" s="1212"/>
      <c r="F161" s="1212"/>
      <c r="G161" s="1212"/>
      <c r="H161" s="1212"/>
      <c r="I161" s="1212"/>
      <c r="J161" s="1212"/>
      <c r="K161" s="1212"/>
      <c r="L161" s="1212"/>
      <c r="M161" s="1212"/>
      <c r="N161" s="1212"/>
      <c r="O161" s="1212"/>
      <c r="P161" s="1212"/>
      <c r="Q161" s="1212"/>
      <c r="R161" s="1212"/>
      <c r="S161" s="1212"/>
      <c r="T161" s="1437" t="s">
        <v>232</v>
      </c>
      <c r="U161" s="1438"/>
      <c r="V161" s="1439"/>
      <c r="W161" s="1154"/>
      <c r="X161" s="1550"/>
      <c r="Y161" s="1521"/>
      <c r="Z161" s="1685"/>
      <c r="AA161" s="1758"/>
      <c r="AB161" s="1758"/>
      <c r="AC161" s="1758"/>
      <c r="AD161" s="1758"/>
      <c r="AE161" s="1758"/>
      <c r="AF161" s="1758"/>
      <c r="AG161" s="1758"/>
      <c r="AH161" s="1758"/>
      <c r="AI161" s="1758"/>
      <c r="AJ161" s="1758"/>
      <c r="AK161" s="1758"/>
      <c r="AL161" s="1758"/>
      <c r="AM161" s="1758"/>
      <c r="AN161" s="1758"/>
      <c r="AO161" s="1758"/>
      <c r="AP161" s="1758"/>
      <c r="AQ161" s="1758"/>
      <c r="AR161" s="1758"/>
      <c r="AS161" s="1758"/>
      <c r="AT161" s="1758"/>
      <c r="AU161" s="1758"/>
      <c r="AV161" s="1758"/>
      <c r="AW161" s="1758"/>
      <c r="AX161" s="1758"/>
      <c r="AY161" s="1758"/>
      <c r="AZ161" s="1758"/>
      <c r="BA161" s="1758"/>
      <c r="BB161" s="1758"/>
      <c r="BC161" s="1758"/>
      <c r="BD161" s="1758"/>
      <c r="BE161" s="1758"/>
      <c r="BF161" s="1758"/>
      <c r="BG161" s="1772"/>
      <c r="BH161" s="1760"/>
      <c r="BI161" s="1773"/>
      <c r="BJ161" s="1774"/>
    </row>
    <row r="162" spans="1:62" s="22" customFormat="1">
      <c r="A162" s="27"/>
      <c r="B162" s="353"/>
      <c r="C162" s="353"/>
      <c r="D162" s="353"/>
      <c r="E162" s="353"/>
      <c r="F162" s="353"/>
      <c r="G162" s="353"/>
      <c r="H162" s="353"/>
      <c r="I162" s="353"/>
      <c r="J162" s="353"/>
      <c r="K162" s="353"/>
      <c r="L162" s="353"/>
      <c r="M162" s="353"/>
      <c r="N162" s="353"/>
      <c r="O162" s="353"/>
      <c r="P162" s="353"/>
      <c r="Q162" s="353"/>
      <c r="R162" s="353"/>
      <c r="S162" s="353"/>
      <c r="T162" s="73" t="s">
        <v>169</v>
      </c>
      <c r="U162" s="1347"/>
      <c r="V162" s="980"/>
      <c r="W162" s="1154"/>
      <c r="X162" s="1550"/>
      <c r="Y162" s="1149"/>
      <c r="Z162" s="1685"/>
      <c r="AA162" s="1436">
        <f>SUM(AA48,AA80,AA110)</f>
        <v>31550.098395867171</v>
      </c>
      <c r="AB162" s="1436">
        <f>SUM(AB48,AB80,AB110)</f>
        <v>31425.100408015842</v>
      </c>
      <c r="AC162" s="1436">
        <f t="shared" ref="AC162:BG162" si="38">SUM(AC48,AC80,AC110)</f>
        <v>32465.525515364719</v>
      </c>
      <c r="AD162" s="1436">
        <f t="shared" si="38"/>
        <v>31947.123282519049</v>
      </c>
      <c r="AE162" s="1436">
        <f t="shared" si="38"/>
        <v>34279.05994748712</v>
      </c>
      <c r="AF162" s="1436">
        <f t="shared" si="38"/>
        <v>34324.556864412327</v>
      </c>
      <c r="AG162" s="1436">
        <f t="shared" si="38"/>
        <v>34272.415182320976</v>
      </c>
      <c r="AH162" s="1436">
        <f t="shared" si="38"/>
        <v>34509.322895433004</v>
      </c>
      <c r="AI162" s="1436">
        <f t="shared" si="38"/>
        <v>34085.46066298784</v>
      </c>
      <c r="AJ162" s="1436">
        <f t="shared" si="38"/>
        <v>33340.055179759525</v>
      </c>
      <c r="AK162" s="1436">
        <f t="shared" si="38"/>
        <v>32986.266905124554</v>
      </c>
      <c r="AL162" s="1436">
        <f t="shared" si="38"/>
        <v>31241.258523491124</v>
      </c>
      <c r="AM162" s="1436">
        <f t="shared" si="38"/>
        <v>29817.697613042837</v>
      </c>
      <c r="AN162" s="1436">
        <f t="shared" si="38"/>
        <v>29680.835796309257</v>
      </c>
      <c r="AO162" s="1436">
        <f t="shared" si="38"/>
        <v>28713.022311371366</v>
      </c>
      <c r="AP162" s="1436">
        <f t="shared" si="38"/>
        <v>27883.392992955687</v>
      </c>
      <c r="AQ162" s="1436">
        <f t="shared" si="38"/>
        <v>26551.018330281884</v>
      </c>
      <c r="AR162" s="1436">
        <f t="shared" si="38"/>
        <v>26200.605559070264</v>
      </c>
      <c r="AS162" s="1436">
        <f t="shared" si="38"/>
        <v>26721.897620230204</v>
      </c>
      <c r="AT162" s="1436">
        <f t="shared" si="38"/>
        <v>23552.996656088046</v>
      </c>
      <c r="AU162" s="1436">
        <f t="shared" si="38"/>
        <v>23404.006687215035</v>
      </c>
      <c r="AV162" s="1436">
        <f t="shared" si="38"/>
        <v>22309.019636272067</v>
      </c>
      <c r="AW162" s="1436">
        <f t="shared" si="38"/>
        <v>22578.212463779659</v>
      </c>
      <c r="AX162" s="1436">
        <f t="shared" si="38"/>
        <v>22310.185416893582</v>
      </c>
      <c r="AY162" s="1436">
        <f t="shared" si="38"/>
        <v>21367.006459500895</v>
      </c>
      <c r="AZ162" s="1436">
        <f t="shared" si="38"/>
        <v>21037.58962903481</v>
      </c>
      <c r="BA162" s="1436">
        <f t="shared" si="38"/>
        <v>20074.761448750636</v>
      </c>
      <c r="BB162" s="1436">
        <f t="shared" si="38"/>
        <v>19605.32903146874</v>
      </c>
      <c r="BC162" s="1436">
        <f t="shared" si="38"/>
        <v>20251.238349333606</v>
      </c>
      <c r="BD162" s="1436">
        <f t="shared" si="38"/>
        <v>19769.075201513726</v>
      </c>
      <c r="BE162" s="1436">
        <f t="shared" si="38"/>
        <v>18497.875023990509</v>
      </c>
      <c r="BF162" s="1436">
        <f t="shared" si="38"/>
        <v>18791.98517224806</v>
      </c>
      <c r="BG162" s="1449">
        <f t="shared" si="38"/>
        <v>17981.387235370403</v>
      </c>
      <c r="BH162" s="1456">
        <f t="shared" ref="BH162" si="39">SUM(BH48,BH80,BH110)</f>
        <v>17830.988603560902</v>
      </c>
      <c r="BI162" s="1181"/>
      <c r="BJ162" s="1182"/>
    </row>
    <row r="163" spans="1:62" ht="15" customHeight="1" thickBot="1">
      <c r="B163" s="1212"/>
      <c r="C163" s="1212"/>
      <c r="D163" s="1212"/>
      <c r="E163" s="1212"/>
      <c r="F163" s="1212"/>
      <c r="G163" s="1212"/>
      <c r="H163" s="1212"/>
      <c r="I163" s="1212"/>
      <c r="J163" s="1212"/>
      <c r="K163" s="1212"/>
      <c r="L163" s="1212"/>
      <c r="M163" s="1212"/>
      <c r="N163" s="1212"/>
      <c r="O163" s="1212"/>
      <c r="P163" s="1212"/>
      <c r="Q163" s="1212"/>
      <c r="R163" s="1212"/>
      <c r="S163" s="1212"/>
      <c r="T163" s="79" t="s">
        <v>233</v>
      </c>
      <c r="U163" s="80"/>
      <c r="V163" s="1086"/>
      <c r="X163" s="1550"/>
      <c r="Z163" s="1152"/>
      <c r="AA163" s="1106">
        <f>AA51</f>
        <v>5489.8922502729993</v>
      </c>
      <c r="AB163" s="1106">
        <f>AB51</f>
        <v>5311.1741081715281</v>
      </c>
      <c r="AC163" s="1106">
        <f t="shared" ref="AC163:BG163" si="40">AC51</f>
        <v>5034.1656152937849</v>
      </c>
      <c r="AD163" s="1106">
        <f t="shared" si="40"/>
        <v>4800.9631151802378</v>
      </c>
      <c r="AE163" s="1106">
        <f t="shared" si="40"/>
        <v>4791.5602523297484</v>
      </c>
      <c r="AF163" s="1106">
        <f t="shared" si="40"/>
        <v>4693.1337667408479</v>
      </c>
      <c r="AG163" s="1106">
        <f t="shared" si="40"/>
        <v>4727.49049548325</v>
      </c>
      <c r="AH163" s="1106">
        <f t="shared" si="40"/>
        <v>4556.4372380867662</v>
      </c>
      <c r="AI163" s="1106">
        <f t="shared" si="40"/>
        <v>4176.2395839282326</v>
      </c>
      <c r="AJ163" s="1106">
        <f t="shared" si="40"/>
        <v>4170.7982319279035</v>
      </c>
      <c r="AK163" s="1106">
        <f t="shared" si="40"/>
        <v>4242.1253332828719</v>
      </c>
      <c r="AL163" s="1106">
        <f t="shared" si="40"/>
        <v>3803.568123932404</v>
      </c>
      <c r="AM163" s="1106">
        <f t="shared" si="40"/>
        <v>3562.1898054296485</v>
      </c>
      <c r="AN163" s="1106">
        <f t="shared" si="40"/>
        <v>3422.2575237096744</v>
      </c>
      <c r="AO163" s="1106">
        <f t="shared" si="40"/>
        <v>3346.1899645017111</v>
      </c>
      <c r="AP163" s="1106">
        <f t="shared" si="40"/>
        <v>3250.8140528443782</v>
      </c>
      <c r="AQ163" s="1106">
        <f t="shared" si="40"/>
        <v>3173.1195158461928</v>
      </c>
      <c r="AR163" s="1106">
        <f t="shared" si="40"/>
        <v>3022.0613257753516</v>
      </c>
      <c r="AS163" s="1106">
        <f t="shared" si="40"/>
        <v>2723.6904751124448</v>
      </c>
      <c r="AT163" s="1106">
        <f t="shared" si="40"/>
        <v>2513.5092259627982</v>
      </c>
      <c r="AU163" s="1106">
        <f t="shared" si="40"/>
        <v>2441.5327038959404</v>
      </c>
      <c r="AV163" s="1106">
        <f t="shared" si="40"/>
        <v>2354.1093653550797</v>
      </c>
      <c r="AW163" s="1106">
        <f t="shared" si="40"/>
        <v>2283.4515486974242</v>
      </c>
      <c r="AX163" s="1106">
        <f t="shared" si="40"/>
        <v>2289.0964441148244</v>
      </c>
      <c r="AY163" s="1106">
        <f t="shared" si="40"/>
        <v>2217.534663047813</v>
      </c>
      <c r="AZ163" s="1106">
        <f t="shared" si="40"/>
        <v>2194.4764272326456</v>
      </c>
      <c r="BA163" s="1106">
        <f t="shared" si="40"/>
        <v>2156.8119227383972</v>
      </c>
      <c r="BB163" s="1106">
        <f t="shared" si="40"/>
        <v>2121.4065441487392</v>
      </c>
      <c r="BC163" s="1106">
        <f t="shared" si="40"/>
        <v>2072.5193218115492</v>
      </c>
      <c r="BD163" s="1106">
        <f t="shared" si="40"/>
        <v>2015.3368598298975</v>
      </c>
      <c r="BE163" s="1106">
        <f t="shared" si="40"/>
        <v>1873.3853662539157</v>
      </c>
      <c r="BF163" s="1106">
        <f t="shared" si="40"/>
        <v>1844.2789833298309</v>
      </c>
      <c r="BG163" s="1451">
        <f t="shared" si="40"/>
        <v>1836.1856282467602</v>
      </c>
      <c r="BH163" s="1458">
        <f t="shared" ref="BH163" si="41">BH51</f>
        <v>1806.5277781015029</v>
      </c>
      <c r="BI163" s="1139"/>
      <c r="BJ163" s="82"/>
    </row>
    <row r="164" spans="1:62" ht="15" customHeight="1" thickTop="1">
      <c r="T164" s="1441" t="s">
        <v>511</v>
      </c>
      <c r="U164" s="1442"/>
      <c r="V164" s="1443"/>
      <c r="X164" s="1550"/>
      <c r="Z164" s="1152"/>
      <c r="AA164" s="1444">
        <f>SUM(AA158:AA160,AA162)</f>
        <v>1269507.1551574843</v>
      </c>
      <c r="AB164" s="1444">
        <f t="shared" ref="AB164:BG164" si="42">SUM(AB158:AB160,AB162)</f>
        <v>1283699.1646311495</v>
      </c>
      <c r="AC164" s="1444">
        <f t="shared" si="42"/>
        <v>1295487.7257285418</v>
      </c>
      <c r="AD164" s="1444">
        <f t="shared" si="42"/>
        <v>1290946.1979009416</v>
      </c>
      <c r="AE164" s="1444">
        <f t="shared" si="42"/>
        <v>1351160.7408049651</v>
      </c>
      <c r="AF164" s="1444">
        <f t="shared" si="42"/>
        <v>1371477.1234688926</v>
      </c>
      <c r="AG164" s="1444">
        <f t="shared" si="42"/>
        <v>1384112.2854564697</v>
      </c>
      <c r="AH164" s="1444">
        <f t="shared" si="42"/>
        <v>1375957.4324146698</v>
      </c>
      <c r="AI164" s="1444">
        <f t="shared" si="42"/>
        <v>1327872.6532371684</v>
      </c>
      <c r="AJ164" s="1444">
        <f t="shared" si="42"/>
        <v>1351816.5897004441</v>
      </c>
      <c r="AK164" s="1444">
        <f t="shared" si="42"/>
        <v>1371372.4759660563</v>
      </c>
      <c r="AL164" s="1444">
        <f t="shared" si="42"/>
        <v>1346390.8455010687</v>
      </c>
      <c r="AM164" s="1444">
        <f t="shared" si="42"/>
        <v>1371043.6131868446</v>
      </c>
      <c r="AN164" s="1444">
        <f t="shared" si="42"/>
        <v>1378212.5249399522</v>
      </c>
      <c r="AO164" s="1444">
        <f t="shared" si="42"/>
        <v>1370413.2297037728</v>
      </c>
      <c r="AP164" s="1444">
        <f t="shared" si="42"/>
        <v>1378045.5144103009</v>
      </c>
      <c r="AQ164" s="1444">
        <f t="shared" si="42"/>
        <v>1356430.4834333614</v>
      </c>
      <c r="AR164" s="1444">
        <f t="shared" si="42"/>
        <v>1391815.1210454465</v>
      </c>
      <c r="AS164" s="1444">
        <f t="shared" si="42"/>
        <v>1318894.5049286345</v>
      </c>
      <c r="AT164" s="1444">
        <f t="shared" si="42"/>
        <v>1246923.4457802512</v>
      </c>
      <c r="AU164" s="1444">
        <f t="shared" si="42"/>
        <v>1300203.6557676431</v>
      </c>
      <c r="AV164" s="1444">
        <f t="shared" si="42"/>
        <v>1350699.0676611196</v>
      </c>
      <c r="AW164" s="1444">
        <f t="shared" si="42"/>
        <v>1393333.523492655</v>
      </c>
      <c r="AX164" s="1444">
        <f t="shared" si="42"/>
        <v>1405048.508260255</v>
      </c>
      <c r="AY164" s="1444">
        <f t="shared" si="42"/>
        <v>1355561.4492138338</v>
      </c>
      <c r="AZ164" s="1444">
        <f t="shared" si="42"/>
        <v>1317085.5652309663</v>
      </c>
      <c r="BA164" s="1444">
        <f t="shared" si="42"/>
        <v>1299076.0470913139</v>
      </c>
      <c r="BB164" s="1444">
        <f t="shared" si="42"/>
        <v>1284580.381698844</v>
      </c>
      <c r="BC164" s="1444">
        <f t="shared" si="42"/>
        <v>1239417.8794958312</v>
      </c>
      <c r="BD164" s="1444">
        <f t="shared" si="42"/>
        <v>1203659.0408316497</v>
      </c>
      <c r="BE164" s="1444">
        <f t="shared" si="42"/>
        <v>1139897.7293871192</v>
      </c>
      <c r="BF164" s="1444">
        <f t="shared" si="42"/>
        <v>1161618.7326403959</v>
      </c>
      <c r="BG164" s="1452">
        <f t="shared" si="42"/>
        <v>1130159.8439855371</v>
      </c>
      <c r="BH164" s="1459">
        <f t="shared" ref="BH164" si="43">SUM(BH158:BH160,BH162)</f>
        <v>1080598.0377908049</v>
      </c>
      <c r="BI164" s="1445"/>
      <c r="BJ164" s="1446"/>
    </row>
    <row r="165" spans="1:62" ht="15" customHeight="1">
      <c r="T165" s="87" t="s">
        <v>235</v>
      </c>
      <c r="U165" s="88"/>
      <c r="V165" s="1088"/>
      <c r="X165" s="1550"/>
      <c r="Z165" s="1152"/>
      <c r="AA165" s="1732"/>
      <c r="AB165" s="1732"/>
      <c r="AC165" s="1732"/>
      <c r="AD165" s="1732"/>
      <c r="AE165" s="1732"/>
      <c r="AF165" s="1732"/>
      <c r="AG165" s="1732"/>
      <c r="AH165" s="1732"/>
      <c r="AI165" s="1732"/>
      <c r="AJ165" s="1732"/>
      <c r="AK165" s="1732"/>
      <c r="AL165" s="1732"/>
      <c r="AM165" s="1732"/>
      <c r="AN165" s="1732"/>
      <c r="AO165" s="1732"/>
      <c r="AP165" s="1732"/>
      <c r="AQ165" s="1732"/>
      <c r="AR165" s="1732"/>
      <c r="AS165" s="1732"/>
      <c r="AT165" s="1732"/>
      <c r="AU165" s="1732"/>
      <c r="AV165" s="1732"/>
      <c r="AW165" s="1732"/>
      <c r="AX165" s="1732"/>
      <c r="AY165" s="1732"/>
      <c r="AZ165" s="1732"/>
      <c r="BA165" s="1732"/>
      <c r="BB165" s="1732"/>
      <c r="BC165" s="1732"/>
      <c r="BD165" s="1732"/>
      <c r="BE165" s="1732"/>
      <c r="BF165" s="1732"/>
      <c r="BG165" s="1775"/>
      <c r="BH165" s="1776"/>
      <c r="BI165" s="1735"/>
      <c r="BJ165" s="1736"/>
    </row>
    <row r="166" spans="1:62" ht="15" customHeight="1">
      <c r="T166" s="1511" t="s">
        <v>236</v>
      </c>
      <c r="U166" s="88"/>
      <c r="V166" s="1088"/>
      <c r="X166" s="1550"/>
      <c r="Z166" s="1152"/>
      <c r="AA166" s="1108">
        <f>SUM(AA158:AA160,AA162:AA163)</f>
        <v>1274997.0474077573</v>
      </c>
      <c r="AB166" s="1108">
        <f t="shared" ref="AB166:BG166" si="44">SUM(AB158:AB160,AB162:AB163)</f>
        <v>1289010.3387393211</v>
      </c>
      <c r="AC166" s="1108">
        <f t="shared" si="44"/>
        <v>1300521.8913438357</v>
      </c>
      <c r="AD166" s="1108">
        <f t="shared" si="44"/>
        <v>1295747.1610161217</v>
      </c>
      <c r="AE166" s="1108">
        <f t="shared" si="44"/>
        <v>1355952.3010572949</v>
      </c>
      <c r="AF166" s="1108">
        <f t="shared" si="44"/>
        <v>1376170.2572356334</v>
      </c>
      <c r="AG166" s="1108">
        <f t="shared" si="44"/>
        <v>1388839.7759519529</v>
      </c>
      <c r="AH166" s="1108">
        <f t="shared" si="44"/>
        <v>1380513.8696527565</v>
      </c>
      <c r="AI166" s="1108">
        <f t="shared" si="44"/>
        <v>1332048.8928210966</v>
      </c>
      <c r="AJ166" s="1108">
        <f t="shared" si="44"/>
        <v>1355987.387932372</v>
      </c>
      <c r="AK166" s="1108">
        <f t="shared" si="44"/>
        <v>1375614.6012993392</v>
      </c>
      <c r="AL166" s="1108">
        <f t="shared" si="44"/>
        <v>1350194.4136250012</v>
      </c>
      <c r="AM166" s="1108">
        <f t="shared" si="44"/>
        <v>1374605.8029922743</v>
      </c>
      <c r="AN166" s="1108">
        <f t="shared" si="44"/>
        <v>1381634.7824636619</v>
      </c>
      <c r="AO166" s="1108">
        <f t="shared" si="44"/>
        <v>1373759.4196682745</v>
      </c>
      <c r="AP166" s="1108">
        <f t="shared" si="44"/>
        <v>1381296.3284631453</v>
      </c>
      <c r="AQ166" s="1108">
        <f t="shared" si="44"/>
        <v>1359603.6029492076</v>
      </c>
      <c r="AR166" s="1108">
        <f t="shared" si="44"/>
        <v>1394837.1823712219</v>
      </c>
      <c r="AS166" s="1108">
        <f t="shared" si="44"/>
        <v>1321618.195403747</v>
      </c>
      <c r="AT166" s="1108">
        <f t="shared" si="44"/>
        <v>1249436.9550062139</v>
      </c>
      <c r="AU166" s="1108">
        <f t="shared" si="44"/>
        <v>1302645.1884715392</v>
      </c>
      <c r="AV166" s="1108">
        <f t="shared" si="44"/>
        <v>1353053.1770264746</v>
      </c>
      <c r="AW166" s="1108">
        <f t="shared" si="44"/>
        <v>1395616.9750413524</v>
      </c>
      <c r="AX166" s="1108">
        <f t="shared" si="44"/>
        <v>1407337.6047043698</v>
      </c>
      <c r="AY166" s="1108">
        <f t="shared" si="44"/>
        <v>1357778.9838768817</v>
      </c>
      <c r="AZ166" s="1108">
        <f t="shared" si="44"/>
        <v>1319280.0416581989</v>
      </c>
      <c r="BA166" s="1108">
        <f t="shared" si="44"/>
        <v>1301232.8590140522</v>
      </c>
      <c r="BB166" s="1108">
        <f t="shared" si="44"/>
        <v>1286701.7882429927</v>
      </c>
      <c r="BC166" s="1108">
        <f t="shared" si="44"/>
        <v>1241490.3988176428</v>
      </c>
      <c r="BD166" s="1108">
        <f t="shared" si="44"/>
        <v>1205674.3776914796</v>
      </c>
      <c r="BE166" s="1108">
        <f t="shared" si="44"/>
        <v>1141771.1147533732</v>
      </c>
      <c r="BF166" s="1108">
        <f t="shared" si="44"/>
        <v>1163463.0116237258</v>
      </c>
      <c r="BG166" s="1453">
        <f t="shared" si="44"/>
        <v>1131996.0296137838</v>
      </c>
      <c r="BH166" s="1460">
        <f t="shared" ref="BH166" si="45">SUM(BH158:BH160,BH162:BH163)</f>
        <v>1082404.5655689063</v>
      </c>
      <c r="BI166" s="1141"/>
      <c r="BJ166" s="90"/>
    </row>
    <row r="167" spans="1:62" ht="15" customHeight="1" thickBot="1">
      <c r="T167" s="91" t="s">
        <v>237</v>
      </c>
      <c r="U167" s="92"/>
      <c r="V167" s="1089"/>
      <c r="X167" s="1550"/>
      <c r="Z167" s="1152"/>
      <c r="AA167" s="1737"/>
      <c r="AB167" s="1737"/>
      <c r="AC167" s="1737"/>
      <c r="AD167" s="1737"/>
      <c r="AE167" s="1737"/>
      <c r="AF167" s="1737"/>
      <c r="AG167" s="1737"/>
      <c r="AH167" s="1737"/>
      <c r="AI167" s="1737"/>
      <c r="AJ167" s="1737"/>
      <c r="AK167" s="1737"/>
      <c r="AL167" s="1737"/>
      <c r="AM167" s="1737"/>
      <c r="AN167" s="1737"/>
      <c r="AO167" s="1737"/>
      <c r="AP167" s="1737"/>
      <c r="AQ167" s="1737"/>
      <c r="AR167" s="1737"/>
      <c r="AS167" s="1737"/>
      <c r="AT167" s="1737"/>
      <c r="AU167" s="1737"/>
      <c r="AV167" s="1737"/>
      <c r="AW167" s="1737"/>
      <c r="AX167" s="1737"/>
      <c r="AY167" s="1737"/>
      <c r="AZ167" s="1737"/>
      <c r="BA167" s="1737"/>
      <c r="BB167" s="1737"/>
      <c r="BC167" s="1737"/>
      <c r="BD167" s="1737"/>
      <c r="BE167" s="1737"/>
      <c r="BF167" s="1737"/>
      <c r="BG167" s="1777"/>
      <c r="BH167" s="1778"/>
      <c r="BI167" s="1740"/>
      <c r="BJ167" s="1741"/>
    </row>
    <row r="170" spans="1:62" s="105" customFormat="1" ht="20.399999999999999">
      <c r="T170" s="1398" t="s">
        <v>496</v>
      </c>
      <c r="W170" s="1698"/>
      <c r="X170" s="1699"/>
      <c r="Y170" s="1698"/>
      <c r="Z170" s="1698"/>
    </row>
    <row r="171" spans="1:62" s="107" customFormat="1" ht="20.399999999999999">
      <c r="A171" s="106"/>
      <c r="T171" s="1399" t="s">
        <v>497</v>
      </c>
      <c r="U171" s="106"/>
      <c r="W171" s="1700"/>
      <c r="X171" s="1687"/>
      <c r="Y171" s="1700"/>
      <c r="Z171" s="1700"/>
    </row>
    <row r="172" spans="1:62" s="107" customFormat="1" ht="24.6" thickBot="1">
      <c r="A172" s="106"/>
      <c r="T172" s="699" t="s">
        <v>498</v>
      </c>
      <c r="U172" s="106"/>
      <c r="W172" s="1700"/>
      <c r="X172" s="1688"/>
      <c r="Y172" s="1700"/>
      <c r="Z172" s="1700"/>
      <c r="AJ172" s="108"/>
      <c r="AK172" s="108"/>
      <c r="AR172" s="108"/>
      <c r="AU172" s="108"/>
      <c r="AV172" s="108"/>
    </row>
    <row r="173" spans="1:62" s="107" customFormat="1" ht="14.4" thickBot="1">
      <c r="A173" s="106"/>
      <c r="T173" s="32" t="s">
        <v>155</v>
      </c>
      <c r="U173" s="1036"/>
      <c r="V173" s="856"/>
      <c r="W173" s="1700"/>
      <c r="X173" s="1522"/>
      <c r="Y173" s="1150"/>
      <c r="Z173" s="1689"/>
      <c r="AA173" s="1400">
        <v>1990</v>
      </c>
      <c r="AB173" s="1092">
        <f t="shared" ref="AB173:BH173" si="46">AA173+1</f>
        <v>1991</v>
      </c>
      <c r="AC173" s="1092">
        <f t="shared" si="46"/>
        <v>1992</v>
      </c>
      <c r="AD173" s="1092">
        <f t="shared" si="46"/>
        <v>1993</v>
      </c>
      <c r="AE173" s="1092">
        <f t="shared" si="46"/>
        <v>1994</v>
      </c>
      <c r="AF173" s="1092">
        <f t="shared" si="46"/>
        <v>1995</v>
      </c>
      <c r="AG173" s="1092">
        <f t="shared" si="46"/>
        <v>1996</v>
      </c>
      <c r="AH173" s="1092">
        <f t="shared" si="46"/>
        <v>1997</v>
      </c>
      <c r="AI173" s="1092">
        <f t="shared" si="46"/>
        <v>1998</v>
      </c>
      <c r="AJ173" s="1092">
        <f t="shared" si="46"/>
        <v>1999</v>
      </c>
      <c r="AK173" s="1092">
        <f t="shared" si="46"/>
        <v>2000</v>
      </c>
      <c r="AL173" s="1092">
        <f t="shared" si="46"/>
        <v>2001</v>
      </c>
      <c r="AM173" s="1092">
        <f t="shared" si="46"/>
        <v>2002</v>
      </c>
      <c r="AN173" s="1092">
        <f t="shared" si="46"/>
        <v>2003</v>
      </c>
      <c r="AO173" s="1092">
        <f t="shared" si="46"/>
        <v>2004</v>
      </c>
      <c r="AP173" s="1092">
        <f t="shared" si="46"/>
        <v>2005</v>
      </c>
      <c r="AQ173" s="1092">
        <f t="shared" si="46"/>
        <v>2006</v>
      </c>
      <c r="AR173" s="1092">
        <f t="shared" si="46"/>
        <v>2007</v>
      </c>
      <c r="AS173" s="1092">
        <f t="shared" si="46"/>
        <v>2008</v>
      </c>
      <c r="AT173" s="1092">
        <f t="shared" si="46"/>
        <v>2009</v>
      </c>
      <c r="AU173" s="1092">
        <f t="shared" si="46"/>
        <v>2010</v>
      </c>
      <c r="AV173" s="1092">
        <f t="shared" si="46"/>
        <v>2011</v>
      </c>
      <c r="AW173" s="1092">
        <f t="shared" si="46"/>
        <v>2012</v>
      </c>
      <c r="AX173" s="1092">
        <f t="shared" si="46"/>
        <v>2013</v>
      </c>
      <c r="AY173" s="1092">
        <f t="shared" si="46"/>
        <v>2014</v>
      </c>
      <c r="AZ173" s="1092">
        <f t="shared" si="46"/>
        <v>2015</v>
      </c>
      <c r="BA173" s="1092">
        <f t="shared" si="46"/>
        <v>2016</v>
      </c>
      <c r="BB173" s="1092">
        <f t="shared" si="46"/>
        <v>2017</v>
      </c>
      <c r="BC173" s="1092">
        <f t="shared" si="46"/>
        <v>2018</v>
      </c>
      <c r="BD173" s="1092">
        <f t="shared" si="46"/>
        <v>2019</v>
      </c>
      <c r="BE173" s="1092">
        <f t="shared" si="46"/>
        <v>2020</v>
      </c>
      <c r="BF173" s="1092">
        <f t="shared" si="46"/>
        <v>2021</v>
      </c>
      <c r="BG173" s="1290">
        <f t="shared" si="46"/>
        <v>2022</v>
      </c>
      <c r="BH173" s="1093">
        <f t="shared" si="46"/>
        <v>2023</v>
      </c>
      <c r="BI173" s="1126" t="s">
        <v>16</v>
      </c>
      <c r="BJ173" s="36" t="s">
        <v>1</v>
      </c>
    </row>
    <row r="174" spans="1:62" s="105" customFormat="1" ht="18" customHeight="1">
      <c r="A174" s="109"/>
      <c r="T174" s="1401" t="s">
        <v>213</v>
      </c>
      <c r="U174" s="1402"/>
      <c r="V174" s="1403"/>
      <c r="W174" s="1698"/>
      <c r="X174" s="1700"/>
      <c r="Y174" s="1698"/>
      <c r="Z174" s="1701"/>
      <c r="AA174" s="1404">
        <v>13290.850109814339</v>
      </c>
      <c r="AB174" s="1405">
        <v>14026.26652675876</v>
      </c>
      <c r="AC174" s="1405">
        <v>14326.198002534244</v>
      </c>
      <c r="AD174" s="1405">
        <v>13962.849571167542</v>
      </c>
      <c r="AE174" s="1405">
        <v>15182.466110365995</v>
      </c>
      <c r="AF174" s="1405">
        <v>17053.262604536456</v>
      </c>
      <c r="AG174" s="1405">
        <v>18583.868364438069</v>
      </c>
      <c r="AH174" s="1405">
        <v>19281.656911387967</v>
      </c>
      <c r="AI174" s="1405">
        <v>20155.516886150108</v>
      </c>
      <c r="AJ174" s="1405">
        <v>19727.154926395149</v>
      </c>
      <c r="AK174" s="1405">
        <v>19693.039969980106</v>
      </c>
      <c r="AL174" s="1405">
        <v>18865.453114834254</v>
      </c>
      <c r="AM174" s="1405">
        <v>21312.120021342762</v>
      </c>
      <c r="AN174" s="1405">
        <v>20544.579189966611</v>
      </c>
      <c r="AO174" s="1405">
        <v>21353.316003247612</v>
      </c>
      <c r="AP174" s="1405">
        <v>21500.568299464536</v>
      </c>
      <c r="AQ174" s="1405">
        <v>20118.295623352435</v>
      </c>
      <c r="AR174" s="1405">
        <v>18499.903330366575</v>
      </c>
      <c r="AS174" s="1405">
        <v>17652.838264152517</v>
      </c>
      <c r="AT174" s="1405">
        <v>15491.069678742881</v>
      </c>
      <c r="AU174" s="1405">
        <v>16420.767548342625</v>
      </c>
      <c r="AV174" s="1405">
        <v>18390.174833241261</v>
      </c>
      <c r="AW174" s="1405">
        <v>19287.433846549611</v>
      </c>
      <c r="AX174" s="1405">
        <v>19644.728009419876</v>
      </c>
      <c r="AY174" s="1405">
        <v>19167.037249259181</v>
      </c>
      <c r="AZ174" s="1405">
        <v>19282.20131902882</v>
      </c>
      <c r="BA174" s="1405">
        <v>20202.046267259328</v>
      </c>
      <c r="BB174" s="1405">
        <v>21214.89377635056</v>
      </c>
      <c r="BC174" s="1405">
        <v>21829.482474853714</v>
      </c>
      <c r="BD174" s="1405">
        <v>21871.737249802423</v>
      </c>
      <c r="BE174" s="1405">
        <v>8597.6656714670098</v>
      </c>
      <c r="BF174" s="1405">
        <v>12004.177652875691</v>
      </c>
      <c r="BG174" s="1419">
        <v>14742.992444611898</v>
      </c>
      <c r="BH174" s="1406">
        <v>22120.099801063843</v>
      </c>
      <c r="BI174" s="1405"/>
      <c r="BJ174" s="1406"/>
    </row>
    <row r="175" spans="1:62" s="105" customFormat="1" ht="18" customHeight="1" thickBot="1">
      <c r="A175" s="109"/>
      <c r="T175" s="1407" t="s">
        <v>214</v>
      </c>
      <c r="U175" s="1408"/>
      <c r="V175" s="1409"/>
      <c r="W175" s="1698"/>
      <c r="X175" s="1700"/>
      <c r="Y175" s="1698"/>
      <c r="Z175" s="1701"/>
      <c r="AA175" s="1410">
        <v>17630.349169975671</v>
      </c>
      <c r="AB175" s="1411">
        <v>18658.693946962867</v>
      </c>
      <c r="AC175" s="1411">
        <v>18721.978987193354</v>
      </c>
      <c r="AD175" s="1411">
        <v>21053.583245850332</v>
      </c>
      <c r="AE175" s="1411">
        <v>21011.818725731187</v>
      </c>
      <c r="AF175" s="1411">
        <v>21201.943339484882</v>
      </c>
      <c r="AG175" s="1411">
        <v>12524.135784910333</v>
      </c>
      <c r="AH175" s="1411">
        <v>16307.469259582107</v>
      </c>
      <c r="AI175" s="1411">
        <v>17319.229484871754</v>
      </c>
      <c r="AJ175" s="1411">
        <v>16415.659000079209</v>
      </c>
      <c r="AK175" s="1411">
        <v>16896.77827733802</v>
      </c>
      <c r="AL175" s="1411">
        <v>14612.155883370011</v>
      </c>
      <c r="AM175" s="1411">
        <v>15273.264816128129</v>
      </c>
      <c r="AN175" s="1411">
        <v>16842.952186007431</v>
      </c>
      <c r="AO175" s="1411">
        <v>17576.845531445273</v>
      </c>
      <c r="AP175" s="1411">
        <v>19739.898402395582</v>
      </c>
      <c r="AQ175" s="1411">
        <v>18600.433123981602</v>
      </c>
      <c r="AR175" s="1411">
        <v>18471.498708572897</v>
      </c>
      <c r="AS175" s="1411">
        <v>16906.782276678685</v>
      </c>
      <c r="AT175" s="1411">
        <v>15007.449484261788</v>
      </c>
      <c r="AU175" s="1411">
        <v>14579.533347786739</v>
      </c>
      <c r="AV175" s="1411">
        <v>12972.192988726152</v>
      </c>
      <c r="AW175" s="1411">
        <v>13014.483399419205</v>
      </c>
      <c r="AX175" s="1411">
        <v>13620.552873362707</v>
      </c>
      <c r="AY175" s="1411">
        <v>12799.351301771481</v>
      </c>
      <c r="AZ175" s="1411">
        <v>14489.850956067026</v>
      </c>
      <c r="BA175" s="1411">
        <v>15095.194370871537</v>
      </c>
      <c r="BB175" s="1411">
        <v>14178.119137475003</v>
      </c>
      <c r="BC175" s="1411">
        <v>14953.368355307555</v>
      </c>
      <c r="BD175" s="1411">
        <v>15020.450116232483</v>
      </c>
      <c r="BE175" s="1411">
        <v>16358.044947309392</v>
      </c>
      <c r="BF175" s="1411">
        <v>16272.079580099124</v>
      </c>
      <c r="BG175" s="1420">
        <v>15936.707157087481</v>
      </c>
      <c r="BH175" s="1412">
        <v>14794.882630325994</v>
      </c>
      <c r="BI175" s="1411"/>
      <c r="BJ175" s="1412"/>
    </row>
    <row r="176" spans="1:62" s="105" customFormat="1" ht="18" customHeight="1" thickTop="1" thickBot="1">
      <c r="A176" s="109"/>
      <c r="T176" s="1413" t="s">
        <v>27</v>
      </c>
      <c r="U176" s="1414"/>
      <c r="V176" s="1415"/>
      <c r="W176" s="1698"/>
      <c r="X176" s="1700"/>
      <c r="Y176" s="1698"/>
      <c r="Z176" s="1701"/>
      <c r="AA176" s="1416">
        <f>SUM(AA174:AA175)</f>
        <v>30921.199279790009</v>
      </c>
      <c r="AB176" s="1417">
        <f>SUM(AB174:AB175)</f>
        <v>32684.960473721629</v>
      </c>
      <c r="AC176" s="1417">
        <f t="shared" ref="AC176:BG176" si="47">SUM(AC174:AC175)</f>
        <v>33048.176989727595</v>
      </c>
      <c r="AD176" s="1417">
        <f t="shared" si="47"/>
        <v>35016.432817017878</v>
      </c>
      <c r="AE176" s="1417">
        <f t="shared" si="47"/>
        <v>36194.284836097184</v>
      </c>
      <c r="AF176" s="1417">
        <f t="shared" si="47"/>
        <v>38255.205944021334</v>
      </c>
      <c r="AG176" s="1417">
        <f t="shared" si="47"/>
        <v>31108.004149348402</v>
      </c>
      <c r="AH176" s="1417">
        <f t="shared" si="47"/>
        <v>35589.126170970078</v>
      </c>
      <c r="AI176" s="1417">
        <f t="shared" si="47"/>
        <v>37474.746371021858</v>
      </c>
      <c r="AJ176" s="1417">
        <f t="shared" si="47"/>
        <v>36142.813926474359</v>
      </c>
      <c r="AK176" s="1417">
        <f t="shared" si="47"/>
        <v>36589.818247318122</v>
      </c>
      <c r="AL176" s="1417">
        <f t="shared" si="47"/>
        <v>33477.608998204261</v>
      </c>
      <c r="AM176" s="1417">
        <f t="shared" si="47"/>
        <v>36585.38483747089</v>
      </c>
      <c r="AN176" s="1417">
        <f t="shared" si="47"/>
        <v>37387.531375974038</v>
      </c>
      <c r="AO176" s="1417">
        <f t="shared" si="47"/>
        <v>38930.161534692888</v>
      </c>
      <c r="AP176" s="1417">
        <f t="shared" si="47"/>
        <v>41240.466701860118</v>
      </c>
      <c r="AQ176" s="1417">
        <f t="shared" si="47"/>
        <v>38718.72874733404</v>
      </c>
      <c r="AR176" s="1417">
        <f t="shared" si="47"/>
        <v>36971.402038939472</v>
      </c>
      <c r="AS176" s="1417">
        <f t="shared" si="47"/>
        <v>34559.620540831202</v>
      </c>
      <c r="AT176" s="1417">
        <f t="shared" si="47"/>
        <v>30498.519163004668</v>
      </c>
      <c r="AU176" s="1417">
        <f t="shared" si="47"/>
        <v>31000.300896129364</v>
      </c>
      <c r="AV176" s="1417">
        <f t="shared" si="47"/>
        <v>31362.367821967411</v>
      </c>
      <c r="AW176" s="1417">
        <f t="shared" si="47"/>
        <v>32301.917245968816</v>
      </c>
      <c r="AX176" s="1417">
        <f t="shared" si="47"/>
        <v>33265.280882782579</v>
      </c>
      <c r="AY176" s="1417">
        <f t="shared" si="47"/>
        <v>31966.388551030665</v>
      </c>
      <c r="AZ176" s="1417">
        <f t="shared" si="47"/>
        <v>33772.052275095848</v>
      </c>
      <c r="BA176" s="1417">
        <f t="shared" si="47"/>
        <v>35297.240638130868</v>
      </c>
      <c r="BB176" s="1417">
        <f t="shared" si="47"/>
        <v>35393.012913825565</v>
      </c>
      <c r="BC176" s="1417">
        <f>SUM(BC174:BC175)</f>
        <v>36782.850830161267</v>
      </c>
      <c r="BD176" s="1417">
        <f>SUM(BD174:BD175)</f>
        <v>36892.187366034908</v>
      </c>
      <c r="BE176" s="1417">
        <f t="shared" si="47"/>
        <v>24955.7106187764</v>
      </c>
      <c r="BF176" s="1417">
        <f t="shared" si="47"/>
        <v>28276.257232974815</v>
      </c>
      <c r="BG176" s="1421">
        <f t="shared" si="47"/>
        <v>30679.69960169938</v>
      </c>
      <c r="BH176" s="1418">
        <f t="shared" ref="BH176" si="48">SUM(BH174:BH175)</f>
        <v>36914.982431389835</v>
      </c>
      <c r="BI176" s="1417"/>
      <c r="BJ176" s="1418"/>
    </row>
    <row r="177" spans="1:62" s="109" customFormat="1" ht="18" customHeight="1" thickBot="1">
      <c r="W177" s="1698"/>
      <c r="X177" s="1700"/>
      <c r="Y177" s="1698"/>
      <c r="Z177" s="1698"/>
      <c r="AA177" s="1494"/>
      <c r="AB177" s="1494"/>
      <c r="AC177" s="1494"/>
      <c r="AD177" s="1494"/>
      <c r="AE177" s="1494"/>
      <c r="AF177" s="1494"/>
      <c r="AG177" s="1494"/>
      <c r="AH177" s="1494"/>
      <c r="AI177" s="1494"/>
      <c r="AJ177" s="1494"/>
      <c r="AK177" s="1494"/>
      <c r="AL177" s="1494"/>
      <c r="AM177" s="1494"/>
      <c r="AN177" s="1494"/>
      <c r="AO177" s="1494"/>
      <c r="AP177" s="1494"/>
      <c r="AQ177" s="1494"/>
      <c r="AR177" s="1494"/>
      <c r="AS177" s="1494"/>
      <c r="AT177" s="1494"/>
      <c r="AU177" s="1494"/>
      <c r="AV177" s="1494"/>
      <c r="AW177" s="1494"/>
      <c r="AX177" s="1494"/>
      <c r="AY177" s="1494"/>
      <c r="AZ177" s="1494"/>
      <c r="BA177" s="1494"/>
      <c r="BB177" s="1494"/>
      <c r="BC177" s="1494"/>
      <c r="BD177" s="1494"/>
      <c r="BE177" s="1494"/>
      <c r="BF177" s="1494"/>
      <c r="BG177" s="1494"/>
      <c r="BH177" s="1494"/>
      <c r="BI177" s="1494"/>
      <c r="BJ177" s="1494"/>
    </row>
    <row r="178" spans="1:62" s="107" customFormat="1" ht="18" customHeight="1">
      <c r="A178" s="106"/>
      <c r="T178" s="1495" t="s">
        <v>512</v>
      </c>
      <c r="U178" s="1496"/>
      <c r="V178" s="1497"/>
      <c r="W178" s="106"/>
      <c r="X178" s="1700"/>
      <c r="Y178" s="1700"/>
      <c r="Z178" s="1702"/>
      <c r="AA178" s="1506">
        <f>'1.Summary'!AA15*1000</f>
        <v>1274997.047407757</v>
      </c>
      <c r="AB178" s="1498">
        <f>'1.Summary'!AB15*1000</f>
        <v>1289010.3387393218</v>
      </c>
      <c r="AC178" s="1498">
        <f>'1.Summary'!AC15*1000</f>
        <v>1300521.8913438355</v>
      </c>
      <c r="AD178" s="1498">
        <f>'1.Summary'!AD15*1000</f>
        <v>1295747.161016122</v>
      </c>
      <c r="AE178" s="1498">
        <f>'1.Summary'!AE15*1000</f>
        <v>1355952.3010572947</v>
      </c>
      <c r="AF178" s="1498">
        <f>'1.Summary'!AF15*1000</f>
        <v>1376170.2572356339</v>
      </c>
      <c r="AG178" s="1498">
        <f>'1.Summary'!AG15*1000</f>
        <v>1388839.7759519534</v>
      </c>
      <c r="AH178" s="1498">
        <f>'1.Summary'!AH15*1000</f>
        <v>1380513.8696527565</v>
      </c>
      <c r="AI178" s="1498">
        <f>'1.Summary'!AI15*1000</f>
        <v>1332048.8928210966</v>
      </c>
      <c r="AJ178" s="1498">
        <f>'1.Summary'!AJ15*1000</f>
        <v>1355987.3879323718</v>
      </c>
      <c r="AK178" s="1498">
        <f>'1.Summary'!AK15*1000</f>
        <v>1375614.6012993394</v>
      </c>
      <c r="AL178" s="1498">
        <f>'1.Summary'!AL15*1000</f>
        <v>1350194.413625001</v>
      </c>
      <c r="AM178" s="1498">
        <f>'1.Summary'!AM15*1000</f>
        <v>1374605.802992275</v>
      </c>
      <c r="AN178" s="1498">
        <f>'1.Summary'!AN15*1000</f>
        <v>1381634.7824636619</v>
      </c>
      <c r="AO178" s="1498">
        <f>'1.Summary'!AO15*1000</f>
        <v>1373759.4196682749</v>
      </c>
      <c r="AP178" s="1498">
        <f>'1.Summary'!AP15*1000</f>
        <v>1381296.3284631446</v>
      </c>
      <c r="AQ178" s="1498">
        <f>'1.Summary'!AQ15*1000</f>
        <v>1359603.6029492074</v>
      </c>
      <c r="AR178" s="1498">
        <f>'1.Summary'!AR15*1000</f>
        <v>1394837.1823712222</v>
      </c>
      <c r="AS178" s="1498">
        <f>'1.Summary'!AS15*1000</f>
        <v>1321618.195403747</v>
      </c>
      <c r="AT178" s="1498">
        <f>'1.Summary'!AT15*1000</f>
        <v>1249436.9550062141</v>
      </c>
      <c r="AU178" s="1498">
        <f>'1.Summary'!AU15*1000</f>
        <v>1302645.1884715392</v>
      </c>
      <c r="AV178" s="1498">
        <f>'1.Summary'!AV15*1000</f>
        <v>1353053.1770264748</v>
      </c>
      <c r="AW178" s="1498">
        <f>'1.Summary'!AW15*1000</f>
        <v>1395616.9750413522</v>
      </c>
      <c r="AX178" s="1498">
        <f>'1.Summary'!AX15*1000</f>
        <v>1407337.6047043693</v>
      </c>
      <c r="AY178" s="1498">
        <f>'1.Summary'!AY15*1000</f>
        <v>1357778.9838768817</v>
      </c>
      <c r="AZ178" s="1498">
        <f>'1.Summary'!AZ15*1000</f>
        <v>1319280.0416581989</v>
      </c>
      <c r="BA178" s="1498">
        <f>'1.Summary'!BA15*1000</f>
        <v>1301232.8590140524</v>
      </c>
      <c r="BB178" s="1498">
        <f>'1.Summary'!BB15*1000</f>
        <v>1286701.7882429929</v>
      </c>
      <c r="BC178" s="1498">
        <f>'1.Summary'!BC15*1000</f>
        <v>1241490.3988176428</v>
      </c>
      <c r="BD178" s="1498">
        <f>'1.Summary'!BD15*1000</f>
        <v>1205674.3776914796</v>
      </c>
      <c r="BE178" s="1498">
        <f>'1.Summary'!BE15*1000</f>
        <v>1141771.114753373</v>
      </c>
      <c r="BF178" s="1498">
        <f>'1.Summary'!BF15*1000</f>
        <v>1163463.0116237255</v>
      </c>
      <c r="BG178" s="1507">
        <f>'1.Summary'!BG15*1000</f>
        <v>1131996.029613784</v>
      </c>
      <c r="BH178" s="1499">
        <f>'1.Summary'!BH15*1000</f>
        <v>1082404.5655689067</v>
      </c>
      <c r="BI178" s="1512"/>
      <c r="BJ178" s="1509"/>
    </row>
    <row r="179" spans="1:62" s="107" customFormat="1" ht="18" customHeight="1" thickBot="1">
      <c r="A179" s="106"/>
      <c r="T179" s="1500" t="s">
        <v>212</v>
      </c>
      <c r="U179" s="1501"/>
      <c r="V179" s="1502"/>
      <c r="W179" s="106"/>
      <c r="X179" s="1700"/>
      <c r="Y179" s="1700"/>
      <c r="Z179" s="1702"/>
      <c r="AA179" s="1503">
        <f>AA176/AA178</f>
        <v>2.4251977165482091E-2</v>
      </c>
      <c r="AB179" s="1504">
        <f t="shared" ref="AB179:BH179" si="49">AB176/AB178</f>
        <v>2.535663174407754E-2</v>
      </c>
      <c r="AC179" s="1504">
        <f t="shared" si="49"/>
        <v>2.5411473047623024E-2</v>
      </c>
      <c r="AD179" s="1504">
        <f t="shared" si="49"/>
        <v>2.7024124667622711E-2</v>
      </c>
      <c r="AE179" s="1504">
        <f t="shared" si="49"/>
        <v>2.6692889423820389E-2</v>
      </c>
      <c r="AF179" s="1504">
        <f t="shared" si="49"/>
        <v>2.7798308924991619E-2</v>
      </c>
      <c r="AG179" s="1504">
        <f t="shared" si="49"/>
        <v>2.2398555029881702E-2</v>
      </c>
      <c r="AH179" s="1504">
        <f t="shared" si="49"/>
        <v>2.577962232275282E-2</v>
      </c>
      <c r="AI179" s="1504">
        <f t="shared" si="49"/>
        <v>2.8133161307356738E-2</v>
      </c>
      <c r="AJ179" s="1504">
        <f t="shared" si="49"/>
        <v>2.665424048049991E-2</v>
      </c>
      <c r="AK179" s="1504">
        <f t="shared" si="49"/>
        <v>2.6598887662836045E-2</v>
      </c>
      <c r="AL179" s="1504">
        <f t="shared" si="49"/>
        <v>2.4794658206534568E-2</v>
      </c>
      <c r="AM179" s="1504">
        <f t="shared" si="49"/>
        <v>2.6615182882125877E-2</v>
      </c>
      <c r="AN179" s="1504">
        <f t="shared" si="49"/>
        <v>2.7060357665074461E-2</v>
      </c>
      <c r="AO179" s="1504">
        <f t="shared" si="49"/>
        <v>2.8338412808913405E-2</v>
      </c>
      <c r="AP179" s="1504">
        <f t="shared" si="49"/>
        <v>2.9856350047455068E-2</v>
      </c>
      <c r="AQ179" s="1504">
        <f t="shared" si="49"/>
        <v>2.8477953914910675E-2</v>
      </c>
      <c r="AR179" s="1504">
        <f t="shared" si="49"/>
        <v>2.6505890799446652E-2</v>
      </c>
      <c r="AS179" s="1504">
        <f t="shared" si="49"/>
        <v>2.6149473925995266E-2</v>
      </c>
      <c r="AT179" s="1504">
        <f t="shared" si="49"/>
        <v>2.4409810387634151E-2</v>
      </c>
      <c r="AU179" s="1504">
        <f t="shared" si="49"/>
        <v>2.3797962154609126E-2</v>
      </c>
      <c r="AV179" s="1504">
        <f t="shared" si="49"/>
        <v>2.3178961739619603E-2</v>
      </c>
      <c r="AW179" s="1504">
        <f t="shared" si="49"/>
        <v>2.3145259640462389E-2</v>
      </c>
      <c r="AX179" s="1504">
        <f t="shared" si="49"/>
        <v>2.3637029787014333E-2</v>
      </c>
      <c r="AY179" s="1504">
        <f t="shared" si="49"/>
        <v>2.3543145777493679E-2</v>
      </c>
      <c r="AZ179" s="1504">
        <f t="shared" si="49"/>
        <v>2.559885028856183E-2</v>
      </c>
      <c r="BA179" s="1504">
        <f t="shared" si="49"/>
        <v>2.7125998543316591E-2</v>
      </c>
      <c r="BB179" s="1504">
        <f t="shared" si="49"/>
        <v>2.7506772149710895E-2</v>
      </c>
      <c r="BC179" s="1504">
        <f t="shared" si="49"/>
        <v>2.9627978488752003E-2</v>
      </c>
      <c r="BD179" s="1504">
        <f t="shared" si="49"/>
        <v>3.0598798521929992E-2</v>
      </c>
      <c r="BE179" s="1504">
        <f t="shared" si="49"/>
        <v>2.1857016959276405E-2</v>
      </c>
      <c r="BF179" s="1504">
        <f t="shared" si="49"/>
        <v>2.430352916291903E-2</v>
      </c>
      <c r="BG179" s="1508">
        <f t="shared" si="49"/>
        <v>2.7102303187553335E-2</v>
      </c>
      <c r="BH179" s="1505">
        <f t="shared" si="49"/>
        <v>3.4104607099460539E-2</v>
      </c>
      <c r="BI179" s="1503"/>
      <c r="BJ179" s="1510"/>
    </row>
    <row r="180" spans="1:62" s="107" customFormat="1" ht="33" customHeight="1">
      <c r="A180" s="106"/>
      <c r="T180" s="1869" t="s">
        <v>241</v>
      </c>
      <c r="U180" s="1870"/>
      <c r="V180" s="1870"/>
      <c r="W180" s="1700"/>
      <c r="X180" s="1703"/>
      <c r="Y180" s="1703"/>
      <c r="Z180" s="1703"/>
    </row>
    <row r="181" spans="1:62" s="107" customFormat="1">
      <c r="A181" s="106"/>
      <c r="W181" s="1700"/>
      <c r="X181" s="1700"/>
      <c r="Y181" s="1700"/>
      <c r="Z181" s="1700"/>
    </row>
  </sheetData>
  <mergeCells count="10">
    <mergeCell ref="T57:V57"/>
    <mergeCell ref="T1:V1"/>
    <mergeCell ref="T56:V56"/>
    <mergeCell ref="T180:V180"/>
    <mergeCell ref="T88:V88"/>
    <mergeCell ref="U116:W116"/>
    <mergeCell ref="U117:W117"/>
    <mergeCell ref="T58:V58"/>
    <mergeCell ref="T59:V59"/>
    <mergeCell ref="T87:V87"/>
  </mergeCells>
  <phoneticPr fontId="10"/>
  <pageMargins left="0.7" right="0.7" top="0.75" bottom="0.75" header="0.3" footer="0.3"/>
  <pageSetup paperSize="9" orientation="portrait" verticalDpi="0" r:id="rId1"/>
  <ignoredErrors>
    <ignoredError sqref="AA48:BH48 AA176 AC176:BH17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D85"/>
  <sheetViews>
    <sheetView zoomScaleNormal="100" workbookViewId="0"/>
  </sheetViews>
  <sheetFormatPr defaultColWidth="9" defaultRowHeight="13.8"/>
  <cols>
    <col min="1" max="1" width="2.88671875" style="814" customWidth="1"/>
    <col min="2" max="2" width="3.44140625" style="828" customWidth="1"/>
    <col min="3" max="3" width="8.109375" style="814" customWidth="1"/>
    <col min="4" max="4" width="20" style="814" customWidth="1"/>
    <col min="5" max="7" width="10.109375" style="814" customWidth="1"/>
    <col min="8" max="8" width="9" style="814" customWidth="1"/>
    <col min="9" max="15" width="9" style="814"/>
    <col min="16" max="17" width="9" style="813"/>
    <col min="18" max="18" width="1.6640625" style="1226" customWidth="1"/>
    <col min="19" max="20" width="9" style="814"/>
    <col min="21" max="16384" width="9" style="813"/>
  </cols>
  <sheetData>
    <row r="1" spans="1:27" s="809" customFormat="1" ht="9" customHeight="1">
      <c r="A1" s="811"/>
      <c r="B1" s="823"/>
      <c r="C1" s="811"/>
      <c r="D1" s="811"/>
      <c r="E1" s="811"/>
      <c r="F1" s="811"/>
      <c r="G1" s="811"/>
      <c r="H1" s="811"/>
      <c r="I1" s="811"/>
      <c r="J1" s="811"/>
      <c r="K1" s="811"/>
      <c r="L1" s="811"/>
      <c r="M1" s="811"/>
      <c r="N1" s="811"/>
      <c r="O1" s="811"/>
      <c r="R1" s="1225"/>
      <c r="S1" s="811"/>
      <c r="T1" s="811"/>
    </row>
    <row r="2" spans="1:27" s="809" customFormat="1" ht="6" customHeight="1">
      <c r="A2" s="811"/>
      <c r="B2" s="823"/>
      <c r="C2" s="811"/>
      <c r="D2" s="811"/>
      <c r="E2" s="811"/>
      <c r="F2" s="811"/>
      <c r="G2" s="811"/>
      <c r="H2" s="811"/>
      <c r="I2" s="811"/>
      <c r="J2" s="811"/>
      <c r="K2" s="811"/>
      <c r="L2" s="811"/>
      <c r="M2" s="811"/>
      <c r="N2" s="811"/>
      <c r="O2" s="811"/>
      <c r="R2" s="1225"/>
      <c r="S2" s="811"/>
      <c r="T2" s="811"/>
    </row>
    <row r="3" spans="1:27" s="809" customFormat="1" ht="16.5" customHeight="1">
      <c r="A3" s="811"/>
      <c r="B3" s="823" t="s">
        <v>324</v>
      </c>
      <c r="C3" s="811"/>
      <c r="D3" s="811"/>
      <c r="E3" s="811"/>
      <c r="F3" s="811"/>
      <c r="G3" s="811"/>
      <c r="H3" s="811"/>
      <c r="I3" s="811"/>
      <c r="J3" s="811"/>
      <c r="K3" s="811"/>
      <c r="L3" s="811"/>
      <c r="M3" s="811"/>
      <c r="N3" s="811"/>
      <c r="O3" s="811"/>
      <c r="R3" s="1225"/>
      <c r="S3" s="811"/>
      <c r="T3" s="811"/>
      <c r="U3" s="811"/>
      <c r="V3" s="811"/>
      <c r="W3" s="811"/>
      <c r="X3" s="810"/>
      <c r="Y3" s="811"/>
      <c r="Z3" s="811"/>
      <c r="AA3" s="811"/>
    </row>
    <row r="4" spans="1:27" s="809" customFormat="1" ht="16.5" customHeight="1">
      <c r="A4" s="811"/>
      <c r="B4" s="823" t="s">
        <v>325</v>
      </c>
      <c r="C4" s="811" t="s">
        <v>326</v>
      </c>
      <c r="D4" s="811"/>
      <c r="E4" s="811"/>
      <c r="F4" s="811"/>
      <c r="G4" s="811"/>
      <c r="H4" s="811"/>
      <c r="I4" s="811"/>
      <c r="J4" s="811"/>
      <c r="K4" s="811"/>
      <c r="L4" s="811"/>
      <c r="M4" s="811"/>
      <c r="N4" s="811"/>
      <c r="O4" s="811"/>
      <c r="R4" s="1225"/>
      <c r="S4" s="811"/>
      <c r="T4" s="811"/>
      <c r="U4" s="811"/>
      <c r="V4" s="811"/>
      <c r="W4" s="811"/>
      <c r="X4" s="811"/>
      <c r="Y4" s="811"/>
      <c r="Z4" s="811"/>
      <c r="AA4" s="811"/>
    </row>
    <row r="5" spans="1:27" s="809" customFormat="1" ht="16.5" customHeight="1">
      <c r="A5" s="811"/>
      <c r="B5" s="823"/>
      <c r="C5" s="811" t="s">
        <v>327</v>
      </c>
      <c r="D5" s="811"/>
      <c r="E5" s="811"/>
      <c r="F5" s="811"/>
      <c r="G5" s="811"/>
      <c r="H5" s="811"/>
      <c r="I5" s="811"/>
      <c r="J5" s="811"/>
      <c r="K5" s="811"/>
      <c r="L5" s="811"/>
      <c r="M5" s="811"/>
      <c r="N5" s="811"/>
      <c r="O5" s="811"/>
      <c r="R5" s="1225"/>
      <c r="S5" s="811"/>
      <c r="T5" s="811"/>
      <c r="U5" s="811"/>
      <c r="V5" s="811"/>
      <c r="W5" s="811"/>
      <c r="X5" s="811"/>
      <c r="Y5" s="811"/>
      <c r="Z5" s="811"/>
      <c r="AA5" s="811"/>
    </row>
    <row r="6" spans="1:27" s="809" customFormat="1" ht="16.5" customHeight="1">
      <c r="A6" s="811"/>
      <c r="B6" s="823"/>
      <c r="C6" s="811" t="s">
        <v>392</v>
      </c>
      <c r="D6" s="811"/>
      <c r="E6" s="811"/>
      <c r="F6" s="811"/>
      <c r="G6" s="811"/>
      <c r="H6" s="811"/>
      <c r="I6" s="811"/>
      <c r="J6" s="811"/>
      <c r="K6" s="811"/>
      <c r="L6" s="811"/>
      <c r="M6" s="811"/>
      <c r="N6" s="811"/>
      <c r="O6" s="811"/>
      <c r="R6" s="1225"/>
      <c r="S6" s="811"/>
      <c r="T6" s="811"/>
      <c r="U6" s="811"/>
      <c r="V6" s="811"/>
      <c r="W6" s="811"/>
      <c r="X6" s="811"/>
      <c r="Y6" s="811"/>
      <c r="Z6" s="811"/>
      <c r="AA6" s="811"/>
    </row>
    <row r="7" spans="1:27" s="809" customFormat="1" ht="17.25" customHeight="1">
      <c r="A7" s="811"/>
      <c r="B7" s="823"/>
      <c r="C7" s="811" t="s">
        <v>328</v>
      </c>
      <c r="D7" s="811"/>
      <c r="E7" s="811"/>
      <c r="F7" s="811"/>
      <c r="G7" s="811"/>
      <c r="H7" s="811"/>
      <c r="I7" s="811"/>
      <c r="J7" s="811"/>
      <c r="K7" s="811"/>
      <c r="L7" s="811"/>
      <c r="M7" s="811"/>
      <c r="N7" s="811"/>
      <c r="O7" s="811"/>
      <c r="R7" s="1225"/>
      <c r="S7" s="811"/>
      <c r="T7" s="811"/>
      <c r="U7" s="811"/>
      <c r="V7" s="811"/>
      <c r="W7" s="811"/>
      <c r="X7" s="811"/>
      <c r="Y7" s="811"/>
      <c r="Z7" s="811"/>
      <c r="AA7" s="811"/>
    </row>
    <row r="8" spans="1:27" s="809" customFormat="1" ht="17.25" customHeight="1">
      <c r="A8" s="811"/>
      <c r="B8" s="823"/>
      <c r="C8" s="811" t="s">
        <v>393</v>
      </c>
      <c r="D8" s="811"/>
      <c r="E8" s="811"/>
      <c r="F8" s="811"/>
      <c r="G8" s="811"/>
      <c r="H8" s="811"/>
      <c r="I8" s="811"/>
      <c r="J8" s="811"/>
      <c r="K8" s="811"/>
      <c r="L8" s="811"/>
      <c r="M8" s="811"/>
      <c r="N8" s="811"/>
      <c r="O8" s="811"/>
      <c r="R8" s="1225"/>
      <c r="S8" s="811"/>
      <c r="T8" s="811"/>
      <c r="U8" s="811"/>
      <c r="V8" s="811"/>
      <c r="W8" s="811"/>
      <c r="X8" s="811"/>
      <c r="Y8" s="811"/>
      <c r="Z8" s="811"/>
      <c r="AA8" s="811"/>
    </row>
    <row r="9" spans="1:27" s="809" customFormat="1" ht="17.25" customHeight="1">
      <c r="A9" s="811"/>
      <c r="B9" s="823"/>
      <c r="C9" s="811" t="s">
        <v>329</v>
      </c>
      <c r="D9" s="811"/>
      <c r="E9" s="811"/>
      <c r="F9" s="811"/>
      <c r="G9" s="811"/>
      <c r="H9" s="811"/>
      <c r="I9" s="811"/>
      <c r="J9" s="811"/>
      <c r="K9" s="811"/>
      <c r="L9" s="811"/>
      <c r="M9" s="811"/>
      <c r="N9" s="811"/>
      <c r="O9" s="811"/>
      <c r="R9" s="1225"/>
      <c r="S9" s="811"/>
      <c r="T9" s="811"/>
      <c r="U9" s="811"/>
      <c r="V9" s="811"/>
      <c r="W9" s="811"/>
      <c r="X9" s="811"/>
      <c r="Y9" s="811"/>
      <c r="Z9" s="811"/>
      <c r="AA9" s="811"/>
    </row>
    <row r="10" spans="1:27" s="809" customFormat="1" ht="17.25" customHeight="1">
      <c r="A10" s="811"/>
      <c r="B10" s="823"/>
      <c r="C10" s="811" t="s">
        <v>394</v>
      </c>
      <c r="D10" s="811"/>
      <c r="E10" s="811"/>
      <c r="F10" s="811"/>
      <c r="G10" s="811"/>
      <c r="H10" s="811"/>
      <c r="I10" s="811"/>
      <c r="J10" s="811"/>
      <c r="K10" s="811"/>
      <c r="L10" s="811"/>
      <c r="M10" s="811"/>
      <c r="N10" s="811"/>
      <c r="O10" s="811"/>
      <c r="R10" s="1225"/>
      <c r="S10" s="811"/>
      <c r="T10" s="811"/>
      <c r="U10" s="811"/>
      <c r="V10" s="811"/>
      <c r="W10" s="811"/>
      <c r="X10" s="811"/>
      <c r="Y10" s="811"/>
      <c r="Z10" s="811"/>
      <c r="AA10" s="811"/>
    </row>
    <row r="11" spans="1:27" s="809" customFormat="1" ht="16.5" customHeight="1">
      <c r="A11" s="811"/>
      <c r="B11" s="823"/>
      <c r="C11" s="811" t="s">
        <v>395</v>
      </c>
      <c r="D11" s="811"/>
      <c r="E11" s="811"/>
      <c r="F11" s="811"/>
      <c r="G11" s="811"/>
      <c r="H11" s="811"/>
      <c r="I11" s="811"/>
      <c r="J11" s="811"/>
      <c r="K11" s="811"/>
      <c r="L11" s="811"/>
      <c r="M11" s="811"/>
      <c r="N11" s="811"/>
      <c r="O11" s="811"/>
      <c r="R11" s="1225"/>
      <c r="S11" s="811"/>
      <c r="T11" s="811"/>
      <c r="U11" s="811"/>
      <c r="V11" s="811"/>
      <c r="W11" s="811"/>
      <c r="X11" s="811"/>
      <c r="Y11" s="811"/>
      <c r="Z11" s="811"/>
      <c r="AA11" s="811"/>
    </row>
    <row r="12" spans="1:27" s="809" customFormat="1" ht="16.5" customHeight="1">
      <c r="A12" s="811"/>
      <c r="B12" s="823"/>
      <c r="C12" s="811"/>
      <c r="D12" s="811"/>
      <c r="E12" s="811"/>
      <c r="F12" s="811"/>
      <c r="G12" s="811"/>
      <c r="H12" s="811"/>
      <c r="I12" s="811"/>
      <c r="J12" s="811"/>
      <c r="K12" s="811"/>
      <c r="L12" s="811"/>
      <c r="M12" s="811"/>
      <c r="N12" s="811"/>
      <c r="O12" s="811"/>
      <c r="R12" s="1225"/>
      <c r="S12" s="811"/>
      <c r="T12" s="811"/>
      <c r="U12" s="811"/>
      <c r="V12" s="811"/>
      <c r="W12" s="811"/>
      <c r="X12" s="811"/>
      <c r="Y12" s="811"/>
      <c r="Z12" s="811"/>
      <c r="AA12" s="811"/>
    </row>
    <row r="13" spans="1:27" s="809" customFormat="1" ht="16.5" customHeight="1">
      <c r="A13" s="811"/>
      <c r="B13" s="823" t="s">
        <v>325</v>
      </c>
      <c r="C13" s="811" t="s">
        <v>330</v>
      </c>
      <c r="D13" s="811"/>
      <c r="E13" s="811"/>
      <c r="F13" s="811"/>
      <c r="G13" s="811"/>
      <c r="H13" s="811"/>
      <c r="I13" s="811"/>
      <c r="J13" s="811"/>
      <c r="K13" s="811"/>
      <c r="L13" s="811"/>
      <c r="M13" s="811"/>
      <c r="N13" s="811"/>
      <c r="O13" s="811"/>
      <c r="R13" s="1225"/>
      <c r="S13" s="811"/>
      <c r="T13" s="811"/>
      <c r="U13" s="811"/>
      <c r="V13" s="811"/>
      <c r="W13" s="811"/>
      <c r="X13" s="811"/>
      <c r="Y13" s="811"/>
      <c r="Z13" s="811"/>
      <c r="AA13" s="811"/>
    </row>
    <row r="14" spans="1:27" s="809" customFormat="1" ht="16.5" customHeight="1">
      <c r="A14" s="811"/>
      <c r="B14" s="823"/>
      <c r="C14" s="811" t="s">
        <v>331</v>
      </c>
      <c r="D14" s="811"/>
      <c r="E14" s="811"/>
      <c r="F14" s="811"/>
      <c r="G14" s="811"/>
      <c r="H14" s="811"/>
      <c r="I14" s="811"/>
      <c r="J14" s="811"/>
      <c r="K14" s="811"/>
      <c r="L14" s="811"/>
      <c r="M14" s="811"/>
      <c r="N14" s="811"/>
      <c r="O14" s="811"/>
      <c r="R14" s="1225"/>
      <c r="S14" s="811"/>
      <c r="T14" s="811"/>
      <c r="U14" s="811"/>
      <c r="V14" s="811"/>
      <c r="W14" s="811"/>
      <c r="X14" s="811"/>
      <c r="Y14" s="811"/>
      <c r="Z14" s="811"/>
      <c r="AA14" s="811"/>
    </row>
    <row r="15" spans="1:27" s="809" customFormat="1" ht="16.5" customHeight="1">
      <c r="A15" s="811"/>
      <c r="B15" s="823"/>
      <c r="C15" s="811" t="s">
        <v>332</v>
      </c>
      <c r="D15" s="811"/>
      <c r="E15" s="811"/>
      <c r="F15" s="811"/>
      <c r="G15" s="811"/>
      <c r="H15" s="811"/>
      <c r="I15" s="811"/>
      <c r="J15" s="811"/>
      <c r="K15" s="811"/>
      <c r="L15" s="811"/>
      <c r="M15" s="811"/>
      <c r="N15" s="811"/>
      <c r="O15" s="811"/>
      <c r="R15" s="1225"/>
      <c r="S15" s="811"/>
      <c r="T15" s="811"/>
      <c r="U15" s="811"/>
      <c r="V15" s="811"/>
      <c r="W15" s="811"/>
      <c r="X15" s="811"/>
      <c r="Y15" s="811"/>
      <c r="Z15" s="811"/>
      <c r="AA15" s="811"/>
    </row>
    <row r="16" spans="1:27" s="809" customFormat="1" ht="16.2">
      <c r="A16" s="811"/>
      <c r="B16" s="823"/>
      <c r="C16" s="824" t="s">
        <v>333</v>
      </c>
      <c r="D16" s="811"/>
      <c r="E16" s="811"/>
      <c r="F16" s="811"/>
      <c r="G16" s="811"/>
      <c r="H16" s="811"/>
      <c r="I16" s="811"/>
      <c r="J16" s="811"/>
      <c r="K16" s="811"/>
      <c r="L16" s="811"/>
      <c r="M16" s="811"/>
      <c r="N16" s="811"/>
      <c r="O16" s="811"/>
      <c r="R16" s="1225"/>
      <c r="S16" s="811"/>
      <c r="T16" s="811"/>
      <c r="U16" s="811"/>
      <c r="V16" s="811"/>
      <c r="W16" s="811"/>
      <c r="X16" s="811"/>
      <c r="Y16" s="811"/>
      <c r="Z16" s="811"/>
      <c r="AA16" s="811"/>
    </row>
    <row r="17" spans="1:27" s="809" customFormat="1" ht="16.2">
      <c r="A17" s="811"/>
      <c r="B17" s="825"/>
      <c r="C17" s="824" t="s">
        <v>334</v>
      </c>
      <c r="D17" s="811"/>
      <c r="E17" s="811"/>
      <c r="F17" s="811"/>
      <c r="G17" s="811"/>
      <c r="H17" s="811"/>
      <c r="I17" s="811"/>
      <c r="J17" s="811"/>
      <c r="K17" s="811"/>
      <c r="L17" s="811"/>
      <c r="M17" s="811"/>
      <c r="N17" s="811"/>
      <c r="O17" s="811"/>
      <c r="R17" s="1225"/>
      <c r="S17" s="811"/>
      <c r="T17" s="811"/>
      <c r="U17" s="811"/>
      <c r="V17" s="811"/>
      <c r="W17" s="811"/>
      <c r="X17" s="811"/>
      <c r="Y17" s="811"/>
      <c r="Z17" s="811"/>
      <c r="AA17" s="811"/>
    </row>
    <row r="18" spans="1:27" s="809" customFormat="1" ht="16.2">
      <c r="A18" s="811"/>
      <c r="B18" s="823"/>
      <c r="C18" s="826" t="s">
        <v>335</v>
      </c>
      <c r="D18" s="811"/>
      <c r="E18" s="811"/>
      <c r="F18" s="811"/>
      <c r="G18" s="811"/>
      <c r="H18" s="811"/>
      <c r="I18" s="811"/>
      <c r="J18" s="811"/>
      <c r="K18" s="811"/>
      <c r="L18" s="811"/>
      <c r="M18" s="811"/>
      <c r="N18" s="811"/>
      <c r="O18" s="811"/>
      <c r="R18" s="1225"/>
      <c r="S18" s="811"/>
      <c r="T18" s="811"/>
      <c r="U18" s="811"/>
      <c r="V18" s="811"/>
      <c r="W18" s="811"/>
      <c r="X18" s="811"/>
      <c r="Y18" s="811"/>
      <c r="Z18" s="811"/>
      <c r="AA18" s="811"/>
    </row>
    <row r="19" spans="1:27" s="809" customFormat="1">
      <c r="A19" s="811"/>
      <c r="B19" s="823"/>
      <c r="C19" s="826" t="s">
        <v>336</v>
      </c>
      <c r="D19" s="811"/>
      <c r="E19" s="811"/>
      <c r="F19" s="811"/>
      <c r="G19" s="811"/>
      <c r="H19" s="811"/>
      <c r="I19" s="811"/>
      <c r="J19" s="811"/>
      <c r="K19" s="811"/>
      <c r="L19" s="811"/>
      <c r="M19" s="811"/>
      <c r="N19" s="811"/>
      <c r="O19" s="811"/>
      <c r="R19" s="1225"/>
      <c r="S19" s="811"/>
      <c r="T19" s="811"/>
      <c r="U19" s="811"/>
      <c r="V19" s="811"/>
      <c r="W19" s="811"/>
      <c r="X19" s="811"/>
      <c r="Y19" s="811"/>
      <c r="Z19" s="811"/>
      <c r="AA19" s="811"/>
    </row>
    <row r="20" spans="1:27" s="809" customFormat="1" ht="16.2">
      <c r="A20" s="811"/>
      <c r="B20" s="825"/>
      <c r="C20" s="824" t="s">
        <v>337</v>
      </c>
      <c r="D20" s="811"/>
      <c r="E20" s="811"/>
      <c r="F20" s="811"/>
      <c r="G20" s="811"/>
      <c r="H20" s="811"/>
      <c r="I20" s="811"/>
      <c r="J20" s="811"/>
      <c r="K20" s="811"/>
      <c r="L20" s="811"/>
      <c r="M20" s="811"/>
      <c r="N20" s="811"/>
      <c r="O20" s="811"/>
      <c r="R20" s="1225"/>
      <c r="S20" s="811"/>
      <c r="T20" s="811"/>
      <c r="U20" s="811"/>
      <c r="V20" s="811"/>
      <c r="W20" s="811"/>
      <c r="X20" s="811"/>
      <c r="Y20" s="811"/>
      <c r="Z20" s="811"/>
      <c r="AA20" s="811"/>
    </row>
    <row r="21" spans="1:27" s="809" customFormat="1">
      <c r="A21" s="811"/>
      <c r="B21" s="825"/>
      <c r="C21" s="811"/>
      <c r="D21" s="811"/>
      <c r="E21" s="811"/>
      <c r="F21" s="811"/>
      <c r="G21" s="811"/>
      <c r="H21" s="811"/>
      <c r="I21" s="811"/>
      <c r="J21" s="811"/>
      <c r="K21" s="811"/>
      <c r="L21" s="811"/>
      <c r="M21" s="811"/>
      <c r="N21" s="811"/>
      <c r="O21" s="811"/>
      <c r="R21" s="1225"/>
      <c r="S21" s="811"/>
      <c r="T21" s="811"/>
      <c r="U21" s="811"/>
      <c r="V21" s="811"/>
      <c r="W21" s="811"/>
      <c r="X21" s="811"/>
      <c r="Y21" s="811"/>
      <c r="Z21" s="811"/>
      <c r="AA21" s="811"/>
    </row>
    <row r="22" spans="1:27" s="809" customFormat="1">
      <c r="A22" s="811"/>
      <c r="B22" s="825"/>
      <c r="C22" s="811"/>
      <c r="D22" s="811"/>
      <c r="E22" s="811"/>
      <c r="F22" s="811"/>
      <c r="G22" s="811"/>
      <c r="H22" s="811"/>
      <c r="I22" s="811"/>
      <c r="J22" s="811"/>
      <c r="K22" s="811"/>
      <c r="L22" s="811"/>
      <c r="M22" s="811"/>
      <c r="N22" s="811"/>
      <c r="O22" s="811"/>
      <c r="R22" s="1225"/>
      <c r="S22" s="811"/>
      <c r="T22" s="811"/>
      <c r="U22" s="811"/>
      <c r="V22" s="811"/>
      <c r="W22" s="811"/>
      <c r="X22" s="811"/>
      <c r="Y22" s="811"/>
      <c r="Z22" s="811"/>
      <c r="AA22" s="811"/>
    </row>
    <row r="23" spans="1:27" s="809" customFormat="1">
      <c r="A23" s="811"/>
      <c r="B23" s="811"/>
      <c r="C23" s="811"/>
      <c r="D23" s="811"/>
      <c r="E23" s="811"/>
      <c r="F23" s="811"/>
      <c r="G23" s="811"/>
      <c r="H23" s="811"/>
      <c r="I23" s="811"/>
      <c r="J23" s="811"/>
      <c r="K23" s="811"/>
      <c r="L23" s="811"/>
      <c r="M23" s="811"/>
      <c r="N23" s="811"/>
      <c r="O23" s="811"/>
      <c r="R23" s="1225"/>
      <c r="S23" s="811"/>
      <c r="T23" s="811"/>
      <c r="U23" s="811"/>
      <c r="V23" s="811"/>
      <c r="W23" s="811"/>
      <c r="X23" s="811"/>
      <c r="Y23" s="811"/>
      <c r="Z23" s="811"/>
      <c r="AA23" s="811"/>
    </row>
    <row r="24" spans="1:27" s="809" customFormat="1">
      <c r="A24" s="811"/>
      <c r="B24" s="823" t="s">
        <v>338</v>
      </c>
      <c r="C24" s="811"/>
      <c r="D24" s="811"/>
      <c r="E24" s="811"/>
      <c r="F24" s="811"/>
      <c r="G24" s="811"/>
      <c r="H24" s="811"/>
      <c r="I24" s="811"/>
      <c r="J24" s="811"/>
      <c r="K24" s="811"/>
      <c r="L24" s="811"/>
      <c r="M24" s="811"/>
      <c r="N24" s="811"/>
      <c r="O24" s="811"/>
      <c r="R24" s="1225"/>
      <c r="S24" s="811"/>
      <c r="T24" s="811"/>
      <c r="U24" s="811"/>
      <c r="V24" s="811"/>
      <c r="W24" s="811"/>
      <c r="X24" s="811"/>
      <c r="Y24" s="811"/>
      <c r="Z24" s="811"/>
      <c r="AA24" s="811"/>
    </row>
    <row r="25" spans="1:27" s="809" customFormat="1" ht="15" customHeight="1">
      <c r="A25" s="811"/>
      <c r="B25" s="823" t="s">
        <v>339</v>
      </c>
      <c r="C25" s="1143" t="s">
        <v>499</v>
      </c>
      <c r="D25" s="811"/>
      <c r="E25" s="811"/>
      <c r="F25" s="811"/>
      <c r="G25" s="811"/>
      <c r="H25" s="811"/>
      <c r="I25" s="811"/>
      <c r="J25" s="811"/>
      <c r="K25" s="811"/>
      <c r="L25" s="811"/>
      <c r="M25" s="811"/>
      <c r="N25" s="811"/>
      <c r="O25" s="811"/>
      <c r="R25" s="1225"/>
      <c r="S25" s="811"/>
      <c r="T25" s="811"/>
      <c r="U25" s="811"/>
      <c r="V25" s="811"/>
      <c r="W25" s="811"/>
      <c r="X25" s="810"/>
      <c r="Y25" s="811"/>
      <c r="Z25" s="811"/>
      <c r="AA25" s="811"/>
    </row>
    <row r="26" spans="1:27" s="809" customFormat="1">
      <c r="A26" s="811"/>
      <c r="B26" s="823"/>
      <c r="C26" s="811" t="s">
        <v>340</v>
      </c>
      <c r="D26" s="811"/>
      <c r="E26" s="811"/>
      <c r="F26" s="811"/>
      <c r="G26" s="811"/>
      <c r="H26" s="811"/>
      <c r="I26" s="811"/>
      <c r="J26" s="811"/>
      <c r="K26" s="811"/>
      <c r="L26" s="811"/>
      <c r="M26" s="811"/>
      <c r="N26" s="811"/>
      <c r="O26" s="811"/>
      <c r="R26" s="1225"/>
      <c r="S26" s="811"/>
      <c r="T26" s="811"/>
      <c r="U26" s="811"/>
      <c r="V26" s="811"/>
      <c r="W26" s="811"/>
      <c r="X26" s="810"/>
      <c r="Y26" s="811"/>
      <c r="Z26" s="811"/>
      <c r="AA26" s="811"/>
    </row>
    <row r="27" spans="1:27" s="809" customFormat="1">
      <c r="A27" s="811"/>
      <c r="B27" s="823" t="s">
        <v>341</v>
      </c>
      <c r="C27" s="1143" t="s">
        <v>500</v>
      </c>
      <c r="D27" s="827"/>
      <c r="E27" s="811"/>
      <c r="F27" s="811"/>
      <c r="G27" s="811"/>
      <c r="H27" s="811"/>
      <c r="I27" s="811"/>
      <c r="J27" s="811"/>
      <c r="K27" s="811"/>
      <c r="L27" s="811"/>
      <c r="M27" s="811"/>
      <c r="N27" s="811"/>
      <c r="O27" s="811"/>
      <c r="R27" s="1225"/>
      <c r="S27" s="811"/>
      <c r="T27" s="811"/>
      <c r="U27" s="811"/>
      <c r="V27" s="811"/>
      <c r="W27" s="811"/>
      <c r="X27" s="811"/>
      <c r="Y27" s="811"/>
      <c r="Z27" s="811"/>
      <c r="AA27" s="811"/>
    </row>
    <row r="28" spans="1:27" s="809" customFormat="1">
      <c r="A28" s="811"/>
      <c r="B28" s="823" t="s">
        <v>342</v>
      </c>
      <c r="C28" s="811" t="s">
        <v>343</v>
      </c>
      <c r="D28" s="827"/>
      <c r="E28" s="811"/>
      <c r="F28" s="811"/>
      <c r="G28" s="811"/>
      <c r="H28" s="811"/>
      <c r="I28" s="811"/>
      <c r="J28" s="811"/>
      <c r="K28" s="811"/>
      <c r="L28" s="811"/>
      <c r="M28" s="811"/>
      <c r="N28" s="811"/>
      <c r="O28" s="811"/>
      <c r="R28" s="1225"/>
      <c r="S28" s="811"/>
      <c r="T28" s="811"/>
      <c r="U28" s="811"/>
      <c r="V28" s="811"/>
      <c r="W28" s="811"/>
      <c r="X28" s="811"/>
      <c r="Y28" s="811"/>
      <c r="Z28" s="811"/>
      <c r="AA28" s="811"/>
    </row>
    <row r="29" spans="1:27" s="809" customFormat="1" ht="15" customHeight="1">
      <c r="A29" s="811"/>
      <c r="B29" s="823"/>
      <c r="C29" s="811" t="s">
        <v>344</v>
      </c>
      <c r="D29" s="827"/>
      <c r="E29" s="811"/>
      <c r="F29" s="811"/>
      <c r="G29" s="811"/>
      <c r="H29" s="811"/>
      <c r="I29" s="811"/>
      <c r="J29" s="811"/>
      <c r="K29" s="811"/>
      <c r="L29" s="811"/>
      <c r="M29" s="811"/>
      <c r="N29" s="811"/>
      <c r="O29" s="811"/>
      <c r="R29" s="1225"/>
      <c r="S29" s="811"/>
      <c r="T29" s="811"/>
      <c r="U29" s="811"/>
      <c r="V29" s="811"/>
      <c r="W29" s="811"/>
      <c r="X29" s="811"/>
      <c r="Y29" s="811"/>
      <c r="Z29" s="811"/>
      <c r="AA29" s="811"/>
    </row>
    <row r="30" spans="1:27" s="809" customFormat="1" ht="15" customHeight="1">
      <c r="A30" s="811"/>
      <c r="B30" s="823"/>
      <c r="C30" s="811" t="s">
        <v>385</v>
      </c>
      <c r="D30" s="827"/>
      <c r="E30" s="811"/>
      <c r="F30" s="811"/>
      <c r="G30" s="811"/>
      <c r="H30" s="811"/>
      <c r="I30" s="811"/>
      <c r="J30" s="811"/>
      <c r="K30" s="811"/>
      <c r="L30" s="811"/>
      <c r="M30" s="811"/>
      <c r="N30" s="811"/>
      <c r="O30" s="811"/>
      <c r="R30" s="1225"/>
      <c r="S30" s="811"/>
      <c r="T30" s="811"/>
      <c r="U30" s="811"/>
      <c r="V30" s="811"/>
      <c r="W30" s="811"/>
      <c r="X30" s="811"/>
      <c r="Y30" s="811"/>
      <c r="Z30" s="811"/>
      <c r="AA30" s="811"/>
    </row>
    <row r="31" spans="1:27" s="809" customFormat="1" ht="16.2">
      <c r="A31" s="811"/>
      <c r="B31" s="823"/>
      <c r="C31" s="811" t="s">
        <v>396</v>
      </c>
      <c r="D31" s="827"/>
      <c r="E31" s="811"/>
      <c r="F31" s="811"/>
      <c r="G31" s="811"/>
      <c r="H31" s="811"/>
      <c r="I31" s="811"/>
      <c r="J31" s="811"/>
      <c r="K31" s="811"/>
      <c r="L31" s="811"/>
      <c r="M31" s="811"/>
      <c r="N31" s="811"/>
      <c r="O31" s="811"/>
      <c r="R31" s="1225"/>
      <c r="S31" s="811"/>
      <c r="T31" s="811"/>
      <c r="U31" s="811"/>
      <c r="V31" s="811"/>
      <c r="W31" s="811"/>
      <c r="X31" s="811"/>
      <c r="Y31" s="811"/>
      <c r="Z31" s="811"/>
      <c r="AA31" s="811"/>
    </row>
    <row r="32" spans="1:27" s="809" customFormat="1">
      <c r="A32" s="811"/>
      <c r="B32" s="823"/>
      <c r="C32" s="811" t="s">
        <v>409</v>
      </c>
      <c r="D32" s="827"/>
      <c r="E32" s="811"/>
      <c r="F32" s="811"/>
      <c r="G32" s="811"/>
      <c r="H32" s="811"/>
      <c r="I32" s="811"/>
      <c r="J32" s="811"/>
      <c r="K32" s="811"/>
      <c r="L32" s="811"/>
      <c r="M32" s="811"/>
      <c r="N32" s="811"/>
      <c r="O32" s="811"/>
      <c r="R32" s="1225"/>
      <c r="S32" s="811"/>
      <c r="T32" s="811"/>
      <c r="U32" s="811"/>
      <c r="V32" s="811"/>
      <c r="W32" s="811"/>
      <c r="X32" s="811"/>
      <c r="Y32" s="811"/>
      <c r="Z32" s="811"/>
      <c r="AA32" s="811"/>
    </row>
    <row r="33" spans="1:30" s="809" customFormat="1" ht="16.2">
      <c r="A33" s="811"/>
      <c r="B33" s="823"/>
      <c r="C33" s="811" t="s">
        <v>345</v>
      </c>
      <c r="D33" s="827"/>
      <c r="E33" s="811"/>
      <c r="F33" s="811"/>
      <c r="G33" s="811"/>
      <c r="H33" s="811"/>
      <c r="I33" s="811"/>
      <c r="J33" s="811"/>
      <c r="K33" s="811"/>
      <c r="L33" s="811"/>
      <c r="M33" s="811"/>
      <c r="N33" s="811"/>
      <c r="O33" s="811"/>
      <c r="R33" s="1225"/>
      <c r="S33" s="811"/>
      <c r="T33" s="811"/>
      <c r="U33" s="811"/>
      <c r="V33" s="811"/>
      <c r="W33" s="811"/>
      <c r="X33" s="811"/>
      <c r="Y33" s="811"/>
      <c r="Z33" s="811"/>
      <c r="AA33" s="811"/>
    </row>
    <row r="34" spans="1:30" s="809" customFormat="1">
      <c r="A34" s="811"/>
      <c r="B34" s="823"/>
      <c r="C34" s="811" t="s">
        <v>346</v>
      </c>
      <c r="D34" s="827"/>
      <c r="E34" s="811"/>
      <c r="F34" s="811"/>
      <c r="G34" s="811"/>
      <c r="H34" s="811"/>
      <c r="I34" s="811"/>
      <c r="J34" s="811"/>
      <c r="K34" s="811"/>
      <c r="L34" s="811"/>
      <c r="M34" s="811"/>
      <c r="N34" s="811"/>
      <c r="O34" s="811"/>
      <c r="R34" s="1225"/>
      <c r="S34" s="811"/>
      <c r="T34" s="811"/>
      <c r="U34" s="811"/>
      <c r="V34" s="811"/>
      <c r="W34" s="811"/>
      <c r="X34" s="811"/>
      <c r="Y34" s="811"/>
      <c r="Z34" s="811"/>
      <c r="AA34" s="811"/>
    </row>
    <row r="35" spans="1:30">
      <c r="A35" s="811"/>
      <c r="B35" s="823"/>
      <c r="C35" s="811"/>
      <c r="D35" s="827"/>
      <c r="E35" s="811"/>
      <c r="F35" s="811"/>
      <c r="G35" s="811"/>
      <c r="H35" s="811"/>
      <c r="I35" s="811"/>
      <c r="J35" s="811"/>
      <c r="K35" s="811"/>
      <c r="L35" s="811"/>
      <c r="M35" s="811"/>
      <c r="N35" s="811"/>
      <c r="O35" s="811"/>
      <c r="P35" s="809"/>
      <c r="Q35" s="809"/>
      <c r="R35" s="1225"/>
      <c r="S35" s="811"/>
      <c r="T35" s="811"/>
      <c r="U35" s="811"/>
      <c r="V35" s="811"/>
      <c r="W35" s="811"/>
      <c r="X35" s="811"/>
      <c r="Y35" s="814"/>
      <c r="Z35" s="814"/>
      <c r="AA35" s="814"/>
    </row>
    <row r="36" spans="1:30">
      <c r="A36" s="811"/>
      <c r="B36" s="823"/>
      <c r="C36" s="811"/>
      <c r="D36" s="827"/>
      <c r="E36" s="811"/>
      <c r="F36" s="811"/>
      <c r="G36" s="811"/>
      <c r="H36" s="811"/>
      <c r="I36" s="811"/>
      <c r="J36" s="811"/>
      <c r="K36" s="811"/>
      <c r="L36" s="811"/>
      <c r="M36" s="811"/>
      <c r="N36" s="811"/>
      <c r="O36" s="811"/>
      <c r="P36" s="809"/>
      <c r="Q36" s="809"/>
      <c r="R36" s="1225"/>
      <c r="S36" s="811"/>
      <c r="T36" s="811"/>
      <c r="U36" s="809"/>
      <c r="V36" s="809"/>
      <c r="W36" s="809"/>
      <c r="X36" s="809"/>
    </row>
    <row r="37" spans="1:30" ht="18" customHeight="1">
      <c r="B37" s="823" t="s">
        <v>347</v>
      </c>
      <c r="C37" s="811"/>
      <c r="D37" s="811"/>
      <c r="E37" s="811"/>
      <c r="F37" s="811"/>
      <c r="G37" s="811"/>
      <c r="H37" s="811"/>
      <c r="I37" s="811"/>
      <c r="J37" s="811"/>
      <c r="K37" s="811"/>
      <c r="L37" s="811"/>
      <c r="M37" s="811"/>
      <c r="N37" s="811"/>
      <c r="O37" s="811"/>
      <c r="P37" s="809"/>
      <c r="S37" s="811"/>
    </row>
    <row r="38" spans="1:30" ht="18" customHeight="1">
      <c r="B38" s="823"/>
      <c r="C38" s="811"/>
      <c r="D38" s="811"/>
      <c r="E38" s="811"/>
      <c r="F38" s="811"/>
      <c r="G38" s="811"/>
      <c r="H38" s="811"/>
      <c r="I38" s="811"/>
      <c r="J38" s="811"/>
      <c r="K38" s="811"/>
    </row>
    <row r="39" spans="1:30" ht="18" customHeight="1">
      <c r="C39" s="829" t="s">
        <v>17</v>
      </c>
      <c r="D39" s="830" t="s">
        <v>4</v>
      </c>
      <c r="E39" s="831" t="s">
        <v>348</v>
      </c>
      <c r="F39" s="831" t="s">
        <v>5</v>
      </c>
      <c r="G39" s="831" t="s">
        <v>349</v>
      </c>
      <c r="AA39" s="809"/>
      <c r="AB39" s="809"/>
      <c r="AC39" s="809"/>
      <c r="AD39" s="809"/>
    </row>
    <row r="40" spans="1:30" ht="18" customHeight="1">
      <c r="C40" s="829" t="s">
        <v>18</v>
      </c>
      <c r="D40" s="830" t="s">
        <v>6</v>
      </c>
      <c r="E40" s="831" t="s">
        <v>350</v>
      </c>
      <c r="F40" s="831" t="s">
        <v>7</v>
      </c>
      <c r="G40" s="831" t="s">
        <v>351</v>
      </c>
      <c r="AA40" s="809"/>
      <c r="AB40" s="809"/>
      <c r="AC40" s="809"/>
      <c r="AD40" s="809"/>
    </row>
    <row r="41" spans="1:30" s="809" customFormat="1" ht="18" customHeight="1">
      <c r="A41" s="814"/>
      <c r="B41" s="828"/>
      <c r="C41" s="829" t="s">
        <v>19</v>
      </c>
      <c r="D41" s="830" t="s">
        <v>8</v>
      </c>
      <c r="E41" s="831" t="s">
        <v>352</v>
      </c>
      <c r="F41" s="831" t="s">
        <v>9</v>
      </c>
      <c r="G41" s="831" t="s">
        <v>353</v>
      </c>
      <c r="H41" s="814"/>
      <c r="I41" s="814"/>
      <c r="J41" s="814"/>
      <c r="K41" s="814"/>
      <c r="L41" s="814"/>
      <c r="M41" s="814"/>
      <c r="N41" s="814"/>
      <c r="O41" s="814"/>
      <c r="P41" s="813"/>
      <c r="Q41" s="813"/>
      <c r="R41" s="1226"/>
      <c r="S41" s="814"/>
      <c r="T41" s="814"/>
      <c r="U41" s="813"/>
      <c r="V41" s="813"/>
      <c r="W41" s="813"/>
      <c r="X41" s="813"/>
    </row>
    <row r="42" spans="1:30" s="809" customFormat="1" ht="18" customHeight="1">
      <c r="A42" s="811"/>
      <c r="B42" s="828"/>
      <c r="C42" s="829" t="s">
        <v>20</v>
      </c>
      <c r="D42" s="830" t="s">
        <v>10</v>
      </c>
      <c r="E42" s="831" t="s">
        <v>354</v>
      </c>
      <c r="F42" s="831" t="s">
        <v>11</v>
      </c>
      <c r="G42" s="831" t="s">
        <v>11</v>
      </c>
      <c r="H42" s="814"/>
      <c r="I42" s="814"/>
      <c r="J42" s="814"/>
      <c r="K42" s="814"/>
      <c r="L42" s="814"/>
      <c r="M42" s="814"/>
      <c r="N42" s="814"/>
      <c r="O42" s="814"/>
      <c r="P42" s="813"/>
      <c r="R42" s="1225"/>
      <c r="S42" s="814"/>
      <c r="T42" s="811"/>
      <c r="AA42" s="813"/>
      <c r="AB42" s="813"/>
      <c r="AC42" s="813"/>
      <c r="AD42" s="813"/>
    </row>
    <row r="43" spans="1:30" s="809" customFormat="1" ht="17.25" customHeight="1">
      <c r="A43" s="811"/>
      <c r="B43" s="828"/>
      <c r="C43" s="829" t="s">
        <v>12</v>
      </c>
      <c r="D43" s="832" t="s">
        <v>12</v>
      </c>
      <c r="E43" s="831" t="s">
        <v>12</v>
      </c>
      <c r="F43" s="831" t="s">
        <v>11</v>
      </c>
      <c r="G43" s="831" t="s">
        <v>11</v>
      </c>
      <c r="H43" s="814"/>
      <c r="I43" s="814"/>
      <c r="J43" s="814"/>
      <c r="K43" s="814"/>
      <c r="L43" s="811"/>
      <c r="M43" s="811"/>
      <c r="N43" s="811"/>
      <c r="O43" s="811"/>
      <c r="R43" s="1225"/>
      <c r="S43" s="811"/>
      <c r="T43" s="811"/>
      <c r="AA43" s="813"/>
      <c r="AB43" s="813"/>
      <c r="AC43" s="813"/>
      <c r="AD43" s="813"/>
    </row>
    <row r="44" spans="1:30" ht="17.25" customHeight="1">
      <c r="A44" s="811"/>
      <c r="B44" s="823"/>
      <c r="C44" s="811"/>
      <c r="D44" s="811"/>
      <c r="E44" s="811"/>
      <c r="F44" s="811"/>
      <c r="G44" s="811"/>
      <c r="H44" s="811"/>
      <c r="I44" s="811"/>
      <c r="J44" s="811"/>
      <c r="K44" s="811"/>
      <c r="L44" s="811"/>
      <c r="M44" s="811"/>
      <c r="N44" s="811"/>
      <c r="O44" s="811"/>
      <c r="P44" s="809"/>
      <c r="Q44" s="809"/>
      <c r="R44" s="1225"/>
      <c r="S44" s="811"/>
      <c r="T44" s="811"/>
      <c r="U44" s="809"/>
      <c r="V44" s="809"/>
      <c r="W44" s="809"/>
      <c r="X44" s="809"/>
    </row>
    <row r="45" spans="1:30" ht="18" customHeight="1">
      <c r="B45" s="823" t="s">
        <v>355</v>
      </c>
      <c r="C45" s="811"/>
      <c r="D45" s="811"/>
      <c r="E45" s="811"/>
      <c r="F45" s="811"/>
      <c r="G45" s="811"/>
      <c r="H45" s="811"/>
      <c r="I45" s="811"/>
      <c r="J45" s="811"/>
      <c r="K45" s="811"/>
      <c r="L45" s="811"/>
      <c r="M45" s="811"/>
      <c r="N45" s="811"/>
      <c r="O45" s="811"/>
      <c r="P45" s="809"/>
      <c r="S45" s="811"/>
    </row>
    <row r="46" spans="1:30" ht="18" customHeight="1">
      <c r="B46" s="823"/>
      <c r="C46" s="811"/>
      <c r="D46" s="811"/>
      <c r="E46" s="811"/>
      <c r="F46" s="812"/>
      <c r="G46" s="811"/>
      <c r="H46" s="811"/>
      <c r="I46" s="811"/>
      <c r="J46" s="811"/>
      <c r="K46" s="811"/>
    </row>
    <row r="47" spans="1:30" ht="18" customHeight="1">
      <c r="C47" s="829" t="s">
        <v>356</v>
      </c>
      <c r="D47" s="833">
        <v>1</v>
      </c>
      <c r="E47" s="834"/>
    </row>
    <row r="48" spans="1:30" ht="18" customHeight="1">
      <c r="C48" s="829" t="s">
        <v>357</v>
      </c>
      <c r="D48" s="833">
        <v>28</v>
      </c>
      <c r="E48" s="834"/>
    </row>
    <row r="49" spans="2:6" ht="18" customHeight="1">
      <c r="C49" s="829" t="s">
        <v>358</v>
      </c>
      <c r="D49" s="833">
        <v>265</v>
      </c>
      <c r="E49" s="834"/>
    </row>
    <row r="50" spans="2:6" ht="18" customHeight="1">
      <c r="C50" s="829" t="s">
        <v>13</v>
      </c>
      <c r="D50" s="821" t="s">
        <v>530</v>
      </c>
      <c r="E50" s="834"/>
    </row>
    <row r="51" spans="2:6" ht="18" customHeight="1">
      <c r="C51" s="829" t="s">
        <v>14</v>
      </c>
      <c r="D51" s="821" t="s">
        <v>531</v>
      </c>
      <c r="E51" s="834"/>
    </row>
    <row r="52" spans="2:6" ht="16.2">
      <c r="C52" s="829" t="s">
        <v>227</v>
      </c>
      <c r="D52" s="835">
        <v>23500</v>
      </c>
      <c r="E52" s="836"/>
      <c r="F52" s="837"/>
    </row>
    <row r="53" spans="2:6" ht="16.5" customHeight="1">
      <c r="C53" s="829" t="s">
        <v>228</v>
      </c>
      <c r="D53" s="835">
        <v>16100</v>
      </c>
      <c r="E53" s="834"/>
    </row>
    <row r="54" spans="2:6" ht="16.5" customHeight="1">
      <c r="C54" s="838" t="s">
        <v>359</v>
      </c>
      <c r="D54" s="839"/>
      <c r="E54" s="840"/>
      <c r="F54" s="840"/>
    </row>
    <row r="55" spans="2:6">
      <c r="C55" s="811" t="s">
        <v>321</v>
      </c>
    </row>
    <row r="56" spans="2:6">
      <c r="C56" s="811"/>
    </row>
    <row r="57" spans="2:6">
      <c r="D57" s="1"/>
    </row>
    <row r="58" spans="2:6">
      <c r="B58" s="823"/>
    </row>
    <row r="60" spans="2:6">
      <c r="C60" s="1"/>
      <c r="D60" s="1"/>
    </row>
    <row r="61" spans="2:6">
      <c r="C61" s="1"/>
      <c r="D61" s="1"/>
    </row>
    <row r="62" spans="2:6">
      <c r="C62" s="1"/>
      <c r="D62" s="1"/>
    </row>
    <row r="64" spans="2:6">
      <c r="C64" s="841"/>
    </row>
    <row r="78" spans="2:2">
      <c r="B78" s="814"/>
    </row>
    <row r="79" spans="2:2">
      <c r="B79" s="814"/>
    </row>
    <row r="80" spans="2:2">
      <c r="B80" s="814"/>
    </row>
    <row r="81" spans="2:2">
      <c r="B81" s="814"/>
    </row>
    <row r="83" spans="2:2">
      <c r="B83" s="814"/>
    </row>
    <row r="84" spans="2:2">
      <c r="B84" s="814"/>
    </row>
    <row r="85" spans="2:2">
      <c r="B85" s="814"/>
    </row>
  </sheetData>
  <phoneticPr fontId="10"/>
  <pageMargins left="0.70866141732283472" right="0.70866141732283472" top="0.74803149606299213" bottom="0.74803149606299213" header="0.31496062992125984" footer="0.31496062992125984"/>
  <pageSetup paperSize="9" orientation="landscape" r:id="rId1"/>
  <headerFooter alignWithMargins="0"/>
  <ignoredErrors>
    <ignoredError sqref="B25 B27:B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I65"/>
  <sheetViews>
    <sheetView zoomScaleNormal="100" workbookViewId="0">
      <pane xSplit="21" ySplit="4" topLeftCell="AA5" activePane="bottomRight" state="frozen"/>
      <selection activeCell="D28" sqref="D28"/>
      <selection pane="topRight" activeCell="D28" sqref="D28"/>
      <selection pane="bottomLeft" activeCell="D28" sqref="D28"/>
      <selection pane="bottomRight"/>
    </sheetView>
  </sheetViews>
  <sheetFormatPr defaultColWidth="9" defaultRowHeight="13.8"/>
  <cols>
    <col min="1" max="1" width="1.44140625" style="219" customWidth="1"/>
    <col min="2" max="17" width="1.6640625" style="688" hidden="1" customWidth="1"/>
    <col min="18" max="18" width="1.44140625" style="742" customWidth="1"/>
    <col min="19" max="19" width="2.6640625" style="742" customWidth="1"/>
    <col min="20" max="20" width="26.77734375" style="24" customWidth="1"/>
    <col min="21" max="21" width="15.6640625" style="742" customWidth="1"/>
    <col min="22" max="24" width="2.44140625" style="220" hidden="1" customWidth="1"/>
    <col min="25" max="25" width="2.44140625" style="1149" hidden="1" customWidth="1"/>
    <col min="26" max="26" width="2.44140625" style="1537" hidden="1" customWidth="1"/>
    <col min="27" max="60" width="8.109375" style="688" customWidth="1"/>
    <col min="61" max="61" width="12" style="219" customWidth="1"/>
    <col min="62" max="16384" width="9" style="688"/>
  </cols>
  <sheetData>
    <row r="1" spans="1:61" s="24" customFormat="1" ht="41.25" customHeight="1">
      <c r="S1" s="1805" t="s">
        <v>310</v>
      </c>
      <c r="T1" s="1806"/>
      <c r="U1" s="1806"/>
      <c r="V1" s="1149"/>
      <c r="W1" s="1807"/>
      <c r="X1" s="1808"/>
      <c r="Y1" s="1808"/>
      <c r="Z1" s="178"/>
      <c r="BI1" s="27"/>
    </row>
    <row r="2" spans="1:61" s="24" customFormat="1">
      <c r="A2" s="27"/>
      <c r="R2" s="375"/>
      <c r="S2" s="31" t="str">
        <f>'0.Contents'!$B$2</f>
        <v>＜暫定データ＞</v>
      </c>
      <c r="U2" s="375"/>
      <c r="V2" s="1149"/>
      <c r="W2" s="1521"/>
      <c r="X2" s="1149"/>
      <c r="Y2" s="1149"/>
      <c r="Z2" s="178"/>
      <c r="BI2" s="27"/>
    </row>
    <row r="3" spans="1:61" s="24" customFormat="1" ht="18.75" customHeight="1" thickBot="1">
      <c r="A3" s="27"/>
      <c r="S3" s="738" t="s">
        <v>311</v>
      </c>
      <c r="U3" s="375"/>
      <c r="V3" s="1149"/>
      <c r="W3" s="1522"/>
      <c r="X3" s="1149"/>
      <c r="Y3" s="1150"/>
      <c r="Z3" s="178"/>
      <c r="AM3" s="739"/>
      <c r="AN3" s="739"/>
      <c r="AP3" s="740"/>
      <c r="AQ3" s="740"/>
      <c r="AR3" s="739"/>
      <c r="AT3" s="739"/>
      <c r="AW3" s="739"/>
      <c r="AX3" s="739"/>
      <c r="AY3" s="739"/>
      <c r="AZ3" s="739"/>
      <c r="BA3" s="739"/>
      <c r="BB3" s="739"/>
      <c r="BC3" s="739"/>
      <c r="BD3" s="739"/>
      <c r="BE3" s="739"/>
      <c r="BF3" s="739"/>
      <c r="BG3" s="739"/>
      <c r="BH3" s="739"/>
      <c r="BI3" s="741"/>
    </row>
    <row r="4" spans="1:61" s="24" customFormat="1" ht="28.5" customHeight="1" thickBot="1">
      <c r="A4" s="27"/>
      <c r="S4" s="931" t="s">
        <v>31</v>
      </c>
      <c r="T4" s="932"/>
      <c r="U4" s="933" t="s">
        <v>0</v>
      </c>
      <c r="V4" s="1149"/>
      <c r="W4" s="1149"/>
      <c r="X4" s="1149"/>
      <c r="Y4" s="1527"/>
      <c r="Z4" s="1532"/>
      <c r="AA4" s="938">
        <v>1990</v>
      </c>
      <c r="AB4" s="938">
        <f>AA4+1</f>
        <v>1991</v>
      </c>
      <c r="AC4" s="938">
        <f t="shared" ref="AC4:BE4" si="0">AB4+1</f>
        <v>1992</v>
      </c>
      <c r="AD4" s="938">
        <f t="shared" si="0"/>
        <v>1993</v>
      </c>
      <c r="AE4" s="938">
        <f t="shared" si="0"/>
        <v>1994</v>
      </c>
      <c r="AF4" s="938">
        <f t="shared" si="0"/>
        <v>1995</v>
      </c>
      <c r="AG4" s="938">
        <f t="shared" si="0"/>
        <v>1996</v>
      </c>
      <c r="AH4" s="938">
        <f t="shared" si="0"/>
        <v>1997</v>
      </c>
      <c r="AI4" s="938">
        <f t="shared" si="0"/>
        <v>1998</v>
      </c>
      <c r="AJ4" s="938">
        <f t="shared" si="0"/>
        <v>1999</v>
      </c>
      <c r="AK4" s="938">
        <f t="shared" si="0"/>
        <v>2000</v>
      </c>
      <c r="AL4" s="938">
        <f t="shared" si="0"/>
        <v>2001</v>
      </c>
      <c r="AM4" s="938">
        <f t="shared" si="0"/>
        <v>2002</v>
      </c>
      <c r="AN4" s="938">
        <f t="shared" si="0"/>
        <v>2003</v>
      </c>
      <c r="AO4" s="938">
        <f t="shared" si="0"/>
        <v>2004</v>
      </c>
      <c r="AP4" s="938">
        <f t="shared" si="0"/>
        <v>2005</v>
      </c>
      <c r="AQ4" s="938">
        <f t="shared" si="0"/>
        <v>2006</v>
      </c>
      <c r="AR4" s="938">
        <f t="shared" si="0"/>
        <v>2007</v>
      </c>
      <c r="AS4" s="938">
        <f t="shared" si="0"/>
        <v>2008</v>
      </c>
      <c r="AT4" s="938">
        <f t="shared" si="0"/>
        <v>2009</v>
      </c>
      <c r="AU4" s="938">
        <f t="shared" si="0"/>
        <v>2010</v>
      </c>
      <c r="AV4" s="938">
        <f t="shared" si="0"/>
        <v>2011</v>
      </c>
      <c r="AW4" s="938">
        <f t="shared" si="0"/>
        <v>2012</v>
      </c>
      <c r="AX4" s="938">
        <f t="shared" si="0"/>
        <v>2013</v>
      </c>
      <c r="AY4" s="938">
        <f t="shared" si="0"/>
        <v>2014</v>
      </c>
      <c r="AZ4" s="938">
        <f t="shared" si="0"/>
        <v>2015</v>
      </c>
      <c r="BA4" s="938">
        <f t="shared" si="0"/>
        <v>2016</v>
      </c>
      <c r="BB4" s="938">
        <f t="shared" si="0"/>
        <v>2017</v>
      </c>
      <c r="BC4" s="938">
        <f t="shared" si="0"/>
        <v>2018</v>
      </c>
      <c r="BD4" s="938">
        <f t="shared" si="0"/>
        <v>2019</v>
      </c>
      <c r="BE4" s="938">
        <f t="shared" si="0"/>
        <v>2020</v>
      </c>
      <c r="BF4" s="939">
        <f t="shared" ref="BF4:BH4" si="1">BE4+1</f>
        <v>2021</v>
      </c>
      <c r="BG4" s="939">
        <f t="shared" si="1"/>
        <v>2022</v>
      </c>
      <c r="BH4" s="940">
        <f t="shared" si="1"/>
        <v>2023</v>
      </c>
      <c r="BI4" s="178"/>
    </row>
    <row r="5" spans="1:61" ht="34.5" customHeight="1">
      <c r="S5" s="929" t="s">
        <v>312</v>
      </c>
      <c r="T5" s="795"/>
      <c r="U5" s="930">
        <v>1</v>
      </c>
      <c r="W5" s="1149"/>
      <c r="X5" s="1149"/>
      <c r="Y5" s="1523"/>
      <c r="Z5" s="1533"/>
      <c r="AA5" s="934">
        <f>SUM(AA6:AA7)</f>
        <v>1162.8635535451144</v>
      </c>
      <c r="AB5" s="934">
        <f t="shared" ref="AB5:AR5" si="2">SUM(AB6:AB7)</f>
        <v>1174.3817123911344</v>
      </c>
      <c r="AC5" s="934">
        <f t="shared" si="2"/>
        <v>1183.886181934432</v>
      </c>
      <c r="AD5" s="934">
        <f t="shared" si="2"/>
        <v>1176.6633435552017</v>
      </c>
      <c r="AE5" s="934">
        <f t="shared" si="2"/>
        <v>1231.6786615931549</v>
      </c>
      <c r="AF5" s="934">
        <f t="shared" si="2"/>
        <v>1243.9190681113812</v>
      </c>
      <c r="AG5" s="934">
        <f t="shared" si="2"/>
        <v>1256.4651473704346</v>
      </c>
      <c r="AH5" s="934">
        <f t="shared" si="2"/>
        <v>1249.0058232648578</v>
      </c>
      <c r="AI5" s="934">
        <f t="shared" si="2"/>
        <v>1208.7787561069952</v>
      </c>
      <c r="AJ5" s="934">
        <f t="shared" si="2"/>
        <v>1245.4046238596511</v>
      </c>
      <c r="AK5" s="934">
        <f t="shared" si="2"/>
        <v>1268.193085807033</v>
      </c>
      <c r="AL5" s="934">
        <f t="shared" si="2"/>
        <v>1253.1586766645182</v>
      </c>
      <c r="AM5" s="934">
        <f t="shared" si="2"/>
        <v>1282.5431776637167</v>
      </c>
      <c r="AN5" s="934">
        <f t="shared" si="2"/>
        <v>1290.9038068442221</v>
      </c>
      <c r="AO5" s="934">
        <f t="shared" si="2"/>
        <v>1286.218223803043</v>
      </c>
      <c r="AP5" s="934">
        <f t="shared" si="2"/>
        <v>1293.5842614526675</v>
      </c>
      <c r="AQ5" s="934">
        <f t="shared" si="2"/>
        <v>1270.4421258507589</v>
      </c>
      <c r="AR5" s="934">
        <f t="shared" si="2"/>
        <v>1306.0184933905634</v>
      </c>
      <c r="AS5" s="934">
        <f>SUM(AS6:AS7)</f>
        <v>1234.9042634428774</v>
      </c>
      <c r="AT5" s="934">
        <f t="shared" ref="AT5:AZ5" si="3">SUM(AT6:AT7)</f>
        <v>1165.8792587906871</v>
      </c>
      <c r="AU5" s="934">
        <f t="shared" si="3"/>
        <v>1217.226911184453</v>
      </c>
      <c r="AV5" s="934">
        <f t="shared" si="3"/>
        <v>1267.1572700494989</v>
      </c>
      <c r="AW5" s="934">
        <f t="shared" si="3"/>
        <v>1308.2529592239512</v>
      </c>
      <c r="AX5" s="934">
        <f t="shared" si="3"/>
        <v>1317.6089086754052</v>
      </c>
      <c r="AY5" s="934">
        <f t="shared" si="3"/>
        <v>1265.9835091145571</v>
      </c>
      <c r="AZ5" s="934">
        <f t="shared" si="3"/>
        <v>1225.3883149210283</v>
      </c>
      <c r="BA5" s="935">
        <f t="shared" ref="BA5:BE5" si="4">SUM(BA6:BA7)</f>
        <v>1205.3298082836059</v>
      </c>
      <c r="BB5" s="934">
        <f t="shared" si="4"/>
        <v>1189.6631734534958</v>
      </c>
      <c r="BC5" s="935">
        <f t="shared" si="4"/>
        <v>1144.5101299909534</v>
      </c>
      <c r="BD5" s="935">
        <f t="shared" si="4"/>
        <v>1107.4134983556216</v>
      </c>
      <c r="BE5" s="934">
        <f t="shared" si="4"/>
        <v>1042.2780903837354</v>
      </c>
      <c r="BF5" s="935">
        <f t="shared" ref="BF5:BG5" si="5">SUM(BF6:BF7)</f>
        <v>1063.6642343009314</v>
      </c>
      <c r="BG5" s="935">
        <f t="shared" si="5"/>
        <v>1033.9660524760166</v>
      </c>
      <c r="BH5" s="936">
        <f t="shared" ref="BH5" si="6">SUM(BH6:BH7)</f>
        <v>985.51446624162236</v>
      </c>
      <c r="BI5" s="747"/>
    </row>
    <row r="6" spans="1:61" ht="34.5" customHeight="1">
      <c r="S6" s="748"/>
      <c r="T6" s="749" t="s">
        <v>25</v>
      </c>
      <c r="U6" s="852">
        <v>1</v>
      </c>
      <c r="W6" s="1149"/>
      <c r="Y6" s="1523"/>
      <c r="Z6" s="1534"/>
      <c r="AA6" s="744">
        <v>1067.5619544378437</v>
      </c>
      <c r="AB6" s="744">
        <v>1077.8113134951489</v>
      </c>
      <c r="AC6" s="744">
        <v>1085.8221633882238</v>
      </c>
      <c r="AD6" s="744">
        <v>1081.0016873980737</v>
      </c>
      <c r="AE6" s="744">
        <v>1130.9039713782831</v>
      </c>
      <c r="AF6" s="744">
        <v>1142.1412286336395</v>
      </c>
      <c r="AG6" s="744">
        <v>1153.5496793706229</v>
      </c>
      <c r="AH6" s="744">
        <v>1147.0967966268645</v>
      </c>
      <c r="AI6" s="744">
        <v>1113.1578091833085</v>
      </c>
      <c r="AJ6" s="744">
        <v>1149.4787329300641</v>
      </c>
      <c r="AK6" s="744">
        <v>1170.3002428345185</v>
      </c>
      <c r="AL6" s="744">
        <v>1157.3601822797364</v>
      </c>
      <c r="AM6" s="744">
        <v>1188.9908394394013</v>
      </c>
      <c r="AN6" s="744">
        <v>1197.2982498674171</v>
      </c>
      <c r="AO6" s="744">
        <v>1193.4424477155812</v>
      </c>
      <c r="AP6" s="744">
        <v>1200.5211451346579</v>
      </c>
      <c r="AQ6" s="744">
        <v>1178.6756193085628</v>
      </c>
      <c r="AR6" s="744">
        <v>1214.4658442662508</v>
      </c>
      <c r="AS6" s="744">
        <v>1146.91826166287</v>
      </c>
      <c r="AT6" s="744">
        <v>1087.272069202096</v>
      </c>
      <c r="AU6" s="744">
        <v>1136.944412005553</v>
      </c>
      <c r="AV6" s="744">
        <v>1188.0046866890557</v>
      </c>
      <c r="AW6" s="744">
        <v>1227.2625996148483</v>
      </c>
      <c r="AX6" s="744">
        <v>1235.3729068825385</v>
      </c>
      <c r="AY6" s="744">
        <v>1185.1804579719142</v>
      </c>
      <c r="AZ6" s="744">
        <v>1145.8045035909079</v>
      </c>
      <c r="BA6" s="745">
        <v>1126.0573880736017</v>
      </c>
      <c r="BB6" s="744">
        <v>1109.4205371072296</v>
      </c>
      <c r="BC6" s="745">
        <v>1064.4055096352604</v>
      </c>
      <c r="BD6" s="745">
        <v>1028.5188113534248</v>
      </c>
      <c r="BE6" s="744">
        <v>967.88642559121502</v>
      </c>
      <c r="BF6" s="745">
        <v>987.09932422712575</v>
      </c>
      <c r="BG6" s="745">
        <v>961.51623309519459</v>
      </c>
      <c r="BH6" s="746">
        <v>915.59150990712146</v>
      </c>
      <c r="BI6" s="747"/>
    </row>
    <row r="7" spans="1:61" ht="34.5" customHeight="1">
      <c r="S7" s="750"/>
      <c r="T7" s="751" t="s">
        <v>313</v>
      </c>
      <c r="U7" s="852">
        <v>1</v>
      </c>
      <c r="W7" s="1149"/>
      <c r="Y7" s="1523"/>
      <c r="Z7" s="1533"/>
      <c r="AA7" s="752">
        <v>95.301599107270789</v>
      </c>
      <c r="AB7" s="752">
        <v>96.570398895985619</v>
      </c>
      <c r="AC7" s="752">
        <v>98.064018546208175</v>
      </c>
      <c r="AD7" s="752">
        <v>95.661656157128022</v>
      </c>
      <c r="AE7" s="752">
        <v>100.7746902148717</v>
      </c>
      <c r="AF7" s="752">
        <v>101.77783947774168</v>
      </c>
      <c r="AG7" s="752">
        <v>102.91546799981172</v>
      </c>
      <c r="AH7" s="752">
        <v>101.90902663799326</v>
      </c>
      <c r="AI7" s="752">
        <v>95.620946923686716</v>
      </c>
      <c r="AJ7" s="752">
        <v>95.925890929587041</v>
      </c>
      <c r="AK7" s="752">
        <v>97.892842972514529</v>
      </c>
      <c r="AL7" s="752">
        <v>95.798494384781833</v>
      </c>
      <c r="AM7" s="752">
        <v>93.552338224315406</v>
      </c>
      <c r="AN7" s="752">
        <v>93.605556976805119</v>
      </c>
      <c r="AO7" s="752">
        <v>92.77577608746175</v>
      </c>
      <c r="AP7" s="752">
        <v>93.063116318009605</v>
      </c>
      <c r="AQ7" s="752">
        <v>91.766506542196083</v>
      </c>
      <c r="AR7" s="752">
        <v>91.552649124312708</v>
      </c>
      <c r="AS7" s="752">
        <v>87.986001780007541</v>
      </c>
      <c r="AT7" s="752">
        <v>78.607189588591112</v>
      </c>
      <c r="AU7" s="752">
        <v>80.282499178900096</v>
      </c>
      <c r="AV7" s="752">
        <v>79.152583360443259</v>
      </c>
      <c r="AW7" s="752">
        <v>80.990359609102867</v>
      </c>
      <c r="AX7" s="752">
        <v>82.236001792866688</v>
      </c>
      <c r="AY7" s="752">
        <v>80.803051142642929</v>
      </c>
      <c r="AZ7" s="752">
        <v>79.583811330120312</v>
      </c>
      <c r="BA7" s="753">
        <v>79.2724202100041</v>
      </c>
      <c r="BB7" s="752">
        <v>80.242636346266096</v>
      </c>
      <c r="BC7" s="753">
        <v>80.104620355692958</v>
      </c>
      <c r="BD7" s="753">
        <v>78.894687002196846</v>
      </c>
      <c r="BE7" s="752">
        <v>74.391664792520331</v>
      </c>
      <c r="BF7" s="753">
        <v>76.564910073805677</v>
      </c>
      <c r="BG7" s="753">
        <v>72.449819380822078</v>
      </c>
      <c r="BH7" s="754">
        <v>69.922956334500853</v>
      </c>
      <c r="BI7" s="747"/>
    </row>
    <row r="8" spans="1:61" ht="33.75" customHeight="1">
      <c r="S8" s="755" t="s">
        <v>314</v>
      </c>
      <c r="T8" s="743"/>
      <c r="U8" s="852">
        <v>28</v>
      </c>
      <c r="W8" s="1149"/>
      <c r="X8" s="1149"/>
      <c r="Y8" s="1523"/>
      <c r="Z8" s="1535"/>
      <c r="AA8" s="752">
        <v>49.891478832948408</v>
      </c>
      <c r="AB8" s="752">
        <v>49.162901432356634</v>
      </c>
      <c r="AC8" s="752">
        <v>49.090618523239861</v>
      </c>
      <c r="AD8" s="752">
        <v>48.08614125794594</v>
      </c>
      <c r="AE8" s="752">
        <v>48.124145269100232</v>
      </c>
      <c r="AF8" s="752">
        <v>46.790814966576754</v>
      </c>
      <c r="AG8" s="752">
        <v>45.368937389460079</v>
      </c>
      <c r="AH8" s="752">
        <v>44.83693684230839</v>
      </c>
      <c r="AI8" s="752">
        <v>42.938602715714794</v>
      </c>
      <c r="AJ8" s="752">
        <v>42.504436312028844</v>
      </c>
      <c r="AK8" s="752">
        <v>41.774145971509263</v>
      </c>
      <c r="AL8" s="752">
        <v>40.458380068291994</v>
      </c>
      <c r="AM8" s="752">
        <v>39.534616926348214</v>
      </c>
      <c r="AN8" s="752">
        <v>38.521554737227</v>
      </c>
      <c r="AO8" s="752">
        <v>38.175402455737846</v>
      </c>
      <c r="AP8" s="752">
        <v>38.164976819511892</v>
      </c>
      <c r="AQ8" s="752">
        <v>37.530166020425064</v>
      </c>
      <c r="AR8" s="752">
        <v>36.844559436402477</v>
      </c>
      <c r="AS8" s="752">
        <v>35.951775274060573</v>
      </c>
      <c r="AT8" s="752">
        <v>35.343583087211414</v>
      </c>
      <c r="AU8" s="752">
        <v>34.836040813975565</v>
      </c>
      <c r="AV8" s="752">
        <v>33.474044062055341</v>
      </c>
      <c r="AW8" s="752">
        <v>32.736050964767173</v>
      </c>
      <c r="AX8" s="752">
        <v>32.663672907166145</v>
      </c>
      <c r="AY8" s="752">
        <v>32.100487664637242</v>
      </c>
      <c r="AZ8" s="752">
        <v>31.684227495936227</v>
      </c>
      <c r="BA8" s="753">
        <v>31.640323855390186</v>
      </c>
      <c r="BB8" s="752">
        <v>31.43566954903558</v>
      </c>
      <c r="BC8" s="753">
        <v>30.92862575516736</v>
      </c>
      <c r="BD8" s="753">
        <v>30.645050650986793</v>
      </c>
      <c r="BE8" s="752">
        <v>30.413945138649989</v>
      </c>
      <c r="BF8" s="753">
        <v>30.388875655389263</v>
      </c>
      <c r="BG8" s="753">
        <v>29.82657132088837</v>
      </c>
      <c r="BH8" s="754">
        <v>29.399550884299977</v>
      </c>
      <c r="BI8" s="747"/>
    </row>
    <row r="9" spans="1:61" ht="33.75" customHeight="1">
      <c r="S9" s="755" t="s">
        <v>315</v>
      </c>
      <c r="T9" s="743"/>
      <c r="U9" s="852">
        <v>265</v>
      </c>
      <c r="W9" s="1149"/>
      <c r="X9" s="1149"/>
      <c r="Y9" s="1523"/>
      <c r="Z9" s="1535"/>
      <c r="AA9" s="752">
        <v>28.877648803572104</v>
      </c>
      <c r="AB9" s="752">
        <v>28.5794106315874</v>
      </c>
      <c r="AC9" s="752">
        <v>28.677072788709481</v>
      </c>
      <c r="AD9" s="752">
        <v>28.613182814166194</v>
      </c>
      <c r="AE9" s="752">
        <v>29.630150693138592</v>
      </c>
      <c r="AF9" s="752">
        <v>29.89230171792223</v>
      </c>
      <c r="AG9" s="752">
        <v>30.738958742644211</v>
      </c>
      <c r="AH9" s="752">
        <v>31.418117333827176</v>
      </c>
      <c r="AI9" s="752">
        <v>30.134754050960062</v>
      </c>
      <c r="AJ9" s="752">
        <v>24.631372131195199</v>
      </c>
      <c r="AK9" s="752">
        <v>26.875449030425774</v>
      </c>
      <c r="AL9" s="752">
        <v>23.669345611491089</v>
      </c>
      <c r="AM9" s="752">
        <v>23.006492345096628</v>
      </c>
      <c r="AN9" s="752">
        <v>23.150434675964053</v>
      </c>
      <c r="AO9" s="752">
        <v>22.995864322968629</v>
      </c>
      <c r="AP9" s="752">
        <v>22.706294524586472</v>
      </c>
      <c r="AQ9" s="752">
        <v>22.691806862534939</v>
      </c>
      <c r="AR9" s="752">
        <v>22.334931433791969</v>
      </c>
      <c r="AS9" s="752">
        <v>21.463748035523295</v>
      </c>
      <c r="AT9" s="752">
        <v>20.898669768222504</v>
      </c>
      <c r="AU9" s="752">
        <v>20.572847976270218</v>
      </c>
      <c r="AV9" s="752">
        <v>20.201814854414266</v>
      </c>
      <c r="AW9" s="752">
        <v>19.890171828505292</v>
      </c>
      <c r="AX9" s="752">
        <v>19.896955265568408</v>
      </c>
      <c r="AY9" s="752">
        <v>19.453748302621602</v>
      </c>
      <c r="AZ9" s="752">
        <v>19.170907624954101</v>
      </c>
      <c r="BA9" s="753">
        <v>18.712550775936549</v>
      </c>
      <c r="BB9" s="752">
        <v>18.727083182350622</v>
      </c>
      <c r="BC9" s="753">
        <v>17.968171601362418</v>
      </c>
      <c r="BD9" s="753">
        <v>17.531684894665741</v>
      </c>
      <c r="BE9" s="752">
        <v>17.186794456210347</v>
      </c>
      <c r="BF9" s="753">
        <v>17.043692280659588</v>
      </c>
      <c r="BG9" s="753">
        <v>16.529744485863517</v>
      </c>
      <c r="BH9" s="754">
        <v>16.199463441443612</v>
      </c>
      <c r="BI9" s="747"/>
    </row>
    <row r="10" spans="1:61" ht="33.75" customHeight="1">
      <c r="S10" s="757" t="s">
        <v>26</v>
      </c>
      <c r="T10" s="758"/>
      <c r="U10" s="852"/>
      <c r="W10" s="1524"/>
      <c r="X10" s="1149"/>
      <c r="Y10" s="1523"/>
      <c r="Z10" s="1535"/>
      <c r="AA10" s="752">
        <f>SUM(AA11:AA14)</f>
        <v>33.364366226122023</v>
      </c>
      <c r="AB10" s="752">
        <f t="shared" ref="AB10:AZ10" si="7">SUM(AB11:AB14)</f>
        <v>36.886314284243092</v>
      </c>
      <c r="AC10" s="752">
        <f t="shared" si="7"/>
        <v>38.868018097454375</v>
      </c>
      <c r="AD10" s="752">
        <f t="shared" si="7"/>
        <v>42.384493388808011</v>
      </c>
      <c r="AE10" s="752">
        <f t="shared" si="7"/>
        <v>46.519343501901204</v>
      </c>
      <c r="AF10" s="752">
        <f t="shared" si="7"/>
        <v>55.568072439753585</v>
      </c>
      <c r="AG10" s="752">
        <f t="shared" si="7"/>
        <v>56.266732449414661</v>
      </c>
      <c r="AH10" s="752">
        <f t="shared" si="7"/>
        <v>55.252992211762965</v>
      </c>
      <c r="AI10" s="752">
        <f t="shared" si="7"/>
        <v>50.196779947426649</v>
      </c>
      <c r="AJ10" s="752">
        <f t="shared" si="7"/>
        <v>43.446955629496721</v>
      </c>
      <c r="AK10" s="752">
        <f t="shared" si="7"/>
        <v>38.771920490371578</v>
      </c>
      <c r="AL10" s="752">
        <f t="shared" si="7"/>
        <v>32.908011280699817</v>
      </c>
      <c r="AM10" s="752">
        <f t="shared" si="7"/>
        <v>29.521516057113406</v>
      </c>
      <c r="AN10" s="752">
        <f t="shared" si="7"/>
        <v>29.058986206248612</v>
      </c>
      <c r="AO10" s="752">
        <f t="shared" si="7"/>
        <v>26.369929086525328</v>
      </c>
      <c r="AP10" s="752">
        <f t="shared" si="7"/>
        <v>26.84079566637886</v>
      </c>
      <c r="AQ10" s="752">
        <f t="shared" si="7"/>
        <v>28.93950421548864</v>
      </c>
      <c r="AR10" s="752">
        <f t="shared" si="7"/>
        <v>29.639198110464196</v>
      </c>
      <c r="AS10" s="752">
        <f t="shared" si="7"/>
        <v>29.298408651285577</v>
      </c>
      <c r="AT10" s="752">
        <f t="shared" si="7"/>
        <v>27.31544336009279</v>
      </c>
      <c r="AU10" s="752">
        <f t="shared" si="7"/>
        <v>30.009388496840206</v>
      </c>
      <c r="AV10" s="752">
        <f t="shared" si="7"/>
        <v>32.220048060506258</v>
      </c>
      <c r="AW10" s="752">
        <f t="shared" si="7"/>
        <v>34.737793024128486</v>
      </c>
      <c r="AX10" s="752">
        <f t="shared" si="7"/>
        <v>37.168067856229726</v>
      </c>
      <c r="AY10" s="752">
        <f t="shared" si="7"/>
        <v>40.241238795065676</v>
      </c>
      <c r="AZ10" s="752">
        <f t="shared" si="7"/>
        <v>43.036591616280361</v>
      </c>
      <c r="BA10" s="753">
        <f t="shared" ref="BA10:BE10" si="8">SUM(BA11:BA14)</f>
        <v>45.550176099119902</v>
      </c>
      <c r="BB10" s="752">
        <f t="shared" si="8"/>
        <v>46.875862058110904</v>
      </c>
      <c r="BC10" s="753">
        <f t="shared" si="8"/>
        <v>48.083471470159687</v>
      </c>
      <c r="BD10" s="753">
        <f t="shared" si="8"/>
        <v>50.084143790205495</v>
      </c>
      <c r="BE10" s="752">
        <f t="shared" si="8"/>
        <v>51.892284774777394</v>
      </c>
      <c r="BF10" s="753">
        <f t="shared" ref="BF10:BG10" si="9">SUM(BF11:BF14)</f>
        <v>52.366209386745432</v>
      </c>
      <c r="BG10" s="753">
        <f t="shared" si="9"/>
        <v>51.673661331015325</v>
      </c>
      <c r="BH10" s="754">
        <f t="shared" ref="BH10" si="10">SUM(BH11:BH14)</f>
        <v>51.291085001540665</v>
      </c>
      <c r="BI10" s="747"/>
    </row>
    <row r="11" spans="1:61" ht="27.6">
      <c r="S11" s="759"/>
      <c r="T11" s="760" t="s">
        <v>316</v>
      </c>
      <c r="U11" s="853" t="s">
        <v>532</v>
      </c>
      <c r="X11" s="1149"/>
      <c r="Y11" s="1525"/>
      <c r="Z11" s="1533"/>
      <c r="AA11" s="752">
        <v>13.409950442681184</v>
      </c>
      <c r="AB11" s="752">
        <v>14.605139090759387</v>
      </c>
      <c r="AC11" s="752">
        <v>14.969869251556611</v>
      </c>
      <c r="AD11" s="752">
        <v>15.388109036634329</v>
      </c>
      <c r="AE11" s="752">
        <v>17.954074730268733</v>
      </c>
      <c r="AF11" s="752">
        <v>21.561364310422015</v>
      </c>
      <c r="AG11" s="752">
        <v>21.123339057650526</v>
      </c>
      <c r="AH11" s="752">
        <v>21.057575507416431</v>
      </c>
      <c r="AI11" s="752">
        <v>20.50698214465169</v>
      </c>
      <c r="AJ11" s="752">
        <v>21.054409572534812</v>
      </c>
      <c r="AK11" s="752">
        <v>19.841272919873894</v>
      </c>
      <c r="AL11" s="752">
        <v>16.998639196983433</v>
      </c>
      <c r="AM11" s="752">
        <v>14.371355437676071</v>
      </c>
      <c r="AN11" s="752">
        <v>14.488201409191319</v>
      </c>
      <c r="AO11" s="752">
        <v>11.441372323853184</v>
      </c>
      <c r="AP11" s="752">
        <v>11.848462922012692</v>
      </c>
      <c r="AQ11" s="752">
        <v>13.588837479848578</v>
      </c>
      <c r="AR11" s="752">
        <v>15.642516876253188</v>
      </c>
      <c r="AS11" s="752">
        <v>18.037471041241016</v>
      </c>
      <c r="AT11" s="752">
        <v>19.668959799202373</v>
      </c>
      <c r="AU11" s="752">
        <v>21.964074229638214</v>
      </c>
      <c r="AV11" s="752">
        <v>24.624936779408198</v>
      </c>
      <c r="AW11" s="752">
        <v>27.73021446136152</v>
      </c>
      <c r="AX11" s="752">
        <v>30.336589102378955</v>
      </c>
      <c r="AY11" s="752">
        <v>33.843956639135918</v>
      </c>
      <c r="AZ11" s="752">
        <v>37.122426075852353</v>
      </c>
      <c r="BA11" s="753">
        <v>39.48517650867187</v>
      </c>
      <c r="BB11" s="752">
        <v>40.952846494505295</v>
      </c>
      <c r="BC11" s="753">
        <v>42.33596888173971</v>
      </c>
      <c r="BD11" s="753">
        <v>44.466545623393195</v>
      </c>
      <c r="BE11" s="752">
        <v>46.143616820892618</v>
      </c>
      <c r="BF11" s="753">
        <v>46.896250626573583</v>
      </c>
      <c r="BG11" s="753">
        <v>46.143904628998811</v>
      </c>
      <c r="BH11" s="754">
        <v>45.884244457996857</v>
      </c>
      <c r="BI11" s="747"/>
    </row>
    <row r="12" spans="1:61" ht="34.5" customHeight="1">
      <c r="S12" s="759"/>
      <c r="T12" s="760" t="s">
        <v>317</v>
      </c>
      <c r="U12" s="853" t="s">
        <v>533</v>
      </c>
      <c r="X12" s="1149"/>
      <c r="Y12" s="1525"/>
      <c r="Z12" s="1533"/>
      <c r="AA12" s="752">
        <v>6.1626906868954832</v>
      </c>
      <c r="AB12" s="752">
        <v>7.0307685898338184</v>
      </c>
      <c r="AC12" s="752">
        <v>7.1129847887185633</v>
      </c>
      <c r="AD12" s="752">
        <v>10.133720279921263</v>
      </c>
      <c r="AE12" s="752">
        <v>12.408127704069447</v>
      </c>
      <c r="AF12" s="752">
        <v>16.209872738396925</v>
      </c>
      <c r="AG12" s="752">
        <v>16.721201051221936</v>
      </c>
      <c r="AH12" s="752">
        <v>18.239370171503378</v>
      </c>
      <c r="AI12" s="752">
        <v>15.045094792517498</v>
      </c>
      <c r="AJ12" s="752">
        <v>11.795997382279166</v>
      </c>
      <c r="AK12" s="752">
        <v>10.48323562512596</v>
      </c>
      <c r="AL12" s="752">
        <v>8.7111717752019739</v>
      </c>
      <c r="AM12" s="752">
        <v>8.2134960225755798</v>
      </c>
      <c r="AN12" s="752">
        <v>7.9582040790190698</v>
      </c>
      <c r="AO12" s="752">
        <v>8.3260536432026058</v>
      </c>
      <c r="AP12" s="752">
        <v>7.8018504708007219</v>
      </c>
      <c r="AQ12" s="752">
        <v>8.1773695888700555</v>
      </c>
      <c r="AR12" s="752">
        <v>7.1820837738055063</v>
      </c>
      <c r="AS12" s="752">
        <v>5.1986039045662586</v>
      </c>
      <c r="AT12" s="752">
        <v>3.66745735808261</v>
      </c>
      <c r="AU12" s="752">
        <v>3.8428022881747288</v>
      </c>
      <c r="AV12" s="752">
        <v>3.4003638206043383</v>
      </c>
      <c r="AW12" s="752">
        <v>3.1236942093698259</v>
      </c>
      <c r="AX12" s="752">
        <v>2.9846712263424444</v>
      </c>
      <c r="AY12" s="752">
        <v>3.0655847464537369</v>
      </c>
      <c r="AZ12" s="752">
        <v>3.0165629381918975</v>
      </c>
      <c r="BA12" s="753">
        <v>3.0758096309588026</v>
      </c>
      <c r="BB12" s="752">
        <v>3.191878920096396</v>
      </c>
      <c r="BC12" s="753">
        <v>3.200195166365452</v>
      </c>
      <c r="BD12" s="753">
        <v>3.1563455017575821</v>
      </c>
      <c r="BE12" s="752">
        <v>3.2141757339196442</v>
      </c>
      <c r="BF12" s="753">
        <v>2.9048387080504705</v>
      </c>
      <c r="BG12" s="753">
        <v>3.0485233249292114</v>
      </c>
      <c r="BH12" s="754">
        <v>3.0763874945637601</v>
      </c>
      <c r="BI12" s="747"/>
    </row>
    <row r="13" spans="1:61" ht="34.5" customHeight="1">
      <c r="S13" s="759"/>
      <c r="T13" s="762" t="s">
        <v>318</v>
      </c>
      <c r="U13" s="852">
        <v>23500</v>
      </c>
      <c r="X13" s="1149"/>
      <c r="Y13" s="1523"/>
      <c r="Z13" s="1533"/>
      <c r="AA13" s="752">
        <v>13.763755119005243</v>
      </c>
      <c r="AB13" s="752">
        <v>15.22243662610977</v>
      </c>
      <c r="AC13" s="752">
        <v>16.757194079639088</v>
      </c>
      <c r="AD13" s="752">
        <v>16.825370768865593</v>
      </c>
      <c r="AE13" s="752">
        <v>16.091877786636079</v>
      </c>
      <c r="AF13" s="752">
        <v>17.62435386277059</v>
      </c>
      <c r="AG13" s="752">
        <v>18.257766930874176</v>
      </c>
      <c r="AH13" s="752">
        <v>15.80756107879089</v>
      </c>
      <c r="AI13" s="752">
        <v>14.479710877179068</v>
      </c>
      <c r="AJ13" s="752">
        <v>10.321247185902484</v>
      </c>
      <c r="AK13" s="752">
        <v>8.1892338442704524</v>
      </c>
      <c r="AL13" s="752">
        <v>6.9332149250840889</v>
      </c>
      <c r="AM13" s="752">
        <v>6.6045269957008461</v>
      </c>
      <c r="AN13" s="752">
        <v>6.2352948712733935</v>
      </c>
      <c r="AO13" s="752">
        <v>6.1645408192982751</v>
      </c>
      <c r="AP13" s="752">
        <v>5.8279273063935859</v>
      </c>
      <c r="AQ13" s="752">
        <v>5.8796829728524713</v>
      </c>
      <c r="AR13" s="752">
        <v>5.3522294632054974</v>
      </c>
      <c r="AS13" s="752">
        <v>4.697287228712911</v>
      </c>
      <c r="AT13" s="752">
        <v>2.728522148851082</v>
      </c>
      <c r="AU13" s="752">
        <v>2.7790920860865622</v>
      </c>
      <c r="AV13" s="752">
        <v>2.525872313904133</v>
      </c>
      <c r="AW13" s="752">
        <v>2.4852913495243958</v>
      </c>
      <c r="AX13" s="752">
        <v>2.3425222739869898</v>
      </c>
      <c r="AY13" s="752">
        <v>2.289895230051338</v>
      </c>
      <c r="AZ13" s="752">
        <v>2.3731696473372179</v>
      </c>
      <c r="BA13" s="753">
        <v>2.4076623510645736</v>
      </c>
      <c r="BB13" s="752">
        <v>2.3242904780819074</v>
      </c>
      <c r="BC13" s="753">
        <v>2.2712458786620675</v>
      </c>
      <c r="BD13" s="753">
        <v>2.2044205863835939</v>
      </c>
      <c r="BE13" s="752">
        <v>2.2417014554793333</v>
      </c>
      <c r="BF13" s="753">
        <v>2.2335937727405817</v>
      </c>
      <c r="BG13" s="753">
        <v>2.1449303477767936</v>
      </c>
      <c r="BH13" s="754">
        <v>2.118524359706508</v>
      </c>
      <c r="BI13" s="747"/>
    </row>
    <row r="14" spans="1:61" ht="34.5" customHeight="1" thickBot="1">
      <c r="S14" s="763"/>
      <c r="T14" s="764" t="s">
        <v>319</v>
      </c>
      <c r="U14" s="852">
        <v>16100</v>
      </c>
      <c r="X14" s="1149"/>
      <c r="Y14" s="1523"/>
      <c r="Z14" s="1533"/>
      <c r="AA14" s="765">
        <v>2.7969977540117149E-2</v>
      </c>
      <c r="AB14" s="765">
        <v>2.7969977540117149E-2</v>
      </c>
      <c r="AC14" s="765">
        <v>2.7969977540117149E-2</v>
      </c>
      <c r="AD14" s="765">
        <v>3.7293303386822858E-2</v>
      </c>
      <c r="AE14" s="765">
        <v>6.5263280926940018E-2</v>
      </c>
      <c r="AF14" s="765">
        <v>0.17248152816405571</v>
      </c>
      <c r="AG14" s="765">
        <v>0.16442540966801653</v>
      </c>
      <c r="AH14" s="765">
        <v>0.14848545405226307</v>
      </c>
      <c r="AI14" s="765">
        <v>0.16499213307839256</v>
      </c>
      <c r="AJ14" s="765">
        <v>0.2753014887802564</v>
      </c>
      <c r="AK14" s="765">
        <v>0.25817810110127043</v>
      </c>
      <c r="AL14" s="765">
        <v>0.26498538343032185</v>
      </c>
      <c r="AM14" s="765">
        <v>0.33213760116091179</v>
      </c>
      <c r="AN14" s="765">
        <v>0.37728584676483073</v>
      </c>
      <c r="AO14" s="765">
        <v>0.43796230017126309</v>
      </c>
      <c r="AP14" s="766">
        <v>1.36255496717186</v>
      </c>
      <c r="AQ14" s="766">
        <v>1.2936141739175309</v>
      </c>
      <c r="AR14" s="766">
        <v>1.4623679972000032</v>
      </c>
      <c r="AS14" s="766">
        <v>1.3650464767653945</v>
      </c>
      <c r="AT14" s="766">
        <v>1.2505040539567258</v>
      </c>
      <c r="AU14" s="766">
        <v>1.4234198929407038</v>
      </c>
      <c r="AV14" s="766">
        <v>1.6688751465895884</v>
      </c>
      <c r="AW14" s="766">
        <v>1.3985930038727408</v>
      </c>
      <c r="AX14" s="766">
        <v>1.50428525352134</v>
      </c>
      <c r="AY14" s="766">
        <v>1.0418021794246883</v>
      </c>
      <c r="AZ14" s="765">
        <v>0.5244329548988913</v>
      </c>
      <c r="BA14" s="767">
        <v>0.581527608424658</v>
      </c>
      <c r="BB14" s="765">
        <v>0.40684616542731</v>
      </c>
      <c r="BC14" s="767">
        <v>0.27606154339246031</v>
      </c>
      <c r="BD14" s="767">
        <v>0.25683207867112112</v>
      </c>
      <c r="BE14" s="768">
        <v>0.29279076448579788</v>
      </c>
      <c r="BF14" s="769">
        <v>0.33152627938079832</v>
      </c>
      <c r="BG14" s="769">
        <v>0.33630302931050926</v>
      </c>
      <c r="BH14" s="770">
        <v>0.21192868927354191</v>
      </c>
      <c r="BI14" s="747"/>
    </row>
    <row r="15" spans="1:61" ht="34.5" customHeight="1" thickTop="1" thickBot="1">
      <c r="S15" s="18" t="s">
        <v>32</v>
      </c>
      <c r="T15" s="771"/>
      <c r="U15" s="854"/>
      <c r="W15" s="1149"/>
      <c r="X15" s="1149"/>
      <c r="Z15" s="1533"/>
      <c r="AA15" s="772">
        <f>SUM(AA5,AA8:AA10)</f>
        <v>1274.997047407757</v>
      </c>
      <c r="AB15" s="772">
        <f t="shared" ref="AB15:AY15" si="11">SUM(AB5,AB8:AB10)</f>
        <v>1289.0103387393217</v>
      </c>
      <c r="AC15" s="772">
        <f t="shared" si="11"/>
        <v>1300.5218913438355</v>
      </c>
      <c r="AD15" s="772">
        <f t="shared" si="11"/>
        <v>1295.7471610161219</v>
      </c>
      <c r="AE15" s="772">
        <f t="shared" si="11"/>
        <v>1355.9523010572948</v>
      </c>
      <c r="AF15" s="772">
        <f t="shared" si="11"/>
        <v>1376.1702572356339</v>
      </c>
      <c r="AG15" s="772">
        <f t="shared" si="11"/>
        <v>1388.8397759519535</v>
      </c>
      <c r="AH15" s="772">
        <f t="shared" si="11"/>
        <v>1380.5138696527565</v>
      </c>
      <c r="AI15" s="772">
        <f t="shared" si="11"/>
        <v>1332.0488928210966</v>
      </c>
      <c r="AJ15" s="772">
        <f t="shared" si="11"/>
        <v>1355.9873879323718</v>
      </c>
      <c r="AK15" s="772">
        <f t="shared" si="11"/>
        <v>1375.6146012993395</v>
      </c>
      <c r="AL15" s="772">
        <f t="shared" si="11"/>
        <v>1350.1944136250011</v>
      </c>
      <c r="AM15" s="772">
        <f t="shared" si="11"/>
        <v>1374.6058029922749</v>
      </c>
      <c r="AN15" s="772">
        <f t="shared" si="11"/>
        <v>1381.6347824636618</v>
      </c>
      <c r="AO15" s="772">
        <f t="shared" si="11"/>
        <v>1373.7594196682749</v>
      </c>
      <c r="AP15" s="772">
        <f t="shared" si="11"/>
        <v>1381.2963284631446</v>
      </c>
      <c r="AQ15" s="772">
        <f t="shared" si="11"/>
        <v>1359.6036029492075</v>
      </c>
      <c r="AR15" s="772">
        <f t="shared" si="11"/>
        <v>1394.8371823712221</v>
      </c>
      <c r="AS15" s="772">
        <f>SUM(AS5,AS8:AS10)</f>
        <v>1321.618195403747</v>
      </c>
      <c r="AT15" s="772">
        <f>SUM(AT5,AT8:AT10)</f>
        <v>1249.436955006214</v>
      </c>
      <c r="AU15" s="772">
        <f>SUM(AU5,AU8:AU10)</f>
        <v>1302.6451884715391</v>
      </c>
      <c r="AV15" s="772">
        <f t="shared" si="11"/>
        <v>1353.0531770264749</v>
      </c>
      <c r="AW15" s="772">
        <f t="shared" si="11"/>
        <v>1395.6169750413521</v>
      </c>
      <c r="AX15" s="772">
        <f t="shared" si="11"/>
        <v>1407.3376047043694</v>
      </c>
      <c r="AY15" s="772">
        <f t="shared" si="11"/>
        <v>1357.7789838768817</v>
      </c>
      <c r="AZ15" s="772">
        <f t="shared" ref="AZ15:BE15" si="12">SUM(AZ5,AZ8:AZ10)</f>
        <v>1319.280041658199</v>
      </c>
      <c r="BA15" s="773">
        <f t="shared" si="12"/>
        <v>1301.2328590140523</v>
      </c>
      <c r="BB15" s="772">
        <f t="shared" si="12"/>
        <v>1286.701788242993</v>
      </c>
      <c r="BC15" s="773">
        <f t="shared" si="12"/>
        <v>1241.4903988176429</v>
      </c>
      <c r="BD15" s="773">
        <f t="shared" si="12"/>
        <v>1205.6743776914795</v>
      </c>
      <c r="BE15" s="772">
        <f t="shared" si="12"/>
        <v>1141.771114753373</v>
      </c>
      <c r="BF15" s="774">
        <f>SUM(BF5,BF8:BF10)</f>
        <v>1163.4630116237256</v>
      </c>
      <c r="BG15" s="1148">
        <f>SUM(BG5,BG8:BG10)</f>
        <v>1131.996029613784</v>
      </c>
      <c r="BH15" s="775">
        <f>SUM(BH5,BH8:BH10)</f>
        <v>1082.4045655689067</v>
      </c>
      <c r="BI15" s="27"/>
    </row>
    <row r="16" spans="1:61" ht="18" customHeight="1">
      <c r="S16" s="776"/>
      <c r="T16" s="688"/>
      <c r="U16" s="777"/>
      <c r="W16" s="1526"/>
      <c r="Y16" s="1523"/>
      <c r="Z16" s="1536"/>
      <c r="AA16" s="24"/>
      <c r="AB16" s="24"/>
      <c r="AC16" s="24"/>
      <c r="AD16" s="24"/>
      <c r="AE16" s="24"/>
      <c r="AF16" s="24"/>
      <c r="AG16" s="24"/>
      <c r="AH16" s="24"/>
      <c r="AI16" s="24"/>
      <c r="AJ16" s="24"/>
      <c r="AK16" s="24"/>
      <c r="AL16" s="24"/>
      <c r="AM16" s="24"/>
      <c r="AN16" s="24"/>
      <c r="AO16" s="24"/>
      <c r="AP16" s="24"/>
      <c r="BF16" s="323"/>
      <c r="BG16" s="323"/>
      <c r="BH16" s="323"/>
    </row>
    <row r="17" spans="19:61" ht="15.6">
      <c r="S17" s="778"/>
      <c r="T17" s="688"/>
      <c r="U17" s="779"/>
      <c r="W17" s="1527"/>
      <c r="Y17" s="1523"/>
      <c r="Z17" s="1536"/>
      <c r="AA17" s="780"/>
      <c r="AB17" s="780"/>
      <c r="AC17" s="780"/>
      <c r="AD17" s="780"/>
      <c r="AE17" s="780"/>
      <c r="AF17" s="780"/>
      <c r="AG17" s="780"/>
      <c r="AH17" s="780"/>
      <c r="AI17" s="780"/>
      <c r="AJ17" s="780"/>
      <c r="AK17" s="780"/>
      <c r="AL17" s="780"/>
      <c r="AM17" s="780"/>
      <c r="AN17" s="780"/>
      <c r="AO17" s="780"/>
      <c r="AP17" s="323"/>
      <c r="BF17" s="780"/>
      <c r="BG17" s="780"/>
      <c r="BH17" s="780"/>
    </row>
    <row r="18" spans="19:61" ht="15.6">
      <c r="S18" s="778"/>
      <c r="T18" s="688"/>
      <c r="U18" s="779"/>
      <c r="W18" s="1527"/>
      <c r="Y18" s="1523"/>
      <c r="Z18" s="1536"/>
      <c r="AA18" s="780"/>
      <c r="AB18" s="780"/>
      <c r="AC18" s="780"/>
      <c r="AD18" s="780"/>
      <c r="AE18" s="780"/>
      <c r="AF18" s="780"/>
      <c r="AG18" s="780"/>
      <c r="AH18" s="780"/>
      <c r="AI18" s="780"/>
      <c r="AJ18" s="780"/>
      <c r="AK18" s="780"/>
      <c r="AL18" s="780"/>
      <c r="AM18" s="780"/>
      <c r="AN18" s="780"/>
      <c r="AO18" s="780"/>
      <c r="AP18" s="323"/>
    </row>
    <row r="19" spans="19:61" ht="21.75" customHeight="1">
      <c r="S19" s="24" t="s">
        <v>165</v>
      </c>
      <c r="T19" s="688"/>
      <c r="W19" s="1149"/>
      <c r="Y19" s="1528"/>
    </row>
    <row r="20" spans="19:61">
      <c r="S20" s="781" t="s">
        <v>24</v>
      </c>
      <c r="T20" s="782"/>
      <c r="U20" s="783" t="s">
        <v>0</v>
      </c>
      <c r="W20" s="1149"/>
      <c r="Y20" s="1150"/>
      <c r="Z20" s="1532"/>
      <c r="AA20" s="98">
        <v>1990</v>
      </c>
      <c r="AB20" s="98">
        <f t="shared" ref="AB20:BA20" si="13">AA20+1</f>
        <v>1991</v>
      </c>
      <c r="AC20" s="98">
        <f t="shared" si="13"/>
        <v>1992</v>
      </c>
      <c r="AD20" s="98">
        <f t="shared" si="13"/>
        <v>1993</v>
      </c>
      <c r="AE20" s="98">
        <f t="shared" si="13"/>
        <v>1994</v>
      </c>
      <c r="AF20" s="98">
        <f t="shared" si="13"/>
        <v>1995</v>
      </c>
      <c r="AG20" s="98">
        <f t="shared" si="13"/>
        <v>1996</v>
      </c>
      <c r="AH20" s="98">
        <f t="shared" si="13"/>
        <v>1997</v>
      </c>
      <c r="AI20" s="98">
        <f t="shared" si="13"/>
        <v>1998</v>
      </c>
      <c r="AJ20" s="149">
        <f t="shared" si="13"/>
        <v>1999</v>
      </c>
      <c r="AK20" s="149">
        <f t="shared" si="13"/>
        <v>2000</v>
      </c>
      <c r="AL20" s="149">
        <f t="shared" si="13"/>
        <v>2001</v>
      </c>
      <c r="AM20" s="149">
        <f t="shared" si="13"/>
        <v>2002</v>
      </c>
      <c r="AN20" s="98">
        <f t="shared" si="13"/>
        <v>2003</v>
      </c>
      <c r="AO20" s="98">
        <f t="shared" si="13"/>
        <v>2004</v>
      </c>
      <c r="AP20" s="98">
        <f t="shared" si="13"/>
        <v>2005</v>
      </c>
      <c r="AQ20" s="98">
        <f t="shared" si="13"/>
        <v>2006</v>
      </c>
      <c r="AR20" s="151">
        <f t="shared" si="13"/>
        <v>2007</v>
      </c>
      <c r="AS20" s="150">
        <f t="shared" si="13"/>
        <v>2008</v>
      </c>
      <c r="AT20" s="98">
        <f t="shared" si="13"/>
        <v>2009</v>
      </c>
      <c r="AU20" s="150">
        <f t="shared" si="13"/>
        <v>2010</v>
      </c>
      <c r="AV20" s="149">
        <f t="shared" si="13"/>
        <v>2011</v>
      </c>
      <c r="AW20" s="98">
        <f t="shared" si="13"/>
        <v>2012</v>
      </c>
      <c r="AX20" s="98">
        <f t="shared" si="13"/>
        <v>2013</v>
      </c>
      <c r="AY20" s="151">
        <f t="shared" si="13"/>
        <v>2014</v>
      </c>
      <c r="AZ20" s="151">
        <f t="shared" si="13"/>
        <v>2015</v>
      </c>
      <c r="BA20" s="98">
        <f t="shared" si="13"/>
        <v>2016</v>
      </c>
      <c r="BB20" s="98">
        <f t="shared" ref="BB20:BH20" si="14">BA20+1</f>
        <v>2017</v>
      </c>
      <c r="BC20" s="151">
        <f t="shared" si="14"/>
        <v>2018</v>
      </c>
      <c r="BD20" s="151">
        <f t="shared" si="14"/>
        <v>2019</v>
      </c>
      <c r="BE20" s="151">
        <f t="shared" si="14"/>
        <v>2020</v>
      </c>
      <c r="BF20" s="151">
        <f t="shared" si="14"/>
        <v>2021</v>
      </c>
      <c r="BG20" s="151">
        <f t="shared" si="14"/>
        <v>2022</v>
      </c>
      <c r="BH20" s="151">
        <f t="shared" si="14"/>
        <v>2023</v>
      </c>
      <c r="BI20" s="178"/>
    </row>
    <row r="21" spans="19:61" ht="18">
      <c r="S21" s="784" t="s">
        <v>312</v>
      </c>
      <c r="T21" s="743"/>
      <c r="U21" s="785">
        <v>1</v>
      </c>
      <c r="W21" s="1149"/>
      <c r="X21" s="1149"/>
      <c r="Y21" s="1523"/>
      <c r="Z21" s="1538"/>
      <c r="AA21" s="247">
        <f>AA5/AA$15</f>
        <v>0.91205195800992223</v>
      </c>
      <c r="AB21" s="247">
        <f>AB5/AB$15</f>
        <v>0.91107237630049087</v>
      </c>
      <c r="AC21" s="247">
        <f t="shared" ref="AC21:BD26" si="15">AC5/AC$15</f>
        <v>0.91031622751933594</v>
      </c>
      <c r="AD21" s="247">
        <f t="shared" si="15"/>
        <v>0.90809640874108877</v>
      </c>
      <c r="AE21" s="247">
        <f t="shared" si="15"/>
        <v>0.90834954934090351</v>
      </c>
      <c r="AF21" s="247">
        <f t="shared" si="15"/>
        <v>0.90389910810170337</v>
      </c>
      <c r="AG21" s="247">
        <f t="shared" si="15"/>
        <v>0.90468689702468719</v>
      </c>
      <c r="AH21" s="247">
        <f t="shared" si="15"/>
        <v>0.90473978619209583</v>
      </c>
      <c r="AI21" s="247">
        <f t="shared" si="15"/>
        <v>0.90745824918405793</v>
      </c>
      <c r="AJ21" s="247">
        <f t="shared" si="15"/>
        <v>0.91844853052701414</v>
      </c>
      <c r="AK21" s="247">
        <f t="shared" si="15"/>
        <v>0.92191016626979583</v>
      </c>
      <c r="AL21" s="247">
        <f t="shared" si="15"/>
        <v>0.9281320260391529</v>
      </c>
      <c r="AM21" s="247">
        <f t="shared" si="15"/>
        <v>0.93302616275287498</v>
      </c>
      <c r="AN21" s="247">
        <f t="shared" si="15"/>
        <v>0.93433070969909082</v>
      </c>
      <c r="AO21" s="247">
        <f t="shared" si="15"/>
        <v>0.93627618154103676</v>
      </c>
      <c r="AP21" s="247">
        <f t="shared" si="15"/>
        <v>0.93650018087859022</v>
      </c>
      <c r="AQ21" s="247">
        <f t="shared" si="15"/>
        <v>0.93442097615434205</v>
      </c>
      <c r="AR21" s="247">
        <f t="shared" si="15"/>
        <v>0.93632325686237661</v>
      </c>
      <c r="AS21" s="247">
        <f t="shared" si="15"/>
        <v>0.93438806134597829</v>
      </c>
      <c r="AT21" s="247">
        <f t="shared" si="15"/>
        <v>0.93312371954364726</v>
      </c>
      <c r="AU21" s="247">
        <f t="shared" si="15"/>
        <v>0.93442705807917525</v>
      </c>
      <c r="AV21" s="247">
        <f t="shared" si="15"/>
        <v>0.93651697624645891</v>
      </c>
      <c r="AW21" s="247">
        <f t="shared" si="15"/>
        <v>0.93740115133322133</v>
      </c>
      <c r="AX21" s="247">
        <f t="shared" si="15"/>
        <v>0.9362422380180675</v>
      </c>
      <c r="AY21" s="247">
        <f t="shared" si="15"/>
        <v>0.93239291824931625</v>
      </c>
      <c r="AZ21" s="247">
        <f t="shared" si="15"/>
        <v>0.92883108682584292</v>
      </c>
      <c r="BA21" s="247">
        <f t="shared" si="15"/>
        <v>0.92629831773299021</v>
      </c>
      <c r="BB21" s="247">
        <f t="shared" si="15"/>
        <v>0.92458344608193588</v>
      </c>
      <c r="BC21" s="247">
        <f t="shared" si="15"/>
        <v>0.92188399610737981</v>
      </c>
      <c r="BD21" s="247">
        <f t="shared" si="15"/>
        <v>0.91850131249865385</v>
      </c>
      <c r="BE21" s="247">
        <f>BE5/BE$15</f>
        <v>0.91286079750657512</v>
      </c>
      <c r="BF21" s="247">
        <f>BF5/BF$15</f>
        <v>0.9142226471097562</v>
      </c>
      <c r="BG21" s="247">
        <f>BG5/BG$15</f>
        <v>0.9134007765281531</v>
      </c>
      <c r="BH21" s="247">
        <f>BH5/BH$15</f>
        <v>0.9104862429360141</v>
      </c>
      <c r="BI21" s="262"/>
    </row>
    <row r="22" spans="19:61" ht="15.6">
      <c r="S22" s="786"/>
      <c r="T22" s="749" t="s">
        <v>25</v>
      </c>
      <c r="U22" s="785">
        <v>1</v>
      </c>
      <c r="W22" s="1149"/>
      <c r="Y22" s="1523"/>
      <c r="Z22" s="1538"/>
      <c r="AA22" s="247">
        <f t="shared" ref="AA22:AP26" si="16">AA6/AA$15</f>
        <v>0.83730543267401514</v>
      </c>
      <c r="AB22" s="247">
        <f>AB6/AB$15</f>
        <v>0.83615412623398366</v>
      </c>
      <c r="AC22" s="247">
        <f t="shared" si="16"/>
        <v>0.83491263823805273</v>
      </c>
      <c r="AD22" s="247">
        <f t="shared" si="16"/>
        <v>0.83426899932418508</v>
      </c>
      <c r="AE22" s="247">
        <f t="shared" si="16"/>
        <v>0.83402931688413251</v>
      </c>
      <c r="AF22" s="247">
        <f t="shared" si="16"/>
        <v>0.82994180598547629</v>
      </c>
      <c r="AG22" s="247">
        <f t="shared" si="16"/>
        <v>0.83058513972927117</v>
      </c>
      <c r="AH22" s="247">
        <f t="shared" si="16"/>
        <v>0.83092015360584248</v>
      </c>
      <c r="AI22" s="247">
        <f t="shared" si="16"/>
        <v>0.83567338645189904</v>
      </c>
      <c r="AJ22" s="247">
        <f t="shared" si="16"/>
        <v>0.84770606508575652</v>
      </c>
      <c r="AK22" s="247">
        <f t="shared" si="16"/>
        <v>0.85074718000892768</v>
      </c>
      <c r="AL22" s="247">
        <f t="shared" si="16"/>
        <v>0.85718039609751939</v>
      </c>
      <c r="AM22" s="247">
        <f t="shared" si="16"/>
        <v>0.86496858724965187</v>
      </c>
      <c r="AN22" s="247">
        <f t="shared" si="16"/>
        <v>0.86658085411866581</v>
      </c>
      <c r="AO22" s="247">
        <f t="shared" si="16"/>
        <v>0.86874195774669538</v>
      </c>
      <c r="AP22" s="247">
        <f t="shared" si="16"/>
        <v>0.86912642884556102</v>
      </c>
      <c r="AQ22" s="247">
        <f t="shared" si="15"/>
        <v>0.86692593102270277</v>
      </c>
      <c r="AR22" s="247">
        <f t="shared" si="15"/>
        <v>0.87068645689646718</v>
      </c>
      <c r="AS22" s="247">
        <f t="shared" si="15"/>
        <v>0.86781361338059726</v>
      </c>
      <c r="AT22" s="247">
        <f t="shared" si="15"/>
        <v>0.87020962910184485</v>
      </c>
      <c r="AU22" s="247">
        <f t="shared" si="15"/>
        <v>0.87279669250503167</v>
      </c>
      <c r="AV22" s="247">
        <f t="shared" si="15"/>
        <v>0.87801773563686791</v>
      </c>
      <c r="AW22" s="247">
        <f t="shared" si="15"/>
        <v>0.87936921201355012</v>
      </c>
      <c r="AX22" s="247">
        <f t="shared" si="15"/>
        <v>0.8778084965206665</v>
      </c>
      <c r="AY22" s="247">
        <f t="shared" si="15"/>
        <v>0.87288172231673156</v>
      </c>
      <c r="AZ22" s="247">
        <f t="shared" si="15"/>
        <v>0.8685074187514803</v>
      </c>
      <c r="BA22" s="247">
        <f t="shared" si="15"/>
        <v>0.86537730758414633</v>
      </c>
      <c r="BB22" s="247">
        <f t="shared" si="15"/>
        <v>0.8622204051042448</v>
      </c>
      <c r="BC22" s="247">
        <f t="shared" si="15"/>
        <v>0.85736104817964542</v>
      </c>
      <c r="BD22" s="247">
        <f t="shared" si="15"/>
        <v>0.85306516451211578</v>
      </c>
      <c r="BE22" s="247">
        <f t="shared" ref="BB22:BH31" si="17">BE6/BE$15</f>
        <v>0.84770617603185927</v>
      </c>
      <c r="BF22" s="247">
        <f t="shared" si="17"/>
        <v>0.84841487384247205</v>
      </c>
      <c r="BG22" s="247">
        <f t="shared" si="17"/>
        <v>0.84939894482072176</v>
      </c>
      <c r="BH22" s="247">
        <f t="shared" si="17"/>
        <v>0.84588659271396449</v>
      </c>
      <c r="BI22" s="262"/>
    </row>
    <row r="23" spans="19:61" ht="15.6">
      <c r="S23" s="787"/>
      <c r="T23" s="751" t="s">
        <v>313</v>
      </c>
      <c r="U23" s="785">
        <v>1</v>
      </c>
      <c r="W23" s="1149"/>
      <c r="Y23" s="1523"/>
      <c r="Z23" s="1538"/>
      <c r="AA23" s="247">
        <f t="shared" si="16"/>
        <v>7.4746525335907199E-2</v>
      </c>
      <c r="AB23" s="247">
        <f t="shared" si="16"/>
        <v>7.4918250066507167E-2</v>
      </c>
      <c r="AC23" s="247">
        <f t="shared" si="16"/>
        <v>7.5403589281283184E-2</v>
      </c>
      <c r="AD23" s="247">
        <f t="shared" si="16"/>
        <v>7.3827409416903814E-2</v>
      </c>
      <c r="AE23" s="247">
        <f t="shared" si="16"/>
        <v>7.432023245677101E-2</v>
      </c>
      <c r="AF23" s="247">
        <f t="shared" si="16"/>
        <v>7.3957302116227058E-2</v>
      </c>
      <c r="AG23" s="247">
        <f t="shared" si="16"/>
        <v>7.4101757295416099E-2</v>
      </c>
      <c r="AH23" s="247">
        <f t="shared" si="16"/>
        <v>7.3819632586253306E-2</v>
      </c>
      <c r="AI23" s="247">
        <f t="shared" si="16"/>
        <v>7.1784862732158936E-2</v>
      </c>
      <c r="AJ23" s="247">
        <f t="shared" si="16"/>
        <v>7.0742465441257646E-2</v>
      </c>
      <c r="AK23" s="247">
        <f t="shared" si="16"/>
        <v>7.1162986260868158E-2</v>
      </c>
      <c r="AL23" s="247">
        <f t="shared" si="16"/>
        <v>7.095162994163344E-2</v>
      </c>
      <c r="AM23" s="247">
        <f t="shared" si="16"/>
        <v>6.8057575503223125E-2</v>
      </c>
      <c r="AN23" s="247">
        <f t="shared" si="16"/>
        <v>6.7749855580425081E-2</v>
      </c>
      <c r="AO23" s="247">
        <f t="shared" si="16"/>
        <v>6.7534223794341333E-2</v>
      </c>
      <c r="AP23" s="247">
        <f t="shared" si="16"/>
        <v>6.7373752033029227E-2</v>
      </c>
      <c r="AQ23" s="247">
        <f t="shared" si="15"/>
        <v>6.7495045131639245E-2</v>
      </c>
      <c r="AR23" s="247">
        <f t="shared" si="15"/>
        <v>6.5636799965909487E-2</v>
      </c>
      <c r="AS23" s="247">
        <f t="shared" si="15"/>
        <v>6.6574447965381034E-2</v>
      </c>
      <c r="AT23" s="247">
        <f t="shared" si="15"/>
        <v>6.2914090441802378E-2</v>
      </c>
      <c r="AU23" s="247">
        <f t="shared" si="15"/>
        <v>6.1630365574143565E-2</v>
      </c>
      <c r="AV23" s="247">
        <f t="shared" si="15"/>
        <v>5.8499240609590983E-2</v>
      </c>
      <c r="AW23" s="247">
        <f t="shared" si="15"/>
        <v>5.8031939319671232E-2</v>
      </c>
      <c r="AX23" s="247">
        <f t="shared" si="15"/>
        <v>5.8433741497401041E-2</v>
      </c>
      <c r="AY23" s="247">
        <f t="shared" si="15"/>
        <v>5.9511195932584741E-2</v>
      </c>
      <c r="AZ23" s="247">
        <f t="shared" si="15"/>
        <v>6.0323668074362485E-2</v>
      </c>
      <c r="BA23" s="247">
        <f t="shared" si="15"/>
        <v>6.0921010148843789E-2</v>
      </c>
      <c r="BB23" s="247">
        <f t="shared" si="17"/>
        <v>6.2363040977691027E-2</v>
      </c>
      <c r="BC23" s="247">
        <f t="shared" si="17"/>
        <v>6.4522947927734373E-2</v>
      </c>
      <c r="BD23" s="247">
        <f t="shared" si="17"/>
        <v>6.5436147986538074E-2</v>
      </c>
      <c r="BE23" s="247">
        <f t="shared" si="17"/>
        <v>6.5154621474715818E-2</v>
      </c>
      <c r="BF23" s="247">
        <f t="shared" si="17"/>
        <v>6.5807773267284111E-2</v>
      </c>
      <c r="BG23" s="247">
        <f t="shared" si="17"/>
        <v>6.4001831707431525E-2</v>
      </c>
      <c r="BH23" s="247">
        <f t="shared" si="17"/>
        <v>6.4599650222049526E-2</v>
      </c>
      <c r="BI23" s="262"/>
    </row>
    <row r="24" spans="19:61" ht="18">
      <c r="S24" s="788" t="s">
        <v>314</v>
      </c>
      <c r="T24" s="743"/>
      <c r="U24" s="785">
        <v>28</v>
      </c>
      <c r="W24" s="1149"/>
      <c r="X24" s="1149"/>
      <c r="Y24" s="1523"/>
      <c r="Z24" s="1538"/>
      <c r="AA24" s="247">
        <f t="shared" si="16"/>
        <v>3.9130662250853515E-2</v>
      </c>
      <c r="AB24" s="247">
        <f t="shared" si="16"/>
        <v>3.8140036549620657E-2</v>
      </c>
      <c r="AC24" s="247">
        <f t="shared" si="16"/>
        <v>3.7746860587263391E-2</v>
      </c>
      <c r="AD24" s="247">
        <f t="shared" si="16"/>
        <v>3.7110744059232127E-2</v>
      </c>
      <c r="AE24" s="247">
        <f t="shared" si="16"/>
        <v>3.5491031086842623E-2</v>
      </c>
      <c r="AF24" s="247">
        <f t="shared" si="16"/>
        <v>3.4000745707560384E-2</v>
      </c>
      <c r="AG24" s="247">
        <f t="shared" si="16"/>
        <v>3.2666790061051366E-2</v>
      </c>
      <c r="AH24" s="247">
        <f t="shared" si="16"/>
        <v>3.2478439969303836E-2</v>
      </c>
      <c r="AI24" s="247">
        <f t="shared" si="16"/>
        <v>3.2235004996533367E-2</v>
      </c>
      <c r="AJ24" s="247">
        <f t="shared" si="16"/>
        <v>3.1345746052137101E-2</v>
      </c>
      <c r="AK24" s="247">
        <f t="shared" si="16"/>
        <v>3.0367623266030624E-2</v>
      </c>
      <c r="AL24" s="247">
        <f t="shared" si="16"/>
        <v>2.9964855179388104E-2</v>
      </c>
      <c r="AM24" s="247">
        <f t="shared" si="16"/>
        <v>2.8760694040639367E-2</v>
      </c>
      <c r="AN24" s="247">
        <f t="shared" si="16"/>
        <v>2.7881141403039444E-2</v>
      </c>
      <c r="AO24" s="247">
        <f t="shared" si="16"/>
        <v>2.7789001414058479E-2</v>
      </c>
      <c r="AP24" s="247">
        <f t="shared" si="16"/>
        <v>2.762982571739327E-2</v>
      </c>
      <c r="AQ24" s="247">
        <f t="shared" si="15"/>
        <v>2.7603755932255447E-2</v>
      </c>
      <c r="AR24" s="247">
        <f t="shared" si="15"/>
        <v>2.6414953588896128E-2</v>
      </c>
      <c r="AS24" s="247">
        <f t="shared" si="15"/>
        <v>2.7202845268846729E-2</v>
      </c>
      <c r="AT24" s="247">
        <f t="shared" si="15"/>
        <v>2.8287608226727722E-2</v>
      </c>
      <c r="AU24" s="247">
        <f t="shared" si="15"/>
        <v>2.6742539812280343E-2</v>
      </c>
      <c r="AV24" s="247">
        <f t="shared" si="15"/>
        <v>2.4739636719688485E-2</v>
      </c>
      <c r="AW24" s="247">
        <f t="shared" si="15"/>
        <v>2.345632902881337E-2</v>
      </c>
      <c r="AX24" s="247">
        <f t="shared" si="15"/>
        <v>2.3209550286995704E-2</v>
      </c>
      <c r="AY24" s="247">
        <f t="shared" si="15"/>
        <v>2.3641909357722091E-2</v>
      </c>
      <c r="AZ24" s="247">
        <f t="shared" si="15"/>
        <v>2.401630169142286E-2</v>
      </c>
      <c r="BA24" s="247">
        <f t="shared" si="15"/>
        <v>2.4315650835442432E-2</v>
      </c>
      <c r="BB24" s="247">
        <f t="shared" si="17"/>
        <v>2.4431200637376412E-2</v>
      </c>
      <c r="BC24" s="247">
        <f t="shared" si="17"/>
        <v>2.4912496934831576E-2</v>
      </c>
      <c r="BD24" s="247">
        <f t="shared" si="17"/>
        <v>2.5417352494181117E-2</v>
      </c>
      <c r="BE24" s="247">
        <f t="shared" si="17"/>
        <v>2.6637514949937685E-2</v>
      </c>
      <c r="BF24" s="247">
        <f t="shared" si="17"/>
        <v>2.6119331127663986E-2</v>
      </c>
      <c r="BG24" s="247">
        <f t="shared" si="17"/>
        <v>2.6348653653020887E-2</v>
      </c>
      <c r="BH24" s="247">
        <f t="shared" si="17"/>
        <v>2.7161333035257213E-2</v>
      </c>
      <c r="BI24" s="262"/>
    </row>
    <row r="25" spans="19:61" ht="18">
      <c r="S25" s="788" t="s">
        <v>315</v>
      </c>
      <c r="T25" s="743"/>
      <c r="U25" s="785">
        <v>265</v>
      </c>
      <c r="W25" s="1149"/>
      <c r="X25" s="1149"/>
      <c r="Y25" s="1523"/>
      <c r="Z25" s="1538"/>
      <c r="AA25" s="247">
        <f t="shared" si="16"/>
        <v>2.2649188766581306E-2</v>
      </c>
      <c r="AB25" s="247">
        <f t="shared" si="16"/>
        <v>2.2171591470351311E-2</v>
      </c>
      <c r="AC25" s="247">
        <f t="shared" si="16"/>
        <v>2.2050434506009988E-2</v>
      </c>
      <c r="AD25" s="247">
        <f t="shared" si="16"/>
        <v>2.2082381250774111E-2</v>
      </c>
      <c r="AE25" s="247">
        <f t="shared" si="16"/>
        <v>2.1851912246496193E-2</v>
      </c>
      <c r="AF25" s="247">
        <f t="shared" si="16"/>
        <v>2.1721368821012048E-2</v>
      </c>
      <c r="AG25" s="247">
        <f t="shared" si="16"/>
        <v>2.2132832940772295E-2</v>
      </c>
      <c r="AH25" s="247">
        <f t="shared" si="16"/>
        <v>2.275827720711697E-2</v>
      </c>
      <c r="AI25" s="247">
        <f t="shared" si="16"/>
        <v>2.2622858825503613E-2</v>
      </c>
      <c r="AJ25" s="247">
        <f t="shared" si="16"/>
        <v>1.8164897660850263E-2</v>
      </c>
      <c r="AK25" s="247">
        <f t="shared" si="16"/>
        <v>1.9537048389164025E-2</v>
      </c>
      <c r="AL25" s="247">
        <f t="shared" si="16"/>
        <v>1.7530324057513796E-2</v>
      </c>
      <c r="AM25" s="247">
        <f t="shared" si="16"/>
        <v>1.6736792682684406E-2</v>
      </c>
      <c r="AN25" s="247">
        <f t="shared" si="16"/>
        <v>1.6755827929203809E-2</v>
      </c>
      <c r="AO25" s="247">
        <f t="shared" si="16"/>
        <v>1.6739367893485672E-2</v>
      </c>
      <c r="AP25" s="247">
        <f t="shared" si="16"/>
        <v>1.6438394902453631E-2</v>
      </c>
      <c r="AQ25" s="247">
        <f t="shared" si="15"/>
        <v>1.6690016717602556E-2</v>
      </c>
      <c r="AR25" s="247">
        <f t="shared" si="15"/>
        <v>1.6012572446500603E-2</v>
      </c>
      <c r="AS25" s="247">
        <f t="shared" si="15"/>
        <v>1.6240505851212377E-2</v>
      </c>
      <c r="AT25" s="247">
        <f t="shared" si="15"/>
        <v>1.6726470018744215E-2</v>
      </c>
      <c r="AU25" s="247">
        <f t="shared" si="15"/>
        <v>1.5793132434173733E-2</v>
      </c>
      <c r="AV25" s="247">
        <f t="shared" si="15"/>
        <v>1.4930540201539309E-2</v>
      </c>
      <c r="AW25" s="247">
        <f t="shared" si="15"/>
        <v>1.4251884424031133E-2</v>
      </c>
      <c r="AX25" s="247">
        <f t="shared" si="15"/>
        <v>1.4138011518386192E-2</v>
      </c>
      <c r="AY25" s="247">
        <f t="shared" si="15"/>
        <v>1.4327625139015698E-2</v>
      </c>
      <c r="AZ25" s="247">
        <f t="shared" si="15"/>
        <v>1.4531340594570237E-2</v>
      </c>
      <c r="BA25" s="247">
        <f t="shared" si="15"/>
        <v>1.4380631910967188E-2</v>
      </c>
      <c r="BB25" s="247">
        <f t="shared" si="17"/>
        <v>1.455433057874481E-2</v>
      </c>
      <c r="BC25" s="247">
        <f t="shared" si="17"/>
        <v>1.4473065291906203E-2</v>
      </c>
      <c r="BD25" s="247">
        <f t="shared" si="17"/>
        <v>1.4540978243424138E-2</v>
      </c>
      <c r="BE25" s="247">
        <f t="shared" si="17"/>
        <v>1.5052749394455264E-2</v>
      </c>
      <c r="BF25" s="247">
        <f t="shared" si="17"/>
        <v>1.464910539517149E-2</v>
      </c>
      <c r="BG25" s="247">
        <f t="shared" si="17"/>
        <v>1.4602298995256334E-2</v>
      </c>
      <c r="BH25" s="247">
        <f t="shared" si="17"/>
        <v>1.4966181737167055E-2</v>
      </c>
      <c r="BI25" s="262"/>
    </row>
    <row r="26" spans="19:61" ht="15.6">
      <c r="S26" s="789" t="s">
        <v>26</v>
      </c>
      <c r="T26" s="758"/>
      <c r="U26" s="785"/>
      <c r="W26" s="1524"/>
      <c r="X26" s="1149"/>
      <c r="Y26" s="1523"/>
      <c r="Z26" s="1538"/>
      <c r="AA26" s="247">
        <f>AA10/AA$15</f>
        <v>2.6168190972642905E-2</v>
      </c>
      <c r="AB26" s="247">
        <f t="shared" si="16"/>
        <v>2.8615995679537105E-2</v>
      </c>
      <c r="AC26" s="247">
        <f t="shared" si="16"/>
        <v>2.9886477387390892E-2</v>
      </c>
      <c r="AD26" s="247">
        <f t="shared" si="16"/>
        <v>3.2710465948904865E-2</v>
      </c>
      <c r="AE26" s="247">
        <f t="shared" si="16"/>
        <v>3.4307507325757741E-2</v>
      </c>
      <c r="AF26" s="247">
        <f t="shared" si="16"/>
        <v>4.0378777369724082E-2</v>
      </c>
      <c r="AG26" s="247">
        <f t="shared" si="16"/>
        <v>4.0513479973489176E-2</v>
      </c>
      <c r="AH26" s="247">
        <f t="shared" si="16"/>
        <v>4.0023496631483219E-2</v>
      </c>
      <c r="AI26" s="247">
        <f t="shared" si="16"/>
        <v>3.7683886993905125E-2</v>
      </c>
      <c r="AJ26" s="247">
        <f t="shared" si="16"/>
        <v>3.2040825759998573E-2</v>
      </c>
      <c r="AK26" s="247">
        <f t="shared" si="16"/>
        <v>2.8185162075009589E-2</v>
      </c>
      <c r="AL26" s="247">
        <f t="shared" si="16"/>
        <v>2.4372794723945282E-2</v>
      </c>
      <c r="AM26" s="247">
        <f t="shared" si="16"/>
        <v>2.1476350523801268E-2</v>
      </c>
      <c r="AN26" s="247">
        <f t="shared" si="16"/>
        <v>2.1032320968665891E-2</v>
      </c>
      <c r="AO26" s="247">
        <f t="shared" si="16"/>
        <v>1.9195449151419061E-2</v>
      </c>
      <c r="AP26" s="247">
        <f t="shared" si="16"/>
        <v>1.9431598501562959E-2</v>
      </c>
      <c r="AQ26" s="247">
        <f t="shared" si="15"/>
        <v>2.1285251195800024E-2</v>
      </c>
      <c r="AR26" s="247">
        <f t="shared" si="15"/>
        <v>2.1249217102226645E-2</v>
      </c>
      <c r="AS26" s="247">
        <f t="shared" si="15"/>
        <v>2.2168587533962541E-2</v>
      </c>
      <c r="AT26" s="247">
        <f t="shared" si="15"/>
        <v>2.1862202210880609E-2</v>
      </c>
      <c r="AU26" s="247">
        <f t="shared" si="15"/>
        <v>2.3037269674370635E-2</v>
      </c>
      <c r="AV26" s="247">
        <f t="shared" si="15"/>
        <v>2.3812846832313238E-2</v>
      </c>
      <c r="AW26" s="247">
        <f t="shared" si="15"/>
        <v>2.4890635213934115E-2</v>
      </c>
      <c r="AX26" s="247">
        <f t="shared" si="15"/>
        <v>2.6410200176550665E-2</v>
      </c>
      <c r="AY26" s="247">
        <f t="shared" si="15"/>
        <v>2.9637547253945861E-2</v>
      </c>
      <c r="AZ26" s="247">
        <f t="shared" si="15"/>
        <v>3.2621270888163974E-2</v>
      </c>
      <c r="BA26" s="247">
        <f t="shared" si="15"/>
        <v>3.5005399520600326E-2</v>
      </c>
      <c r="BB26" s="247">
        <f t="shared" si="17"/>
        <v>3.6431022701942824E-2</v>
      </c>
      <c r="BC26" s="247">
        <f t="shared" si="17"/>
        <v>3.8730441665882312E-2</v>
      </c>
      <c r="BD26" s="247">
        <f t="shared" si="17"/>
        <v>4.1540356763741015E-2</v>
      </c>
      <c r="BE26" s="247">
        <f t="shared" si="17"/>
        <v>4.5448938149032024E-2</v>
      </c>
      <c r="BF26" s="247">
        <f t="shared" si="17"/>
        <v>4.5008916367408454E-2</v>
      </c>
      <c r="BG26" s="247">
        <f t="shared" si="17"/>
        <v>4.5648270823569426E-2</v>
      </c>
      <c r="BH26" s="247">
        <f t="shared" si="17"/>
        <v>4.7386242291561576E-2</v>
      </c>
      <c r="BI26" s="262"/>
    </row>
    <row r="27" spans="19:61" ht="27.6">
      <c r="S27" s="790"/>
      <c r="T27" s="760" t="s">
        <v>316</v>
      </c>
      <c r="U27" s="761" t="s">
        <v>532</v>
      </c>
      <c r="X27" s="1149"/>
      <c r="Y27" s="1525"/>
      <c r="Z27" s="1538"/>
      <c r="AA27" s="247">
        <f t="shared" ref="AA27:BA31" si="18">AA11/AA$15</f>
        <v>1.0517632546636436E-2</v>
      </c>
      <c r="AB27" s="247">
        <f t="shared" si="18"/>
        <v>1.1330505777822937E-2</v>
      </c>
      <c r="AC27" s="247">
        <f t="shared" si="18"/>
        <v>1.1510663027815836E-2</v>
      </c>
      <c r="AD27" s="247">
        <f t="shared" si="18"/>
        <v>1.1875857805906369E-2</v>
      </c>
      <c r="AE27" s="247">
        <f t="shared" si="18"/>
        <v>1.3240933856057593E-2</v>
      </c>
      <c r="AF27" s="247">
        <f t="shared" si="18"/>
        <v>1.5667657542412779E-2</v>
      </c>
      <c r="AG27" s="247">
        <f t="shared" si="18"/>
        <v>1.5209341943833615E-2</v>
      </c>
      <c r="AH27" s="247">
        <f t="shared" si="18"/>
        <v>1.525343277624084E-2</v>
      </c>
      <c r="AI27" s="247">
        <f t="shared" si="18"/>
        <v>1.5395067144435455E-2</v>
      </c>
      <c r="AJ27" s="247">
        <f t="shared" si="18"/>
        <v>1.5526995132778384E-2</v>
      </c>
      <c r="AK27" s="247">
        <f t="shared" si="18"/>
        <v>1.4423569582012855E-2</v>
      </c>
      <c r="AL27" s="247">
        <f t="shared" si="18"/>
        <v>1.2589771536193442E-2</v>
      </c>
      <c r="AM27" s="247">
        <f t="shared" si="18"/>
        <v>1.0454892163551296E-2</v>
      </c>
      <c r="AN27" s="247">
        <f t="shared" si="18"/>
        <v>1.0486274370826627E-2</v>
      </c>
      <c r="AO27" s="247">
        <f t="shared" si="18"/>
        <v>8.3285123727238654E-3</v>
      </c>
      <c r="AP27" s="247">
        <f t="shared" si="18"/>
        <v>8.5777849965007202E-3</v>
      </c>
      <c r="AQ27" s="247">
        <f t="shared" si="18"/>
        <v>9.9947054055844805E-3</v>
      </c>
      <c r="AR27" s="247">
        <f t="shared" si="18"/>
        <v>1.1214582658071189E-2</v>
      </c>
      <c r="AS27" s="247">
        <f t="shared" si="18"/>
        <v>1.3648019605034773E-2</v>
      </c>
      <c r="AT27" s="247">
        <f t="shared" si="18"/>
        <v>1.5742258719332141E-2</v>
      </c>
      <c r="AU27" s="247">
        <f t="shared" si="18"/>
        <v>1.6861133349296592E-2</v>
      </c>
      <c r="AV27" s="247">
        <f t="shared" si="18"/>
        <v>1.8199533615910771E-2</v>
      </c>
      <c r="AW27" s="247">
        <f t="shared" si="18"/>
        <v>1.986950213223071E-2</v>
      </c>
      <c r="AX27" s="247">
        <f t="shared" si="18"/>
        <v>2.1556013994773894E-2</v>
      </c>
      <c r="AY27" s="247">
        <f t="shared" si="18"/>
        <v>2.4925968836622351E-2</v>
      </c>
      <c r="AZ27" s="247">
        <f t="shared" si="18"/>
        <v>2.8138397386193524E-2</v>
      </c>
      <c r="BA27" s="247">
        <f t="shared" si="18"/>
        <v>3.034443545991445E-2</v>
      </c>
      <c r="BB27" s="247">
        <f t="shared" si="17"/>
        <v>3.1827768383245122E-2</v>
      </c>
      <c r="BC27" s="247">
        <f t="shared" si="17"/>
        <v>3.4100923311254909E-2</v>
      </c>
      <c r="BD27" s="247">
        <f t="shared" si="17"/>
        <v>3.6881057146237003E-2</v>
      </c>
      <c r="BE27" s="247">
        <f t="shared" si="17"/>
        <v>4.041406918133484E-2</v>
      </c>
      <c r="BF27" s="247">
        <f t="shared" si="17"/>
        <v>4.0307470162824779E-2</v>
      </c>
      <c r="BG27" s="247">
        <f t="shared" si="17"/>
        <v>4.076330960696236E-2</v>
      </c>
      <c r="BH27" s="247">
        <f t="shared" si="17"/>
        <v>4.2391030043263271E-2</v>
      </c>
      <c r="BI27" s="262"/>
    </row>
    <row r="28" spans="19:61" ht="27.6">
      <c r="S28" s="790"/>
      <c r="T28" s="760" t="s">
        <v>317</v>
      </c>
      <c r="U28" s="761" t="s">
        <v>533</v>
      </c>
      <c r="X28" s="1149"/>
      <c r="Y28" s="1525"/>
      <c r="Z28" s="1538"/>
      <c r="AA28" s="247">
        <f t="shared" si="18"/>
        <v>4.8334940848883332E-3</v>
      </c>
      <c r="AB28" s="247">
        <f t="shared" si="18"/>
        <v>5.4543927061981934E-3</v>
      </c>
      <c r="AC28" s="247">
        <f t="shared" si="18"/>
        <v>5.4693310709046832E-3</v>
      </c>
      <c r="AD28" s="247">
        <f t="shared" si="18"/>
        <v>7.820754376165813E-3</v>
      </c>
      <c r="AE28" s="247">
        <f t="shared" si="18"/>
        <v>9.1508585474535439E-3</v>
      </c>
      <c r="AF28" s="247">
        <f t="shared" si="18"/>
        <v>1.1778973316105754E-2</v>
      </c>
      <c r="AG28" s="247">
        <f t="shared" si="18"/>
        <v>1.2039690496163036E-2</v>
      </c>
      <c r="AH28" s="247">
        <f t="shared" si="18"/>
        <v>1.3212015157871007E-2</v>
      </c>
      <c r="AI28" s="247">
        <f t="shared" si="18"/>
        <v>1.1294701623642397E-2</v>
      </c>
      <c r="AJ28" s="247">
        <f t="shared" si="18"/>
        <v>8.6991940244118826E-3</v>
      </c>
      <c r="AK28" s="247">
        <f t="shared" si="18"/>
        <v>7.6207650131250417E-3</v>
      </c>
      <c r="AL28" s="247">
        <f t="shared" si="18"/>
        <v>6.4517907105053306E-3</v>
      </c>
      <c r="AM28" s="247">
        <f t="shared" si="18"/>
        <v>5.975164665168912E-3</v>
      </c>
      <c r="AN28" s="247">
        <f t="shared" si="18"/>
        <v>5.7599911206841501E-3</v>
      </c>
      <c r="AO28" s="247">
        <f t="shared" si="18"/>
        <v>6.0607800201385471E-3</v>
      </c>
      <c r="AP28" s="247">
        <f t="shared" si="18"/>
        <v>5.6482090844918141E-3</v>
      </c>
      <c r="AQ28" s="247">
        <f t="shared" si="18"/>
        <v>6.0145248005609676E-3</v>
      </c>
      <c r="AR28" s="247">
        <f t="shared" si="18"/>
        <v>5.149048121585037E-3</v>
      </c>
      <c r="AS28" s="247">
        <f t="shared" si="18"/>
        <v>3.9335141742491784E-3</v>
      </c>
      <c r="AT28" s="247">
        <f t="shared" si="18"/>
        <v>2.9352880458577198E-3</v>
      </c>
      <c r="AU28" s="247">
        <f t="shared" si="18"/>
        <v>2.9499992186542271E-3</v>
      </c>
      <c r="AV28" s="247">
        <f t="shared" si="18"/>
        <v>2.5131043467760202E-3</v>
      </c>
      <c r="AW28" s="247">
        <f t="shared" si="18"/>
        <v>2.2382174086677835E-3</v>
      </c>
      <c r="AX28" s="247">
        <f t="shared" si="18"/>
        <v>2.1207926345217045E-3</v>
      </c>
      <c r="AY28" s="247">
        <f t="shared" si="18"/>
        <v>2.2577936342043962E-3</v>
      </c>
      <c r="AZ28" s="247">
        <f t="shared" si="18"/>
        <v>2.286522074873799E-3</v>
      </c>
      <c r="BA28" s="247">
        <f t="shared" si="18"/>
        <v>2.3637657239069048E-3</v>
      </c>
      <c r="BB28" s="247">
        <f t="shared" si="17"/>
        <v>2.480667198306257E-3</v>
      </c>
      <c r="BC28" s="247">
        <f t="shared" si="17"/>
        <v>2.577704321687239E-3</v>
      </c>
      <c r="BD28" s="247">
        <f t="shared" si="17"/>
        <v>2.6179087489617866E-3</v>
      </c>
      <c r="BE28" s="247">
        <f t="shared" si="17"/>
        <v>2.815078865096284E-3</v>
      </c>
      <c r="BF28" s="247">
        <f t="shared" si="17"/>
        <v>2.4967177117186444E-3</v>
      </c>
      <c r="BG28" s="247">
        <f t="shared" si="17"/>
        <v>2.6930512521049308E-3</v>
      </c>
      <c r="BH28" s="247">
        <f t="shared" si="17"/>
        <v>2.8421789711750019E-3</v>
      </c>
      <c r="BI28" s="262"/>
    </row>
    <row r="29" spans="19:61" ht="18.75" customHeight="1">
      <c r="S29" s="790"/>
      <c r="T29" s="762" t="s">
        <v>318</v>
      </c>
      <c r="U29" s="785">
        <v>23500</v>
      </c>
      <c r="X29" s="1149"/>
      <c r="Y29" s="1523"/>
      <c r="Z29" s="1538"/>
      <c r="AA29" s="247">
        <f t="shared" si="18"/>
        <v>1.0795127053030307E-2</v>
      </c>
      <c r="AB29" s="247">
        <f t="shared" si="18"/>
        <v>1.1809398395514517E-2</v>
      </c>
      <c r="AC29" s="247">
        <f t="shared" si="18"/>
        <v>1.2884976555314882E-2</v>
      </c>
      <c r="AD29" s="247">
        <f t="shared" si="18"/>
        <v>1.298507245477673E-2</v>
      </c>
      <c r="AE29" s="247">
        <f t="shared" si="18"/>
        <v>1.1867583965961446E-2</v>
      </c>
      <c r="AF29" s="247">
        <f t="shared" si="18"/>
        <v>1.2806812071475304E-2</v>
      </c>
      <c r="AG29" s="247">
        <f t="shared" si="18"/>
        <v>1.3146057052088491E-2</v>
      </c>
      <c r="AH29" s="247">
        <f t="shared" si="18"/>
        <v>1.1450490593598308E-2</v>
      </c>
      <c r="AI29" s="247">
        <f t="shared" si="18"/>
        <v>1.0870254804621345E-2</v>
      </c>
      <c r="AJ29" s="247">
        <f t="shared" si="18"/>
        <v>7.6116100177306689E-3</v>
      </c>
      <c r="AK29" s="247">
        <f t="shared" si="18"/>
        <v>5.9531454787811171E-3</v>
      </c>
      <c r="AL29" s="247">
        <f t="shared" si="18"/>
        <v>5.1349752710572972E-3</v>
      </c>
      <c r="AM29" s="247">
        <f t="shared" si="18"/>
        <v>4.8046698052081208E-3</v>
      </c>
      <c r="AN29" s="247">
        <f t="shared" si="18"/>
        <v>4.5129834239949641E-3</v>
      </c>
      <c r="AO29" s="247">
        <f t="shared" si="18"/>
        <v>4.4873510827586113E-3</v>
      </c>
      <c r="AP29" s="247">
        <f t="shared" si="18"/>
        <v>4.2191723718529271E-3</v>
      </c>
      <c r="AQ29" s="247">
        <f t="shared" si="18"/>
        <v>4.3245567752971939E-3</v>
      </c>
      <c r="AR29" s="247">
        <f t="shared" si="18"/>
        <v>3.837171485568453E-3</v>
      </c>
      <c r="AS29" s="247">
        <f t="shared" si="18"/>
        <v>3.5541938246983016E-3</v>
      </c>
      <c r="AT29" s="247">
        <f t="shared" si="18"/>
        <v>2.1838013818292353E-3</v>
      </c>
      <c r="AU29" s="247">
        <f t="shared" si="18"/>
        <v>2.1334221403354007E-3</v>
      </c>
      <c r="AV29" s="247">
        <f t="shared" si="18"/>
        <v>1.8667945626905022E-3</v>
      </c>
      <c r="AW29" s="247">
        <f t="shared" si="18"/>
        <v>1.7807832621488117E-3</v>
      </c>
      <c r="AX29" s="247">
        <f t="shared" si="18"/>
        <v>1.6645062749382504E-3</v>
      </c>
      <c r="AY29" s="247">
        <f t="shared" si="18"/>
        <v>1.686500717158675E-3</v>
      </c>
      <c r="AZ29" s="247">
        <f t="shared" si="18"/>
        <v>1.7988369204421438E-3</v>
      </c>
      <c r="BA29" s="247">
        <f t="shared" si="18"/>
        <v>1.8502932310584792E-3</v>
      </c>
      <c r="BB29" s="247">
        <f t="shared" si="17"/>
        <v>1.8063940684000714E-3</v>
      </c>
      <c r="BC29" s="247">
        <f t="shared" si="17"/>
        <v>1.8294510217921394E-3</v>
      </c>
      <c r="BD29" s="247">
        <f t="shared" si="17"/>
        <v>1.8283714302732607E-3</v>
      </c>
      <c r="BE29" s="247">
        <f t="shared" si="17"/>
        <v>1.9633544994379628E-3</v>
      </c>
      <c r="BF29" s="247">
        <f t="shared" si="17"/>
        <v>1.9197806465917509E-3</v>
      </c>
      <c r="BG29" s="247">
        <f t="shared" si="17"/>
        <v>1.8948214407683071E-3</v>
      </c>
      <c r="BH29" s="247">
        <f t="shared" si="17"/>
        <v>1.9572389355111612E-3</v>
      </c>
      <c r="BI29" s="262"/>
    </row>
    <row r="30" spans="19:61" ht="18.75" customHeight="1" thickBot="1">
      <c r="S30" s="791"/>
      <c r="T30" s="764" t="s">
        <v>319</v>
      </c>
      <c r="U30" s="785">
        <v>16100</v>
      </c>
      <c r="X30" s="1149"/>
      <c r="Y30" s="1523"/>
      <c r="Z30" s="1538"/>
      <c r="AA30" s="1782">
        <f>AA14/AA$15</f>
        <v>2.1937288087830423E-5</v>
      </c>
      <c r="AB30" s="1782">
        <f t="shared" si="18"/>
        <v>2.169880000145876E-5</v>
      </c>
      <c r="AC30" s="1782">
        <f t="shared" si="18"/>
        <v>2.1506733355495952E-5</v>
      </c>
      <c r="AD30" s="1782">
        <f t="shared" si="18"/>
        <v>2.8781312055955065E-5</v>
      </c>
      <c r="AE30" s="1782">
        <f t="shared" si="18"/>
        <v>4.8130956285152073E-5</v>
      </c>
      <c r="AF30" s="1783">
        <f t="shared" si="18"/>
        <v>1.2533443973024528E-4</v>
      </c>
      <c r="AG30" s="1783">
        <f t="shared" si="18"/>
        <v>1.183904814040297E-4</v>
      </c>
      <c r="AH30" s="1783">
        <f t="shared" si="18"/>
        <v>1.0755810377306236E-4</v>
      </c>
      <c r="AI30" s="1783">
        <f t="shared" si="18"/>
        <v>1.2386342120593026E-4</v>
      </c>
      <c r="AJ30" s="1783">
        <f t="shared" si="18"/>
        <v>2.0302658507763844E-4</v>
      </c>
      <c r="AK30" s="1783">
        <f t="shared" si="18"/>
        <v>1.8768200109057275E-4</v>
      </c>
      <c r="AL30" s="1783">
        <f t="shared" si="18"/>
        <v>1.962572061892104E-4</v>
      </c>
      <c r="AM30" s="1783">
        <f t="shared" si="18"/>
        <v>2.4162388987294153E-4</v>
      </c>
      <c r="AN30" s="1783">
        <f t="shared" si="18"/>
        <v>2.7307205316015099E-4</v>
      </c>
      <c r="AO30" s="1783">
        <f t="shared" si="18"/>
        <v>3.1880567579803669E-4</v>
      </c>
      <c r="AP30" s="792">
        <f t="shared" si="18"/>
        <v>9.8643204871749963E-4</v>
      </c>
      <c r="AQ30" s="792">
        <f t="shared" si="18"/>
        <v>9.5146421435738E-4</v>
      </c>
      <c r="AR30" s="792">
        <f t="shared" si="18"/>
        <v>1.0484148370019637E-3</v>
      </c>
      <c r="AS30" s="792">
        <f t="shared" si="18"/>
        <v>1.0328599299802923E-3</v>
      </c>
      <c r="AT30" s="792">
        <f t="shared" si="18"/>
        <v>1.0008540638615146E-3</v>
      </c>
      <c r="AU30" s="792">
        <f t="shared" si="18"/>
        <v>1.0927149660844148E-3</v>
      </c>
      <c r="AV30" s="792">
        <f t="shared" si="18"/>
        <v>1.2334143069359451E-3</v>
      </c>
      <c r="AW30" s="792">
        <f t="shared" si="18"/>
        <v>1.0021324108868055E-3</v>
      </c>
      <c r="AX30" s="792">
        <f t="shared" si="18"/>
        <v>1.0688872723168196E-3</v>
      </c>
      <c r="AY30" s="1783">
        <f t="shared" si="18"/>
        <v>7.6728406596043982E-4</v>
      </c>
      <c r="AZ30" s="1783">
        <f>AZ14/AZ$15</f>
        <v>3.9751450665450309E-4</v>
      </c>
      <c r="BA30" s="1783">
        <f t="shared" si="18"/>
        <v>4.4690510572049577E-4</v>
      </c>
      <c r="BB30" s="1783">
        <f t="shared" si="17"/>
        <v>3.1619305199137354E-4</v>
      </c>
      <c r="BC30" s="1783">
        <f t="shared" si="17"/>
        <v>2.2236301114803044E-4</v>
      </c>
      <c r="BD30" s="1783">
        <f t="shared" si="17"/>
        <v>2.1301943826896352E-4</v>
      </c>
      <c r="BE30" s="1783">
        <f t="shared" si="17"/>
        <v>2.5643560316293502E-4</v>
      </c>
      <c r="BF30" s="1783">
        <f t="shared" si="17"/>
        <v>2.8494784627327446E-4</v>
      </c>
      <c r="BG30" s="1783">
        <f t="shared" si="17"/>
        <v>2.9708852373382404E-4</v>
      </c>
      <c r="BH30" s="1783">
        <f t="shared" si="17"/>
        <v>1.9579434161214314E-4</v>
      </c>
      <c r="BI30" s="793"/>
    </row>
    <row r="31" spans="19:61" ht="23.25" customHeight="1" thickTop="1">
      <c r="S31" s="794" t="s">
        <v>27</v>
      </c>
      <c r="T31" s="795"/>
      <c r="U31" s="796"/>
      <c r="W31" s="1522"/>
      <c r="X31" s="1529"/>
      <c r="Y31" s="1530"/>
      <c r="Z31" s="1538"/>
      <c r="AA31" s="1784">
        <f>AA15/AA$15</f>
        <v>1</v>
      </c>
      <c r="AB31" s="1784">
        <f t="shared" si="18"/>
        <v>1</v>
      </c>
      <c r="AC31" s="1784">
        <f t="shared" si="18"/>
        <v>1</v>
      </c>
      <c r="AD31" s="1784">
        <f t="shared" si="18"/>
        <v>1</v>
      </c>
      <c r="AE31" s="1784">
        <f t="shared" si="18"/>
        <v>1</v>
      </c>
      <c r="AF31" s="1784">
        <f t="shared" si="18"/>
        <v>1</v>
      </c>
      <c r="AG31" s="1784">
        <f t="shared" si="18"/>
        <v>1</v>
      </c>
      <c r="AH31" s="1784">
        <f t="shared" si="18"/>
        <v>1</v>
      </c>
      <c r="AI31" s="1784">
        <f t="shared" si="18"/>
        <v>1</v>
      </c>
      <c r="AJ31" s="1784">
        <f t="shared" si="18"/>
        <v>1</v>
      </c>
      <c r="AK31" s="1784">
        <f t="shared" si="18"/>
        <v>1</v>
      </c>
      <c r="AL31" s="1784">
        <f t="shared" si="18"/>
        <v>1</v>
      </c>
      <c r="AM31" s="1784">
        <f t="shared" si="18"/>
        <v>1</v>
      </c>
      <c r="AN31" s="1784">
        <f t="shared" si="18"/>
        <v>1</v>
      </c>
      <c r="AO31" s="1784">
        <f t="shared" si="18"/>
        <v>1</v>
      </c>
      <c r="AP31" s="1784">
        <f t="shared" si="18"/>
        <v>1</v>
      </c>
      <c r="AQ31" s="1784">
        <f t="shared" si="18"/>
        <v>1</v>
      </c>
      <c r="AR31" s="1784">
        <f t="shared" si="18"/>
        <v>1</v>
      </c>
      <c r="AS31" s="1784">
        <f t="shared" si="18"/>
        <v>1</v>
      </c>
      <c r="AT31" s="1784">
        <f t="shared" si="18"/>
        <v>1</v>
      </c>
      <c r="AU31" s="1784">
        <f t="shared" si="18"/>
        <v>1</v>
      </c>
      <c r="AV31" s="1784">
        <f t="shared" si="18"/>
        <v>1</v>
      </c>
      <c r="AW31" s="1784">
        <f t="shared" si="18"/>
        <v>1</v>
      </c>
      <c r="AX31" s="1784">
        <f t="shared" si="18"/>
        <v>1</v>
      </c>
      <c r="AY31" s="1784">
        <f t="shared" si="18"/>
        <v>1</v>
      </c>
      <c r="AZ31" s="1784">
        <f>AZ15/AZ$15</f>
        <v>1</v>
      </c>
      <c r="BA31" s="1784">
        <f t="shared" si="18"/>
        <v>1</v>
      </c>
      <c r="BB31" s="1784">
        <f t="shared" si="17"/>
        <v>1</v>
      </c>
      <c r="BC31" s="1784">
        <f t="shared" si="17"/>
        <v>1</v>
      </c>
      <c r="BD31" s="1784">
        <f t="shared" si="17"/>
        <v>1</v>
      </c>
      <c r="BE31" s="1784">
        <f t="shared" si="17"/>
        <v>1</v>
      </c>
      <c r="BF31" s="1784">
        <f t="shared" si="17"/>
        <v>1</v>
      </c>
      <c r="BG31" s="1784">
        <f t="shared" si="17"/>
        <v>1</v>
      </c>
      <c r="BH31" s="1784">
        <f t="shared" si="17"/>
        <v>1</v>
      </c>
      <c r="BI31" s="262"/>
    </row>
    <row r="32" spans="19:61" ht="15.6">
      <c r="S32" s="778"/>
      <c r="T32" s="688"/>
      <c r="U32" s="779"/>
      <c r="W32" s="1527"/>
      <c r="Y32" s="1523"/>
      <c r="Z32" s="1536"/>
      <c r="AA32" s="780"/>
      <c r="AB32" s="780"/>
      <c r="AC32" s="780"/>
      <c r="AD32" s="780"/>
      <c r="AE32" s="780"/>
      <c r="AF32" s="780"/>
      <c r="AG32" s="780"/>
      <c r="AH32" s="780"/>
      <c r="AI32" s="780"/>
      <c r="AJ32" s="780"/>
      <c r="AK32" s="780"/>
      <c r="AL32" s="780"/>
      <c r="AM32" s="780"/>
      <c r="AN32" s="780"/>
      <c r="AO32" s="780"/>
      <c r="AP32" s="780"/>
    </row>
    <row r="33" spans="19:61" ht="21.75" customHeight="1">
      <c r="S33" s="27" t="s">
        <v>33</v>
      </c>
      <c r="T33" s="688"/>
      <c r="W33" s="1149"/>
      <c r="Y33" s="1528"/>
    </row>
    <row r="34" spans="19:61">
      <c r="S34" s="781" t="s">
        <v>24</v>
      </c>
      <c r="T34" s="782"/>
      <c r="U34" s="783" t="s">
        <v>0</v>
      </c>
      <c r="W34" s="1149"/>
      <c r="Y34" s="1150"/>
      <c r="Z34" s="1532"/>
      <c r="AA34" s="98">
        <v>1990</v>
      </c>
      <c r="AB34" s="98">
        <f t="shared" ref="AB34:AP34" si="19">AA34+1</f>
        <v>1991</v>
      </c>
      <c r="AC34" s="98">
        <f t="shared" si="19"/>
        <v>1992</v>
      </c>
      <c r="AD34" s="98">
        <f t="shared" si="19"/>
        <v>1993</v>
      </c>
      <c r="AE34" s="98">
        <f t="shared" si="19"/>
        <v>1994</v>
      </c>
      <c r="AF34" s="98">
        <f t="shared" si="19"/>
        <v>1995</v>
      </c>
      <c r="AG34" s="98">
        <f t="shared" si="19"/>
        <v>1996</v>
      </c>
      <c r="AH34" s="98">
        <f t="shared" si="19"/>
        <v>1997</v>
      </c>
      <c r="AI34" s="98">
        <f t="shared" si="19"/>
        <v>1998</v>
      </c>
      <c r="AJ34" s="149">
        <f t="shared" si="19"/>
        <v>1999</v>
      </c>
      <c r="AK34" s="149">
        <f t="shared" si="19"/>
        <v>2000</v>
      </c>
      <c r="AL34" s="149">
        <f t="shared" si="19"/>
        <v>2001</v>
      </c>
      <c r="AM34" s="149">
        <f t="shared" si="19"/>
        <v>2002</v>
      </c>
      <c r="AN34" s="98">
        <f t="shared" si="19"/>
        <v>2003</v>
      </c>
      <c r="AO34" s="98">
        <f t="shared" si="19"/>
        <v>2004</v>
      </c>
      <c r="AP34" s="98">
        <f t="shared" si="19"/>
        <v>2005</v>
      </c>
      <c r="AQ34" s="98">
        <f t="shared" ref="AQ34:AZ34" si="20">AP34+1</f>
        <v>2006</v>
      </c>
      <c r="AR34" s="98">
        <f t="shared" si="20"/>
        <v>2007</v>
      </c>
      <c r="AS34" s="150">
        <f t="shared" si="20"/>
        <v>2008</v>
      </c>
      <c r="AT34" s="98">
        <f t="shared" si="20"/>
        <v>2009</v>
      </c>
      <c r="AU34" s="150">
        <f t="shared" si="20"/>
        <v>2010</v>
      </c>
      <c r="AV34" s="149">
        <f t="shared" si="20"/>
        <v>2011</v>
      </c>
      <c r="AW34" s="98">
        <f t="shared" si="20"/>
        <v>2012</v>
      </c>
      <c r="AX34" s="98">
        <f t="shared" si="20"/>
        <v>2013</v>
      </c>
      <c r="AY34" s="98">
        <f t="shared" si="20"/>
        <v>2014</v>
      </c>
      <c r="AZ34" s="98">
        <f t="shared" si="20"/>
        <v>2015</v>
      </c>
      <c r="BA34" s="98">
        <f t="shared" ref="BA34:BH34" si="21">AZ34+1</f>
        <v>2016</v>
      </c>
      <c r="BB34" s="98">
        <f t="shared" si="21"/>
        <v>2017</v>
      </c>
      <c r="BC34" s="98">
        <f t="shared" si="21"/>
        <v>2018</v>
      </c>
      <c r="BD34" s="98">
        <f t="shared" si="21"/>
        <v>2019</v>
      </c>
      <c r="BE34" s="98">
        <f t="shared" si="21"/>
        <v>2020</v>
      </c>
      <c r="BF34" s="98">
        <f t="shared" si="21"/>
        <v>2021</v>
      </c>
      <c r="BG34" s="98">
        <f t="shared" si="21"/>
        <v>2022</v>
      </c>
      <c r="BH34" s="98">
        <f t="shared" si="21"/>
        <v>2023</v>
      </c>
      <c r="BI34" s="178"/>
    </row>
    <row r="35" spans="19:61" ht="18">
      <c r="S35" s="784" t="s">
        <v>312</v>
      </c>
      <c r="T35" s="743"/>
      <c r="U35" s="785">
        <v>1</v>
      </c>
      <c r="W35" s="1149"/>
      <c r="X35" s="1149"/>
      <c r="Y35" s="1523"/>
      <c r="Z35" s="1539"/>
      <c r="AA35" s="797"/>
      <c r="AB35" s="798">
        <f t="shared" ref="AB35:BD35" si="22">AB5/AA5-1</f>
        <v>9.9049959996644343E-3</v>
      </c>
      <c r="AC35" s="798">
        <f t="shared" si="22"/>
        <v>8.0931688930558909E-3</v>
      </c>
      <c r="AD35" s="798">
        <f t="shared" si="22"/>
        <v>-6.100956738449681E-3</v>
      </c>
      <c r="AE35" s="798">
        <f t="shared" si="22"/>
        <v>4.6755359839568467E-2</v>
      </c>
      <c r="AF35" s="798">
        <f t="shared" si="22"/>
        <v>9.9379869928033493E-3</v>
      </c>
      <c r="AG35" s="798">
        <f t="shared" si="22"/>
        <v>1.0085928884506767E-2</v>
      </c>
      <c r="AH35" s="798">
        <f t="shared" si="22"/>
        <v>-5.9367536944322508E-3</v>
      </c>
      <c r="AI35" s="798">
        <f t="shared" si="22"/>
        <v>-3.2207269500722169E-2</v>
      </c>
      <c r="AJ35" s="798">
        <f t="shared" si="22"/>
        <v>3.0299893646885012E-2</v>
      </c>
      <c r="AK35" s="798">
        <f t="shared" si="22"/>
        <v>1.8298038654102511E-2</v>
      </c>
      <c r="AL35" s="798">
        <f t="shared" si="22"/>
        <v>-1.185498431648313E-2</v>
      </c>
      <c r="AM35" s="798">
        <f t="shared" si="22"/>
        <v>2.3448348199136326E-2</v>
      </c>
      <c r="AN35" s="798">
        <f t="shared" si="22"/>
        <v>6.5187896408565038E-3</v>
      </c>
      <c r="AO35" s="798">
        <f t="shared" si="22"/>
        <v>-3.6296918611106177E-3</v>
      </c>
      <c r="AP35" s="798">
        <f t="shared" si="22"/>
        <v>5.7268957267957443E-3</v>
      </c>
      <c r="AQ35" s="798">
        <f t="shared" si="22"/>
        <v>-1.7889932872189207E-2</v>
      </c>
      <c r="AR35" s="798">
        <f t="shared" si="22"/>
        <v>2.8003139077256822E-2</v>
      </c>
      <c r="AS35" s="798">
        <f t="shared" si="22"/>
        <v>-5.4451166126343153E-2</v>
      </c>
      <c r="AT35" s="798">
        <f t="shared" si="22"/>
        <v>-5.5895024979305319E-2</v>
      </c>
      <c r="AU35" s="798">
        <f t="shared" si="22"/>
        <v>4.4041998351550093E-2</v>
      </c>
      <c r="AV35" s="798">
        <f t="shared" si="22"/>
        <v>4.1019762549005634E-2</v>
      </c>
      <c r="AW35" s="798">
        <f t="shared" si="22"/>
        <v>3.2431403856323815E-2</v>
      </c>
      <c r="AX35" s="798">
        <f t="shared" si="22"/>
        <v>7.1514834997996601E-3</v>
      </c>
      <c r="AY35" s="798">
        <f t="shared" si="22"/>
        <v>-3.9181125158562535E-2</v>
      </c>
      <c r="AZ35" s="798">
        <f t="shared" si="22"/>
        <v>-3.2066131905558182E-2</v>
      </c>
      <c r="BA35" s="798">
        <f t="shared" si="22"/>
        <v>-1.6369102261853286E-2</v>
      </c>
      <c r="BB35" s="798">
        <f t="shared" si="22"/>
        <v>-1.2997799210175853E-2</v>
      </c>
      <c r="BC35" s="798">
        <f t="shared" si="22"/>
        <v>-3.7954476922629099E-2</v>
      </c>
      <c r="BD35" s="798">
        <f t="shared" si="22"/>
        <v>-3.2412672167108747E-2</v>
      </c>
      <c r="BE35" s="798">
        <f>BE5/BD5-1</f>
        <v>-5.881760342329645E-2</v>
      </c>
      <c r="BF35" s="798">
        <f>BF5/BE5-1</f>
        <v>2.0518654392247981E-2</v>
      </c>
      <c r="BG35" s="798">
        <f>BG5/BF5-1</f>
        <v>-2.7920635918000314E-2</v>
      </c>
      <c r="BH35" s="798">
        <f>BH5/BG5-1</f>
        <v>-4.6859939084429536E-2</v>
      </c>
      <c r="BI35" s="799"/>
    </row>
    <row r="36" spans="19:61" ht="15.6">
      <c r="S36" s="786"/>
      <c r="T36" s="749" t="s">
        <v>25</v>
      </c>
      <c r="U36" s="785">
        <v>1</v>
      </c>
      <c r="W36" s="1149"/>
      <c r="Y36" s="1523"/>
      <c r="Z36" s="1539"/>
      <c r="AA36" s="797"/>
      <c r="AB36" s="798">
        <f t="shared" ref="AB36:BH36" si="23">AB6/AA6-1</f>
        <v>9.600715925383696E-3</v>
      </c>
      <c r="AC36" s="798">
        <f t="shared" si="23"/>
        <v>7.4325160561705683E-3</v>
      </c>
      <c r="AD36" s="798">
        <f t="shared" si="23"/>
        <v>-4.4394709858455172E-3</v>
      </c>
      <c r="AE36" s="798">
        <f t="shared" si="23"/>
        <v>4.6163002853697899E-2</v>
      </c>
      <c r="AF36" s="798">
        <f t="shared" si="23"/>
        <v>9.9365264777175888E-3</v>
      </c>
      <c r="AG36" s="798">
        <f t="shared" si="23"/>
        <v>9.9886515353548866E-3</v>
      </c>
      <c r="AH36" s="798">
        <f t="shared" si="23"/>
        <v>-5.5939357091920883E-3</v>
      </c>
      <c r="AI36" s="798">
        <f t="shared" si="23"/>
        <v>-2.9586855741691953E-2</v>
      </c>
      <c r="AJ36" s="798">
        <f t="shared" si="23"/>
        <v>3.262872833224173E-2</v>
      </c>
      <c r="AK36" s="798">
        <f t="shared" si="23"/>
        <v>1.811387136443976E-2</v>
      </c>
      <c r="AL36" s="798">
        <f t="shared" si="23"/>
        <v>-1.1057043381825449E-2</v>
      </c>
      <c r="AM36" s="798">
        <f t="shared" si="23"/>
        <v>2.7330002918676266E-2</v>
      </c>
      <c r="AN36" s="798">
        <f t="shared" si="23"/>
        <v>6.986942331643764E-3</v>
      </c>
      <c r="AO36" s="798">
        <f t="shared" si="23"/>
        <v>-3.2204190996377724E-3</v>
      </c>
      <c r="AP36" s="798">
        <f t="shared" si="23"/>
        <v>5.9313270050234124E-3</v>
      </c>
      <c r="AQ36" s="798">
        <f t="shared" si="23"/>
        <v>-1.8196702252707753E-2</v>
      </c>
      <c r="AR36" s="798">
        <f t="shared" si="23"/>
        <v>3.0364779224570038E-2</v>
      </c>
      <c r="AS36" s="798">
        <f t="shared" si="23"/>
        <v>-5.561917028979213E-2</v>
      </c>
      <c r="AT36" s="798">
        <f t="shared" si="23"/>
        <v>-5.2005617535721749E-2</v>
      </c>
      <c r="AU36" s="798">
        <f t="shared" si="23"/>
        <v>4.5685292771209918E-2</v>
      </c>
      <c r="AV36" s="798">
        <f t="shared" si="23"/>
        <v>4.4910088958028505E-2</v>
      </c>
      <c r="AW36" s="798">
        <f t="shared" si="23"/>
        <v>3.3045250886344357E-2</v>
      </c>
      <c r="AX36" s="798">
        <f t="shared" si="23"/>
        <v>6.6084530484635806E-3</v>
      </c>
      <c r="AY36" s="798">
        <f t="shared" si="23"/>
        <v>-4.0629391037306228E-2</v>
      </c>
      <c r="AZ36" s="798">
        <f t="shared" si="23"/>
        <v>-3.3223594024142655E-2</v>
      </c>
      <c r="BA36" s="798">
        <f t="shared" si="23"/>
        <v>-1.7234279892791027E-2</v>
      </c>
      <c r="BB36" s="798">
        <f t="shared" si="23"/>
        <v>-1.47744254800668E-2</v>
      </c>
      <c r="BC36" s="798">
        <f t="shared" si="23"/>
        <v>-4.0575260657553902E-2</v>
      </c>
      <c r="BD36" s="798">
        <f t="shared" si="23"/>
        <v>-3.3715250397504004E-2</v>
      </c>
      <c r="BE36" s="798">
        <f t="shared" si="23"/>
        <v>-5.8951168508453278E-2</v>
      </c>
      <c r="BF36" s="798">
        <f t="shared" si="23"/>
        <v>1.9850364803055243E-2</v>
      </c>
      <c r="BG36" s="798">
        <f t="shared" si="23"/>
        <v>-2.5917443669574047E-2</v>
      </c>
      <c r="BH36" s="798">
        <f t="shared" si="23"/>
        <v>-4.7762816276370024E-2</v>
      </c>
      <c r="BI36" s="799"/>
    </row>
    <row r="37" spans="19:61" ht="15.6">
      <c r="S37" s="787"/>
      <c r="T37" s="751" t="s">
        <v>313</v>
      </c>
      <c r="U37" s="785">
        <v>1</v>
      </c>
      <c r="W37" s="1149"/>
      <c r="Y37" s="1523"/>
      <c r="Z37" s="1539"/>
      <c r="AA37" s="797"/>
      <c r="AB37" s="798">
        <f t="shared" ref="AB37:BH37" si="24">AB7/AA7-1</f>
        <v>1.3313520450865424E-2</v>
      </c>
      <c r="AC37" s="798">
        <f t="shared" si="24"/>
        <v>1.546664057825109E-2</v>
      </c>
      <c r="AD37" s="798">
        <f t="shared" si="24"/>
        <v>-2.4497898665534978E-2</v>
      </c>
      <c r="AE37" s="798">
        <f t="shared" si="24"/>
        <v>5.3449148416846448E-2</v>
      </c>
      <c r="AF37" s="798">
        <f t="shared" si="24"/>
        <v>9.9543770437902079E-3</v>
      </c>
      <c r="AG37" s="798">
        <f t="shared" si="24"/>
        <v>1.1177566039008324E-2</v>
      </c>
      <c r="AH37" s="798">
        <f t="shared" si="24"/>
        <v>-9.7793012204958618E-3</v>
      </c>
      <c r="AI37" s="798">
        <f t="shared" si="24"/>
        <v>-6.1702872863690472E-2</v>
      </c>
      <c r="AJ37" s="798">
        <f t="shared" si="24"/>
        <v>3.1890920944728229E-3</v>
      </c>
      <c r="AK37" s="798">
        <f t="shared" si="24"/>
        <v>2.0504912947551412E-2</v>
      </c>
      <c r="AL37" s="798">
        <f t="shared" si="24"/>
        <v>-2.139429731671727E-2</v>
      </c>
      <c r="AM37" s="798">
        <f t="shared" si="24"/>
        <v>-2.3446674970115655E-2</v>
      </c>
      <c r="AN37" s="798">
        <f t="shared" si="24"/>
        <v>5.688660860845296E-4</v>
      </c>
      <c r="AO37" s="798">
        <f t="shared" si="24"/>
        <v>-8.8646541524129985E-3</v>
      </c>
      <c r="AP37" s="798">
        <f t="shared" si="24"/>
        <v>3.0971471505338855E-3</v>
      </c>
      <c r="AQ37" s="798">
        <f t="shared" si="24"/>
        <v>-1.3932584971502848E-2</v>
      </c>
      <c r="AR37" s="798">
        <f t="shared" si="24"/>
        <v>-2.3304517731100871E-3</v>
      </c>
      <c r="AS37" s="798">
        <f t="shared" si="24"/>
        <v>-3.8957336335099124E-2</v>
      </c>
      <c r="AT37" s="798">
        <f t="shared" si="24"/>
        <v>-0.10659436730477179</v>
      </c>
      <c r="AU37" s="798">
        <f t="shared" si="24"/>
        <v>2.1312421918110891E-2</v>
      </c>
      <c r="AV37" s="798">
        <f t="shared" si="24"/>
        <v>-1.4074248186257243E-2</v>
      </c>
      <c r="AW37" s="798">
        <f t="shared" si="24"/>
        <v>2.3218146150590924E-2</v>
      </c>
      <c r="AX37" s="798">
        <f t="shared" si="24"/>
        <v>1.5380129064445081E-2</v>
      </c>
      <c r="AY37" s="798">
        <f t="shared" si="24"/>
        <v>-1.7424857957382578E-2</v>
      </c>
      <c r="AZ37" s="798">
        <f t="shared" si="24"/>
        <v>-1.5089031853144697E-2</v>
      </c>
      <c r="BA37" s="798">
        <f t="shared" si="24"/>
        <v>-3.9127445005685546E-3</v>
      </c>
      <c r="BB37" s="798">
        <f t="shared" si="24"/>
        <v>1.2239012429439589E-2</v>
      </c>
      <c r="BC37" s="798">
        <f t="shared" si="24"/>
        <v>-1.7199832515168989E-3</v>
      </c>
      <c r="BD37" s="798">
        <f t="shared" si="24"/>
        <v>-1.5104414054065485E-2</v>
      </c>
      <c r="BE37" s="798">
        <f t="shared" si="24"/>
        <v>-5.7076368267373057E-2</v>
      </c>
      <c r="BF37" s="798">
        <f t="shared" si="24"/>
        <v>2.9213558902688508E-2</v>
      </c>
      <c r="BG37" s="798">
        <f t="shared" si="24"/>
        <v>-5.3746431479078427E-2</v>
      </c>
      <c r="BH37" s="798">
        <f t="shared" si="24"/>
        <v>-3.4877423683268738E-2</v>
      </c>
      <c r="BI37" s="799"/>
    </row>
    <row r="38" spans="19:61" ht="18">
      <c r="S38" s="788" t="s">
        <v>314</v>
      </c>
      <c r="T38" s="743"/>
      <c r="U38" s="785">
        <v>28</v>
      </c>
      <c r="W38" s="1149"/>
      <c r="X38" s="1149"/>
      <c r="Y38" s="1523"/>
      <c r="Z38" s="1539"/>
      <c r="AA38" s="797"/>
      <c r="AB38" s="798">
        <f t="shared" ref="AB38:BE38" si="25">AB8/AA8-1</f>
        <v>-1.4603243231800511E-2</v>
      </c>
      <c r="AC38" s="798">
        <f t="shared" si="25"/>
        <v>-1.4702734584578492E-3</v>
      </c>
      <c r="AD38" s="798">
        <f t="shared" si="25"/>
        <v>-2.0461695034834304E-2</v>
      </c>
      <c r="AE38" s="798">
        <f t="shared" si="25"/>
        <v>7.9033189522181857E-4</v>
      </c>
      <c r="AF38" s="798">
        <f t="shared" si="25"/>
        <v>-2.7706056805118728E-2</v>
      </c>
      <c r="AG38" s="798">
        <f t="shared" si="25"/>
        <v>-3.0387963495235981E-2</v>
      </c>
      <c r="AH38" s="798">
        <f t="shared" si="25"/>
        <v>-1.1726096703232103E-2</v>
      </c>
      <c r="AI38" s="798">
        <f t="shared" si="25"/>
        <v>-4.2338622133577974E-2</v>
      </c>
      <c r="AJ38" s="798">
        <f t="shared" si="25"/>
        <v>-1.0111330509761873E-2</v>
      </c>
      <c r="AK38" s="798">
        <f t="shared" si="25"/>
        <v>-1.7181508658495215E-2</v>
      </c>
      <c r="AL38" s="798">
        <f t="shared" si="25"/>
        <v>-3.1497134713768804E-2</v>
      </c>
      <c r="AM38" s="798">
        <f t="shared" si="25"/>
        <v>-2.2832430274877691E-2</v>
      </c>
      <c r="AN38" s="798">
        <f t="shared" si="25"/>
        <v>-2.5624687119354617E-2</v>
      </c>
      <c r="AO38" s="798">
        <f t="shared" si="25"/>
        <v>-8.9859374537298864E-3</v>
      </c>
      <c r="AP38" s="798">
        <f t="shared" si="25"/>
        <v>-2.7309826629962064E-4</v>
      </c>
      <c r="AQ38" s="798">
        <f t="shared" si="25"/>
        <v>-1.663333380468035E-2</v>
      </c>
      <c r="AR38" s="798">
        <f t="shared" si="25"/>
        <v>-1.8268146846178612E-2</v>
      </c>
      <c r="AS38" s="798">
        <f t="shared" si="25"/>
        <v>-2.4231098865028944E-2</v>
      </c>
      <c r="AT38" s="798">
        <f t="shared" si="25"/>
        <v>-1.691688886606868E-2</v>
      </c>
      <c r="AU38" s="798">
        <f t="shared" si="25"/>
        <v>-1.4360238235706646E-2</v>
      </c>
      <c r="AV38" s="798">
        <f t="shared" si="25"/>
        <v>-3.9097346314217685E-2</v>
      </c>
      <c r="AW38" s="798">
        <f t="shared" si="25"/>
        <v>-2.204672658971385E-2</v>
      </c>
      <c r="AX38" s="798">
        <f t="shared" si="25"/>
        <v>-2.2109587280068066E-3</v>
      </c>
      <c r="AY38" s="798">
        <f t="shared" si="25"/>
        <v>-1.7241944717287017E-2</v>
      </c>
      <c r="AZ38" s="798">
        <f t="shared" si="25"/>
        <v>-1.2967409500123539E-2</v>
      </c>
      <c r="BA38" s="798">
        <f t="shared" si="25"/>
        <v>-1.3856623315708916E-3</v>
      </c>
      <c r="BB38" s="798">
        <f t="shared" si="25"/>
        <v>-6.4681482809709756E-3</v>
      </c>
      <c r="BC38" s="798">
        <f t="shared" si="25"/>
        <v>-1.6129568771465097E-2</v>
      </c>
      <c r="BD38" s="798">
        <f t="shared" si="25"/>
        <v>-9.1686939609073592E-3</v>
      </c>
      <c r="BE38" s="798">
        <f t="shared" si="25"/>
        <v>-7.5413649978536279E-3</v>
      </c>
      <c r="BF38" s="798">
        <f>BF8/BE8-1</f>
        <v>-8.2427594139600213E-4</v>
      </c>
      <c r="BG38" s="798">
        <f>BG8/BF8-1</f>
        <v>-1.8503624183975775E-2</v>
      </c>
      <c r="BH38" s="798">
        <f>BH8/BG8-1</f>
        <v>-1.4316779223273901E-2</v>
      </c>
      <c r="BI38" s="799"/>
    </row>
    <row r="39" spans="19:61" ht="18">
      <c r="S39" s="788" t="s">
        <v>315</v>
      </c>
      <c r="T39" s="743"/>
      <c r="U39" s="785">
        <v>265</v>
      </c>
      <c r="W39" s="1149"/>
      <c r="X39" s="1149"/>
      <c r="Y39" s="1523"/>
      <c r="Z39" s="1539"/>
      <c r="AA39" s="797"/>
      <c r="AB39" s="798">
        <f t="shared" ref="AB39:BH39" si="26">AB9/AA9-1</f>
        <v>-1.0327647309978039E-2</v>
      </c>
      <c r="AC39" s="798">
        <f t="shared" si="26"/>
        <v>3.4172208230962564E-3</v>
      </c>
      <c r="AD39" s="798">
        <f t="shared" si="26"/>
        <v>-2.2279113009204821E-3</v>
      </c>
      <c r="AE39" s="798">
        <f t="shared" si="26"/>
        <v>3.5541934833929201E-2</v>
      </c>
      <c r="AF39" s="798">
        <f t="shared" si="26"/>
        <v>8.8474414962844694E-3</v>
      </c>
      <c r="AG39" s="798">
        <f t="shared" si="26"/>
        <v>2.8323580857420483E-2</v>
      </c>
      <c r="AH39" s="798">
        <f t="shared" si="26"/>
        <v>2.2094391578748152E-2</v>
      </c>
      <c r="AI39" s="798">
        <f t="shared" si="26"/>
        <v>-4.0847873512947497E-2</v>
      </c>
      <c r="AJ39" s="798">
        <f t="shared" si="26"/>
        <v>-0.18262574535893816</v>
      </c>
      <c r="AK39" s="798">
        <f t="shared" si="26"/>
        <v>9.1106451044539627E-2</v>
      </c>
      <c r="AL39" s="798">
        <f t="shared" si="26"/>
        <v>-0.11929487821040852</v>
      </c>
      <c r="AM39" s="798">
        <f t="shared" si="26"/>
        <v>-2.8004714506034145E-2</v>
      </c>
      <c r="AN39" s="798">
        <f t="shared" si="26"/>
        <v>6.2565961254890112E-3</v>
      </c>
      <c r="AO39" s="798">
        <f t="shared" si="26"/>
        <v>-6.6767797304431165E-3</v>
      </c>
      <c r="AP39" s="798">
        <f t="shared" si="26"/>
        <v>-1.2592255473212632E-2</v>
      </c>
      <c r="AQ39" s="798">
        <f t="shared" si="26"/>
        <v>-6.3804607290041115E-4</v>
      </c>
      <c r="AR39" s="798">
        <f t="shared" si="26"/>
        <v>-1.5727060912552826E-2</v>
      </c>
      <c r="AS39" s="798">
        <f t="shared" si="26"/>
        <v>-3.9005420762143195E-2</v>
      </c>
      <c r="AT39" s="798">
        <f t="shared" si="26"/>
        <v>-2.6327101229737027E-2</v>
      </c>
      <c r="AU39" s="798">
        <f t="shared" si="26"/>
        <v>-1.5590551722469703E-2</v>
      </c>
      <c r="AV39" s="798">
        <f t="shared" si="26"/>
        <v>-1.8035087912180225E-2</v>
      </c>
      <c r="AW39" s="798">
        <f t="shared" si="26"/>
        <v>-1.542648658820267E-2</v>
      </c>
      <c r="AX39" s="798">
        <f t="shared" si="26"/>
        <v>3.4104466877438178E-4</v>
      </c>
      <c r="AY39" s="798">
        <f t="shared" si="26"/>
        <v>-2.2275114811851404E-2</v>
      </c>
      <c r="AZ39" s="798">
        <f t="shared" si="26"/>
        <v>-1.4539135248778035E-2</v>
      </c>
      <c r="BA39" s="798">
        <f t="shared" si="26"/>
        <v>-2.3908980105924904E-2</v>
      </c>
      <c r="BB39" s="798">
        <f t="shared" si="26"/>
        <v>7.7661279790675053E-4</v>
      </c>
      <c r="BC39" s="798">
        <f t="shared" si="26"/>
        <v>-4.0524814975107404E-2</v>
      </c>
      <c r="BD39" s="798">
        <f t="shared" si="26"/>
        <v>-2.4292216057396732E-2</v>
      </c>
      <c r="BE39" s="798">
        <f t="shared" si="26"/>
        <v>-1.9672406875184678E-2</v>
      </c>
      <c r="BF39" s="798">
        <f t="shared" si="26"/>
        <v>-8.3262865518851648E-3</v>
      </c>
      <c r="BG39" s="798">
        <f t="shared" si="26"/>
        <v>-3.01547215434812E-2</v>
      </c>
      <c r="BH39" s="798">
        <f t="shared" si="26"/>
        <v>-1.9981013300137018E-2</v>
      </c>
      <c r="BI39" s="799"/>
    </row>
    <row r="40" spans="19:61" ht="15.6">
      <c r="S40" s="789" t="s">
        <v>26</v>
      </c>
      <c r="T40" s="758"/>
      <c r="U40" s="785"/>
      <c r="W40" s="1524"/>
      <c r="X40" s="1149"/>
      <c r="Y40" s="1523"/>
      <c r="Z40" s="1539"/>
      <c r="AA40" s="797"/>
      <c r="AB40" s="798">
        <f t="shared" ref="AB40:BH40" si="27">AB10/AA10-1</f>
        <v>0.10556016662362455</v>
      </c>
      <c r="AC40" s="798">
        <f t="shared" si="27"/>
        <v>5.3724636133076986E-2</v>
      </c>
      <c r="AD40" s="798">
        <f t="shared" si="27"/>
        <v>9.0472204745215556E-2</v>
      </c>
      <c r="AE40" s="798">
        <f t="shared" si="27"/>
        <v>9.7555728109399498E-2</v>
      </c>
      <c r="AF40" s="798">
        <f t="shared" si="27"/>
        <v>0.19451540491930142</v>
      </c>
      <c r="AG40" s="798">
        <f t="shared" si="27"/>
        <v>1.2573047417085759E-2</v>
      </c>
      <c r="AH40" s="798">
        <f t="shared" si="27"/>
        <v>-1.8016689321049051E-2</v>
      </c>
      <c r="AI40" s="798">
        <f t="shared" si="27"/>
        <v>-9.151019812570238E-2</v>
      </c>
      <c r="AJ40" s="798">
        <f t="shared" si="27"/>
        <v>-0.13446727708429351</v>
      </c>
      <c r="AK40" s="798">
        <f t="shared" si="27"/>
        <v>-0.10760328477310388</v>
      </c>
      <c r="AL40" s="798">
        <f t="shared" si="27"/>
        <v>-0.15124113367373626</v>
      </c>
      <c r="AM40" s="798">
        <f t="shared" si="27"/>
        <v>-0.10290792703029594</v>
      </c>
      <c r="AN40" s="798">
        <f t="shared" si="27"/>
        <v>-1.5667550744005387E-2</v>
      </c>
      <c r="AO40" s="798">
        <f t="shared" si="27"/>
        <v>-9.2537884860726893E-2</v>
      </c>
      <c r="AP40" s="798">
        <f t="shared" si="27"/>
        <v>1.7856194391290048E-2</v>
      </c>
      <c r="AQ40" s="798">
        <f t="shared" si="27"/>
        <v>7.8190996094003706E-2</v>
      </c>
      <c r="AR40" s="798">
        <f t="shared" si="27"/>
        <v>2.4177812092616158E-2</v>
      </c>
      <c r="AS40" s="798">
        <f t="shared" si="27"/>
        <v>-1.149793114876152E-2</v>
      </c>
      <c r="AT40" s="798">
        <f t="shared" si="27"/>
        <v>-6.7681672229859435E-2</v>
      </c>
      <c r="AU40" s="798">
        <f t="shared" si="27"/>
        <v>9.8623518616695938E-2</v>
      </c>
      <c r="AV40" s="798">
        <f t="shared" si="27"/>
        <v>7.3665598480916028E-2</v>
      </c>
      <c r="AW40" s="798">
        <f t="shared" si="27"/>
        <v>7.8142185228716521E-2</v>
      </c>
      <c r="AX40" s="798">
        <f t="shared" si="27"/>
        <v>6.9960542122327718E-2</v>
      </c>
      <c r="AY40" s="798">
        <f t="shared" si="27"/>
        <v>8.2683096434372771E-2</v>
      </c>
      <c r="AZ40" s="798">
        <f t="shared" si="27"/>
        <v>6.9464879932012558E-2</v>
      </c>
      <c r="BA40" s="798">
        <f t="shared" si="27"/>
        <v>5.8405751674086348E-2</v>
      </c>
      <c r="BB40" s="798">
        <f t="shared" si="27"/>
        <v>2.9103860237691181E-2</v>
      </c>
      <c r="BC40" s="798">
        <f t="shared" si="27"/>
        <v>2.5761860348333165E-2</v>
      </c>
      <c r="BD40" s="798">
        <f t="shared" si="27"/>
        <v>4.1608316930432432E-2</v>
      </c>
      <c r="BE40" s="798">
        <f t="shared" si="27"/>
        <v>3.6102064400779454E-2</v>
      </c>
      <c r="BF40" s="798">
        <f t="shared" si="27"/>
        <v>9.1328530633207894E-3</v>
      </c>
      <c r="BG40" s="798">
        <f t="shared" si="27"/>
        <v>-1.3225094270531645E-2</v>
      </c>
      <c r="BH40" s="798">
        <f t="shared" si="27"/>
        <v>-7.4037008336591548E-3</v>
      </c>
      <c r="BI40" s="799"/>
    </row>
    <row r="41" spans="19:61" ht="27.6">
      <c r="S41" s="790"/>
      <c r="T41" s="760" t="s">
        <v>316</v>
      </c>
      <c r="U41" s="761" t="s">
        <v>532</v>
      </c>
      <c r="X41" s="1149"/>
      <c r="Y41" s="1525"/>
      <c r="Z41" s="1539"/>
      <c r="AA41" s="797"/>
      <c r="AB41" s="798">
        <f t="shared" ref="AB41:BH41" si="28">AB11/AA11-1</f>
        <v>8.9126999625155801E-2</v>
      </c>
      <c r="AC41" s="798">
        <f t="shared" si="28"/>
        <v>2.4972727649542614E-2</v>
      </c>
      <c r="AD41" s="798">
        <f t="shared" si="28"/>
        <v>2.7938773415421059E-2</v>
      </c>
      <c r="AE41" s="798">
        <f t="shared" si="28"/>
        <v>0.16674990328737804</v>
      </c>
      <c r="AF41" s="798">
        <f t="shared" si="28"/>
        <v>0.20091759861463432</v>
      </c>
      <c r="AG41" s="798">
        <f t="shared" si="28"/>
        <v>-2.0315284620452401E-2</v>
      </c>
      <c r="AH41" s="798">
        <f t="shared" si="28"/>
        <v>-3.1133122492902343E-3</v>
      </c>
      <c r="AI41" s="798">
        <f t="shared" si="28"/>
        <v>-2.6147044448247225E-2</v>
      </c>
      <c r="AJ41" s="798">
        <f t="shared" si="28"/>
        <v>2.6694684962501602E-2</v>
      </c>
      <c r="AK41" s="798">
        <f t="shared" si="28"/>
        <v>-5.7619124795759591E-2</v>
      </c>
      <c r="AL41" s="798">
        <f t="shared" si="28"/>
        <v>-0.14326871740386948</v>
      </c>
      <c r="AM41" s="798">
        <f t="shared" si="28"/>
        <v>-0.15455847546747148</v>
      </c>
      <c r="AN41" s="798">
        <f t="shared" si="28"/>
        <v>8.1304767683167967E-3</v>
      </c>
      <c r="AO41" s="798">
        <f t="shared" si="28"/>
        <v>-0.21029726183991526</v>
      </c>
      <c r="AP41" s="798">
        <f t="shared" si="28"/>
        <v>3.5580574308450519E-2</v>
      </c>
      <c r="AQ41" s="798">
        <f t="shared" si="28"/>
        <v>0.14688610407030334</v>
      </c>
      <c r="AR41" s="798">
        <f t="shared" si="28"/>
        <v>0.15112988137874872</v>
      </c>
      <c r="AS41" s="798">
        <f t="shared" si="28"/>
        <v>0.15310542311919084</v>
      </c>
      <c r="AT41" s="798">
        <f t="shared" si="28"/>
        <v>9.0449972406392742E-2</v>
      </c>
      <c r="AU41" s="798">
        <f t="shared" si="28"/>
        <v>0.11668712803657844</v>
      </c>
      <c r="AV41" s="798">
        <f t="shared" si="28"/>
        <v>0.1211461280794357</v>
      </c>
      <c r="AW41" s="798">
        <f t="shared" si="28"/>
        <v>0.12610297073127952</v>
      </c>
      <c r="AX41" s="798">
        <f t="shared" si="28"/>
        <v>9.3990424944209616E-2</v>
      </c>
      <c r="AY41" s="798">
        <f t="shared" si="28"/>
        <v>0.11561509189185415</v>
      </c>
      <c r="AZ41" s="798">
        <f t="shared" si="28"/>
        <v>9.6870158287737818E-2</v>
      </c>
      <c r="BA41" s="798">
        <f t="shared" si="28"/>
        <v>6.3647522066357043E-2</v>
      </c>
      <c r="BB41" s="798">
        <f t="shared" si="28"/>
        <v>3.7170151322765133E-2</v>
      </c>
      <c r="BC41" s="798">
        <f t="shared" si="28"/>
        <v>3.3773534824251827E-2</v>
      </c>
      <c r="BD41" s="798">
        <f t="shared" si="28"/>
        <v>5.0325451334419347E-2</v>
      </c>
      <c r="BE41" s="798">
        <f t="shared" si="28"/>
        <v>3.77153469869973E-2</v>
      </c>
      <c r="BF41" s="798">
        <f t="shared" si="28"/>
        <v>1.6310680816424172E-2</v>
      </c>
      <c r="BG41" s="798">
        <f t="shared" si="28"/>
        <v>-1.6042775009148746E-2</v>
      </c>
      <c r="BH41" s="798">
        <f t="shared" si="28"/>
        <v>-5.6271824651521474E-3</v>
      </c>
      <c r="BI41" s="799"/>
    </row>
    <row r="42" spans="19:61" ht="27.6">
      <c r="S42" s="790"/>
      <c r="T42" s="760" t="s">
        <v>317</v>
      </c>
      <c r="U42" s="761" t="s">
        <v>533</v>
      </c>
      <c r="X42" s="1149"/>
      <c r="Y42" s="1525"/>
      <c r="Z42" s="1539"/>
      <c r="AA42" s="797"/>
      <c r="AB42" s="798">
        <f t="shared" ref="AB42:BH42" si="29">AB12/AA12-1</f>
        <v>0.14086020977561642</v>
      </c>
      <c r="AC42" s="798">
        <f t="shared" si="29"/>
        <v>1.1693771148096888E-2</v>
      </c>
      <c r="AD42" s="798">
        <f t="shared" si="29"/>
        <v>0.42467903150779818</v>
      </c>
      <c r="AE42" s="798">
        <f t="shared" si="29"/>
        <v>0.22443953072739187</v>
      </c>
      <c r="AF42" s="798">
        <f t="shared" si="29"/>
        <v>0.30639151409447818</v>
      </c>
      <c r="AG42" s="798">
        <f t="shared" si="29"/>
        <v>3.1544252140475404E-2</v>
      </c>
      <c r="AH42" s="798">
        <f t="shared" si="29"/>
        <v>9.0793066576428716E-2</v>
      </c>
      <c r="AI42" s="798">
        <f t="shared" si="29"/>
        <v>-0.17513079393369169</v>
      </c>
      <c r="AJ42" s="798">
        <f t="shared" si="29"/>
        <v>-0.21595725750124428</v>
      </c>
      <c r="AK42" s="798">
        <f t="shared" si="29"/>
        <v>-0.11128874605595751</v>
      </c>
      <c r="AL42" s="798">
        <f t="shared" si="29"/>
        <v>-0.16903787278011262</v>
      </c>
      <c r="AM42" s="798">
        <f t="shared" si="29"/>
        <v>-5.7130747213953947E-2</v>
      </c>
      <c r="AN42" s="798">
        <f t="shared" si="29"/>
        <v>-3.1082007327308037E-2</v>
      </c>
      <c r="AO42" s="798">
        <f t="shared" si="29"/>
        <v>4.6222685486708048E-2</v>
      </c>
      <c r="AP42" s="798">
        <f t="shared" si="29"/>
        <v>-6.2959379661196802E-2</v>
      </c>
      <c r="AQ42" s="798">
        <f t="shared" si="29"/>
        <v>4.8132057833555564E-2</v>
      </c>
      <c r="AR42" s="798">
        <f t="shared" si="29"/>
        <v>-0.12171222105690316</v>
      </c>
      <c r="AS42" s="798">
        <f t="shared" si="29"/>
        <v>-0.27617052817921661</v>
      </c>
      <c r="AT42" s="798">
        <f t="shared" si="29"/>
        <v>-0.29453033441127285</v>
      </c>
      <c r="AU42" s="798">
        <f t="shared" si="29"/>
        <v>4.7811034450252254E-2</v>
      </c>
      <c r="AV42" s="798">
        <f t="shared" si="29"/>
        <v>-0.11513433020790198</v>
      </c>
      <c r="AW42" s="798">
        <f t="shared" si="29"/>
        <v>-8.1364708552080889E-2</v>
      </c>
      <c r="AX42" s="798">
        <f t="shared" si="29"/>
        <v>-4.4505951514193787E-2</v>
      </c>
      <c r="AY42" s="798">
        <f t="shared" si="29"/>
        <v>2.7109692818812592E-2</v>
      </c>
      <c r="AZ42" s="798">
        <f t="shared" si="29"/>
        <v>-1.5991013890106265E-2</v>
      </c>
      <c r="BA42" s="798">
        <f t="shared" si="29"/>
        <v>1.9640462997406294E-2</v>
      </c>
      <c r="BB42" s="798">
        <f t="shared" si="29"/>
        <v>3.7736174556879831E-2</v>
      </c>
      <c r="BC42" s="798">
        <f t="shared" si="29"/>
        <v>2.605439140155319E-3</v>
      </c>
      <c r="BD42" s="798">
        <f t="shared" si="29"/>
        <v>-1.3702184500725689E-2</v>
      </c>
      <c r="BE42" s="798">
        <f t="shared" si="29"/>
        <v>1.8321895410328137E-2</v>
      </c>
      <c r="BF42" s="798">
        <f t="shared" si="29"/>
        <v>-9.6241478835365712E-2</v>
      </c>
      <c r="BG42" s="798">
        <f t="shared" si="29"/>
        <v>4.9463888125882205E-2</v>
      </c>
      <c r="BH42" s="798">
        <f t="shared" si="29"/>
        <v>9.1402186122999662E-3</v>
      </c>
      <c r="BI42" s="799"/>
    </row>
    <row r="43" spans="19:61" ht="18.75" customHeight="1">
      <c r="S43" s="790"/>
      <c r="T43" s="762" t="s">
        <v>318</v>
      </c>
      <c r="U43" s="785">
        <v>23500</v>
      </c>
      <c r="X43" s="1149"/>
      <c r="Y43" s="1523"/>
      <c r="Z43" s="1539"/>
      <c r="AA43" s="797"/>
      <c r="AB43" s="247">
        <f t="shared" ref="AB43:BH43" si="30">AB13/AA13-1</f>
        <v>0.10597990842559768</v>
      </c>
      <c r="AC43" s="247">
        <f t="shared" si="30"/>
        <v>0.1008220622772622</v>
      </c>
      <c r="AD43" s="247">
        <f t="shared" si="30"/>
        <v>4.0685026921865042E-3</v>
      </c>
      <c r="AE43" s="247">
        <f t="shared" si="30"/>
        <v>-4.3594461739101864E-2</v>
      </c>
      <c r="AF43" s="247">
        <f t="shared" si="30"/>
        <v>9.5232893044166378E-2</v>
      </c>
      <c r="AG43" s="247">
        <f t="shared" si="30"/>
        <v>3.5939647662295071E-2</v>
      </c>
      <c r="AH43" s="247">
        <f t="shared" si="30"/>
        <v>-0.13420074105228874</v>
      </c>
      <c r="AI43" s="247">
        <f t="shared" si="30"/>
        <v>-8.4000953404090084E-2</v>
      </c>
      <c r="AJ43" s="247">
        <f t="shared" si="30"/>
        <v>-0.28719245339563948</v>
      </c>
      <c r="AK43" s="247">
        <f t="shared" si="30"/>
        <v>-0.20656547636453193</v>
      </c>
      <c r="AL43" s="247">
        <f t="shared" si="30"/>
        <v>-0.15337441121737283</v>
      </c>
      <c r="AM43" s="247">
        <f t="shared" si="30"/>
        <v>-4.740772252625014E-2</v>
      </c>
      <c r="AN43" s="247">
        <f t="shared" si="30"/>
        <v>-5.5905914938011558E-2</v>
      </c>
      <c r="AO43" s="247">
        <f t="shared" si="30"/>
        <v>-1.134734658678116E-2</v>
      </c>
      <c r="AP43" s="247">
        <f t="shared" si="30"/>
        <v>-5.4604799087534794E-2</v>
      </c>
      <c r="AQ43" s="247">
        <f t="shared" si="30"/>
        <v>8.8806300658736959E-3</v>
      </c>
      <c r="AR43" s="247">
        <f t="shared" si="30"/>
        <v>-8.9707814533933061E-2</v>
      </c>
      <c r="AS43" s="247">
        <f t="shared" si="30"/>
        <v>-0.12236811575345574</v>
      </c>
      <c r="AT43" s="247">
        <f t="shared" si="30"/>
        <v>-0.41912810181745774</v>
      </c>
      <c r="AU43" s="247">
        <f t="shared" si="30"/>
        <v>1.8533819583166578E-2</v>
      </c>
      <c r="AV43" s="247">
        <f t="shared" si="30"/>
        <v>-9.1116006356955936E-2</v>
      </c>
      <c r="AW43" s="247">
        <f t="shared" si="30"/>
        <v>-1.606611868555341E-2</v>
      </c>
      <c r="AX43" s="247">
        <f t="shared" si="30"/>
        <v>-5.7445609169616052E-2</v>
      </c>
      <c r="AY43" s="247">
        <f t="shared" si="30"/>
        <v>-2.2465973758311497E-2</v>
      </c>
      <c r="AZ43" s="247">
        <f t="shared" si="30"/>
        <v>3.6366038145777102E-2</v>
      </c>
      <c r="BA43" s="247">
        <f t="shared" si="30"/>
        <v>1.4534445005251806E-2</v>
      </c>
      <c r="BB43" s="247">
        <f t="shared" si="30"/>
        <v>-3.4627726327905783E-2</v>
      </c>
      <c r="BC43" s="247">
        <f t="shared" si="30"/>
        <v>-2.2821846030025572E-2</v>
      </c>
      <c r="BD43" s="247">
        <f t="shared" si="30"/>
        <v>-2.9422306455802461E-2</v>
      </c>
      <c r="BE43" s="247">
        <f t="shared" si="30"/>
        <v>1.6911867601862474E-2</v>
      </c>
      <c r="BF43" s="247">
        <f t="shared" si="30"/>
        <v>-3.6167540146500032E-3</v>
      </c>
      <c r="BG43" s="247">
        <f t="shared" si="30"/>
        <v>-3.9695411961593874E-2</v>
      </c>
      <c r="BH43" s="247">
        <f t="shared" si="30"/>
        <v>-1.2310883706622588E-2</v>
      </c>
      <c r="BI43" s="262"/>
    </row>
    <row r="44" spans="19:61" ht="18.75" customHeight="1" thickBot="1">
      <c r="S44" s="791"/>
      <c r="T44" s="764" t="s">
        <v>319</v>
      </c>
      <c r="U44" s="785">
        <v>16100</v>
      </c>
      <c r="X44" s="1149"/>
      <c r="Y44" s="1523"/>
      <c r="Z44" s="1539"/>
      <c r="AA44" s="800"/>
      <c r="AB44" s="801">
        <f t="shared" ref="AB44:BH44" si="31">AB14/AA14-1</f>
        <v>0</v>
      </c>
      <c r="AC44" s="801">
        <f t="shared" si="31"/>
        <v>0</v>
      </c>
      <c r="AD44" s="801">
        <f t="shared" si="31"/>
        <v>0.33333333333333304</v>
      </c>
      <c r="AE44" s="801">
        <f t="shared" si="31"/>
        <v>0.75000000000000044</v>
      </c>
      <c r="AF44" s="801">
        <f t="shared" si="31"/>
        <v>1.6428571428571419</v>
      </c>
      <c r="AG44" s="801">
        <f t="shared" si="31"/>
        <v>-4.6707137754348982E-2</v>
      </c>
      <c r="AH44" s="801">
        <f t="shared" si="31"/>
        <v>-9.6943383920630399E-2</v>
      </c>
      <c r="AI44" s="801">
        <f t="shared" si="31"/>
        <v>0.11116697680245191</v>
      </c>
      <c r="AJ44" s="801">
        <f t="shared" si="31"/>
        <v>0.66857342616118953</v>
      </c>
      <c r="AK44" s="801">
        <f t="shared" si="31"/>
        <v>-6.2198674459961745E-2</v>
      </c>
      <c r="AL44" s="801">
        <f t="shared" si="31"/>
        <v>2.6366613976997577E-2</v>
      </c>
      <c r="AM44" s="801">
        <f t="shared" si="31"/>
        <v>0.25341857298422532</v>
      </c>
      <c r="AN44" s="801">
        <f t="shared" si="31"/>
        <v>0.13593235287457217</v>
      </c>
      <c r="AO44" s="801">
        <f t="shared" si="31"/>
        <v>0.16082356103925921</v>
      </c>
      <c r="AP44" s="801">
        <f t="shared" si="31"/>
        <v>2.1111238721667123</v>
      </c>
      <c r="AQ44" s="801">
        <f t="shared" si="31"/>
        <v>-5.0596706125862756E-2</v>
      </c>
      <c r="AR44" s="801">
        <f t="shared" si="31"/>
        <v>0.13045143342193355</v>
      </c>
      <c r="AS44" s="801">
        <f t="shared" si="31"/>
        <v>-6.6550636105925709E-2</v>
      </c>
      <c r="AT44" s="801">
        <f t="shared" si="31"/>
        <v>-8.3911005785010095E-2</v>
      </c>
      <c r="AU44" s="801">
        <f t="shared" si="31"/>
        <v>0.13827691196750158</v>
      </c>
      <c r="AV44" s="801">
        <f t="shared" si="31"/>
        <v>0.1724405109596916</v>
      </c>
      <c r="AW44" s="801">
        <f t="shared" si="31"/>
        <v>-0.16195468143268821</v>
      </c>
      <c r="AX44" s="801">
        <f t="shared" si="31"/>
        <v>7.5570412089817962E-2</v>
      </c>
      <c r="AY44" s="801">
        <f t="shared" si="31"/>
        <v>-0.30744373317097784</v>
      </c>
      <c r="AZ44" s="801">
        <f t="shared" si="31"/>
        <v>-0.49660985045308936</v>
      </c>
      <c r="BA44" s="801">
        <f t="shared" si="31"/>
        <v>0.10886930920802707</v>
      </c>
      <c r="BB44" s="801">
        <f t="shared" si="31"/>
        <v>-0.30038374871066764</v>
      </c>
      <c r="BC44" s="801">
        <f t="shared" si="31"/>
        <v>-0.32145964039623376</v>
      </c>
      <c r="BD44" s="801">
        <f t="shared" si="31"/>
        <v>-6.9656441404450931E-2</v>
      </c>
      <c r="BE44" s="801">
        <f t="shared" si="31"/>
        <v>0.14000854566427678</v>
      </c>
      <c r="BF44" s="801">
        <f t="shared" si="31"/>
        <v>0.13229759812618447</v>
      </c>
      <c r="BG44" s="801">
        <f t="shared" si="31"/>
        <v>1.4408359839927609E-2</v>
      </c>
      <c r="BH44" s="801">
        <f t="shared" si="31"/>
        <v>-0.36982818826211727</v>
      </c>
      <c r="BI44" s="262"/>
    </row>
    <row r="45" spans="19:61" ht="21.75" customHeight="1" thickTop="1">
      <c r="S45" s="794" t="s">
        <v>27</v>
      </c>
      <c r="T45" s="795"/>
      <c r="U45" s="796"/>
      <c r="W45" s="1522"/>
      <c r="X45" s="1529"/>
      <c r="Y45" s="1530"/>
      <c r="Z45" s="1539"/>
      <c r="AA45" s="802"/>
      <c r="AB45" s="803">
        <f t="shared" ref="AB45:BH45" si="32">AB15/AA15-1</f>
        <v>1.0990842182776461E-2</v>
      </c>
      <c r="AC45" s="803">
        <f t="shared" si="32"/>
        <v>8.9305355112763163E-3</v>
      </c>
      <c r="AD45" s="803">
        <f t="shared" si="32"/>
        <v>-3.6713955831837453E-3</v>
      </c>
      <c r="AE45" s="803">
        <f t="shared" si="32"/>
        <v>4.6463648042230909E-2</v>
      </c>
      <c r="AF45" s="803">
        <f t="shared" si="32"/>
        <v>1.4910521677329092E-2</v>
      </c>
      <c r="AG45" s="803">
        <f t="shared" si="32"/>
        <v>9.2063599323599643E-3</v>
      </c>
      <c r="AH45" s="803">
        <f t="shared" si="32"/>
        <v>-5.9948645217121621E-3</v>
      </c>
      <c r="AI45" s="803">
        <f t="shared" si="32"/>
        <v>-3.5106475854422503E-2</v>
      </c>
      <c r="AJ45" s="803">
        <f t="shared" si="32"/>
        <v>1.7971183520581357E-2</v>
      </c>
      <c r="AK45" s="803">
        <f t="shared" si="32"/>
        <v>1.4474480767033837E-2</v>
      </c>
      <c r="AL45" s="803">
        <f t="shared" si="32"/>
        <v>-1.8479149356460556E-2</v>
      </c>
      <c r="AM45" s="803">
        <f t="shared" si="32"/>
        <v>1.80799069533506E-2</v>
      </c>
      <c r="AN45" s="803">
        <f t="shared" si="32"/>
        <v>5.1134510388985976E-3</v>
      </c>
      <c r="AO45" s="803">
        <f t="shared" si="32"/>
        <v>-5.7000322338035536E-3</v>
      </c>
      <c r="AP45" s="803">
        <f t="shared" si="32"/>
        <v>5.4863382095604596E-3</v>
      </c>
      <c r="AQ45" s="803">
        <f t="shared" si="32"/>
        <v>-1.5704613895609842E-2</v>
      </c>
      <c r="AR45" s="803">
        <f t="shared" si="32"/>
        <v>2.5914596979286442E-2</v>
      </c>
      <c r="AS45" s="803">
        <f t="shared" si="32"/>
        <v>-5.2492855720266074E-2</v>
      </c>
      <c r="AT45" s="803">
        <f t="shared" si="32"/>
        <v>-5.4615804056391659E-2</v>
      </c>
      <c r="AU45" s="803">
        <f t="shared" si="32"/>
        <v>4.2585768935464507E-2</v>
      </c>
      <c r="AV45" s="803">
        <f t="shared" si="32"/>
        <v>3.8696637427481084E-2</v>
      </c>
      <c r="AW45" s="803">
        <f t="shared" si="32"/>
        <v>3.1457594378084375E-2</v>
      </c>
      <c r="AX45" s="803">
        <f t="shared" si="32"/>
        <v>8.3981707535980554E-3</v>
      </c>
      <c r="AY45" s="803">
        <f t="shared" si="32"/>
        <v>-3.5214450791214436E-2</v>
      </c>
      <c r="AZ45" s="803">
        <f t="shared" si="32"/>
        <v>-2.8354351242612541E-2</v>
      </c>
      <c r="BA45" s="803">
        <f t="shared" si="32"/>
        <v>-1.367956921523894E-2</v>
      </c>
      <c r="BB45" s="803">
        <f t="shared" si="32"/>
        <v>-1.1167156339772721E-2</v>
      </c>
      <c r="BC45" s="803">
        <f t="shared" si="32"/>
        <v>-3.5137426432807484E-2</v>
      </c>
      <c r="BD45" s="803">
        <f t="shared" si="32"/>
        <v>-2.8849213139524488E-2</v>
      </c>
      <c r="BE45" s="803">
        <f t="shared" si="32"/>
        <v>-5.3002090880012731E-2</v>
      </c>
      <c r="BF45" s="803">
        <f t="shared" si="32"/>
        <v>1.89984635187046E-2</v>
      </c>
      <c r="BG45" s="803">
        <f t="shared" si="32"/>
        <v>-2.7045966821090728E-2</v>
      </c>
      <c r="BH45" s="803">
        <f t="shared" si="32"/>
        <v>-4.3808867476149205E-2</v>
      </c>
      <c r="BI45" s="799"/>
    </row>
    <row r="47" spans="19:61" ht="21.75" customHeight="1">
      <c r="S47" s="27" t="s">
        <v>320</v>
      </c>
      <c r="T47" s="688"/>
      <c r="W47" s="1149"/>
      <c r="Y47" s="1528"/>
    </row>
    <row r="48" spans="19:61">
      <c r="S48" s="781" t="s">
        <v>24</v>
      </c>
      <c r="T48" s="782"/>
      <c r="U48" s="783" t="s">
        <v>0</v>
      </c>
      <c r="W48" s="1149"/>
      <c r="Y48" s="1150"/>
      <c r="Z48" s="1532"/>
      <c r="AA48" s="98">
        <v>1990</v>
      </c>
      <c r="AB48" s="98">
        <f t="shared" ref="AB48:AZ48" si="33">AA48+1</f>
        <v>1991</v>
      </c>
      <c r="AC48" s="98">
        <f t="shared" si="33"/>
        <v>1992</v>
      </c>
      <c r="AD48" s="98">
        <f t="shared" si="33"/>
        <v>1993</v>
      </c>
      <c r="AE48" s="98">
        <f t="shared" si="33"/>
        <v>1994</v>
      </c>
      <c r="AF48" s="98">
        <f t="shared" si="33"/>
        <v>1995</v>
      </c>
      <c r="AG48" s="98">
        <f t="shared" si="33"/>
        <v>1996</v>
      </c>
      <c r="AH48" s="98">
        <f t="shared" si="33"/>
        <v>1997</v>
      </c>
      <c r="AI48" s="98">
        <f t="shared" si="33"/>
        <v>1998</v>
      </c>
      <c r="AJ48" s="149">
        <f t="shared" si="33"/>
        <v>1999</v>
      </c>
      <c r="AK48" s="149">
        <f t="shared" si="33"/>
        <v>2000</v>
      </c>
      <c r="AL48" s="149">
        <f t="shared" si="33"/>
        <v>2001</v>
      </c>
      <c r="AM48" s="149">
        <f t="shared" si="33"/>
        <v>2002</v>
      </c>
      <c r="AN48" s="98">
        <f t="shared" si="33"/>
        <v>2003</v>
      </c>
      <c r="AO48" s="98">
        <f t="shared" si="33"/>
        <v>2004</v>
      </c>
      <c r="AP48" s="98">
        <f t="shared" si="33"/>
        <v>2005</v>
      </c>
      <c r="AQ48" s="98">
        <f t="shared" si="33"/>
        <v>2006</v>
      </c>
      <c r="AR48" s="98">
        <f t="shared" si="33"/>
        <v>2007</v>
      </c>
      <c r="AS48" s="150">
        <f t="shared" si="33"/>
        <v>2008</v>
      </c>
      <c r="AT48" s="98">
        <f t="shared" si="33"/>
        <v>2009</v>
      </c>
      <c r="AU48" s="150">
        <f t="shared" si="33"/>
        <v>2010</v>
      </c>
      <c r="AV48" s="149">
        <f t="shared" si="33"/>
        <v>2011</v>
      </c>
      <c r="AW48" s="98">
        <f t="shared" si="33"/>
        <v>2012</v>
      </c>
      <c r="AX48" s="98">
        <f t="shared" si="33"/>
        <v>2013</v>
      </c>
      <c r="AY48" s="98">
        <f t="shared" si="33"/>
        <v>2014</v>
      </c>
      <c r="AZ48" s="98">
        <f t="shared" si="33"/>
        <v>2015</v>
      </c>
      <c r="BA48" s="98">
        <f t="shared" ref="BA48:BH48" si="34">AZ48+1</f>
        <v>2016</v>
      </c>
      <c r="BB48" s="98">
        <f t="shared" si="34"/>
        <v>2017</v>
      </c>
      <c r="BC48" s="98">
        <f t="shared" si="34"/>
        <v>2018</v>
      </c>
      <c r="BD48" s="98">
        <f t="shared" si="34"/>
        <v>2019</v>
      </c>
      <c r="BE48" s="98">
        <f t="shared" si="34"/>
        <v>2020</v>
      </c>
      <c r="BF48" s="98">
        <f t="shared" si="34"/>
        <v>2021</v>
      </c>
      <c r="BG48" s="98">
        <f t="shared" si="34"/>
        <v>2022</v>
      </c>
      <c r="BH48" s="98">
        <f t="shared" si="34"/>
        <v>2023</v>
      </c>
      <c r="BI48" s="178"/>
    </row>
    <row r="49" spans="19:61" ht="18">
      <c r="S49" s="784" t="s">
        <v>312</v>
      </c>
      <c r="T49" s="743"/>
      <c r="U49" s="785">
        <v>1</v>
      </c>
      <c r="W49" s="1149"/>
      <c r="X49" s="1149"/>
      <c r="Y49" s="1523"/>
      <c r="Z49" s="1539"/>
      <c r="AA49" s="797"/>
      <c r="AB49" s="804"/>
      <c r="AC49" s="804"/>
      <c r="AD49" s="804"/>
      <c r="AE49" s="804"/>
      <c r="AF49" s="804"/>
      <c r="AG49" s="804"/>
      <c r="AH49" s="804"/>
      <c r="AI49" s="804"/>
      <c r="AJ49" s="804"/>
      <c r="AK49" s="804"/>
      <c r="AL49" s="804"/>
      <c r="AM49" s="804"/>
      <c r="AN49" s="804"/>
      <c r="AO49" s="804"/>
      <c r="AP49" s="804"/>
      <c r="AQ49" s="804"/>
      <c r="AR49" s="804"/>
      <c r="AS49" s="804"/>
      <c r="AT49" s="804"/>
      <c r="AU49" s="804"/>
      <c r="AV49" s="804"/>
      <c r="AW49" s="804"/>
      <c r="AX49" s="797"/>
      <c r="AY49" s="247">
        <f>AY5/$AX5-1</f>
        <v>-3.9181125158562535E-2</v>
      </c>
      <c r="AZ49" s="247">
        <f t="shared" ref="AY49:BE59" si="35">AZ5/$AX5-1</f>
        <v>-6.9990869936578104E-2</v>
      </c>
      <c r="BA49" s="247">
        <f t="shared" si="35"/>
        <v>-8.5214284491043513E-2</v>
      </c>
      <c r="BB49" s="247">
        <f t="shared" si="35"/>
        <v>-9.7104485541566032E-2</v>
      </c>
      <c r="BC49" s="247">
        <f t="shared" si="35"/>
        <v>-0.131373412508624</v>
      </c>
      <c r="BD49" s="247">
        <f t="shared" si="35"/>
        <v>-0.15952792132461635</v>
      </c>
      <c r="BE49" s="247">
        <f t="shared" si="35"/>
        <v>-0.20896247473649865</v>
      </c>
      <c r="BF49" s="247">
        <f t="shared" ref="BF49:BH49" si="36">BF5/$AX5-1</f>
        <v>-0.19273144914431772</v>
      </c>
      <c r="BG49" s="247">
        <f>BG5/$AX5-1</f>
        <v>-0.21527090044081088</v>
      </c>
      <c r="BH49" s="247">
        <f t="shared" si="36"/>
        <v>-0.2520432582439337</v>
      </c>
      <c r="BI49" s="262"/>
    </row>
    <row r="50" spans="19:61" ht="15.6">
      <c r="S50" s="786"/>
      <c r="T50" s="749" t="s">
        <v>25</v>
      </c>
      <c r="U50" s="785">
        <v>1</v>
      </c>
      <c r="W50" s="1149"/>
      <c r="Y50" s="1523"/>
      <c r="Z50" s="1539"/>
      <c r="AA50" s="797"/>
      <c r="AB50" s="804"/>
      <c r="AC50" s="804"/>
      <c r="AD50" s="804"/>
      <c r="AE50" s="804"/>
      <c r="AF50" s="804"/>
      <c r="AG50" s="804"/>
      <c r="AH50" s="804"/>
      <c r="AI50" s="804"/>
      <c r="AJ50" s="804"/>
      <c r="AK50" s="804"/>
      <c r="AL50" s="804"/>
      <c r="AM50" s="804"/>
      <c r="AN50" s="804"/>
      <c r="AO50" s="804"/>
      <c r="AP50" s="804"/>
      <c r="AQ50" s="804"/>
      <c r="AR50" s="804"/>
      <c r="AS50" s="804"/>
      <c r="AT50" s="804"/>
      <c r="AU50" s="804"/>
      <c r="AV50" s="804"/>
      <c r="AW50" s="804"/>
      <c r="AX50" s="797"/>
      <c r="AY50" s="247">
        <f t="shared" si="35"/>
        <v>-4.0629391037306228E-2</v>
      </c>
      <c r="AZ50" s="247">
        <f t="shared" si="35"/>
        <v>-7.2503130668177262E-2</v>
      </c>
      <c r="BA50" s="247">
        <f t="shared" si="35"/>
        <v>-8.8487871313929212E-2</v>
      </c>
      <c r="BB50" s="247">
        <f t="shared" si="35"/>
        <v>-0.10195493933337862</v>
      </c>
      <c r="BC50" s="247">
        <f t="shared" si="35"/>
        <v>-0.13839335175215561</v>
      </c>
      <c r="BD50" s="247">
        <f t="shared" si="35"/>
        <v>-0.1674426356419858</v>
      </c>
      <c r="BE50" s="247">
        <f t="shared" si="35"/>
        <v>-0.21652286512120877</v>
      </c>
      <c r="BF50" s="247">
        <f t="shared" ref="BF50:BG50" si="37">BF6/$AX6-1</f>
        <v>-0.20097055817901233</v>
      </c>
      <c r="BG50" s="247">
        <f t="shared" si="37"/>
        <v>-0.22167935872773892</v>
      </c>
      <c r="BH50" s="247">
        <f t="shared" ref="BH50" si="38">BH6/$AX6-1</f>
        <v>-0.25885414452093247</v>
      </c>
      <c r="BI50" s="262"/>
    </row>
    <row r="51" spans="19:61" ht="15.6">
      <c r="S51" s="787"/>
      <c r="T51" s="751" t="s">
        <v>313</v>
      </c>
      <c r="U51" s="785">
        <v>1</v>
      </c>
      <c r="W51" s="1149"/>
      <c r="Y51" s="1523"/>
      <c r="Z51" s="1539"/>
      <c r="AA51" s="797"/>
      <c r="AB51" s="804"/>
      <c r="AC51" s="804"/>
      <c r="AD51" s="804"/>
      <c r="AE51" s="804"/>
      <c r="AF51" s="804"/>
      <c r="AG51" s="804"/>
      <c r="AH51" s="804"/>
      <c r="AI51" s="804"/>
      <c r="AJ51" s="804"/>
      <c r="AK51" s="804"/>
      <c r="AL51" s="804"/>
      <c r="AM51" s="804"/>
      <c r="AN51" s="804"/>
      <c r="AO51" s="804"/>
      <c r="AP51" s="804"/>
      <c r="AQ51" s="804"/>
      <c r="AR51" s="804"/>
      <c r="AS51" s="804"/>
      <c r="AT51" s="804"/>
      <c r="AU51" s="804"/>
      <c r="AV51" s="804"/>
      <c r="AW51" s="804"/>
      <c r="AX51" s="797"/>
      <c r="AY51" s="247">
        <f t="shared" si="35"/>
        <v>-1.7424857957382578E-2</v>
      </c>
      <c r="AZ51" s="247">
        <f t="shared" si="35"/>
        <v>-3.2250965573771717E-2</v>
      </c>
      <c r="BA51" s="247">
        <f t="shared" si="35"/>
        <v>-3.6037520286153479E-2</v>
      </c>
      <c r="BB51" s="247">
        <f t="shared" si="35"/>
        <v>-2.4239571515422331E-2</v>
      </c>
      <c r="BC51" s="247">
        <f t="shared" si="35"/>
        <v>-2.5917863109908734E-2</v>
      </c>
      <c r="BD51" s="247">
        <f t="shared" si="35"/>
        <v>-4.0630803028165574E-2</v>
      </c>
      <c r="BE51" s="247">
        <f t="shared" si="35"/>
        <v>-9.5388112618904008E-2</v>
      </c>
      <c r="BF51" s="247">
        <f t="shared" ref="BF51:BG51" si="39">BF7/$AX7-1</f>
        <v>-6.8961179962824137E-2</v>
      </c>
      <c r="BG51" s="247">
        <f t="shared" si="39"/>
        <v>-0.11900119410831433</v>
      </c>
      <c r="BH51" s="247">
        <f t="shared" ref="BH51" si="40">BH7/$AX7-1</f>
        <v>-0.14972816272585243</v>
      </c>
      <c r="BI51" s="262"/>
    </row>
    <row r="52" spans="19:61" ht="18">
      <c r="S52" s="788" t="s">
        <v>314</v>
      </c>
      <c r="T52" s="743"/>
      <c r="U52" s="785">
        <v>28</v>
      </c>
      <c r="W52" s="1149"/>
      <c r="X52" s="1149"/>
      <c r="Y52" s="1523"/>
      <c r="Z52" s="1539"/>
      <c r="AA52" s="797"/>
      <c r="AB52" s="804"/>
      <c r="AC52" s="804"/>
      <c r="AD52" s="804"/>
      <c r="AE52" s="804"/>
      <c r="AF52" s="804"/>
      <c r="AG52" s="804"/>
      <c r="AH52" s="804"/>
      <c r="AI52" s="804"/>
      <c r="AJ52" s="804"/>
      <c r="AK52" s="804"/>
      <c r="AL52" s="804"/>
      <c r="AM52" s="804"/>
      <c r="AN52" s="804"/>
      <c r="AO52" s="804"/>
      <c r="AP52" s="804"/>
      <c r="AQ52" s="804"/>
      <c r="AR52" s="804"/>
      <c r="AS52" s="804"/>
      <c r="AT52" s="804"/>
      <c r="AU52" s="804"/>
      <c r="AV52" s="804"/>
      <c r="AW52" s="804"/>
      <c r="AX52" s="797"/>
      <c r="AY52" s="247">
        <f t="shared" si="35"/>
        <v>-1.7241944717287017E-2</v>
      </c>
      <c r="AZ52" s="247">
        <f t="shared" si="35"/>
        <v>-2.9985770859682903E-2</v>
      </c>
      <c r="BA52" s="247">
        <f t="shared" si="35"/>
        <v>-3.1329883038090478E-2</v>
      </c>
      <c r="BB52" s="247">
        <f t="shared" si="35"/>
        <v>-3.7595384989945524E-2</v>
      </c>
      <c r="BC52" s="247">
        <f t="shared" si="35"/>
        <v>-5.3118556413725537E-2</v>
      </c>
      <c r="BD52" s="247">
        <f t="shared" si="35"/>
        <v>-6.180022258723028E-2</v>
      </c>
      <c r="BE52" s="247">
        <f t="shared" si="35"/>
        <v>-6.8875529549605075E-2</v>
      </c>
      <c r="BF52" s="247">
        <f t="shared" ref="BF52:BG52" si="41">BF8/$AX8-1</f>
        <v>-6.9643033049042402E-2</v>
      </c>
      <c r="BG52" s="247">
        <f t="shared" si="41"/>
        <v>-8.6858008722446423E-2</v>
      </c>
      <c r="BH52" s="247">
        <f t="shared" ref="BH52" si="42">BH8/$AX8-1</f>
        <v>-9.9931261011067973E-2</v>
      </c>
      <c r="BI52" s="262"/>
    </row>
    <row r="53" spans="19:61" ht="18">
      <c r="S53" s="788" t="s">
        <v>315</v>
      </c>
      <c r="T53" s="743"/>
      <c r="U53" s="785">
        <v>265</v>
      </c>
      <c r="W53" s="1149"/>
      <c r="X53" s="1149"/>
      <c r="Y53" s="1523"/>
      <c r="Z53" s="1539"/>
      <c r="AA53" s="797"/>
      <c r="AB53" s="804"/>
      <c r="AC53" s="804"/>
      <c r="AD53" s="804"/>
      <c r="AE53" s="804"/>
      <c r="AF53" s="804"/>
      <c r="AG53" s="804"/>
      <c r="AH53" s="804"/>
      <c r="AI53" s="804"/>
      <c r="AJ53" s="804"/>
      <c r="AK53" s="804"/>
      <c r="AL53" s="804"/>
      <c r="AM53" s="804"/>
      <c r="AN53" s="804"/>
      <c r="AO53" s="804"/>
      <c r="AP53" s="804"/>
      <c r="AQ53" s="804"/>
      <c r="AR53" s="804"/>
      <c r="AS53" s="804"/>
      <c r="AT53" s="804"/>
      <c r="AU53" s="804"/>
      <c r="AV53" s="804"/>
      <c r="AW53" s="804"/>
      <c r="AX53" s="797"/>
      <c r="AY53" s="247">
        <f t="shared" si="35"/>
        <v>-2.2275114811851404E-2</v>
      </c>
      <c r="AZ53" s="247">
        <f t="shared" si="35"/>
        <v>-3.6490389153697844E-2</v>
      </c>
      <c r="BA53" s="247">
        <f t="shared" si="35"/>
        <v>-5.9526921271289446E-2</v>
      </c>
      <c r="BB53" s="247">
        <f t="shared" si="35"/>
        <v>-5.8796537842261909E-2</v>
      </c>
      <c r="BC53" s="247">
        <f t="shared" si="35"/>
        <v>-9.6938634000134805E-2</v>
      </c>
      <c r="BD53" s="247">
        <f t="shared" si="35"/>
        <v>-0.11887599581609143</v>
      </c>
      <c r="BE53" s="247">
        <f t="shared" si="35"/>
        <v>-0.13620982573388918</v>
      </c>
      <c r="BF53" s="247">
        <f t="shared" ref="BF53:BG53" si="43">BF9/$AX9-1</f>
        <v>-0.14340199024553169</v>
      </c>
      <c r="BG53" s="247">
        <f t="shared" si="43"/>
        <v>-0.16923246470437792</v>
      </c>
      <c r="BH53" s="247">
        <f t="shared" ref="BH53" si="44">BH9/$AX9-1</f>
        <v>-0.18583204187644176</v>
      </c>
      <c r="BI53" s="262"/>
    </row>
    <row r="54" spans="19:61" ht="15.6">
      <c r="S54" s="789" t="s">
        <v>26</v>
      </c>
      <c r="T54" s="758"/>
      <c r="U54" s="785"/>
      <c r="W54" s="1524"/>
      <c r="X54" s="1149"/>
      <c r="Y54" s="1523"/>
      <c r="Z54" s="1539"/>
      <c r="AA54" s="797"/>
      <c r="AB54" s="804"/>
      <c r="AC54" s="804"/>
      <c r="AD54" s="804"/>
      <c r="AE54" s="804"/>
      <c r="AF54" s="804"/>
      <c r="AG54" s="804"/>
      <c r="AH54" s="804"/>
      <c r="AI54" s="804"/>
      <c r="AJ54" s="804"/>
      <c r="AK54" s="804"/>
      <c r="AL54" s="804"/>
      <c r="AM54" s="804"/>
      <c r="AN54" s="804"/>
      <c r="AO54" s="804"/>
      <c r="AP54" s="804"/>
      <c r="AQ54" s="804"/>
      <c r="AR54" s="804"/>
      <c r="AS54" s="804"/>
      <c r="AT54" s="804"/>
      <c r="AU54" s="804"/>
      <c r="AV54" s="804"/>
      <c r="AW54" s="804"/>
      <c r="AX54" s="797"/>
      <c r="AY54" s="247">
        <f t="shared" si="35"/>
        <v>8.2683096434372771E-2</v>
      </c>
      <c r="AZ54" s="247">
        <f t="shared" si="35"/>
        <v>0.15789154773260594</v>
      </c>
      <c r="BA54" s="247">
        <f t="shared" si="35"/>
        <v>0.22551907393500015</v>
      </c>
      <c r="BB54" s="247">
        <f t="shared" si="35"/>
        <v>0.26118640978142915</v>
      </c>
      <c r="BC54" s="247">
        <f t="shared" si="35"/>
        <v>0.29367691794343398</v>
      </c>
      <c r="BD54" s="247">
        <f t="shared" si="35"/>
        <v>0.34750463715080926</v>
      </c>
      <c r="BE54" s="247">
        <f t="shared" si="35"/>
        <v>0.39615233634157687</v>
      </c>
      <c r="BF54" s="247">
        <f t="shared" ref="BF54:BG54" si="45">BF10/$AX10-1</f>
        <v>0.40890319048339641</v>
      </c>
      <c r="BG54" s="247">
        <f t="shared" si="45"/>
        <v>0.39027031297120063</v>
      </c>
      <c r="BH54" s="247">
        <f t="shared" ref="BH54" si="46">BH10/$AX10-1</f>
        <v>0.37997716749604415</v>
      </c>
      <c r="BI54" s="262"/>
    </row>
    <row r="55" spans="19:61" ht="27.6">
      <c r="S55" s="790"/>
      <c r="T55" s="760" t="s">
        <v>316</v>
      </c>
      <c r="U55" s="761" t="s">
        <v>532</v>
      </c>
      <c r="X55" s="1149"/>
      <c r="Y55" s="1525"/>
      <c r="Z55" s="1539"/>
      <c r="AA55" s="797"/>
      <c r="AB55" s="804"/>
      <c r="AC55" s="804"/>
      <c r="AD55" s="804"/>
      <c r="AE55" s="804"/>
      <c r="AF55" s="804"/>
      <c r="AG55" s="804"/>
      <c r="AH55" s="804"/>
      <c r="AI55" s="804"/>
      <c r="AJ55" s="804"/>
      <c r="AK55" s="804"/>
      <c r="AL55" s="804"/>
      <c r="AM55" s="804"/>
      <c r="AN55" s="804"/>
      <c r="AO55" s="804"/>
      <c r="AP55" s="804"/>
      <c r="AQ55" s="804"/>
      <c r="AR55" s="804"/>
      <c r="AS55" s="804"/>
      <c r="AT55" s="804"/>
      <c r="AU55" s="804"/>
      <c r="AV55" s="804"/>
      <c r="AW55" s="804"/>
      <c r="AX55" s="797"/>
      <c r="AY55" s="247">
        <f t="shared" si="35"/>
        <v>0.11561509189185415</v>
      </c>
      <c r="AZ55" s="247">
        <f t="shared" si="35"/>
        <v>0.22368490243160721</v>
      </c>
      <c r="BA55" s="247">
        <f t="shared" si="35"/>
        <v>0.30156941426139094</v>
      </c>
      <c r="BB55" s="247">
        <f t="shared" si="35"/>
        <v>0.34994894634656948</v>
      </c>
      <c r="BC55" s="247">
        <f t="shared" si="35"/>
        <v>0.39554149409696748</v>
      </c>
      <c r="BD55" s="247">
        <f t="shared" si="35"/>
        <v>0.46577274964330728</v>
      </c>
      <c r="BE55" s="247">
        <f t="shared" si="35"/>
        <v>0.52105487750018997</v>
      </c>
      <c r="BF55" s="247">
        <f t="shared" ref="BF55:BG55" si="47">BF11/$AX11-1</f>
        <v>0.54586431811136071</v>
      </c>
      <c r="BG55" s="247">
        <f t="shared" si="47"/>
        <v>0.52106436466122918</v>
      </c>
      <c r="BH55" s="247">
        <f t="shared" ref="BH55" si="48">BH11/$AX11-1</f>
        <v>0.51250505794003964</v>
      </c>
      <c r="BI55" s="262"/>
    </row>
    <row r="56" spans="19:61" ht="27.6">
      <c r="S56" s="790"/>
      <c r="T56" s="760" t="s">
        <v>317</v>
      </c>
      <c r="U56" s="761" t="s">
        <v>533</v>
      </c>
      <c r="X56" s="1149"/>
      <c r="Y56" s="1525"/>
      <c r="Z56" s="1539"/>
      <c r="AA56" s="797"/>
      <c r="AB56" s="804"/>
      <c r="AC56" s="804"/>
      <c r="AD56" s="804"/>
      <c r="AE56" s="804"/>
      <c r="AF56" s="804"/>
      <c r="AG56" s="804"/>
      <c r="AH56" s="804"/>
      <c r="AI56" s="804"/>
      <c r="AJ56" s="804"/>
      <c r="AK56" s="804"/>
      <c r="AL56" s="804"/>
      <c r="AM56" s="804"/>
      <c r="AN56" s="804"/>
      <c r="AO56" s="804"/>
      <c r="AP56" s="804"/>
      <c r="AQ56" s="804"/>
      <c r="AR56" s="804"/>
      <c r="AS56" s="804"/>
      <c r="AT56" s="804"/>
      <c r="AU56" s="804"/>
      <c r="AV56" s="804"/>
      <c r="AW56" s="804"/>
      <c r="AX56" s="797"/>
      <c r="AY56" s="247">
        <f t="shared" si="35"/>
        <v>2.7109692818812592E-2</v>
      </c>
      <c r="AZ56" s="247">
        <f t="shared" si="35"/>
        <v>1.0685167454284272E-2</v>
      </c>
      <c r="BA56" s="247">
        <f t="shared" si="35"/>
        <v>3.0535492087697458E-2</v>
      </c>
      <c r="BB56" s="247">
        <f t="shared" si="35"/>
        <v>6.9423959304178773E-2</v>
      </c>
      <c r="BC56" s="247">
        <f t="shared" si="35"/>
        <v>7.2210278345169909E-2</v>
      </c>
      <c r="BD56" s="247">
        <f t="shared" si="35"/>
        <v>5.7518655287710052E-2</v>
      </c>
      <c r="BE56" s="247">
        <f t="shared" si="35"/>
        <v>7.6894401484362218E-2</v>
      </c>
      <c r="BF56" s="247">
        <f t="shared" ref="BF56:BG56" si="49">BF12/$AX12-1</f>
        <v>-2.6747508264018838E-2</v>
      </c>
      <c r="BG56" s="247">
        <f t="shared" si="49"/>
        <v>2.1393344105445911E-2</v>
      </c>
      <c r="BH56" s="247">
        <f t="shared" ref="BH56" si="50">BH12/$AX12-1</f>
        <v>3.0729102559717836E-2</v>
      </c>
      <c r="BI56" s="262"/>
    </row>
    <row r="57" spans="19:61" ht="18.75" customHeight="1">
      <c r="S57" s="790"/>
      <c r="T57" s="762" t="s">
        <v>318</v>
      </c>
      <c r="U57" s="785">
        <v>23500</v>
      </c>
      <c r="X57" s="1149"/>
      <c r="Y57" s="1523"/>
      <c r="Z57" s="1539"/>
      <c r="AA57" s="797"/>
      <c r="AB57" s="797"/>
      <c r="AC57" s="797"/>
      <c r="AD57" s="797"/>
      <c r="AE57" s="797"/>
      <c r="AF57" s="797"/>
      <c r="AG57" s="797"/>
      <c r="AH57" s="797"/>
      <c r="AI57" s="797"/>
      <c r="AJ57" s="797"/>
      <c r="AK57" s="797"/>
      <c r="AL57" s="797"/>
      <c r="AM57" s="797"/>
      <c r="AN57" s="797"/>
      <c r="AO57" s="797"/>
      <c r="AP57" s="797"/>
      <c r="AQ57" s="797"/>
      <c r="AR57" s="797"/>
      <c r="AS57" s="797"/>
      <c r="AT57" s="797"/>
      <c r="AU57" s="797"/>
      <c r="AV57" s="797"/>
      <c r="AW57" s="797"/>
      <c r="AX57" s="797"/>
      <c r="AY57" s="247">
        <f t="shared" si="35"/>
        <v>-2.2465973758311497E-2</v>
      </c>
      <c r="AZ57" s="247">
        <f t="shared" si="35"/>
        <v>1.3083065928788828E-2</v>
      </c>
      <c r="BA57" s="247">
        <f t="shared" si="35"/>
        <v>2.7807666036282708E-2</v>
      </c>
      <c r="BB57" s="247">
        <f t="shared" si="35"/>
        <v>-7.7829765409451745E-3</v>
      </c>
      <c r="BC57" s="247">
        <f t="shared" si="35"/>
        <v>-3.0427200678698085E-2</v>
      </c>
      <c r="BD57" s="247">
        <f t="shared" si="35"/>
        <v>-5.8954268711539637E-2</v>
      </c>
      <c r="BE57" s="247">
        <f t="shared" si="35"/>
        <v>-4.3039427896691351E-2</v>
      </c>
      <c r="BF57" s="247">
        <f t="shared" ref="BF57:BG57" si="51">BF13/$AX13-1</f>
        <v>-4.6500518887707676E-2</v>
      </c>
      <c r="BG57" s="247">
        <f t="shared" si="51"/>
        <v>-8.4350073595626185E-2</v>
      </c>
      <c r="BH57" s="247">
        <f t="shared" ref="BH57" si="52">BH13/$AX13-1</f>
        <v>-9.5622533355567918E-2</v>
      </c>
      <c r="BI57" s="262"/>
    </row>
    <row r="58" spans="19:61" ht="18.75" customHeight="1" thickBot="1">
      <c r="S58" s="791"/>
      <c r="T58" s="764" t="s">
        <v>319</v>
      </c>
      <c r="U58" s="785">
        <v>16100</v>
      </c>
      <c r="X58" s="1149"/>
      <c r="Y58" s="1523"/>
      <c r="Z58" s="1539"/>
      <c r="AA58" s="800"/>
      <c r="AB58" s="805"/>
      <c r="AC58" s="805"/>
      <c r="AD58" s="805"/>
      <c r="AE58" s="805"/>
      <c r="AF58" s="805"/>
      <c r="AG58" s="805"/>
      <c r="AH58" s="805"/>
      <c r="AI58" s="805"/>
      <c r="AJ58" s="805"/>
      <c r="AK58" s="805"/>
      <c r="AL58" s="805"/>
      <c r="AM58" s="805"/>
      <c r="AN58" s="805"/>
      <c r="AO58" s="805"/>
      <c r="AP58" s="805"/>
      <c r="AQ58" s="805"/>
      <c r="AR58" s="805"/>
      <c r="AS58" s="805"/>
      <c r="AT58" s="805"/>
      <c r="AU58" s="805"/>
      <c r="AV58" s="805"/>
      <c r="AW58" s="805"/>
      <c r="AX58" s="800"/>
      <c r="AY58" s="792">
        <f t="shared" si="35"/>
        <v>-0.30744373317097784</v>
      </c>
      <c r="AZ58" s="792">
        <f t="shared" si="35"/>
        <v>-0.65137399727128842</v>
      </c>
      <c r="BA58" s="792">
        <f t="shared" si="35"/>
        <v>-0.61341932518225784</v>
      </c>
      <c r="BB58" s="792">
        <f t="shared" si="35"/>
        <v>-0.72954187746311083</v>
      </c>
      <c r="BC58" s="792">
        <f t="shared" si="35"/>
        <v>-0.81648324827605978</v>
      </c>
      <c r="BD58" s="792">
        <f t="shared" si="35"/>
        <v>-0.82926637213925347</v>
      </c>
      <c r="BE58" s="792">
        <f t="shared" si="35"/>
        <v>-0.8053622052064846</v>
      </c>
      <c r="BF58" s="792">
        <f t="shared" ref="BF58:BG58" si="53">BF14/$AX14-1</f>
        <v>-0.77961209245072527</v>
      </c>
      <c r="BG58" s="792">
        <f t="shared" si="53"/>
        <v>-0.77643666417438661</v>
      </c>
      <c r="BH58" s="792">
        <f t="shared" ref="BH58" si="54">BH14/$AX14-1</f>
        <v>-0.85911668762460858</v>
      </c>
      <c r="BI58" s="262"/>
    </row>
    <row r="59" spans="19:61" ht="21.75" customHeight="1" thickTop="1">
      <c r="S59" s="794" t="s">
        <v>27</v>
      </c>
      <c r="T59" s="795"/>
      <c r="U59" s="796"/>
      <c r="W59" s="1522"/>
      <c r="X59" s="1529"/>
      <c r="Y59" s="1530"/>
      <c r="Z59" s="1539"/>
      <c r="AA59" s="802"/>
      <c r="AB59" s="806"/>
      <c r="AC59" s="806"/>
      <c r="AD59" s="806"/>
      <c r="AE59" s="806"/>
      <c r="AF59" s="806"/>
      <c r="AG59" s="806"/>
      <c r="AH59" s="806"/>
      <c r="AI59" s="806"/>
      <c r="AJ59" s="806"/>
      <c r="AK59" s="806"/>
      <c r="AL59" s="806"/>
      <c r="AM59" s="806"/>
      <c r="AN59" s="806"/>
      <c r="AO59" s="806"/>
      <c r="AP59" s="806"/>
      <c r="AQ59" s="806"/>
      <c r="AR59" s="806"/>
      <c r="AS59" s="806"/>
      <c r="AT59" s="806"/>
      <c r="AU59" s="806"/>
      <c r="AV59" s="806"/>
      <c r="AW59" s="806"/>
      <c r="AX59" s="802"/>
      <c r="AY59" s="807">
        <f t="shared" si="35"/>
        <v>-3.5214450791214436E-2</v>
      </c>
      <c r="AZ59" s="807">
        <f t="shared" si="35"/>
        <v>-6.2570319127277285E-2</v>
      </c>
      <c r="BA59" s="807">
        <f t="shared" si="35"/>
        <v>-7.5393953331195029E-2</v>
      </c>
      <c r="BB59" s="807">
        <f t="shared" si="35"/>
        <v>-8.5719173607044841E-2</v>
      </c>
      <c r="BC59" s="807">
        <f t="shared" si="35"/>
        <v>-0.11784464888335366</v>
      </c>
      <c r="BD59" s="807">
        <f t="shared" si="35"/>
        <v>-0.14329413662988988</v>
      </c>
      <c r="BE59" s="807">
        <f t="shared" si="35"/>
        <v>-0.18870133865767214</v>
      </c>
      <c r="BF59" s="807">
        <f>BF15/$AX15-1</f>
        <v>-0.17328791063738613</v>
      </c>
      <c r="BG59" s="807">
        <f>BG15/$AX15-1</f>
        <v>-0.19564713837688197</v>
      </c>
      <c r="BH59" s="807">
        <f>BH15/$AX15-1</f>
        <v>-0.23088492629579049</v>
      </c>
      <c r="BI59" s="262"/>
    </row>
    <row r="60" spans="19:61">
      <c r="S60" s="739"/>
      <c r="T60" s="688"/>
      <c r="U60" s="777"/>
      <c r="W60" s="1531"/>
      <c r="Y60" s="1523"/>
      <c r="Z60" s="1540"/>
      <c r="AA60" s="204"/>
      <c r="AB60" s="204"/>
      <c r="AC60" s="204"/>
      <c r="AD60" s="204"/>
      <c r="AE60" s="204"/>
      <c r="AF60" s="204"/>
      <c r="AG60" s="204"/>
      <c r="AH60" s="204"/>
      <c r="AI60" s="204"/>
      <c r="AJ60" s="204"/>
      <c r="AK60" s="204"/>
    </row>
    <row r="64" spans="19:61">
      <c r="S64" s="808"/>
      <c r="T64" s="808"/>
      <c r="U64" s="808"/>
    </row>
    <row r="65" spans="19:21">
      <c r="S65" s="808"/>
      <c r="T65" s="808"/>
      <c r="U65" s="808"/>
    </row>
  </sheetData>
  <mergeCells count="2">
    <mergeCell ref="S1:U1"/>
    <mergeCell ref="W1:Y1"/>
  </mergeCells>
  <phoneticPr fontId="9"/>
  <pageMargins left="0.19685039370078741" right="0.19685039370078741" top="0.19685039370078741" bottom="0.27559055118110237" header="0.19685039370078741" footer="0.23622047244094491"/>
  <pageSetup paperSize="9" scale="45" orientation="portrait" r:id="rId1"/>
  <headerFooter alignWithMargins="0"/>
  <ignoredErrors>
    <ignoredError sqref="AA5:AQ5 AR5:BH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L119"/>
  <sheetViews>
    <sheetView zoomScaleNormal="100" workbookViewId="0">
      <pane xSplit="20" ySplit="4" topLeftCell="AA5" activePane="bottomRight" state="frozen"/>
      <selection pane="topRight" activeCell="U1" sqref="U1"/>
      <selection pane="bottomLeft" activeCell="A5" sqref="A5"/>
      <selection pane="bottomRight"/>
    </sheetView>
  </sheetViews>
  <sheetFormatPr defaultColWidth="9" defaultRowHeight="13.8"/>
  <cols>
    <col min="1" max="1" width="1.6640625" style="27" customWidth="1"/>
    <col min="2" max="15" width="1.6640625" style="24" hidden="1" customWidth="1"/>
    <col min="16" max="19" width="1.6640625" style="24" customWidth="1"/>
    <col min="20" max="20" width="44.88671875" style="24" customWidth="1"/>
    <col min="21" max="25" width="2.6640625" style="1149" hidden="1" customWidth="1"/>
    <col min="26" max="26" width="2.6640625" style="27" hidden="1" customWidth="1"/>
    <col min="27" max="60" width="11.109375" style="24" customWidth="1"/>
    <col min="61" max="62" width="10.6640625" style="24" hidden="1" customWidth="1"/>
    <col min="63" max="63" width="10.6640625" style="27" customWidth="1"/>
    <col min="64" max="65" width="9" style="24"/>
    <col min="66" max="66" width="9" style="24" customWidth="1"/>
    <col min="67" max="16384" width="9" style="24"/>
  </cols>
  <sheetData>
    <row r="1" spans="1:90" ht="48.75" customHeight="1">
      <c r="B1" s="699"/>
      <c r="C1" s="699"/>
      <c r="D1" s="699"/>
      <c r="E1" s="699"/>
      <c r="F1" s="699"/>
      <c r="G1" s="699"/>
      <c r="H1" s="699"/>
      <c r="I1" s="699"/>
      <c r="J1" s="699"/>
      <c r="K1" s="699"/>
      <c r="L1" s="699"/>
      <c r="M1" s="699"/>
      <c r="N1" s="699"/>
      <c r="O1" s="699"/>
      <c r="Q1" s="1805" t="s">
        <v>520</v>
      </c>
      <c r="R1" s="1805"/>
      <c r="S1" s="1805"/>
      <c r="T1" s="1805"/>
      <c r="V1" s="1807"/>
      <c r="W1" s="1809"/>
      <c r="X1" s="1809"/>
      <c r="Y1" s="1809"/>
      <c r="Z1" s="1546"/>
      <c r="AA1" s="699"/>
      <c r="AB1" s="699"/>
      <c r="AC1" s="699"/>
      <c r="AD1" s="700"/>
      <c r="AE1" s="700"/>
      <c r="AF1" s="700"/>
      <c r="AG1" s="700"/>
      <c r="AH1" s="700"/>
      <c r="AI1" s="700"/>
    </row>
    <row r="2" spans="1:90" s="22" customFormat="1" ht="25.5" customHeight="1">
      <c r="A2" s="1516"/>
      <c r="Q2" s="1517" t="str">
        <f>'0.Contents'!B2</f>
        <v>＜暫定データ＞</v>
      </c>
      <c r="R2" s="1227"/>
      <c r="T2" s="1518"/>
      <c r="U2" s="1154"/>
      <c r="V2" s="1547"/>
      <c r="W2" s="1154"/>
      <c r="X2" s="1154"/>
      <c r="Y2" s="1154"/>
      <c r="Z2" s="1548"/>
      <c r="AA2" s="1519"/>
      <c r="AB2" s="1519"/>
      <c r="AC2" s="1519"/>
      <c r="AD2" s="1519"/>
      <c r="AE2" s="1519"/>
      <c r="AF2" s="1519"/>
      <c r="AG2" s="1519"/>
      <c r="AH2" s="1519"/>
      <c r="AI2" s="1519"/>
      <c r="BK2" s="177"/>
    </row>
    <row r="3" spans="1:90" ht="18.75" customHeight="1" thickBot="1">
      <c r="P3" s="27"/>
      <c r="Q3" s="24" t="s">
        <v>273</v>
      </c>
    </row>
    <row r="4" spans="1:90" ht="14.4" thickBot="1">
      <c r="P4" s="701"/>
      <c r="Q4" s="447"/>
      <c r="R4" s="448"/>
      <c r="S4" s="448"/>
      <c r="T4" s="866"/>
      <c r="V4" s="1522"/>
      <c r="W4" s="1522"/>
      <c r="X4" s="1522"/>
      <c r="Y4" s="1150"/>
      <c r="Z4" s="1549"/>
      <c r="AA4" s="356">
        <v>1990</v>
      </c>
      <c r="AB4" s="356">
        <f>AA4+1</f>
        <v>1991</v>
      </c>
      <c r="AC4" s="356">
        <f t="shared" ref="AC4:BE4" si="0">AB4+1</f>
        <v>1992</v>
      </c>
      <c r="AD4" s="356">
        <f t="shared" si="0"/>
        <v>1993</v>
      </c>
      <c r="AE4" s="356">
        <f t="shared" si="0"/>
        <v>1994</v>
      </c>
      <c r="AF4" s="356">
        <f t="shared" si="0"/>
        <v>1995</v>
      </c>
      <c r="AG4" s="356">
        <f t="shared" si="0"/>
        <v>1996</v>
      </c>
      <c r="AH4" s="356">
        <f t="shared" si="0"/>
        <v>1997</v>
      </c>
      <c r="AI4" s="356">
        <f t="shared" si="0"/>
        <v>1998</v>
      </c>
      <c r="AJ4" s="356">
        <f t="shared" si="0"/>
        <v>1999</v>
      </c>
      <c r="AK4" s="356">
        <f t="shared" si="0"/>
        <v>2000</v>
      </c>
      <c r="AL4" s="356">
        <f t="shared" si="0"/>
        <v>2001</v>
      </c>
      <c r="AM4" s="356">
        <f t="shared" si="0"/>
        <v>2002</v>
      </c>
      <c r="AN4" s="356">
        <f t="shared" si="0"/>
        <v>2003</v>
      </c>
      <c r="AO4" s="356">
        <f t="shared" si="0"/>
        <v>2004</v>
      </c>
      <c r="AP4" s="356">
        <f t="shared" si="0"/>
        <v>2005</v>
      </c>
      <c r="AQ4" s="356">
        <f t="shared" si="0"/>
        <v>2006</v>
      </c>
      <c r="AR4" s="356">
        <f t="shared" si="0"/>
        <v>2007</v>
      </c>
      <c r="AS4" s="356">
        <f t="shared" si="0"/>
        <v>2008</v>
      </c>
      <c r="AT4" s="356">
        <f t="shared" si="0"/>
        <v>2009</v>
      </c>
      <c r="AU4" s="356">
        <f t="shared" si="0"/>
        <v>2010</v>
      </c>
      <c r="AV4" s="356">
        <f t="shared" si="0"/>
        <v>2011</v>
      </c>
      <c r="AW4" s="356">
        <f t="shared" si="0"/>
        <v>2012</v>
      </c>
      <c r="AX4" s="356">
        <f t="shared" si="0"/>
        <v>2013</v>
      </c>
      <c r="AY4" s="356">
        <f t="shared" si="0"/>
        <v>2014</v>
      </c>
      <c r="AZ4" s="356">
        <f t="shared" si="0"/>
        <v>2015</v>
      </c>
      <c r="BA4" s="356">
        <f t="shared" si="0"/>
        <v>2016</v>
      </c>
      <c r="BB4" s="356">
        <f t="shared" si="0"/>
        <v>2017</v>
      </c>
      <c r="BC4" s="356">
        <f t="shared" si="0"/>
        <v>2018</v>
      </c>
      <c r="BD4" s="356">
        <f t="shared" si="0"/>
        <v>2019</v>
      </c>
      <c r="BE4" s="356">
        <f t="shared" si="0"/>
        <v>2020</v>
      </c>
      <c r="BF4" s="356">
        <f t="shared" ref="BF4:BH4" si="1">BE4+1</f>
        <v>2021</v>
      </c>
      <c r="BG4" s="356">
        <f t="shared" si="1"/>
        <v>2022</v>
      </c>
      <c r="BH4" s="356">
        <f t="shared" si="1"/>
        <v>2023</v>
      </c>
      <c r="BI4" s="449" t="s">
        <v>16</v>
      </c>
      <c r="BJ4" s="450" t="s">
        <v>206</v>
      </c>
      <c r="BK4" s="316"/>
      <c r="CI4" s="27"/>
      <c r="CJ4" s="27"/>
      <c r="CK4" s="27"/>
      <c r="CL4" s="27"/>
    </row>
    <row r="5" spans="1:90" ht="14.25" customHeight="1">
      <c r="P5" s="702"/>
      <c r="Q5" s="452" t="s">
        <v>360</v>
      </c>
      <c r="R5" s="451"/>
      <c r="S5" s="451"/>
      <c r="T5" s="857"/>
      <c r="V5" s="1550"/>
      <c r="W5" s="1521"/>
      <c r="X5" s="1521"/>
      <c r="Y5" s="1551"/>
      <c r="Z5" s="1552"/>
      <c r="AA5" s="453">
        <f>SUM(AA6,AA14,AA29,AA38,AA45)</f>
        <v>1067561.954437844</v>
      </c>
      <c r="AB5" s="453">
        <f t="shared" ref="AB5:BB5" si="2">SUM(AB6,AB14,AB29,AB38,AB45)</f>
        <v>1077811.3134951487</v>
      </c>
      <c r="AC5" s="453">
        <f t="shared" si="2"/>
        <v>1085822.1633882239</v>
      </c>
      <c r="AD5" s="453">
        <f t="shared" si="2"/>
        <v>1081001.6873980737</v>
      </c>
      <c r="AE5" s="453">
        <f t="shared" si="2"/>
        <v>1130903.9713782831</v>
      </c>
      <c r="AF5" s="453">
        <f t="shared" si="2"/>
        <v>1142141.2286336394</v>
      </c>
      <c r="AG5" s="453">
        <f t="shared" si="2"/>
        <v>1153549.6793706228</v>
      </c>
      <c r="AH5" s="453">
        <f t="shared" si="2"/>
        <v>1147096.7966268647</v>
      </c>
      <c r="AI5" s="453">
        <f t="shared" si="2"/>
        <v>1113157.8091833084</v>
      </c>
      <c r="AJ5" s="453">
        <f t="shared" si="2"/>
        <v>1149478.7329300642</v>
      </c>
      <c r="AK5" s="453">
        <f t="shared" si="2"/>
        <v>1170300.2428345182</v>
      </c>
      <c r="AL5" s="453">
        <f t="shared" si="2"/>
        <v>1157360.182279736</v>
      </c>
      <c r="AM5" s="453">
        <f t="shared" si="2"/>
        <v>1188990.8394394012</v>
      </c>
      <c r="AN5" s="453">
        <f t="shared" si="2"/>
        <v>1197298.2498674169</v>
      </c>
      <c r="AO5" s="453">
        <f t="shared" si="2"/>
        <v>1193442.4477155812</v>
      </c>
      <c r="AP5" s="453">
        <f t="shared" si="2"/>
        <v>1200521.1451346583</v>
      </c>
      <c r="AQ5" s="453">
        <f t="shared" si="2"/>
        <v>1178675.6193085625</v>
      </c>
      <c r="AR5" s="453">
        <f t="shared" si="2"/>
        <v>1214465.8442662507</v>
      </c>
      <c r="AS5" s="453">
        <f t="shared" si="2"/>
        <v>1146918.2616628699</v>
      </c>
      <c r="AT5" s="453">
        <f t="shared" si="2"/>
        <v>1087272.069202096</v>
      </c>
      <c r="AU5" s="453">
        <f t="shared" si="2"/>
        <v>1136944.412005553</v>
      </c>
      <c r="AV5" s="453">
        <f t="shared" si="2"/>
        <v>1188004.6866890555</v>
      </c>
      <c r="AW5" s="453">
        <f t="shared" si="2"/>
        <v>1227262.5996148484</v>
      </c>
      <c r="AX5" s="453">
        <f t="shared" si="2"/>
        <v>1235372.9068825387</v>
      </c>
      <c r="AY5" s="453">
        <f t="shared" si="2"/>
        <v>1185180.4579719142</v>
      </c>
      <c r="AZ5" s="453">
        <f t="shared" si="2"/>
        <v>1145804.5035909081</v>
      </c>
      <c r="BA5" s="453">
        <f t="shared" si="2"/>
        <v>1126057.3880736018</v>
      </c>
      <c r="BB5" s="453">
        <f t="shared" si="2"/>
        <v>1109420.5371072297</v>
      </c>
      <c r="BC5" s="454">
        <f t="shared" ref="BC5:BH5" si="3">SUM(BC6,BC14,BC29,BC38,BC45)</f>
        <v>1064405.5096352603</v>
      </c>
      <c r="BD5" s="453">
        <f t="shared" si="3"/>
        <v>1028518.8113534248</v>
      </c>
      <c r="BE5" s="453">
        <f t="shared" si="3"/>
        <v>967886.42559121503</v>
      </c>
      <c r="BF5" s="453">
        <f t="shared" si="3"/>
        <v>987099.32422712573</v>
      </c>
      <c r="BG5" s="453">
        <f t="shared" si="3"/>
        <v>961516.23309519433</v>
      </c>
      <c r="BH5" s="453">
        <f t="shared" si="3"/>
        <v>915591.50990712107</v>
      </c>
      <c r="BI5" s="453"/>
      <c r="BJ5" s="453"/>
      <c r="BK5" s="703"/>
      <c r="BL5" s="41"/>
      <c r="BM5" s="704"/>
      <c r="BN5" s="41"/>
      <c r="BO5" s="41"/>
    </row>
    <row r="6" spans="1:90" ht="14.25" customHeight="1">
      <c r="P6" s="702"/>
      <c r="Q6" s="459"/>
      <c r="R6" s="460" t="s">
        <v>34</v>
      </c>
      <c r="S6" s="461"/>
      <c r="T6" s="867"/>
      <c r="V6" s="1550"/>
      <c r="W6" s="1550"/>
      <c r="X6" s="1550"/>
      <c r="Y6" s="1553"/>
      <c r="Z6" s="1544"/>
      <c r="AA6" s="462">
        <f t="shared" ref="AA6:BH6" si="4">AA7</f>
        <v>348411.85052258917</v>
      </c>
      <c r="AB6" s="462">
        <f t="shared" si="4"/>
        <v>349742.6341746031</v>
      </c>
      <c r="AC6" s="462">
        <f t="shared" si="4"/>
        <v>355126.18670167361</v>
      </c>
      <c r="AD6" s="462">
        <f t="shared" si="4"/>
        <v>338724.98344923026</v>
      </c>
      <c r="AE6" s="462">
        <f t="shared" si="4"/>
        <v>372716.57900419791</v>
      </c>
      <c r="AF6" s="462">
        <f t="shared" si="4"/>
        <v>360595.36705593247</v>
      </c>
      <c r="AG6" s="462">
        <f t="shared" si="4"/>
        <v>362469.16759352986</v>
      </c>
      <c r="AH6" s="462">
        <f t="shared" si="4"/>
        <v>357641.88857477554</v>
      </c>
      <c r="AI6" s="462">
        <f t="shared" si="4"/>
        <v>344516.88389414176</v>
      </c>
      <c r="AJ6" s="462">
        <f t="shared" si="4"/>
        <v>366226.06863020768</v>
      </c>
      <c r="AK6" s="462">
        <f t="shared" si="4"/>
        <v>374920.322683762</v>
      </c>
      <c r="AL6" s="462">
        <f t="shared" si="4"/>
        <v>365841.79967842251</v>
      </c>
      <c r="AM6" s="462">
        <f t="shared" si="4"/>
        <v>391423.31884916127</v>
      </c>
      <c r="AN6" s="462">
        <f t="shared" si="4"/>
        <v>407746.70173348486</v>
      </c>
      <c r="AO6" s="462">
        <f t="shared" si="4"/>
        <v>403779.91953761148</v>
      </c>
      <c r="AP6" s="462">
        <f t="shared" si="4"/>
        <v>423926.87456845446</v>
      </c>
      <c r="AQ6" s="462">
        <f t="shared" si="4"/>
        <v>414870.63136695995</v>
      </c>
      <c r="AR6" s="462">
        <f t="shared" si="4"/>
        <v>467189.03654439753</v>
      </c>
      <c r="AS6" s="462">
        <f t="shared" si="4"/>
        <v>436557.15796106652</v>
      </c>
      <c r="AT6" s="462">
        <f t="shared" si="4"/>
        <v>397682.20404967054</v>
      </c>
      <c r="AU6" s="462">
        <f t="shared" si="4"/>
        <v>422047.19263306947</v>
      </c>
      <c r="AV6" s="462">
        <f t="shared" si="4"/>
        <v>479361.73983517999</v>
      </c>
      <c r="AW6" s="462">
        <f t="shared" si="4"/>
        <v>524906.88763897843</v>
      </c>
      <c r="AX6" s="462">
        <f t="shared" si="4"/>
        <v>526342.78776429105</v>
      </c>
      <c r="AY6" s="462">
        <f t="shared" si="4"/>
        <v>498459.34694465611</v>
      </c>
      <c r="AZ6" s="462">
        <f t="shared" si="4"/>
        <v>473533.65439101303</v>
      </c>
      <c r="BA6" s="462">
        <f t="shared" si="4"/>
        <v>505755.44226606149</v>
      </c>
      <c r="BB6" s="462">
        <f t="shared" si="4"/>
        <v>492319.26794217777</v>
      </c>
      <c r="BC6" s="463">
        <f t="shared" si="4"/>
        <v>454998.42651445116</v>
      </c>
      <c r="BD6" s="462">
        <f t="shared" si="4"/>
        <v>433749.08023395448</v>
      </c>
      <c r="BE6" s="462">
        <f t="shared" si="4"/>
        <v>422637.43933843478</v>
      </c>
      <c r="BF6" s="462">
        <f t="shared" si="4"/>
        <v>428528.40147200302</v>
      </c>
      <c r="BG6" s="462">
        <f t="shared" si="4"/>
        <v>420642.95900598122</v>
      </c>
      <c r="BH6" s="462">
        <f t="shared" si="4"/>
        <v>392734.89792080427</v>
      </c>
      <c r="BI6" s="462"/>
      <c r="BJ6" s="462"/>
      <c r="BK6" s="466"/>
      <c r="BL6" s="41"/>
      <c r="BM6" s="704"/>
      <c r="BN6" s="41"/>
      <c r="BO6" s="41"/>
    </row>
    <row r="7" spans="1:90" ht="14.25" customHeight="1">
      <c r="P7" s="702"/>
      <c r="Q7" s="459"/>
      <c r="R7" s="467"/>
      <c r="S7" s="468" t="s">
        <v>279</v>
      </c>
      <c r="T7" s="868"/>
      <c r="V7" s="1550"/>
      <c r="W7" s="1550"/>
      <c r="X7" s="1550"/>
      <c r="Y7" s="1553"/>
      <c r="Z7" s="1544"/>
      <c r="AA7" s="462">
        <f>SUM(AA8:AA12)</f>
        <v>348411.85052258917</v>
      </c>
      <c r="AB7" s="462">
        <f t="shared" ref="AB7:AX7" si="5">SUM(AB8:AB12)</f>
        <v>349742.6341746031</v>
      </c>
      <c r="AC7" s="462">
        <f t="shared" si="5"/>
        <v>355126.18670167361</v>
      </c>
      <c r="AD7" s="462">
        <f t="shared" si="5"/>
        <v>338724.98344923026</v>
      </c>
      <c r="AE7" s="462">
        <f t="shared" si="5"/>
        <v>372716.57900419791</v>
      </c>
      <c r="AF7" s="462">
        <f t="shared" si="5"/>
        <v>360595.36705593247</v>
      </c>
      <c r="AG7" s="462">
        <f t="shared" si="5"/>
        <v>362469.16759352986</v>
      </c>
      <c r="AH7" s="462">
        <f t="shared" si="5"/>
        <v>357641.88857477554</v>
      </c>
      <c r="AI7" s="462">
        <f t="shared" si="5"/>
        <v>344516.88389414176</v>
      </c>
      <c r="AJ7" s="462">
        <f t="shared" si="5"/>
        <v>366226.06863020768</v>
      </c>
      <c r="AK7" s="462">
        <f t="shared" si="5"/>
        <v>374920.322683762</v>
      </c>
      <c r="AL7" s="462">
        <f t="shared" si="5"/>
        <v>365841.79967842251</v>
      </c>
      <c r="AM7" s="462">
        <f t="shared" si="5"/>
        <v>391423.31884916127</v>
      </c>
      <c r="AN7" s="462">
        <f t="shared" si="5"/>
        <v>407746.70173348486</v>
      </c>
      <c r="AO7" s="462">
        <f t="shared" si="5"/>
        <v>403779.91953761148</v>
      </c>
      <c r="AP7" s="462">
        <f t="shared" si="5"/>
        <v>423926.87456845446</v>
      </c>
      <c r="AQ7" s="462">
        <f t="shared" si="5"/>
        <v>414870.63136695995</v>
      </c>
      <c r="AR7" s="462">
        <f t="shared" si="5"/>
        <v>467189.03654439753</v>
      </c>
      <c r="AS7" s="462">
        <f t="shared" si="5"/>
        <v>436557.15796106652</v>
      </c>
      <c r="AT7" s="462">
        <f t="shared" si="5"/>
        <v>397682.20404967054</v>
      </c>
      <c r="AU7" s="462">
        <f t="shared" si="5"/>
        <v>422047.19263306947</v>
      </c>
      <c r="AV7" s="462">
        <f t="shared" si="5"/>
        <v>479361.73983517999</v>
      </c>
      <c r="AW7" s="462">
        <f t="shared" si="5"/>
        <v>524906.88763897843</v>
      </c>
      <c r="AX7" s="462">
        <f t="shared" si="5"/>
        <v>526342.78776429105</v>
      </c>
      <c r="AY7" s="462">
        <f t="shared" ref="AY7:BD7" si="6">SUM(AY8:AY12)</f>
        <v>498459.34694465611</v>
      </c>
      <c r="AZ7" s="462">
        <f t="shared" si="6"/>
        <v>473533.65439101303</v>
      </c>
      <c r="BA7" s="463">
        <f t="shared" si="6"/>
        <v>505755.44226606149</v>
      </c>
      <c r="BB7" s="462">
        <f t="shared" si="6"/>
        <v>492319.26794217777</v>
      </c>
      <c r="BC7" s="463">
        <f t="shared" si="6"/>
        <v>454998.42651445116</v>
      </c>
      <c r="BD7" s="462">
        <f t="shared" si="6"/>
        <v>433749.08023395448</v>
      </c>
      <c r="BE7" s="462">
        <f>SUM(BE8:BE12)</f>
        <v>422637.43933843478</v>
      </c>
      <c r="BF7" s="462">
        <f>SUM(BF8:BF12)</f>
        <v>428528.40147200302</v>
      </c>
      <c r="BG7" s="462">
        <f t="shared" ref="BG7" si="7">SUM(BG8:BG12)</f>
        <v>420642.95900598122</v>
      </c>
      <c r="BH7" s="462">
        <f>SUM(BH8:BH12)</f>
        <v>392734.89792080427</v>
      </c>
      <c r="BI7" s="462"/>
      <c r="BJ7" s="462"/>
      <c r="BK7" s="466"/>
      <c r="BL7" s="41"/>
      <c r="BM7" s="704"/>
      <c r="BN7" s="41"/>
      <c r="BO7" s="41"/>
    </row>
    <row r="8" spans="1:90" ht="14.25" customHeight="1">
      <c r="P8" s="702"/>
      <c r="Q8" s="459"/>
      <c r="R8" s="469"/>
      <c r="S8" s="469"/>
      <c r="T8" s="509" t="s">
        <v>280</v>
      </c>
      <c r="Y8" s="1554"/>
      <c r="Z8" s="1541"/>
      <c r="AA8" s="501">
        <v>26645.503835655436</v>
      </c>
      <c r="AB8" s="501">
        <v>24687.621664727827</v>
      </c>
      <c r="AC8" s="501">
        <v>21945.928094620311</v>
      </c>
      <c r="AD8" s="501">
        <v>21852.890856683822</v>
      </c>
      <c r="AE8" s="501">
        <v>18501.328896728803</v>
      </c>
      <c r="AF8" s="501">
        <v>17707.842219890637</v>
      </c>
      <c r="AG8" s="501">
        <v>17152.052246668944</v>
      </c>
      <c r="AH8" s="501">
        <v>15992.046507927302</v>
      </c>
      <c r="AI8" s="501">
        <v>14042.606921240664</v>
      </c>
      <c r="AJ8" s="501">
        <v>15077.41624533289</v>
      </c>
      <c r="AK8" s="501">
        <v>15845.637868633738</v>
      </c>
      <c r="AL8" s="501">
        <v>15178.573250607415</v>
      </c>
      <c r="AM8" s="501">
        <v>14956.548866724255</v>
      </c>
      <c r="AN8" s="501">
        <v>14471.328787482576</v>
      </c>
      <c r="AO8" s="501">
        <v>14752.195215179016</v>
      </c>
      <c r="AP8" s="501">
        <v>17478.553720613527</v>
      </c>
      <c r="AQ8" s="501">
        <v>18057.757773827576</v>
      </c>
      <c r="AR8" s="501">
        <v>17766.795515754013</v>
      </c>
      <c r="AS8" s="501">
        <v>17366.458577757207</v>
      </c>
      <c r="AT8" s="501">
        <v>17086.264782185979</v>
      </c>
      <c r="AU8" s="501">
        <v>17701.25961467675</v>
      </c>
      <c r="AV8" s="501">
        <v>16553.914819816076</v>
      </c>
      <c r="AW8" s="501">
        <v>16000.37033928233</v>
      </c>
      <c r="AX8" s="501">
        <v>14056.709085941104</v>
      </c>
      <c r="AY8" s="501">
        <v>13911.679694781244</v>
      </c>
      <c r="AZ8" s="501">
        <v>13317.619252105585</v>
      </c>
      <c r="BA8" s="502">
        <v>13549.282922635315</v>
      </c>
      <c r="BB8" s="501">
        <v>13436.647204923574</v>
      </c>
      <c r="BC8" s="502">
        <v>14982.558296621888</v>
      </c>
      <c r="BD8" s="501">
        <v>14305.81939190919</v>
      </c>
      <c r="BE8" s="501">
        <v>12685.055850284874</v>
      </c>
      <c r="BF8" s="501">
        <v>14288.294258076079</v>
      </c>
      <c r="BG8" s="501">
        <v>13982.511885196185</v>
      </c>
      <c r="BH8" s="501">
        <v>13207.474122789114</v>
      </c>
      <c r="BI8" s="501"/>
      <c r="BJ8" s="501"/>
      <c r="BK8" s="475"/>
      <c r="BL8" s="41"/>
      <c r="BM8" s="41"/>
      <c r="BN8" s="41"/>
      <c r="BO8" s="41"/>
    </row>
    <row r="9" spans="1:90" ht="14.25" customHeight="1">
      <c r="P9" s="702"/>
      <c r="Q9" s="459"/>
      <c r="R9" s="469"/>
      <c r="S9" s="469"/>
      <c r="T9" s="529" t="s">
        <v>281</v>
      </c>
      <c r="Y9" s="1554"/>
      <c r="Z9" s="1541"/>
      <c r="AA9" s="476">
        <v>26066.921886453227</v>
      </c>
      <c r="AB9" s="476">
        <v>26467.685999300291</v>
      </c>
      <c r="AC9" s="476">
        <v>26897.542464474453</v>
      </c>
      <c r="AD9" s="476">
        <v>28491.813455227391</v>
      </c>
      <c r="AE9" s="476">
        <v>28563.005963479474</v>
      </c>
      <c r="AF9" s="476">
        <v>28870.330363158326</v>
      </c>
      <c r="AG9" s="476">
        <v>29841.285676950996</v>
      </c>
      <c r="AH9" s="476">
        <v>32972.156855481036</v>
      </c>
      <c r="AI9" s="476">
        <v>31731.275908173659</v>
      </c>
      <c r="AJ9" s="476">
        <v>32330.252688446486</v>
      </c>
      <c r="AK9" s="476">
        <v>31951.515430955806</v>
      </c>
      <c r="AL9" s="476">
        <v>31065.560450657176</v>
      </c>
      <c r="AM9" s="476">
        <v>30081.449865549221</v>
      </c>
      <c r="AN9" s="476">
        <v>30058.772981317452</v>
      </c>
      <c r="AO9" s="476">
        <v>30223.567373521939</v>
      </c>
      <c r="AP9" s="476">
        <v>31521.446906676465</v>
      </c>
      <c r="AQ9" s="476">
        <v>30989.315527281549</v>
      </c>
      <c r="AR9" s="476">
        <v>30841.489659882907</v>
      </c>
      <c r="AS9" s="476">
        <v>28757.744526336566</v>
      </c>
      <c r="AT9" s="476">
        <v>28129.369492409831</v>
      </c>
      <c r="AU9" s="476">
        <v>28860.853556513473</v>
      </c>
      <c r="AV9" s="476">
        <v>26323.636377737545</v>
      </c>
      <c r="AW9" s="476">
        <v>26143.43578913125</v>
      </c>
      <c r="AX9" s="476">
        <v>24760.212072479182</v>
      </c>
      <c r="AY9" s="476">
        <v>24303.331357662075</v>
      </c>
      <c r="AZ9" s="476">
        <v>25314.956261870633</v>
      </c>
      <c r="BA9" s="503">
        <v>22445.123183174037</v>
      </c>
      <c r="BB9" s="476">
        <v>21938.301832473328</v>
      </c>
      <c r="BC9" s="503">
        <v>22770.292510198869</v>
      </c>
      <c r="BD9" s="476">
        <v>22294.241879825582</v>
      </c>
      <c r="BE9" s="476">
        <v>16443.276922356697</v>
      </c>
      <c r="BF9" s="476">
        <v>17524.958384389902</v>
      </c>
      <c r="BG9" s="476">
        <v>17416.351289129809</v>
      </c>
      <c r="BH9" s="476">
        <v>16989.204717082015</v>
      </c>
      <c r="BI9" s="476"/>
      <c r="BJ9" s="476"/>
      <c r="BK9" s="475"/>
      <c r="BL9" s="41"/>
      <c r="BM9" s="41"/>
      <c r="BN9" s="41"/>
      <c r="BO9" s="41"/>
    </row>
    <row r="10" spans="1:90" ht="14.25" customHeight="1">
      <c r="P10" s="702"/>
      <c r="Q10" s="459"/>
      <c r="R10" s="469"/>
      <c r="S10" s="469"/>
      <c r="T10" s="529" t="s">
        <v>75</v>
      </c>
      <c r="Y10" s="1554"/>
      <c r="Z10" s="1541"/>
      <c r="AA10" s="476">
        <v>1102.2867377696512</v>
      </c>
      <c r="AB10" s="476">
        <v>1102.7682576535249</v>
      </c>
      <c r="AC10" s="476">
        <v>1283.8327710617998</v>
      </c>
      <c r="AD10" s="476">
        <v>1222.3705705759169</v>
      </c>
      <c r="AE10" s="476">
        <v>945.94455930348499</v>
      </c>
      <c r="AF10" s="476">
        <v>1005.0130473018941</v>
      </c>
      <c r="AG10" s="476">
        <v>801.60536213397108</v>
      </c>
      <c r="AH10" s="476">
        <v>926.99534143362052</v>
      </c>
      <c r="AI10" s="476">
        <v>910.9868576132767</v>
      </c>
      <c r="AJ10" s="476">
        <v>946.93037570584102</v>
      </c>
      <c r="AK10" s="476">
        <v>836.7142497149265</v>
      </c>
      <c r="AL10" s="476">
        <v>813.25433894569608</v>
      </c>
      <c r="AM10" s="476">
        <v>1053.5336158291263</v>
      </c>
      <c r="AN10" s="476">
        <v>661.20852606908284</v>
      </c>
      <c r="AO10" s="476">
        <v>1192.0084360539479</v>
      </c>
      <c r="AP10" s="476">
        <v>1368.2523364321569</v>
      </c>
      <c r="AQ10" s="476">
        <v>921.56008580417154</v>
      </c>
      <c r="AR10" s="476">
        <v>2160.4071695395182</v>
      </c>
      <c r="AS10" s="476">
        <v>2245.6997759632222</v>
      </c>
      <c r="AT10" s="476">
        <v>2331.4755480382073</v>
      </c>
      <c r="AU10" s="476">
        <v>2628.0450766549043</v>
      </c>
      <c r="AV10" s="476">
        <v>2796.7050007369953</v>
      </c>
      <c r="AW10" s="476">
        <v>3783.2886287983797</v>
      </c>
      <c r="AX10" s="476">
        <v>2727.9376713920337</v>
      </c>
      <c r="AY10" s="476">
        <v>2842.3331782158493</v>
      </c>
      <c r="AZ10" s="476">
        <v>2611.1431084625528</v>
      </c>
      <c r="BA10" s="503">
        <v>3102.3528363397777</v>
      </c>
      <c r="BB10" s="476">
        <v>2235.9784651088144</v>
      </c>
      <c r="BC10" s="503">
        <v>1879.3297369806967</v>
      </c>
      <c r="BD10" s="476">
        <v>1137.8096670815758</v>
      </c>
      <c r="BE10" s="476">
        <v>1221.193383400491</v>
      </c>
      <c r="BF10" s="476">
        <v>1098.8640678504501</v>
      </c>
      <c r="BG10" s="476">
        <v>873.2571662975738</v>
      </c>
      <c r="BH10" s="476">
        <v>970.30305895688161</v>
      </c>
      <c r="BI10" s="476"/>
      <c r="BJ10" s="476"/>
      <c r="BK10" s="475"/>
      <c r="BL10" s="41"/>
      <c r="BM10" s="41"/>
      <c r="BN10" s="41"/>
      <c r="BO10" s="41"/>
    </row>
    <row r="11" spans="1:90" ht="14.25" customHeight="1">
      <c r="P11" s="702"/>
      <c r="Q11" s="459"/>
      <c r="R11" s="469"/>
      <c r="S11" s="469"/>
      <c r="T11" s="529" t="s">
        <v>76</v>
      </c>
      <c r="Y11" s="1554"/>
      <c r="Z11" s="1541"/>
      <c r="AA11" s="476">
        <v>294020.1217066854</v>
      </c>
      <c r="AB11" s="476">
        <v>296919.9501125731</v>
      </c>
      <c r="AC11" s="476">
        <v>304401.28994771681</v>
      </c>
      <c r="AD11" s="476">
        <v>286511.29193478992</v>
      </c>
      <c r="AE11" s="476">
        <v>323963.85316692811</v>
      </c>
      <c r="AF11" s="476">
        <v>312259.28262277035</v>
      </c>
      <c r="AG11" s="476">
        <v>313898.41067721718</v>
      </c>
      <c r="AH11" s="476">
        <v>306945.09814163693</v>
      </c>
      <c r="AI11" s="476">
        <v>296979.4588317817</v>
      </c>
      <c r="AJ11" s="476">
        <v>316951.54654091666</v>
      </c>
      <c r="AK11" s="476">
        <v>325350.88969265932</v>
      </c>
      <c r="AL11" s="476">
        <v>317894.7499392723</v>
      </c>
      <c r="AM11" s="476">
        <v>344392.50515836873</v>
      </c>
      <c r="AN11" s="476">
        <v>361665.69950280891</v>
      </c>
      <c r="AO11" s="476">
        <v>356651.00730147166</v>
      </c>
      <c r="AP11" s="476">
        <v>372494.32576738909</v>
      </c>
      <c r="AQ11" s="476">
        <v>363915.31341729872</v>
      </c>
      <c r="AR11" s="476">
        <v>415401.22767374938</v>
      </c>
      <c r="AS11" s="476">
        <v>387256.85737286421</v>
      </c>
      <c r="AT11" s="476">
        <v>349276.52784191951</v>
      </c>
      <c r="AU11" s="476">
        <v>371925.62491275539</v>
      </c>
      <c r="AV11" s="476">
        <v>432824.83753669047</v>
      </c>
      <c r="AW11" s="476">
        <v>478143.35396575177</v>
      </c>
      <c r="AX11" s="476">
        <v>483952.01128540706</v>
      </c>
      <c r="AY11" s="476">
        <v>456624.768981728</v>
      </c>
      <c r="AZ11" s="476">
        <v>431548.66420143005</v>
      </c>
      <c r="BA11" s="503">
        <v>465277.67775768199</v>
      </c>
      <c r="BB11" s="476">
        <v>453299.95368675858</v>
      </c>
      <c r="BC11" s="503">
        <v>413937.42001587717</v>
      </c>
      <c r="BD11" s="476">
        <v>394665.80851707724</v>
      </c>
      <c r="BE11" s="476">
        <v>390891.36652229243</v>
      </c>
      <c r="BF11" s="476">
        <v>394264.95924954262</v>
      </c>
      <c r="BG11" s="476">
        <v>386984.38715026405</v>
      </c>
      <c r="BH11" s="476">
        <v>360104.43277885666</v>
      </c>
      <c r="BI11" s="476"/>
      <c r="BJ11" s="476"/>
      <c r="BK11" s="475"/>
      <c r="BL11" s="41"/>
      <c r="BM11" s="41"/>
      <c r="BN11" s="41"/>
      <c r="BO11" s="41"/>
    </row>
    <row r="12" spans="1:90" ht="14.25" customHeight="1">
      <c r="P12" s="702"/>
      <c r="Q12" s="459"/>
      <c r="R12" s="469"/>
      <c r="S12" s="469"/>
      <c r="T12" s="869" t="s">
        <v>419</v>
      </c>
      <c r="Y12" s="1554"/>
      <c r="Z12" s="1541"/>
      <c r="AA12" s="476">
        <v>577.01635602545502</v>
      </c>
      <c r="AB12" s="476">
        <v>564.60814034833936</v>
      </c>
      <c r="AC12" s="476">
        <v>597.59342380024452</v>
      </c>
      <c r="AD12" s="476">
        <v>646.61663195323717</v>
      </c>
      <c r="AE12" s="476">
        <v>742.44641775805303</v>
      </c>
      <c r="AF12" s="476">
        <v>752.89880281128887</v>
      </c>
      <c r="AG12" s="476">
        <v>775.81363055879626</v>
      </c>
      <c r="AH12" s="476">
        <v>805.5917282966368</v>
      </c>
      <c r="AI12" s="476">
        <v>852.55537533250128</v>
      </c>
      <c r="AJ12" s="476">
        <v>919.92277980578399</v>
      </c>
      <c r="AK12" s="476">
        <v>935.56544179822617</v>
      </c>
      <c r="AL12" s="476">
        <v>889.66169893993083</v>
      </c>
      <c r="AM12" s="476">
        <v>939.28134268992528</v>
      </c>
      <c r="AN12" s="476">
        <v>889.6919358068335</v>
      </c>
      <c r="AO12" s="476">
        <v>961.14121138490884</v>
      </c>
      <c r="AP12" s="476">
        <v>1064.29583734321</v>
      </c>
      <c r="AQ12" s="476">
        <v>986.68456274795892</v>
      </c>
      <c r="AR12" s="476">
        <v>1019.116525471708</v>
      </c>
      <c r="AS12" s="476">
        <v>930.39770814529925</v>
      </c>
      <c r="AT12" s="476">
        <v>858.56638511701374</v>
      </c>
      <c r="AU12" s="476">
        <v>931.40947246893404</v>
      </c>
      <c r="AV12" s="476">
        <v>862.64610019888278</v>
      </c>
      <c r="AW12" s="476">
        <v>836.43891601467567</v>
      </c>
      <c r="AX12" s="476">
        <v>845.91764907160587</v>
      </c>
      <c r="AY12" s="476">
        <v>777.23373226891943</v>
      </c>
      <c r="AZ12" s="476">
        <v>741.2715671441764</v>
      </c>
      <c r="BA12" s="503">
        <v>1381.0055662303907</v>
      </c>
      <c r="BB12" s="476">
        <v>1408.3867529134707</v>
      </c>
      <c r="BC12" s="503">
        <v>1428.8259547725568</v>
      </c>
      <c r="BD12" s="476">
        <v>1345.400778060882</v>
      </c>
      <c r="BE12" s="476">
        <v>1396.5466601002947</v>
      </c>
      <c r="BF12" s="476">
        <v>1351.3255121439772</v>
      </c>
      <c r="BG12" s="476">
        <v>1386.4515150936177</v>
      </c>
      <c r="BH12" s="476">
        <v>1463.4832431195989</v>
      </c>
      <c r="BI12" s="476"/>
      <c r="BJ12" s="476"/>
      <c r="BK12" s="475"/>
      <c r="BL12" s="41"/>
      <c r="BM12" s="41"/>
      <c r="BN12" s="41"/>
      <c r="BO12" s="41"/>
    </row>
    <row r="13" spans="1:90">
      <c r="P13" s="702"/>
      <c r="Q13" s="459"/>
      <c r="R13" s="469"/>
      <c r="S13" s="1814" t="s">
        <v>164</v>
      </c>
      <c r="T13" s="1815"/>
      <c r="X13" s="1811"/>
      <c r="Y13" s="1811"/>
      <c r="Z13" s="1555"/>
      <c r="AA13" s="705"/>
      <c r="AB13" s="705"/>
      <c r="AC13" s="705"/>
      <c r="AD13" s="705"/>
      <c r="AE13" s="705"/>
      <c r="AF13" s="705"/>
      <c r="AG13" s="705"/>
      <c r="AH13" s="705"/>
      <c r="AI13" s="705"/>
      <c r="AJ13" s="705"/>
      <c r="AK13" s="705"/>
      <c r="AL13" s="705"/>
      <c r="AM13" s="705"/>
      <c r="AN13" s="705"/>
      <c r="AO13" s="705"/>
      <c r="AP13" s="705"/>
      <c r="AQ13" s="705"/>
      <c r="AR13" s="705"/>
      <c r="AS13" s="705"/>
      <c r="AT13" s="705"/>
      <c r="AU13" s="705"/>
      <c r="AV13" s="705"/>
      <c r="AW13" s="705"/>
      <c r="AX13" s="705"/>
      <c r="AY13" s="705"/>
      <c r="AZ13" s="705"/>
      <c r="BA13" s="706"/>
      <c r="BB13" s="705"/>
      <c r="BC13" s="706"/>
      <c r="BD13" s="705"/>
      <c r="BE13" s="705"/>
      <c r="BF13" s="705"/>
      <c r="BG13" s="705"/>
      <c r="BH13" s="705"/>
      <c r="BI13" s="705"/>
      <c r="BJ13" s="705"/>
      <c r="BK13" s="475"/>
      <c r="BL13" s="41"/>
      <c r="BM13" s="41"/>
      <c r="BN13" s="41"/>
      <c r="BO13" s="41"/>
    </row>
    <row r="14" spans="1:90">
      <c r="P14" s="702"/>
      <c r="Q14" s="459"/>
      <c r="R14" s="815" t="s">
        <v>361</v>
      </c>
      <c r="S14" s="490"/>
      <c r="T14" s="870"/>
      <c r="W14" s="1550"/>
      <c r="X14" s="1550"/>
      <c r="Y14" s="1554"/>
      <c r="Z14" s="1556"/>
      <c r="AA14" s="491">
        <f>SUM(AA15,AA19)</f>
        <v>378210.6228736983</v>
      </c>
      <c r="AB14" s="491">
        <f t="shared" ref="AB14:AZ14" si="8">SUM(AB15,AB19)</f>
        <v>375678.94432509819</v>
      </c>
      <c r="AC14" s="491">
        <f t="shared" si="8"/>
        <v>370187.73217414034</v>
      </c>
      <c r="AD14" s="491">
        <f t="shared" si="8"/>
        <v>372067.13300100621</v>
      </c>
      <c r="AE14" s="491">
        <f t="shared" si="8"/>
        <v>378905.13913332182</v>
      </c>
      <c r="AF14" s="491">
        <f t="shared" si="8"/>
        <v>386034.85994918592</v>
      </c>
      <c r="AG14" s="491">
        <f t="shared" si="8"/>
        <v>391169.23936445662</v>
      </c>
      <c r="AH14" s="491">
        <f t="shared" si="8"/>
        <v>386581.06399160682</v>
      </c>
      <c r="AI14" s="491">
        <f t="shared" si="8"/>
        <v>362729.48155312438</v>
      </c>
      <c r="AJ14" s="491">
        <f t="shared" si="8"/>
        <v>367538.89369023743</v>
      </c>
      <c r="AK14" s="491">
        <f t="shared" si="8"/>
        <v>377614.13855366292</v>
      </c>
      <c r="AL14" s="491">
        <f t="shared" si="8"/>
        <v>371750.7442924981</v>
      </c>
      <c r="AM14" s="491">
        <f t="shared" si="8"/>
        <v>376883.65375390265</v>
      </c>
      <c r="AN14" s="491">
        <f t="shared" si="8"/>
        <v>376605.93045852944</v>
      </c>
      <c r="AO14" s="491">
        <f t="shared" si="8"/>
        <v>377331.83089076495</v>
      </c>
      <c r="AP14" s="491">
        <f t="shared" si="8"/>
        <v>366550.08039215178</v>
      </c>
      <c r="AQ14" s="491">
        <f t="shared" si="8"/>
        <v>363209.75043897668</v>
      </c>
      <c r="AR14" s="491">
        <f t="shared" si="8"/>
        <v>359647.37462503964</v>
      </c>
      <c r="AS14" s="491">
        <f t="shared" si="8"/>
        <v>328887.74051967898</v>
      </c>
      <c r="AT14" s="491">
        <f t="shared" si="8"/>
        <v>315103.07441485173</v>
      </c>
      <c r="AU14" s="491">
        <f t="shared" si="8"/>
        <v>329619.05547847442</v>
      </c>
      <c r="AV14" s="491">
        <f t="shared" si="8"/>
        <v>327294.63567696133</v>
      </c>
      <c r="AW14" s="491">
        <f t="shared" si="8"/>
        <v>325372.16148076724</v>
      </c>
      <c r="AX14" s="491">
        <f t="shared" si="8"/>
        <v>330135.36197653913</v>
      </c>
      <c r="AY14" s="491">
        <f t="shared" si="8"/>
        <v>320823.01016123581</v>
      </c>
      <c r="AZ14" s="491">
        <f t="shared" si="8"/>
        <v>312265.76096468058</v>
      </c>
      <c r="BA14" s="492">
        <f t="shared" ref="BA14:BF14" si="9">SUM(BA15,BA19)</f>
        <v>298629.56350624142</v>
      </c>
      <c r="BB14" s="491">
        <f t="shared" si="9"/>
        <v>293540.42930235196</v>
      </c>
      <c r="BC14" s="492">
        <f t="shared" si="9"/>
        <v>287728.07455435843</v>
      </c>
      <c r="BD14" s="491">
        <f t="shared" si="9"/>
        <v>280142.82133480348</v>
      </c>
      <c r="BE14" s="491">
        <f>SUM(BE15,BE19)</f>
        <v>253865.16692539636</v>
      </c>
      <c r="BF14" s="491">
        <f t="shared" si="9"/>
        <v>268750.09197745845</v>
      </c>
      <c r="BG14" s="491">
        <f>SUM(BG15,BG19)</f>
        <v>251132.79412965695</v>
      </c>
      <c r="BH14" s="491">
        <f t="shared" ref="BH14" si="10">SUM(BH15,BH19)</f>
        <v>240796.30145386976</v>
      </c>
      <c r="BI14" s="491"/>
      <c r="BJ14" s="491"/>
      <c r="BK14" s="466"/>
      <c r="BL14" s="41"/>
      <c r="BM14" s="704"/>
      <c r="BN14" s="41"/>
      <c r="BO14" s="41"/>
    </row>
    <row r="15" spans="1:90">
      <c r="P15" s="707"/>
      <c r="Q15" s="459"/>
      <c r="R15" s="495"/>
      <c r="S15" s="1812" t="s">
        <v>35</v>
      </c>
      <c r="T15" s="1813"/>
      <c r="X15" s="1810"/>
      <c r="Y15" s="1810"/>
      <c r="Z15" s="1556"/>
      <c r="AA15" s="708">
        <v>30299.541902427336</v>
      </c>
      <c r="AB15" s="708">
        <v>30283.170526838232</v>
      </c>
      <c r="AC15" s="708">
        <v>30389.021258149856</v>
      </c>
      <c r="AD15" s="708">
        <v>30025.274884624065</v>
      </c>
      <c r="AE15" s="708">
        <v>28997.688365430007</v>
      </c>
      <c r="AF15" s="708">
        <v>28766.66366011024</v>
      </c>
      <c r="AG15" s="708">
        <v>29188.235845004605</v>
      </c>
      <c r="AH15" s="708">
        <v>28514.96673033859</v>
      </c>
      <c r="AI15" s="708">
        <v>28087.892324193617</v>
      </c>
      <c r="AJ15" s="708">
        <v>27255.91527986704</v>
      </c>
      <c r="AK15" s="708">
        <v>26747.013752928466</v>
      </c>
      <c r="AL15" s="708">
        <v>27360.851255557696</v>
      </c>
      <c r="AM15" s="708">
        <v>26227.411152839588</v>
      </c>
      <c r="AN15" s="708">
        <v>25811.910403856651</v>
      </c>
      <c r="AO15" s="708">
        <v>26049.217820566169</v>
      </c>
      <c r="AP15" s="708">
        <v>25130.054405774586</v>
      </c>
      <c r="AQ15" s="708">
        <v>23932.551436145226</v>
      </c>
      <c r="AR15" s="708">
        <v>23560.690676807535</v>
      </c>
      <c r="AS15" s="708">
        <v>19909.281365123305</v>
      </c>
      <c r="AT15" s="708">
        <v>23346.476413898799</v>
      </c>
      <c r="AU15" s="708">
        <v>22305.767320077997</v>
      </c>
      <c r="AV15" s="708">
        <v>22553.445908062808</v>
      </c>
      <c r="AW15" s="708">
        <v>22235.867496684103</v>
      </c>
      <c r="AX15" s="708">
        <v>19900.54453023415</v>
      </c>
      <c r="AY15" s="708">
        <v>19752.9946928555</v>
      </c>
      <c r="AZ15" s="708">
        <v>22024.518716164595</v>
      </c>
      <c r="BA15" s="708">
        <v>23317.696678446595</v>
      </c>
      <c r="BB15" s="708">
        <v>22771.196452533983</v>
      </c>
      <c r="BC15" s="709">
        <v>20195.846945703837</v>
      </c>
      <c r="BD15" s="708">
        <v>20956.174160569131</v>
      </c>
      <c r="BE15" s="708">
        <v>22370.67901029345</v>
      </c>
      <c r="BF15" s="708">
        <v>20112.112188880339</v>
      </c>
      <c r="BG15" s="708">
        <v>19022.748446600286</v>
      </c>
      <c r="BH15" s="708">
        <v>18994.157779902256</v>
      </c>
      <c r="BI15" s="708"/>
      <c r="BJ15" s="708"/>
      <c r="BK15" s="466"/>
      <c r="BL15" s="41"/>
      <c r="BM15" s="710"/>
      <c r="BN15" s="704"/>
      <c r="BO15" s="41"/>
    </row>
    <row r="16" spans="1:90">
      <c r="B16" s="27"/>
      <c r="C16" s="27"/>
      <c r="D16" s="27"/>
      <c r="E16" s="27"/>
      <c r="F16" s="27"/>
      <c r="G16" s="27"/>
      <c r="H16" s="27"/>
      <c r="I16" s="27"/>
      <c r="J16" s="27"/>
      <c r="K16" s="27"/>
      <c r="L16" s="27"/>
      <c r="M16" s="27"/>
      <c r="N16" s="27"/>
      <c r="O16" s="27"/>
      <c r="P16" s="702"/>
      <c r="Q16" s="459"/>
      <c r="R16" s="495"/>
      <c r="S16" s="495"/>
      <c r="T16" s="871" t="s">
        <v>36</v>
      </c>
      <c r="Y16" s="1554"/>
      <c r="Z16" s="855"/>
      <c r="AA16" s="1578"/>
      <c r="AB16" s="1578"/>
      <c r="AC16" s="1578"/>
      <c r="AD16" s="1578"/>
      <c r="AE16" s="1578"/>
      <c r="AF16" s="1578"/>
      <c r="AG16" s="1578"/>
      <c r="AH16" s="1578"/>
      <c r="AI16" s="1578"/>
      <c r="AJ16" s="1578"/>
      <c r="AK16" s="1578"/>
      <c r="AL16" s="1578"/>
      <c r="AM16" s="1578"/>
      <c r="AN16" s="1578"/>
      <c r="AO16" s="1578"/>
      <c r="AP16" s="1578"/>
      <c r="AQ16" s="1578"/>
      <c r="AR16" s="1578"/>
      <c r="AS16" s="1578"/>
      <c r="AT16" s="1578"/>
      <c r="AU16" s="1578"/>
      <c r="AV16" s="1578"/>
      <c r="AW16" s="1578"/>
      <c r="AX16" s="1578"/>
      <c r="AY16" s="1578"/>
      <c r="AZ16" s="1573"/>
      <c r="BA16" s="1579"/>
      <c r="BB16" s="1578"/>
      <c r="BC16" s="1579"/>
      <c r="BD16" s="1578"/>
      <c r="BE16" s="1578"/>
      <c r="BF16" s="1578"/>
      <c r="BG16" s="1578"/>
      <c r="BH16" s="1578"/>
      <c r="BI16" s="476"/>
      <c r="BJ16" s="476"/>
      <c r="BK16" s="475"/>
      <c r="BL16" s="41"/>
      <c r="BM16" s="41"/>
      <c r="BN16" s="41"/>
      <c r="BO16" s="41"/>
    </row>
    <row r="17" spans="2:67">
      <c r="B17" s="27"/>
      <c r="C17" s="27"/>
      <c r="D17" s="27"/>
      <c r="E17" s="27"/>
      <c r="F17" s="27"/>
      <c r="G17" s="27"/>
      <c r="H17" s="27"/>
      <c r="I17" s="27"/>
      <c r="J17" s="27"/>
      <c r="K17" s="27"/>
      <c r="L17" s="27"/>
      <c r="M17" s="27"/>
      <c r="N17" s="27"/>
      <c r="O17" s="27"/>
      <c r="P17" s="702"/>
      <c r="Q17" s="459"/>
      <c r="R17" s="495"/>
      <c r="S17" s="495"/>
      <c r="T17" s="860" t="s">
        <v>37</v>
      </c>
      <c r="Y17" s="1554"/>
      <c r="Z17" s="855"/>
      <c r="AA17" s="1578"/>
      <c r="AB17" s="1578"/>
      <c r="AC17" s="1578"/>
      <c r="AD17" s="1578"/>
      <c r="AE17" s="1578"/>
      <c r="AF17" s="1578"/>
      <c r="AG17" s="1578"/>
      <c r="AH17" s="1578"/>
      <c r="AI17" s="1578"/>
      <c r="AJ17" s="1578"/>
      <c r="AK17" s="1578"/>
      <c r="AL17" s="1578"/>
      <c r="AM17" s="1578"/>
      <c r="AN17" s="1578"/>
      <c r="AO17" s="1578"/>
      <c r="AP17" s="1578"/>
      <c r="AQ17" s="1578"/>
      <c r="AR17" s="1578"/>
      <c r="AS17" s="1578"/>
      <c r="AT17" s="1578"/>
      <c r="AU17" s="1578"/>
      <c r="AV17" s="1578"/>
      <c r="AW17" s="1578"/>
      <c r="AX17" s="1578"/>
      <c r="AY17" s="1578"/>
      <c r="AZ17" s="1578"/>
      <c r="BA17" s="1579"/>
      <c r="BB17" s="1578"/>
      <c r="BC17" s="1579"/>
      <c r="BD17" s="1578"/>
      <c r="BE17" s="1578"/>
      <c r="BF17" s="1578"/>
      <c r="BG17" s="1578"/>
      <c r="BH17" s="1578"/>
      <c r="BI17" s="476"/>
      <c r="BJ17" s="476"/>
      <c r="BK17" s="475"/>
      <c r="BL17" s="41"/>
      <c r="BM17" s="41"/>
      <c r="BN17" s="41"/>
      <c r="BO17" s="41"/>
    </row>
    <row r="18" spans="2:67">
      <c r="B18" s="27"/>
      <c r="C18" s="27"/>
      <c r="D18" s="27"/>
      <c r="E18" s="27"/>
      <c r="F18" s="27"/>
      <c r="G18" s="27"/>
      <c r="H18" s="27"/>
      <c r="I18" s="27"/>
      <c r="J18" s="27"/>
      <c r="K18" s="27"/>
      <c r="L18" s="27"/>
      <c r="M18" s="27"/>
      <c r="N18" s="27"/>
      <c r="O18" s="27"/>
      <c r="P18" s="702"/>
      <c r="Q18" s="459"/>
      <c r="R18" s="495"/>
      <c r="S18" s="495"/>
      <c r="T18" s="859" t="s">
        <v>38</v>
      </c>
      <c r="Y18" s="1554"/>
      <c r="Z18" s="855"/>
      <c r="AA18" s="1578"/>
      <c r="AB18" s="1578"/>
      <c r="AC18" s="1578"/>
      <c r="AD18" s="1578"/>
      <c r="AE18" s="1578"/>
      <c r="AF18" s="1578"/>
      <c r="AG18" s="1578"/>
      <c r="AH18" s="1578"/>
      <c r="AI18" s="1578"/>
      <c r="AJ18" s="1578"/>
      <c r="AK18" s="1578"/>
      <c r="AL18" s="1578"/>
      <c r="AM18" s="1578"/>
      <c r="AN18" s="1578"/>
      <c r="AO18" s="1578"/>
      <c r="AP18" s="1578"/>
      <c r="AQ18" s="1578"/>
      <c r="AR18" s="1578"/>
      <c r="AS18" s="1578"/>
      <c r="AT18" s="1578"/>
      <c r="AU18" s="1578"/>
      <c r="AV18" s="1578"/>
      <c r="AW18" s="1578"/>
      <c r="AX18" s="1578"/>
      <c r="AY18" s="1578"/>
      <c r="AZ18" s="1578"/>
      <c r="BA18" s="1579"/>
      <c r="BB18" s="1578"/>
      <c r="BC18" s="1579"/>
      <c r="BD18" s="1578"/>
      <c r="BE18" s="1578"/>
      <c r="BF18" s="1578"/>
      <c r="BG18" s="1578"/>
      <c r="BH18" s="1578"/>
      <c r="BI18" s="476"/>
      <c r="BJ18" s="476"/>
      <c r="BK18" s="475"/>
      <c r="BL18" s="41"/>
      <c r="BM18" s="41"/>
      <c r="BN18" s="41"/>
      <c r="BO18" s="41"/>
    </row>
    <row r="19" spans="2:67">
      <c r="P19" s="707"/>
      <c r="Q19" s="459"/>
      <c r="R19" s="495"/>
      <c r="S19" s="1812" t="s">
        <v>39</v>
      </c>
      <c r="T19" s="1813"/>
      <c r="X19" s="1550"/>
      <c r="Y19" s="1550"/>
      <c r="Z19" s="1557"/>
      <c r="AA19" s="491">
        <f>SUM(AA20:AA28)</f>
        <v>347911.08097127097</v>
      </c>
      <c r="AB19" s="491">
        <f t="shared" ref="AB19:AZ19" si="11">SUM(AB20:AB28)</f>
        <v>345395.77379825996</v>
      </c>
      <c r="AC19" s="491">
        <f t="shared" si="11"/>
        <v>339798.71091599046</v>
      </c>
      <c r="AD19" s="491">
        <f t="shared" si="11"/>
        <v>342041.85811638215</v>
      </c>
      <c r="AE19" s="491">
        <f t="shared" si="11"/>
        <v>349907.45076789183</v>
      </c>
      <c r="AF19" s="491">
        <f t="shared" si="11"/>
        <v>357268.19628907565</v>
      </c>
      <c r="AG19" s="491">
        <f t="shared" si="11"/>
        <v>361981.003519452</v>
      </c>
      <c r="AH19" s="491">
        <f t="shared" si="11"/>
        <v>358066.09726126824</v>
      </c>
      <c r="AI19" s="491">
        <f t="shared" si="11"/>
        <v>334641.58922893077</v>
      </c>
      <c r="AJ19" s="491">
        <f t="shared" si="11"/>
        <v>340282.97841037042</v>
      </c>
      <c r="AK19" s="491">
        <f t="shared" si="11"/>
        <v>350867.12480073445</v>
      </c>
      <c r="AL19" s="491">
        <f t="shared" si="11"/>
        <v>344389.89303694043</v>
      </c>
      <c r="AM19" s="491">
        <f t="shared" si="11"/>
        <v>350656.24260106304</v>
      </c>
      <c r="AN19" s="491">
        <f t="shared" si="11"/>
        <v>350794.02005467279</v>
      </c>
      <c r="AO19" s="491">
        <f t="shared" si="11"/>
        <v>351282.6130701988</v>
      </c>
      <c r="AP19" s="491">
        <f t="shared" si="11"/>
        <v>341420.02598637721</v>
      </c>
      <c r="AQ19" s="491">
        <f t="shared" si="11"/>
        <v>339277.19900283148</v>
      </c>
      <c r="AR19" s="491">
        <f t="shared" si="11"/>
        <v>336086.68394823209</v>
      </c>
      <c r="AS19" s="491">
        <f t="shared" si="11"/>
        <v>308978.45915455569</v>
      </c>
      <c r="AT19" s="491">
        <f t="shared" si="11"/>
        <v>291756.59800095292</v>
      </c>
      <c r="AU19" s="491">
        <f t="shared" si="11"/>
        <v>307313.28815839643</v>
      </c>
      <c r="AV19" s="491">
        <f t="shared" si="11"/>
        <v>304741.18976889853</v>
      </c>
      <c r="AW19" s="491">
        <f t="shared" si="11"/>
        <v>303136.29398408317</v>
      </c>
      <c r="AX19" s="491">
        <f t="shared" si="11"/>
        <v>310234.81744630501</v>
      </c>
      <c r="AY19" s="491">
        <f t="shared" si="11"/>
        <v>301070.0154683803</v>
      </c>
      <c r="AZ19" s="491">
        <f t="shared" si="11"/>
        <v>290241.24224851601</v>
      </c>
      <c r="BA19" s="492">
        <f t="shared" ref="BA19:BF19" si="12">SUM(BA20:BA28)</f>
        <v>275311.86682779482</v>
      </c>
      <c r="BB19" s="491">
        <f t="shared" si="12"/>
        <v>270769.23284981796</v>
      </c>
      <c r="BC19" s="492">
        <f t="shared" si="12"/>
        <v>267532.22760865459</v>
      </c>
      <c r="BD19" s="491">
        <f t="shared" si="12"/>
        <v>259186.64717423436</v>
      </c>
      <c r="BE19" s="491">
        <f t="shared" si="12"/>
        <v>231494.48791510292</v>
      </c>
      <c r="BF19" s="491">
        <f t="shared" si="12"/>
        <v>248637.97978857812</v>
      </c>
      <c r="BG19" s="491">
        <f t="shared" ref="BG19:BH19" si="13">SUM(BG20:BG28)</f>
        <v>232110.04568305667</v>
      </c>
      <c r="BH19" s="491">
        <f t="shared" si="13"/>
        <v>221802.14367396751</v>
      </c>
      <c r="BI19" s="491"/>
      <c r="BJ19" s="491"/>
      <c r="BK19" s="466"/>
      <c r="BL19" s="41"/>
      <c r="BM19" s="41"/>
      <c r="BN19" s="41"/>
      <c r="BO19" s="41"/>
    </row>
    <row r="20" spans="2:67">
      <c r="P20" s="702"/>
      <c r="Q20" s="459"/>
      <c r="R20" s="495"/>
      <c r="S20" s="711"/>
      <c r="T20" s="871" t="s">
        <v>283</v>
      </c>
      <c r="Z20" s="196"/>
      <c r="AA20" s="501">
        <v>7649.463950571133</v>
      </c>
      <c r="AB20" s="501">
        <v>8081.9147429120358</v>
      </c>
      <c r="AC20" s="501">
        <v>8580.2053924281554</v>
      </c>
      <c r="AD20" s="501">
        <v>9077.3937114178007</v>
      </c>
      <c r="AE20" s="501">
        <v>9300.0156434634664</v>
      </c>
      <c r="AF20" s="501">
        <v>10133.338639092754</v>
      </c>
      <c r="AG20" s="501">
        <v>9958.0676115532879</v>
      </c>
      <c r="AH20" s="501">
        <v>10343.983597480576</v>
      </c>
      <c r="AI20" s="501">
        <v>11096.618290111208</v>
      </c>
      <c r="AJ20" s="501">
        <v>11557.46158346586</v>
      </c>
      <c r="AK20" s="501">
        <v>11468.170877825398</v>
      </c>
      <c r="AL20" s="501">
        <v>11881.373938242064</v>
      </c>
      <c r="AM20" s="501">
        <v>12342.889451474906</v>
      </c>
      <c r="AN20" s="501">
        <v>11996.987759677024</v>
      </c>
      <c r="AO20" s="501">
        <v>12413.950485520076</v>
      </c>
      <c r="AP20" s="501">
        <v>12169.084183944615</v>
      </c>
      <c r="AQ20" s="501">
        <v>11848.655000450075</v>
      </c>
      <c r="AR20" s="501">
        <v>10808.137458502115</v>
      </c>
      <c r="AS20" s="501">
        <v>10004.132862373179</v>
      </c>
      <c r="AT20" s="501">
        <v>9861.9915575612631</v>
      </c>
      <c r="AU20" s="501">
        <v>9821.3118884839751</v>
      </c>
      <c r="AV20" s="501">
        <v>10787.173865877274</v>
      </c>
      <c r="AW20" s="501">
        <v>10530.058354294186</v>
      </c>
      <c r="AX20" s="501">
        <v>9808.6103069990968</v>
      </c>
      <c r="AY20" s="501">
        <v>9525.6034514620915</v>
      </c>
      <c r="AZ20" s="501">
        <v>8458.5833980802054</v>
      </c>
      <c r="BA20" s="502">
        <v>8415.5594912229717</v>
      </c>
      <c r="BB20" s="501">
        <v>7895.4294642674631</v>
      </c>
      <c r="BC20" s="502">
        <v>8809.2950306612493</v>
      </c>
      <c r="BD20" s="501">
        <v>7800.540755496364</v>
      </c>
      <c r="BE20" s="501">
        <v>8005.4417644130717</v>
      </c>
      <c r="BF20" s="501">
        <v>8300.8537814440679</v>
      </c>
      <c r="BG20" s="501">
        <v>7903.6218575973771</v>
      </c>
      <c r="BH20" s="501">
        <v>7306.7968809867298</v>
      </c>
      <c r="BI20" s="501"/>
      <c r="BJ20" s="501"/>
      <c r="BK20" s="475"/>
      <c r="BL20" s="41"/>
      <c r="BM20" s="41"/>
      <c r="BN20" s="41"/>
      <c r="BO20" s="41"/>
    </row>
    <row r="21" spans="2:67">
      <c r="P21" s="702"/>
      <c r="Q21" s="459"/>
      <c r="R21" s="495"/>
      <c r="S21" s="495"/>
      <c r="T21" s="859" t="s">
        <v>86</v>
      </c>
      <c r="Z21" s="196"/>
      <c r="AA21" s="476">
        <v>15932.291789626499</v>
      </c>
      <c r="AB21" s="476">
        <v>15236.882991023911</v>
      </c>
      <c r="AC21" s="476">
        <v>15154.928640617709</v>
      </c>
      <c r="AD21" s="476">
        <v>14836.361919218094</v>
      </c>
      <c r="AE21" s="476">
        <v>14755.418666305937</v>
      </c>
      <c r="AF21" s="476">
        <v>14730.788654002838</v>
      </c>
      <c r="AG21" s="476">
        <v>14387.834805153745</v>
      </c>
      <c r="AH21" s="476">
        <v>14504.796050234654</v>
      </c>
      <c r="AI21" s="476">
        <v>14635.59727464708</v>
      </c>
      <c r="AJ21" s="476">
        <v>13853.959567766829</v>
      </c>
      <c r="AK21" s="476">
        <v>12947.42216136455</v>
      </c>
      <c r="AL21" s="476">
        <v>12665.566454609841</v>
      </c>
      <c r="AM21" s="476">
        <v>12490.092132799418</v>
      </c>
      <c r="AN21" s="476">
        <v>12328.553613478714</v>
      </c>
      <c r="AO21" s="476">
        <v>11626.269358340895</v>
      </c>
      <c r="AP21" s="476">
        <v>9661.5943031869538</v>
      </c>
      <c r="AQ21" s="476">
        <v>8847.5096605284598</v>
      </c>
      <c r="AR21" s="476">
        <v>7909.0002090322432</v>
      </c>
      <c r="AS21" s="476">
        <v>6778.8756163126345</v>
      </c>
      <c r="AT21" s="476">
        <v>6435.2619785017632</v>
      </c>
      <c r="AU21" s="476">
        <v>6992.7390846098879</v>
      </c>
      <c r="AV21" s="476">
        <v>6438.5593065422336</v>
      </c>
      <c r="AW21" s="476">
        <v>5935.8554528769255</v>
      </c>
      <c r="AX21" s="476">
        <v>6744.9801592432341</v>
      </c>
      <c r="AY21" s="476">
        <v>6526.4009411634561</v>
      </c>
      <c r="AZ21" s="476">
        <v>6683.6076278095206</v>
      </c>
      <c r="BA21" s="503">
        <v>5975.1168108369802</v>
      </c>
      <c r="BB21" s="476">
        <v>5869.7411703311745</v>
      </c>
      <c r="BC21" s="503">
        <v>5602.5695208883599</v>
      </c>
      <c r="BD21" s="476">
        <v>5268.9982547292839</v>
      </c>
      <c r="BE21" s="476">
        <v>4984.4933446966579</v>
      </c>
      <c r="BF21" s="476">
        <v>5545.4865234505251</v>
      </c>
      <c r="BG21" s="476">
        <v>5545.3281435390763</v>
      </c>
      <c r="BH21" s="476">
        <v>4583.8238693526964</v>
      </c>
      <c r="BI21" s="476"/>
      <c r="BJ21" s="476"/>
      <c r="BK21" s="475"/>
      <c r="BL21" s="41"/>
      <c r="BM21" s="41"/>
      <c r="BN21" s="41"/>
      <c r="BO21" s="41"/>
    </row>
    <row r="22" spans="2:67">
      <c r="P22" s="702"/>
      <c r="Q22" s="459"/>
      <c r="R22" s="495"/>
      <c r="S22" s="495"/>
      <c r="T22" s="859" t="s">
        <v>183</v>
      </c>
      <c r="Z22" s="196"/>
      <c r="AA22" s="476">
        <v>26495.608815196632</v>
      </c>
      <c r="AB22" s="476">
        <v>26887.561959374907</v>
      </c>
      <c r="AC22" s="476">
        <v>26691.351660746917</v>
      </c>
      <c r="AD22" s="476">
        <v>27497.380461556204</v>
      </c>
      <c r="AE22" s="476">
        <v>28748.737352909309</v>
      </c>
      <c r="AF22" s="476">
        <v>30613.755246896086</v>
      </c>
      <c r="AG22" s="476">
        <v>30606.896533381689</v>
      </c>
      <c r="AH22" s="476">
        <v>30487.509296276745</v>
      </c>
      <c r="AI22" s="476">
        <v>29571.096801559932</v>
      </c>
      <c r="AJ22" s="476">
        <v>30024.124402598194</v>
      </c>
      <c r="AK22" s="476">
        <v>30763.81528108599</v>
      </c>
      <c r="AL22" s="476">
        <v>30226.849166078471</v>
      </c>
      <c r="AM22" s="476">
        <v>29832.238725555173</v>
      </c>
      <c r="AN22" s="476">
        <v>29428.555220619037</v>
      </c>
      <c r="AO22" s="476">
        <v>29409.337891677475</v>
      </c>
      <c r="AP22" s="476">
        <v>27932.838204885269</v>
      </c>
      <c r="AQ22" s="476">
        <v>25981.588243703904</v>
      </c>
      <c r="AR22" s="476">
        <v>24615.662045769132</v>
      </c>
      <c r="AS22" s="476">
        <v>22738.928987050531</v>
      </c>
      <c r="AT22" s="476">
        <v>21192.925633169463</v>
      </c>
      <c r="AU22" s="476">
        <v>20278.219299784309</v>
      </c>
      <c r="AV22" s="476">
        <v>20783.041020565441</v>
      </c>
      <c r="AW22" s="476">
        <v>21298.379459590426</v>
      </c>
      <c r="AX22" s="476">
        <v>21256.296490737237</v>
      </c>
      <c r="AY22" s="476">
        <v>20247.204434884923</v>
      </c>
      <c r="AZ22" s="476">
        <v>20718.905013669682</v>
      </c>
      <c r="BA22" s="503">
        <v>18248.702170293076</v>
      </c>
      <c r="BB22" s="476">
        <v>17893.682549591318</v>
      </c>
      <c r="BC22" s="503">
        <v>17580.967696023486</v>
      </c>
      <c r="BD22" s="476">
        <v>16430.137198706972</v>
      </c>
      <c r="BE22" s="476">
        <v>15259.218733647926</v>
      </c>
      <c r="BF22" s="476">
        <v>15096.719723073686</v>
      </c>
      <c r="BG22" s="476">
        <v>13115.539871140689</v>
      </c>
      <c r="BH22" s="476">
        <v>12756.009463575192</v>
      </c>
      <c r="BI22" s="476"/>
      <c r="BJ22" s="476"/>
      <c r="BK22" s="475"/>
      <c r="BL22" s="41"/>
      <c r="BM22" s="41"/>
      <c r="BN22" s="41"/>
      <c r="BO22" s="41"/>
    </row>
    <row r="23" spans="2:67">
      <c r="P23" s="702"/>
      <c r="Q23" s="459"/>
      <c r="R23" s="495"/>
      <c r="S23" s="495"/>
      <c r="T23" s="859" t="s">
        <v>284</v>
      </c>
      <c r="Z23" s="196"/>
      <c r="AA23" s="476">
        <v>69685.639599186223</v>
      </c>
      <c r="AB23" s="476">
        <v>71124.095959887622</v>
      </c>
      <c r="AC23" s="476">
        <v>71656.728697603161</v>
      </c>
      <c r="AD23" s="476">
        <v>73176.180573869875</v>
      </c>
      <c r="AE23" s="476">
        <v>76176.225327533437</v>
      </c>
      <c r="AF23" s="476">
        <v>78008.305101715116</v>
      </c>
      <c r="AG23" s="476">
        <v>80946.23295073284</v>
      </c>
      <c r="AH23" s="476">
        <v>79768.863571096386</v>
      </c>
      <c r="AI23" s="476">
        <v>70576.568628050198</v>
      </c>
      <c r="AJ23" s="476">
        <v>71909.367268010479</v>
      </c>
      <c r="AK23" s="476">
        <v>76155.126225213724</v>
      </c>
      <c r="AL23" s="476">
        <v>74135.406919500878</v>
      </c>
      <c r="AM23" s="476">
        <v>74346.383587093093</v>
      </c>
      <c r="AN23" s="476">
        <v>74981.661982586433</v>
      </c>
      <c r="AO23" s="476">
        <v>77166.123972106827</v>
      </c>
      <c r="AP23" s="476">
        <v>75884.998236136467</v>
      </c>
      <c r="AQ23" s="476">
        <v>75439.808193701974</v>
      </c>
      <c r="AR23" s="476">
        <v>74807.888428326172</v>
      </c>
      <c r="AS23" s="476">
        <v>70977.776402050979</v>
      </c>
      <c r="AT23" s="476">
        <v>70000.215461244617</v>
      </c>
      <c r="AU23" s="476">
        <v>70207.20639505898</v>
      </c>
      <c r="AV23" s="476">
        <v>69342.077772780962</v>
      </c>
      <c r="AW23" s="476">
        <v>66179.229304486769</v>
      </c>
      <c r="AX23" s="476">
        <v>68246.707120196108</v>
      </c>
      <c r="AY23" s="476">
        <v>64943.11189314333</v>
      </c>
      <c r="AZ23" s="476">
        <v>63021.868450454538</v>
      </c>
      <c r="BA23" s="503">
        <v>58615.918328634689</v>
      </c>
      <c r="BB23" s="476">
        <v>58937.284885966612</v>
      </c>
      <c r="BC23" s="503">
        <v>58073.836563061479</v>
      </c>
      <c r="BD23" s="476">
        <v>56700.785828589243</v>
      </c>
      <c r="BE23" s="476">
        <v>53506.188455639945</v>
      </c>
      <c r="BF23" s="476">
        <v>57390.951414650146</v>
      </c>
      <c r="BG23" s="476">
        <v>56195.153807140334</v>
      </c>
      <c r="BH23" s="476">
        <v>52569.890364074796</v>
      </c>
      <c r="BI23" s="476"/>
      <c r="BJ23" s="476"/>
      <c r="BK23" s="475"/>
      <c r="BL23" s="41"/>
      <c r="BM23" s="41"/>
      <c r="BN23" s="41"/>
      <c r="BO23" s="41"/>
    </row>
    <row r="24" spans="2:67">
      <c r="P24" s="702"/>
      <c r="Q24" s="459"/>
      <c r="R24" s="495"/>
      <c r="S24" s="495"/>
      <c r="T24" s="859" t="s">
        <v>286</v>
      </c>
      <c r="Z24" s="196"/>
      <c r="AA24" s="476">
        <v>43437.322469349725</v>
      </c>
      <c r="AB24" s="476">
        <v>43972.692092922043</v>
      </c>
      <c r="AC24" s="476">
        <v>44401.004427939282</v>
      </c>
      <c r="AD24" s="476">
        <v>44916.768571918794</v>
      </c>
      <c r="AE24" s="476">
        <v>45587.84346578749</v>
      </c>
      <c r="AF24" s="476">
        <v>45968.860114434952</v>
      </c>
      <c r="AG24" s="476">
        <v>45853.18447549596</v>
      </c>
      <c r="AH24" s="476">
        <v>44836.718540327158</v>
      </c>
      <c r="AI24" s="476">
        <v>40014.350211220633</v>
      </c>
      <c r="AJ24" s="476">
        <v>39573.905959596079</v>
      </c>
      <c r="AK24" s="476">
        <v>39221.042786830716</v>
      </c>
      <c r="AL24" s="476">
        <v>37932.148639986852</v>
      </c>
      <c r="AM24" s="476">
        <v>37493.945734582543</v>
      </c>
      <c r="AN24" s="476">
        <v>37379.930647582551</v>
      </c>
      <c r="AO24" s="476">
        <v>35408.66117096768</v>
      </c>
      <c r="AP24" s="476">
        <v>34354.834620757472</v>
      </c>
      <c r="AQ24" s="476">
        <v>34344.339729575477</v>
      </c>
      <c r="AR24" s="476">
        <v>33171.305092851457</v>
      </c>
      <c r="AS24" s="476">
        <v>31427.54420821961</v>
      </c>
      <c r="AT24" s="476">
        <v>27866.327824313074</v>
      </c>
      <c r="AU24" s="476">
        <v>27386.338338683661</v>
      </c>
      <c r="AV24" s="476">
        <v>27270.882834444819</v>
      </c>
      <c r="AW24" s="476">
        <v>27475.960806887546</v>
      </c>
      <c r="AX24" s="476">
        <v>28349.580731956437</v>
      </c>
      <c r="AY24" s="476">
        <v>27355.000981262936</v>
      </c>
      <c r="AZ24" s="476">
        <v>26463.465358465957</v>
      </c>
      <c r="BA24" s="503">
        <v>25386.214659216876</v>
      </c>
      <c r="BB24" s="476">
        <v>25141.330559128655</v>
      </c>
      <c r="BC24" s="503">
        <v>25052.588506805889</v>
      </c>
      <c r="BD24" s="476">
        <v>23822.389056151042</v>
      </c>
      <c r="BE24" s="476">
        <v>23056.798925497373</v>
      </c>
      <c r="BF24" s="476">
        <v>22860.191001319039</v>
      </c>
      <c r="BG24" s="476">
        <v>20199.216995419112</v>
      </c>
      <c r="BH24" s="476">
        <v>18527.337207634537</v>
      </c>
      <c r="BI24" s="476"/>
      <c r="BJ24" s="476"/>
      <c r="BK24" s="475"/>
      <c r="BL24" s="41"/>
      <c r="BM24" s="41"/>
      <c r="BN24" s="41"/>
      <c r="BO24" s="41"/>
    </row>
    <row r="25" spans="2:67">
      <c r="P25" s="702"/>
      <c r="Q25" s="459"/>
      <c r="R25" s="495"/>
      <c r="S25" s="495"/>
      <c r="T25" s="859" t="s">
        <v>40</v>
      </c>
      <c r="Z25" s="196"/>
      <c r="AA25" s="476">
        <v>150690.94784260771</v>
      </c>
      <c r="AB25" s="476">
        <v>146223.47741802403</v>
      </c>
      <c r="AC25" s="476">
        <v>139451.38130245489</v>
      </c>
      <c r="AD25" s="476">
        <v>139320.03964087437</v>
      </c>
      <c r="AE25" s="476">
        <v>141560.60854721768</v>
      </c>
      <c r="AF25" s="476">
        <v>143097.21435748952</v>
      </c>
      <c r="AG25" s="476">
        <v>145624.48241152987</v>
      </c>
      <c r="AH25" s="476">
        <v>147971.34959980418</v>
      </c>
      <c r="AI25" s="476">
        <v>140104.80192133476</v>
      </c>
      <c r="AJ25" s="476">
        <v>144097.80913785391</v>
      </c>
      <c r="AK25" s="476">
        <v>151794.27444781724</v>
      </c>
      <c r="AL25" s="476">
        <v>149040.40002461313</v>
      </c>
      <c r="AM25" s="476">
        <v>154899.55747070641</v>
      </c>
      <c r="AN25" s="476">
        <v>156230.80175869749</v>
      </c>
      <c r="AO25" s="476">
        <v>156924.58488741206</v>
      </c>
      <c r="AP25" s="476">
        <v>153529.00447483739</v>
      </c>
      <c r="AQ25" s="476">
        <v>155619.48284955299</v>
      </c>
      <c r="AR25" s="476">
        <v>159817.39577995703</v>
      </c>
      <c r="AS25" s="476">
        <v>144374.89091082168</v>
      </c>
      <c r="AT25" s="476">
        <v>135189.78153320323</v>
      </c>
      <c r="AU25" s="476">
        <v>152603.79714653833</v>
      </c>
      <c r="AV25" s="476">
        <v>148390.86599044656</v>
      </c>
      <c r="AW25" s="476">
        <v>150747.29297811195</v>
      </c>
      <c r="AX25" s="476">
        <v>157074.88199816761</v>
      </c>
      <c r="AY25" s="476">
        <v>154521.85457889317</v>
      </c>
      <c r="AZ25" s="476">
        <v>148314.27050204502</v>
      </c>
      <c r="BA25" s="503">
        <v>142166.84542488051</v>
      </c>
      <c r="BB25" s="476">
        <v>139131.54363294176</v>
      </c>
      <c r="BC25" s="503">
        <v>135649.83381201013</v>
      </c>
      <c r="BD25" s="476">
        <v>133575.39364644166</v>
      </c>
      <c r="BE25" s="476">
        <v>111572.47747148128</v>
      </c>
      <c r="BF25" s="476">
        <v>124318.70873260107</v>
      </c>
      <c r="BG25" s="476">
        <v>113765.11678579057</v>
      </c>
      <c r="BH25" s="476">
        <v>111363.24705554539</v>
      </c>
      <c r="BI25" s="476"/>
      <c r="BJ25" s="476"/>
      <c r="BK25" s="475"/>
      <c r="BL25" s="41"/>
      <c r="BM25" s="41"/>
      <c r="BN25" s="41"/>
      <c r="BO25" s="41"/>
    </row>
    <row r="26" spans="2:67">
      <c r="P26" s="702"/>
      <c r="Q26" s="459"/>
      <c r="R26" s="495"/>
      <c r="S26" s="495"/>
      <c r="T26" s="859" t="s">
        <v>287</v>
      </c>
      <c r="Z26" s="196"/>
      <c r="AA26" s="476">
        <v>8309.9000223837829</v>
      </c>
      <c r="AB26" s="476">
        <v>8175.2840260091325</v>
      </c>
      <c r="AC26" s="476">
        <v>8207.4493479542507</v>
      </c>
      <c r="AD26" s="476">
        <v>7878.1789447530782</v>
      </c>
      <c r="AE26" s="476">
        <v>7673.3030382854286</v>
      </c>
      <c r="AF26" s="476">
        <v>7317.6141720774367</v>
      </c>
      <c r="AG26" s="476">
        <v>6617.926167058371</v>
      </c>
      <c r="AH26" s="476">
        <v>6794.6685486830083</v>
      </c>
      <c r="AI26" s="476">
        <v>6629.1614833008616</v>
      </c>
      <c r="AJ26" s="476">
        <v>6550.9138348599608</v>
      </c>
      <c r="AK26" s="476">
        <v>6259.9726188975737</v>
      </c>
      <c r="AL26" s="476">
        <v>6278.3888104347507</v>
      </c>
      <c r="AM26" s="476">
        <v>6221.1007330638804</v>
      </c>
      <c r="AN26" s="476">
        <v>6240.3043569709844</v>
      </c>
      <c r="AO26" s="476">
        <v>6142.2826317757426</v>
      </c>
      <c r="AP26" s="476">
        <v>5669.6753857889889</v>
      </c>
      <c r="AQ26" s="476">
        <v>5610.6177713167499</v>
      </c>
      <c r="AR26" s="476">
        <v>5005.8228828369229</v>
      </c>
      <c r="AS26" s="476">
        <v>4770.8330424899477</v>
      </c>
      <c r="AT26" s="476">
        <v>4048.9658964171313</v>
      </c>
      <c r="AU26" s="476">
        <v>3959.2920058630966</v>
      </c>
      <c r="AV26" s="476">
        <v>3833.2880410471535</v>
      </c>
      <c r="AW26" s="476">
        <v>3991.688418566484</v>
      </c>
      <c r="AX26" s="476">
        <v>3742.2675015601608</v>
      </c>
      <c r="AY26" s="476">
        <v>3636.740409275777</v>
      </c>
      <c r="AZ26" s="476">
        <v>3238.6187787226495</v>
      </c>
      <c r="BA26" s="503">
        <v>3499.1565794105804</v>
      </c>
      <c r="BB26" s="476">
        <v>3129.733762187795</v>
      </c>
      <c r="BC26" s="503">
        <v>3286.1475237655673</v>
      </c>
      <c r="BD26" s="476">
        <v>2877.8682035733668</v>
      </c>
      <c r="BE26" s="476">
        <v>2759.6979640042146</v>
      </c>
      <c r="BF26" s="476">
        <v>3040.5692742164183</v>
      </c>
      <c r="BG26" s="476">
        <v>2941.8244065075692</v>
      </c>
      <c r="BH26" s="476">
        <v>2821.4093145117149</v>
      </c>
      <c r="BI26" s="476"/>
      <c r="BJ26" s="476"/>
      <c r="BK26" s="475"/>
      <c r="BL26" s="41"/>
      <c r="BM26" s="41"/>
      <c r="BN26" s="41"/>
      <c r="BO26" s="41"/>
    </row>
    <row r="27" spans="2:67">
      <c r="P27" s="702"/>
      <c r="Q27" s="459"/>
      <c r="R27" s="495"/>
      <c r="S27" s="495"/>
      <c r="T27" s="859" t="s">
        <v>41</v>
      </c>
      <c r="Z27" s="196"/>
      <c r="AA27" s="476">
        <v>20928.797646162482</v>
      </c>
      <c r="AB27" s="476">
        <v>20877.444429382911</v>
      </c>
      <c r="AC27" s="476">
        <v>20781.207809385578</v>
      </c>
      <c r="AD27" s="476">
        <v>20460.966981443329</v>
      </c>
      <c r="AE27" s="476">
        <v>21155.890896515197</v>
      </c>
      <c r="AF27" s="476">
        <v>22249.362939748105</v>
      </c>
      <c r="AG27" s="476">
        <v>22936.075140488778</v>
      </c>
      <c r="AH27" s="476">
        <v>18046.238751296692</v>
      </c>
      <c r="AI27" s="476">
        <v>16353.84733301981</v>
      </c>
      <c r="AJ27" s="476">
        <v>16892.230579452727</v>
      </c>
      <c r="AK27" s="476">
        <v>16591.110429133892</v>
      </c>
      <c r="AL27" s="476">
        <v>16395.326231140214</v>
      </c>
      <c r="AM27" s="476">
        <v>16980.148109539521</v>
      </c>
      <c r="AN27" s="476">
        <v>16288.966456689446</v>
      </c>
      <c r="AO27" s="476">
        <v>16166.52120220878</v>
      </c>
      <c r="AP27" s="476">
        <v>16413.840263431179</v>
      </c>
      <c r="AQ27" s="476">
        <v>16408.567783714196</v>
      </c>
      <c r="AR27" s="476">
        <v>15542.572182470805</v>
      </c>
      <c r="AS27" s="476">
        <v>13549.203230205378</v>
      </c>
      <c r="AT27" s="476">
        <v>13033.001459456955</v>
      </c>
      <c r="AU27" s="476">
        <v>12280.875155615335</v>
      </c>
      <c r="AV27" s="476">
        <v>13652.234818306686</v>
      </c>
      <c r="AW27" s="476">
        <v>13031.24769510616</v>
      </c>
      <c r="AX27" s="476">
        <v>11254.103551011327</v>
      </c>
      <c r="AY27" s="476">
        <v>10511.421904930465</v>
      </c>
      <c r="AZ27" s="476">
        <v>9787.5259910928362</v>
      </c>
      <c r="BA27" s="503">
        <v>9618.3357937470846</v>
      </c>
      <c r="BB27" s="476">
        <v>9642.0734921944149</v>
      </c>
      <c r="BC27" s="503">
        <v>10258.67970896843</v>
      </c>
      <c r="BD27" s="476">
        <v>9458.2679058909907</v>
      </c>
      <c r="BE27" s="476">
        <v>9199.4274842650575</v>
      </c>
      <c r="BF27" s="476">
        <v>9075.5831390678522</v>
      </c>
      <c r="BG27" s="476">
        <v>9002.2505501100168</v>
      </c>
      <c r="BH27" s="476">
        <v>8630.5099907660187</v>
      </c>
      <c r="BI27" s="476"/>
      <c r="BJ27" s="476"/>
      <c r="BK27" s="475"/>
      <c r="BL27" s="41"/>
      <c r="BM27" s="41"/>
      <c r="BN27" s="41"/>
      <c r="BO27" s="41"/>
    </row>
    <row r="28" spans="2:67">
      <c r="P28" s="702"/>
      <c r="Q28" s="459"/>
      <c r="R28" s="495"/>
      <c r="S28" s="495"/>
      <c r="T28" s="872" t="s">
        <v>304</v>
      </c>
      <c r="Y28" s="1554"/>
      <c r="Z28" s="196"/>
      <c r="AA28" s="476">
        <v>4781.1088361867405</v>
      </c>
      <c r="AB28" s="476">
        <v>4816.4201787233551</v>
      </c>
      <c r="AC28" s="476">
        <v>4874.4536368605668</v>
      </c>
      <c r="AD28" s="476">
        <v>4878.5873113306152</v>
      </c>
      <c r="AE28" s="476">
        <v>4949.4078298738832</v>
      </c>
      <c r="AF28" s="476">
        <v>5148.9570636188955</v>
      </c>
      <c r="AG28" s="476">
        <v>5050.3034240574952</v>
      </c>
      <c r="AH28" s="476">
        <v>5311.9693060688351</v>
      </c>
      <c r="AI28" s="476">
        <v>5659.5472856862198</v>
      </c>
      <c r="AJ28" s="476">
        <v>5823.2060767663452</v>
      </c>
      <c r="AK28" s="476">
        <v>5666.189972565382</v>
      </c>
      <c r="AL28" s="476">
        <v>5834.4328523342274</v>
      </c>
      <c r="AM28" s="476">
        <v>6049.8866562480835</v>
      </c>
      <c r="AN28" s="476">
        <v>5918.2582583711055</v>
      </c>
      <c r="AO28" s="476">
        <v>6024.8814701892588</v>
      </c>
      <c r="AP28" s="476">
        <v>5804.1563134088319</v>
      </c>
      <c r="AQ28" s="476">
        <v>5176.6297702876354</v>
      </c>
      <c r="AR28" s="476">
        <v>4408.8998684861981</v>
      </c>
      <c r="AS28" s="476">
        <v>4356.2738950317171</v>
      </c>
      <c r="AT28" s="476">
        <v>4128.1266570853932</v>
      </c>
      <c r="AU28" s="476">
        <v>3783.5088437588997</v>
      </c>
      <c r="AV28" s="476">
        <v>4243.0661188874146</v>
      </c>
      <c r="AW28" s="476">
        <v>3946.5815141627363</v>
      </c>
      <c r="AX28" s="476">
        <v>3757.3895864338515</v>
      </c>
      <c r="AY28" s="476">
        <v>3802.6768733642029</v>
      </c>
      <c r="AZ28" s="476">
        <v>3554.3971281755826</v>
      </c>
      <c r="BA28" s="503">
        <v>3386.0175695520716</v>
      </c>
      <c r="BB28" s="476">
        <v>3128.4133332087408</v>
      </c>
      <c r="BC28" s="503">
        <v>3218.3092464699921</v>
      </c>
      <c r="BD28" s="476">
        <v>3252.2663246554275</v>
      </c>
      <c r="BE28" s="476">
        <v>3150.7437714573716</v>
      </c>
      <c r="BF28" s="476">
        <v>3008.9161987553098</v>
      </c>
      <c r="BG28" s="476">
        <v>3441.9932658119287</v>
      </c>
      <c r="BH28" s="476">
        <v>3243.1195275204486</v>
      </c>
      <c r="BI28" s="476"/>
      <c r="BJ28" s="476"/>
      <c r="BK28" s="475"/>
      <c r="BL28" s="712"/>
      <c r="BM28" s="41"/>
      <c r="BN28" s="41"/>
      <c r="BO28" s="41"/>
    </row>
    <row r="29" spans="2:67">
      <c r="P29" s="707"/>
      <c r="Q29" s="459"/>
      <c r="R29" s="819" t="s">
        <v>362</v>
      </c>
      <c r="S29" s="521"/>
      <c r="T29" s="861"/>
      <c r="W29" s="1550"/>
      <c r="X29" s="1550"/>
      <c r="Z29" s="1556"/>
      <c r="AA29" s="713">
        <v>81021.562303552215</v>
      </c>
      <c r="AB29" s="713">
        <v>79570.688309552017</v>
      </c>
      <c r="AC29" s="713">
        <v>78217.640727621489</v>
      </c>
      <c r="AD29" s="713">
        <v>80718.973413412081</v>
      </c>
      <c r="AE29" s="713">
        <v>82380.703237059759</v>
      </c>
      <c r="AF29" s="713">
        <v>85639.754918111445</v>
      </c>
      <c r="AG29" s="713">
        <v>80925.93348030551</v>
      </c>
      <c r="AH29" s="713">
        <v>85352.1624665954</v>
      </c>
      <c r="AI29" s="713">
        <v>90241.013313465868</v>
      </c>
      <c r="AJ29" s="713">
        <v>94131.01387284408</v>
      </c>
      <c r="AK29" s="713">
        <v>92967.192954715385</v>
      </c>
      <c r="AL29" s="713">
        <v>94500.930743491015</v>
      </c>
      <c r="AM29" s="713">
        <v>96273.495253799818</v>
      </c>
      <c r="AN29" s="713">
        <v>95958.619933713591</v>
      </c>
      <c r="AO29" s="713">
        <v>101189.6270622317</v>
      </c>
      <c r="AP29" s="713">
        <v>102037.72325188325</v>
      </c>
      <c r="AQ29" s="713">
        <v>99571.352592048032</v>
      </c>
      <c r="AR29" s="713">
        <v>90102.064718102294</v>
      </c>
      <c r="AS29" s="713">
        <v>95286.914299038923</v>
      </c>
      <c r="AT29" s="713">
        <v>91940.405561598571</v>
      </c>
      <c r="AU29" s="713">
        <v>99431.590703712849</v>
      </c>
      <c r="AV29" s="713">
        <v>101964.6293169464</v>
      </c>
      <c r="AW29" s="713">
        <v>96620.42738581427</v>
      </c>
      <c r="AX29" s="713">
        <v>103727.56933450061</v>
      </c>
      <c r="AY29" s="713">
        <v>97987.21460046916</v>
      </c>
      <c r="AZ29" s="713">
        <v>95976.452434638748</v>
      </c>
      <c r="BA29" s="714">
        <v>59111.89875001902</v>
      </c>
      <c r="BB29" s="713">
        <v>59259.914190247538</v>
      </c>
      <c r="BC29" s="714">
        <v>66742.990477547137</v>
      </c>
      <c r="BD29" s="713">
        <v>62475.777513315938</v>
      </c>
      <c r="BE29" s="713">
        <v>59218.259429534039</v>
      </c>
      <c r="BF29" s="713">
        <v>60551.47704522773</v>
      </c>
      <c r="BG29" s="713">
        <v>55275.287118745822</v>
      </c>
      <c r="BH29" s="713">
        <v>51978.486321131582</v>
      </c>
      <c r="BI29" s="713"/>
      <c r="BJ29" s="713"/>
      <c r="BK29" s="466"/>
      <c r="BL29" s="41"/>
      <c r="BM29" s="41"/>
      <c r="BN29" s="41"/>
      <c r="BO29" s="41"/>
    </row>
    <row r="30" spans="2:67">
      <c r="B30" s="27"/>
      <c r="C30" s="27"/>
      <c r="D30" s="27"/>
      <c r="E30" s="27"/>
      <c r="F30" s="27"/>
      <c r="G30" s="27"/>
      <c r="H30" s="27"/>
      <c r="I30" s="27"/>
      <c r="J30" s="27"/>
      <c r="K30" s="27"/>
      <c r="L30" s="27"/>
      <c r="M30" s="27"/>
      <c r="N30" s="27"/>
      <c r="O30" s="27"/>
      <c r="P30" s="702"/>
      <c r="Q30" s="459"/>
      <c r="R30" s="526"/>
      <c r="S30" s="1817" t="s">
        <v>397</v>
      </c>
      <c r="T30" s="1818"/>
      <c r="X30" s="1810"/>
      <c r="Y30" s="1810"/>
      <c r="Z30" s="1542"/>
      <c r="AA30" s="1573"/>
      <c r="AB30" s="1573"/>
      <c r="AC30" s="1573"/>
      <c r="AD30" s="1573"/>
      <c r="AE30" s="1573"/>
      <c r="AF30" s="1573"/>
      <c r="AG30" s="1573"/>
      <c r="AH30" s="1573"/>
      <c r="AI30" s="1573"/>
      <c r="AJ30" s="1573"/>
      <c r="AK30" s="1573"/>
      <c r="AL30" s="1573"/>
      <c r="AM30" s="1573"/>
      <c r="AN30" s="1573"/>
      <c r="AO30" s="1573"/>
      <c r="AP30" s="1573"/>
      <c r="AQ30" s="1573"/>
      <c r="AR30" s="1573"/>
      <c r="AS30" s="1573"/>
      <c r="AT30" s="1573"/>
      <c r="AU30" s="1573"/>
      <c r="AV30" s="1573"/>
      <c r="AW30" s="1573"/>
      <c r="AX30" s="1573"/>
      <c r="AY30" s="1573"/>
      <c r="AZ30" s="1573"/>
      <c r="BA30" s="1574"/>
      <c r="BB30" s="1573"/>
      <c r="BC30" s="1574"/>
      <c r="BD30" s="1573"/>
      <c r="BE30" s="1573"/>
      <c r="BF30" s="1573"/>
      <c r="BG30" s="1573"/>
      <c r="BH30" s="1573"/>
      <c r="BI30" s="501"/>
      <c r="BJ30" s="501"/>
      <c r="BK30" s="475"/>
      <c r="BL30" s="41"/>
      <c r="BM30" s="41"/>
      <c r="BN30" s="41"/>
      <c r="BO30" s="41"/>
    </row>
    <row r="31" spans="2:67">
      <c r="B31" s="27"/>
      <c r="C31" s="27"/>
      <c r="D31" s="27"/>
      <c r="E31" s="27"/>
      <c r="F31" s="27"/>
      <c r="G31" s="27"/>
      <c r="H31" s="27"/>
      <c r="I31" s="27"/>
      <c r="J31" s="27"/>
      <c r="K31" s="27"/>
      <c r="L31" s="27"/>
      <c r="M31" s="27"/>
      <c r="N31" s="27"/>
      <c r="O31" s="27"/>
      <c r="P31" s="702"/>
      <c r="Q31" s="459"/>
      <c r="R31" s="526"/>
      <c r="S31" s="1065"/>
      <c r="T31" s="1067" t="s">
        <v>413</v>
      </c>
      <c r="X31" s="1558"/>
      <c r="Y31" s="1558"/>
      <c r="Z31" s="1542"/>
      <c r="AA31" s="1586"/>
      <c r="AB31" s="1586"/>
      <c r="AC31" s="1586"/>
      <c r="AD31" s="1586"/>
      <c r="AE31" s="1586"/>
      <c r="AF31" s="1586"/>
      <c r="AG31" s="1586"/>
      <c r="AH31" s="1586"/>
      <c r="AI31" s="1586"/>
      <c r="AJ31" s="1586"/>
      <c r="AK31" s="1586"/>
      <c r="AL31" s="1586"/>
      <c r="AM31" s="1586"/>
      <c r="AN31" s="1586"/>
      <c r="AO31" s="1586"/>
      <c r="AP31" s="1586"/>
      <c r="AQ31" s="1586"/>
      <c r="AR31" s="1586"/>
      <c r="AS31" s="1586"/>
      <c r="AT31" s="1586"/>
      <c r="AU31" s="1586"/>
      <c r="AV31" s="1586"/>
      <c r="AW31" s="1586"/>
      <c r="AX31" s="1586"/>
      <c r="AY31" s="1586"/>
      <c r="AZ31" s="1586"/>
      <c r="BA31" s="1586"/>
      <c r="BB31" s="1586"/>
      <c r="BC31" s="1586"/>
      <c r="BD31" s="1586"/>
      <c r="BE31" s="1586"/>
      <c r="BF31" s="1586"/>
      <c r="BG31" s="1586"/>
      <c r="BH31" s="1586"/>
      <c r="BI31" s="471"/>
      <c r="BJ31" s="471"/>
      <c r="BK31" s="475"/>
      <c r="BL31" s="41"/>
      <c r="BM31" s="41"/>
      <c r="BN31" s="41"/>
      <c r="BO31" s="41"/>
    </row>
    <row r="32" spans="2:67">
      <c r="B32" s="27"/>
      <c r="C32" s="27"/>
      <c r="D32" s="27"/>
      <c r="E32" s="27"/>
      <c r="F32" s="27"/>
      <c r="G32" s="27"/>
      <c r="H32" s="27"/>
      <c r="I32" s="27"/>
      <c r="J32" s="27"/>
      <c r="K32" s="27"/>
      <c r="L32" s="27"/>
      <c r="M32" s="27"/>
      <c r="N32" s="27"/>
      <c r="O32" s="27"/>
      <c r="P32" s="702"/>
      <c r="Q32" s="459"/>
      <c r="R32" s="526"/>
      <c r="S32" s="1066"/>
      <c r="T32" s="1068" t="s">
        <v>412</v>
      </c>
      <c r="X32" s="1558"/>
      <c r="Y32" s="1558"/>
      <c r="Z32" s="1542"/>
      <c r="AA32" s="1583"/>
      <c r="AB32" s="1583"/>
      <c r="AC32" s="1583"/>
      <c r="AD32" s="1583"/>
      <c r="AE32" s="1583"/>
      <c r="AF32" s="1583"/>
      <c r="AG32" s="1583"/>
      <c r="AH32" s="1583"/>
      <c r="AI32" s="1583"/>
      <c r="AJ32" s="1583"/>
      <c r="AK32" s="1583"/>
      <c r="AL32" s="1583"/>
      <c r="AM32" s="1583"/>
      <c r="AN32" s="1583"/>
      <c r="AO32" s="1583"/>
      <c r="AP32" s="1583"/>
      <c r="AQ32" s="1583"/>
      <c r="AR32" s="1583"/>
      <c r="AS32" s="1583"/>
      <c r="AT32" s="1583"/>
      <c r="AU32" s="1583"/>
      <c r="AV32" s="1583"/>
      <c r="AW32" s="1583"/>
      <c r="AX32" s="1583"/>
      <c r="AY32" s="1583"/>
      <c r="AZ32" s="1583"/>
      <c r="BA32" s="1583"/>
      <c r="BB32" s="1583"/>
      <c r="BC32" s="1583"/>
      <c r="BD32" s="1583"/>
      <c r="BE32" s="1583"/>
      <c r="BF32" s="1583"/>
      <c r="BG32" s="1583"/>
      <c r="BH32" s="1583"/>
      <c r="BI32" s="504"/>
      <c r="BJ32" s="504"/>
      <c r="BK32" s="475"/>
      <c r="BL32" s="41"/>
      <c r="BM32" s="41"/>
      <c r="BN32" s="41"/>
      <c r="BO32" s="41"/>
    </row>
    <row r="33" spans="2:67">
      <c r="B33" s="27"/>
      <c r="C33" s="27"/>
      <c r="D33" s="27"/>
      <c r="E33" s="27"/>
      <c r="F33" s="27"/>
      <c r="G33" s="27"/>
      <c r="H33" s="27"/>
      <c r="I33" s="27"/>
      <c r="J33" s="27"/>
      <c r="K33" s="27"/>
      <c r="L33" s="27"/>
      <c r="M33" s="27"/>
      <c r="N33" s="27"/>
      <c r="O33" s="27"/>
      <c r="P33" s="702"/>
      <c r="Q33" s="459"/>
      <c r="R33" s="526"/>
      <c r="S33" s="1823" t="s">
        <v>42</v>
      </c>
      <c r="T33" s="1824"/>
      <c r="X33" s="1816"/>
      <c r="Y33" s="1816"/>
      <c r="Z33" s="1542"/>
      <c r="AA33" s="1573"/>
      <c r="AB33" s="1573"/>
      <c r="AC33" s="1573"/>
      <c r="AD33" s="1573"/>
      <c r="AE33" s="1573"/>
      <c r="AF33" s="1573"/>
      <c r="AG33" s="1573"/>
      <c r="AH33" s="1573"/>
      <c r="AI33" s="1573"/>
      <c r="AJ33" s="1573"/>
      <c r="AK33" s="1573"/>
      <c r="AL33" s="1573"/>
      <c r="AM33" s="1573"/>
      <c r="AN33" s="1573"/>
      <c r="AO33" s="1573"/>
      <c r="AP33" s="1573"/>
      <c r="AQ33" s="1573"/>
      <c r="AR33" s="1573"/>
      <c r="AS33" s="1573"/>
      <c r="AT33" s="1573"/>
      <c r="AU33" s="1573"/>
      <c r="AV33" s="1573"/>
      <c r="AW33" s="1573"/>
      <c r="AX33" s="1573"/>
      <c r="AY33" s="1573"/>
      <c r="AZ33" s="1573"/>
      <c r="BA33" s="1574"/>
      <c r="BB33" s="1573"/>
      <c r="BC33" s="1574"/>
      <c r="BD33" s="1573"/>
      <c r="BE33" s="1573"/>
      <c r="BF33" s="1573"/>
      <c r="BG33" s="1573"/>
      <c r="BH33" s="1573"/>
      <c r="BI33" s="476"/>
      <c r="BJ33" s="476"/>
      <c r="BK33" s="475"/>
      <c r="BL33" s="41"/>
      <c r="BM33" s="41"/>
      <c r="BN33" s="41"/>
      <c r="BO33" s="41"/>
    </row>
    <row r="34" spans="2:67">
      <c r="B34" s="27"/>
      <c r="C34" s="27"/>
      <c r="D34" s="27"/>
      <c r="E34" s="27"/>
      <c r="F34" s="27"/>
      <c r="G34" s="27"/>
      <c r="H34" s="27"/>
      <c r="I34" s="27"/>
      <c r="J34" s="27"/>
      <c r="K34" s="27"/>
      <c r="L34" s="27"/>
      <c r="M34" s="27"/>
      <c r="N34" s="27"/>
      <c r="O34" s="27"/>
      <c r="P34" s="702"/>
      <c r="Q34" s="459"/>
      <c r="R34" s="526"/>
      <c r="S34" s="1819" t="s">
        <v>43</v>
      </c>
      <c r="T34" s="1820"/>
      <c r="X34" s="1816"/>
      <c r="Y34" s="1816"/>
      <c r="Z34" s="1542"/>
      <c r="AA34" s="1578"/>
      <c r="AB34" s="1578"/>
      <c r="AC34" s="1578"/>
      <c r="AD34" s="1578"/>
      <c r="AE34" s="1578"/>
      <c r="AF34" s="1578"/>
      <c r="AG34" s="1578"/>
      <c r="AH34" s="1578"/>
      <c r="AI34" s="1578"/>
      <c r="AJ34" s="1578"/>
      <c r="AK34" s="1578"/>
      <c r="AL34" s="1578"/>
      <c r="AM34" s="1578"/>
      <c r="AN34" s="1578"/>
      <c r="AO34" s="1578"/>
      <c r="AP34" s="1578"/>
      <c r="AQ34" s="1578"/>
      <c r="AR34" s="1578"/>
      <c r="AS34" s="1578"/>
      <c r="AT34" s="1578"/>
      <c r="AU34" s="1578"/>
      <c r="AV34" s="1578"/>
      <c r="AW34" s="1578"/>
      <c r="AX34" s="1578"/>
      <c r="AY34" s="1578"/>
      <c r="AZ34" s="1578"/>
      <c r="BA34" s="1579"/>
      <c r="BB34" s="1578"/>
      <c r="BC34" s="1579"/>
      <c r="BD34" s="1578"/>
      <c r="BE34" s="1578"/>
      <c r="BF34" s="1578"/>
      <c r="BG34" s="1578"/>
      <c r="BH34" s="1578"/>
      <c r="BI34" s="476"/>
      <c r="BJ34" s="476"/>
      <c r="BK34" s="475"/>
      <c r="BL34" s="41"/>
      <c r="BM34" s="710"/>
      <c r="BN34" s="704"/>
      <c r="BO34" s="41"/>
    </row>
    <row r="35" spans="2:67">
      <c r="B35" s="27"/>
      <c r="C35" s="27"/>
      <c r="D35" s="27"/>
      <c r="E35" s="27"/>
      <c r="F35" s="27"/>
      <c r="G35" s="27"/>
      <c r="H35" s="27"/>
      <c r="I35" s="27"/>
      <c r="J35" s="27"/>
      <c r="K35" s="27"/>
      <c r="L35" s="27"/>
      <c r="M35" s="27"/>
      <c r="N35" s="27"/>
      <c r="O35" s="27"/>
      <c r="P35" s="702"/>
      <c r="Q35" s="459"/>
      <c r="R35" s="526"/>
      <c r="S35" s="1821" t="s">
        <v>305</v>
      </c>
      <c r="T35" s="1822"/>
      <c r="X35" s="1816"/>
      <c r="Y35" s="1816"/>
      <c r="Z35" s="1542"/>
      <c r="AA35" s="1578"/>
      <c r="AB35" s="1578"/>
      <c r="AC35" s="1578"/>
      <c r="AD35" s="1578"/>
      <c r="AE35" s="1578"/>
      <c r="AF35" s="1578"/>
      <c r="AG35" s="1578"/>
      <c r="AH35" s="1578"/>
      <c r="AI35" s="1578"/>
      <c r="AJ35" s="1578"/>
      <c r="AK35" s="1578"/>
      <c r="AL35" s="1578"/>
      <c r="AM35" s="1578"/>
      <c r="AN35" s="1578"/>
      <c r="AO35" s="1578"/>
      <c r="AP35" s="1578"/>
      <c r="AQ35" s="1578"/>
      <c r="AR35" s="1578"/>
      <c r="AS35" s="1578"/>
      <c r="AT35" s="1578"/>
      <c r="AU35" s="1578"/>
      <c r="AV35" s="1578"/>
      <c r="AW35" s="1578"/>
      <c r="AX35" s="1578"/>
      <c r="AY35" s="1578"/>
      <c r="AZ35" s="1578"/>
      <c r="BA35" s="1579"/>
      <c r="BB35" s="1578"/>
      <c r="BC35" s="1579"/>
      <c r="BD35" s="1578"/>
      <c r="BE35" s="1578"/>
      <c r="BF35" s="1578"/>
      <c r="BG35" s="1578"/>
      <c r="BH35" s="1578"/>
      <c r="BI35" s="476"/>
      <c r="BJ35" s="476"/>
      <c r="BK35" s="475"/>
      <c r="BL35" s="41"/>
      <c r="BM35" s="41"/>
      <c r="BN35" s="41"/>
      <c r="BO35" s="41"/>
    </row>
    <row r="36" spans="2:67">
      <c r="B36" s="27"/>
      <c r="C36" s="27"/>
      <c r="D36" s="27"/>
      <c r="E36" s="27"/>
      <c r="F36" s="27"/>
      <c r="G36" s="27"/>
      <c r="H36" s="27"/>
      <c r="I36" s="27"/>
      <c r="J36" s="27"/>
      <c r="K36" s="27"/>
      <c r="L36" s="27"/>
      <c r="M36" s="27"/>
      <c r="N36" s="27"/>
      <c r="O36" s="27"/>
      <c r="P36" s="702"/>
      <c r="Q36" s="459"/>
      <c r="R36" s="526"/>
      <c r="S36" s="1819" t="s">
        <v>410</v>
      </c>
      <c r="T36" s="1820"/>
      <c r="X36" s="1825"/>
      <c r="Y36" s="1825"/>
      <c r="Z36" s="1542"/>
      <c r="AA36" s="1581"/>
      <c r="AB36" s="1581"/>
      <c r="AC36" s="1581"/>
      <c r="AD36" s="1581"/>
      <c r="AE36" s="1581"/>
      <c r="AF36" s="1581"/>
      <c r="AG36" s="1581"/>
      <c r="AH36" s="1581"/>
      <c r="AI36" s="1581"/>
      <c r="AJ36" s="1581"/>
      <c r="AK36" s="1581"/>
      <c r="AL36" s="1581"/>
      <c r="AM36" s="1581"/>
      <c r="AN36" s="1581"/>
      <c r="AO36" s="1581"/>
      <c r="AP36" s="1581"/>
      <c r="AQ36" s="1581"/>
      <c r="AR36" s="1581"/>
      <c r="AS36" s="1581"/>
      <c r="AT36" s="1581"/>
      <c r="AU36" s="1581"/>
      <c r="AV36" s="1581"/>
      <c r="AW36" s="1581"/>
      <c r="AX36" s="1581"/>
      <c r="AY36" s="1581"/>
      <c r="AZ36" s="1581"/>
      <c r="BA36" s="1581"/>
      <c r="BB36" s="1581"/>
      <c r="BC36" s="1581"/>
      <c r="BD36" s="1581"/>
      <c r="BE36" s="1581"/>
      <c r="BF36" s="1581"/>
      <c r="BG36" s="1581"/>
      <c r="BH36" s="1581"/>
      <c r="BI36" s="476"/>
      <c r="BJ36" s="476"/>
      <c r="BK36" s="475"/>
      <c r="BL36" s="41"/>
      <c r="BM36" s="41"/>
      <c r="BN36" s="41"/>
      <c r="BO36" s="41"/>
    </row>
    <row r="37" spans="2:67">
      <c r="B37" s="27"/>
      <c r="C37" s="27"/>
      <c r="D37" s="27"/>
      <c r="E37" s="27"/>
      <c r="F37" s="27"/>
      <c r="G37" s="27"/>
      <c r="H37" s="27"/>
      <c r="I37" s="27"/>
      <c r="J37" s="27"/>
      <c r="K37" s="27"/>
      <c r="L37" s="27"/>
      <c r="M37" s="27"/>
      <c r="N37" s="27"/>
      <c r="O37" s="27"/>
      <c r="P37" s="702"/>
      <c r="Q37" s="459"/>
      <c r="R37" s="526"/>
      <c r="S37" s="849" t="s">
        <v>411</v>
      </c>
      <c r="T37" s="1064"/>
      <c r="X37" s="1522"/>
      <c r="Y37" s="1522"/>
      <c r="Z37" s="1542"/>
      <c r="AA37" s="1602"/>
      <c r="AB37" s="1602"/>
      <c r="AC37" s="1602"/>
      <c r="AD37" s="1602"/>
      <c r="AE37" s="1602"/>
      <c r="AF37" s="1602"/>
      <c r="AG37" s="1602"/>
      <c r="AH37" s="1602"/>
      <c r="AI37" s="1602"/>
      <c r="AJ37" s="1602"/>
      <c r="AK37" s="1602"/>
      <c r="AL37" s="1602"/>
      <c r="AM37" s="1602"/>
      <c r="AN37" s="1602"/>
      <c r="AO37" s="1602"/>
      <c r="AP37" s="1602"/>
      <c r="AQ37" s="1602"/>
      <c r="AR37" s="1602"/>
      <c r="AS37" s="1602"/>
      <c r="AT37" s="1602"/>
      <c r="AU37" s="1602"/>
      <c r="AV37" s="1602"/>
      <c r="AW37" s="1602"/>
      <c r="AX37" s="1602"/>
      <c r="AY37" s="1602"/>
      <c r="AZ37" s="1602"/>
      <c r="BA37" s="1602"/>
      <c r="BB37" s="1602"/>
      <c r="BC37" s="1602"/>
      <c r="BD37" s="1602"/>
      <c r="BE37" s="1602"/>
      <c r="BF37" s="1602"/>
      <c r="BG37" s="1602"/>
      <c r="BH37" s="1602"/>
      <c r="BI37" s="1063"/>
      <c r="BJ37" s="1063"/>
      <c r="BK37" s="475"/>
      <c r="BL37" s="41"/>
      <c r="BM37" s="41"/>
      <c r="BN37" s="41"/>
      <c r="BO37" s="41"/>
    </row>
    <row r="38" spans="2:67">
      <c r="P38" s="715"/>
      <c r="Q38" s="459"/>
      <c r="R38" s="818" t="s">
        <v>363</v>
      </c>
      <c r="S38" s="532"/>
      <c r="T38" s="873"/>
      <c r="W38" s="1550"/>
      <c r="X38" s="1550"/>
      <c r="Y38" s="1553"/>
      <c r="Z38" s="1544"/>
      <c r="AA38" s="533">
        <f>SUM(AA39,AA42)</f>
        <v>201750.75122950022</v>
      </c>
      <c r="AB38" s="533">
        <f t="shared" ref="AB38:BA38" si="14">SUM(AB39,AB42)</f>
        <v>213517.71428380648</v>
      </c>
      <c r="AC38" s="533">
        <f t="shared" si="14"/>
        <v>220072.55047809496</v>
      </c>
      <c r="AD38" s="533">
        <f t="shared" si="14"/>
        <v>223847.34779942888</v>
      </c>
      <c r="AE38" s="533">
        <f t="shared" si="14"/>
        <v>233068.13668133548</v>
      </c>
      <c r="AF38" s="533">
        <f t="shared" si="14"/>
        <v>242394.01897470775</v>
      </c>
      <c r="AG38" s="533">
        <f t="shared" si="14"/>
        <v>249104.971974502</v>
      </c>
      <c r="AH38" s="533">
        <f t="shared" si="14"/>
        <v>250791.47647310357</v>
      </c>
      <c r="AI38" s="533">
        <f t="shared" si="14"/>
        <v>248895.16616030876</v>
      </c>
      <c r="AJ38" s="533">
        <f t="shared" si="14"/>
        <v>252993.92199342317</v>
      </c>
      <c r="AK38" s="533">
        <f t="shared" si="14"/>
        <v>252572.34663611645</v>
      </c>
      <c r="AL38" s="533">
        <f t="shared" si="14"/>
        <v>256713.57182647695</v>
      </c>
      <c r="AM38" s="533">
        <f t="shared" si="14"/>
        <v>253075.47839250034</v>
      </c>
      <c r="AN38" s="533">
        <f t="shared" si="14"/>
        <v>249072.13560618076</v>
      </c>
      <c r="AO38" s="533">
        <f t="shared" si="14"/>
        <v>243134.66039097507</v>
      </c>
      <c r="AP38" s="533">
        <f t="shared" si="14"/>
        <v>237610.98837208439</v>
      </c>
      <c r="AQ38" s="533">
        <f t="shared" si="14"/>
        <v>234900.81465119985</v>
      </c>
      <c r="AR38" s="533">
        <f t="shared" si="14"/>
        <v>232123.4663520733</v>
      </c>
      <c r="AS38" s="533">
        <f t="shared" si="14"/>
        <v>224482.31637104554</v>
      </c>
      <c r="AT38" s="533">
        <f t="shared" si="14"/>
        <v>221195.48797517453</v>
      </c>
      <c r="AU38" s="533">
        <f t="shared" si="14"/>
        <v>221629.63127802304</v>
      </c>
      <c r="AV38" s="533">
        <f t="shared" si="14"/>
        <v>216842.75329127169</v>
      </c>
      <c r="AW38" s="533">
        <f t="shared" si="14"/>
        <v>217736.68489174946</v>
      </c>
      <c r="AX38" s="533">
        <f t="shared" si="14"/>
        <v>214847.91333662378</v>
      </c>
      <c r="AY38" s="533">
        <f t="shared" si="14"/>
        <v>209897.1307327103</v>
      </c>
      <c r="AZ38" s="533">
        <f t="shared" si="14"/>
        <v>208637.12677399468</v>
      </c>
      <c r="BA38" s="534">
        <f t="shared" si="14"/>
        <v>206848.74279200303</v>
      </c>
      <c r="BB38" s="533">
        <f>SUM(BB39,BB42)</f>
        <v>205040.97771791267</v>
      </c>
      <c r="BC38" s="534">
        <f>SUM(BC39,BC42)</f>
        <v>202779.71301699401</v>
      </c>
      <c r="BD38" s="533">
        <f>SUM(BD39,BD42)</f>
        <v>198790.4084613194</v>
      </c>
      <c r="BE38" s="533">
        <f>SUM(BE39,BE42)</f>
        <v>176358.53327056981</v>
      </c>
      <c r="BF38" s="533">
        <f>SUM(BF39,BF42)</f>
        <v>177695.82861271306</v>
      </c>
      <c r="BG38" s="533">
        <f t="shared" ref="BG38" si="15">SUM(BG39,BG42)</f>
        <v>184819.57690932768</v>
      </c>
      <c r="BH38" s="533">
        <f>SUM(BH39,BH42)</f>
        <v>183685.4897712532</v>
      </c>
      <c r="BI38" s="533"/>
      <c r="BJ38" s="533"/>
      <c r="BK38" s="466"/>
      <c r="BL38" s="41"/>
      <c r="BM38" s="41"/>
      <c r="BN38" s="41"/>
      <c r="BO38" s="41"/>
    </row>
    <row r="39" spans="2:67">
      <c r="P39" s="715"/>
      <c r="Q39" s="459"/>
      <c r="R39" s="537"/>
      <c r="S39" s="538" t="s">
        <v>198</v>
      </c>
      <c r="T39" s="874"/>
      <c r="W39" s="1550"/>
      <c r="X39" s="1550"/>
      <c r="Y39" s="1553"/>
      <c r="Z39" s="1544"/>
      <c r="AA39" s="533">
        <v>99665.527599680863</v>
      </c>
      <c r="AB39" s="533">
        <v>107358.54126801949</v>
      </c>
      <c r="AC39" s="533">
        <v>113632.0284417424</v>
      </c>
      <c r="AD39" s="533">
        <v>117262.28579892662</v>
      </c>
      <c r="AE39" s="533">
        <v>122505.76789528901</v>
      </c>
      <c r="AF39" s="533">
        <v>129633.35242839661</v>
      </c>
      <c r="AG39" s="533">
        <v>135449.82669707565</v>
      </c>
      <c r="AH39" s="533">
        <v>139954.1724274763</v>
      </c>
      <c r="AI39" s="533">
        <v>140631.47741508059</v>
      </c>
      <c r="AJ39" s="533">
        <v>145225.85021859937</v>
      </c>
      <c r="AK39" s="533">
        <v>145488.6692544687</v>
      </c>
      <c r="AL39" s="533">
        <v>149995.32140321881</v>
      </c>
      <c r="AM39" s="533">
        <v>149981.28671044065</v>
      </c>
      <c r="AN39" s="533">
        <v>147816.95201431791</v>
      </c>
      <c r="AO39" s="533">
        <v>142497.07735762527</v>
      </c>
      <c r="AP39" s="533">
        <v>137873.35632666794</v>
      </c>
      <c r="AQ39" s="533">
        <v>134578.098055957</v>
      </c>
      <c r="AR39" s="533">
        <v>133563.40393960243</v>
      </c>
      <c r="AS39" s="533">
        <v>128949.84755635534</v>
      </c>
      <c r="AT39" s="533">
        <v>130265.2193213111</v>
      </c>
      <c r="AU39" s="533">
        <v>129515.41903738468</v>
      </c>
      <c r="AV39" s="533">
        <v>127970.71151702412</v>
      </c>
      <c r="AW39" s="533">
        <v>128931.46257874864</v>
      </c>
      <c r="AX39" s="533">
        <v>125810.29785351595</v>
      </c>
      <c r="AY39" s="533">
        <v>120894.36701874442</v>
      </c>
      <c r="AZ39" s="533">
        <v>120279.68640876078</v>
      </c>
      <c r="BA39" s="534">
        <v>119853.80755913677</v>
      </c>
      <c r="BB39" s="533">
        <v>118947.12868639108</v>
      </c>
      <c r="BC39" s="534">
        <v>117448.19399577564</v>
      </c>
      <c r="BD39" s="533">
        <v>114697.85770355185</v>
      </c>
      <c r="BE39" s="533">
        <v>97122.260351966179</v>
      </c>
      <c r="BF39" s="533">
        <v>96111.386684458121</v>
      </c>
      <c r="BG39" s="533">
        <v>103840.78490992454</v>
      </c>
      <c r="BH39" s="533">
        <v>103109.85715853283</v>
      </c>
      <c r="BI39" s="533"/>
      <c r="BJ39" s="533"/>
      <c r="BK39" s="466"/>
      <c r="BL39" s="41"/>
      <c r="BM39" s="41"/>
      <c r="BN39" s="41"/>
      <c r="BO39" s="41"/>
    </row>
    <row r="40" spans="2:67">
      <c r="P40" s="702"/>
      <c r="Q40" s="459"/>
      <c r="R40" s="543"/>
      <c r="S40" s="543"/>
      <c r="T40" s="875" t="s">
        <v>306</v>
      </c>
      <c r="Y40" s="1554"/>
      <c r="Z40" s="1541"/>
      <c r="AA40" s="1573"/>
      <c r="AB40" s="1573"/>
      <c r="AC40" s="1573"/>
      <c r="AD40" s="1573"/>
      <c r="AE40" s="1573"/>
      <c r="AF40" s="1573"/>
      <c r="AG40" s="1573"/>
      <c r="AH40" s="1573"/>
      <c r="AI40" s="1573"/>
      <c r="AJ40" s="1573"/>
      <c r="AK40" s="1573"/>
      <c r="AL40" s="1573"/>
      <c r="AM40" s="1573"/>
      <c r="AN40" s="1573"/>
      <c r="AO40" s="1573"/>
      <c r="AP40" s="1573"/>
      <c r="AQ40" s="1573"/>
      <c r="AR40" s="1573"/>
      <c r="AS40" s="1573"/>
      <c r="AT40" s="1573"/>
      <c r="AU40" s="1573"/>
      <c r="AV40" s="1573"/>
      <c r="AW40" s="1573"/>
      <c r="AX40" s="1573"/>
      <c r="AY40" s="1573"/>
      <c r="AZ40" s="1573"/>
      <c r="BA40" s="1574"/>
      <c r="BB40" s="1573"/>
      <c r="BC40" s="1574"/>
      <c r="BD40" s="1573"/>
      <c r="BE40" s="1573"/>
      <c r="BF40" s="1573"/>
      <c r="BG40" s="1573"/>
      <c r="BH40" s="1573"/>
      <c r="BI40" s="501"/>
      <c r="BJ40" s="501"/>
      <c r="BK40" s="475"/>
      <c r="BL40" s="41"/>
      <c r="BM40" s="41"/>
      <c r="BN40" s="41"/>
      <c r="BO40" s="41"/>
    </row>
    <row r="41" spans="2:67">
      <c r="P41" s="702"/>
      <c r="Q41" s="459"/>
      <c r="R41" s="544"/>
      <c r="S41" s="543"/>
      <c r="T41" s="876" t="s">
        <v>307</v>
      </c>
      <c r="Y41" s="1554"/>
      <c r="Z41" s="1541"/>
      <c r="AA41" s="1578"/>
      <c r="AB41" s="1578"/>
      <c r="AC41" s="1578"/>
      <c r="AD41" s="1578"/>
      <c r="AE41" s="1578"/>
      <c r="AF41" s="1578"/>
      <c r="AG41" s="1578"/>
      <c r="AH41" s="1578"/>
      <c r="AI41" s="1578"/>
      <c r="AJ41" s="1578"/>
      <c r="AK41" s="1578"/>
      <c r="AL41" s="1578"/>
      <c r="AM41" s="1578"/>
      <c r="AN41" s="1578"/>
      <c r="AO41" s="1578"/>
      <c r="AP41" s="1578"/>
      <c r="AQ41" s="1578"/>
      <c r="AR41" s="1578"/>
      <c r="AS41" s="1578"/>
      <c r="AT41" s="1578"/>
      <c r="AU41" s="1578"/>
      <c r="AV41" s="1578"/>
      <c r="AW41" s="1578"/>
      <c r="AX41" s="1578"/>
      <c r="AY41" s="1578"/>
      <c r="AZ41" s="1578"/>
      <c r="BA41" s="1579"/>
      <c r="BB41" s="1578"/>
      <c r="BC41" s="1579"/>
      <c r="BD41" s="1578"/>
      <c r="BE41" s="1578"/>
      <c r="BF41" s="1578"/>
      <c r="BG41" s="1578"/>
      <c r="BH41" s="1578"/>
      <c r="BI41" s="476"/>
      <c r="BJ41" s="476"/>
      <c r="BK41" s="475"/>
      <c r="BL41" s="41"/>
      <c r="BM41" s="41"/>
      <c r="BN41" s="41"/>
      <c r="BO41" s="41"/>
    </row>
    <row r="42" spans="2:67">
      <c r="B42" s="27"/>
      <c r="C42" s="27"/>
      <c r="D42" s="27"/>
      <c r="E42" s="27"/>
      <c r="F42" s="27"/>
      <c r="G42" s="27"/>
      <c r="H42" s="27"/>
      <c r="I42" s="27"/>
      <c r="J42" s="27"/>
      <c r="K42" s="27"/>
      <c r="L42" s="27"/>
      <c r="M42" s="27"/>
      <c r="N42" s="27"/>
      <c r="O42" s="27"/>
      <c r="P42" s="702"/>
      <c r="Q42" s="459"/>
      <c r="R42" s="544"/>
      <c r="S42" s="538" t="s">
        <v>199</v>
      </c>
      <c r="T42" s="874"/>
      <c r="X42" s="1550"/>
      <c r="Y42" s="1553"/>
      <c r="Z42" s="1544"/>
      <c r="AA42" s="533">
        <v>102085.22362981936</v>
      </c>
      <c r="AB42" s="533">
        <v>106159.17301578699</v>
      </c>
      <c r="AC42" s="533">
        <v>106440.52203635256</v>
      </c>
      <c r="AD42" s="533">
        <v>106585.06200050226</v>
      </c>
      <c r="AE42" s="533">
        <v>110562.36878604647</v>
      </c>
      <c r="AF42" s="533">
        <v>112760.66654631113</v>
      </c>
      <c r="AG42" s="533">
        <v>113655.14527742635</v>
      </c>
      <c r="AH42" s="533">
        <v>110837.30404562729</v>
      </c>
      <c r="AI42" s="533">
        <v>108263.68874522817</v>
      </c>
      <c r="AJ42" s="533">
        <v>107768.07177482379</v>
      </c>
      <c r="AK42" s="533">
        <v>107083.67738164774</v>
      </c>
      <c r="AL42" s="533">
        <v>106718.25042325813</v>
      </c>
      <c r="AM42" s="533">
        <v>103094.1916820597</v>
      </c>
      <c r="AN42" s="533">
        <v>101255.18359186286</v>
      </c>
      <c r="AO42" s="533">
        <v>100637.58303334979</v>
      </c>
      <c r="AP42" s="533">
        <v>99737.632045416438</v>
      </c>
      <c r="AQ42" s="533">
        <v>100322.71659524285</v>
      </c>
      <c r="AR42" s="533">
        <v>98560.062412470885</v>
      </c>
      <c r="AS42" s="533">
        <v>95532.46881469019</v>
      </c>
      <c r="AT42" s="533">
        <v>90930.26865386343</v>
      </c>
      <c r="AU42" s="533">
        <v>92114.212240638357</v>
      </c>
      <c r="AV42" s="533">
        <v>88872.041774247555</v>
      </c>
      <c r="AW42" s="533">
        <v>88805.222313000821</v>
      </c>
      <c r="AX42" s="533">
        <v>89037.615483107831</v>
      </c>
      <c r="AY42" s="533">
        <v>89002.763713965891</v>
      </c>
      <c r="AZ42" s="533">
        <v>88357.440365233895</v>
      </c>
      <c r="BA42" s="534">
        <v>86994.93523286625</v>
      </c>
      <c r="BB42" s="533">
        <v>86093.849031521589</v>
      </c>
      <c r="BC42" s="534">
        <v>85331.519021218366</v>
      </c>
      <c r="BD42" s="533">
        <v>84092.550757767545</v>
      </c>
      <c r="BE42" s="533">
        <v>79236.272918603616</v>
      </c>
      <c r="BF42" s="533">
        <v>81584.441928254935</v>
      </c>
      <c r="BG42" s="533">
        <v>80978.79199940314</v>
      </c>
      <c r="BH42" s="533">
        <v>80575.632612720365</v>
      </c>
      <c r="BI42" s="533"/>
      <c r="BJ42" s="533"/>
      <c r="BK42" s="466"/>
      <c r="BL42" s="41"/>
      <c r="BM42" s="41"/>
      <c r="BN42" s="41"/>
      <c r="BO42" s="41"/>
    </row>
    <row r="43" spans="2:67">
      <c r="P43" s="702"/>
      <c r="Q43" s="459"/>
      <c r="R43" s="544"/>
      <c r="S43" s="543"/>
      <c r="T43" s="875" t="s">
        <v>308</v>
      </c>
      <c r="Y43" s="1554"/>
      <c r="Z43" s="1541"/>
      <c r="AA43" s="1573"/>
      <c r="AB43" s="1573"/>
      <c r="AC43" s="1573"/>
      <c r="AD43" s="1573"/>
      <c r="AE43" s="1573"/>
      <c r="AF43" s="1573"/>
      <c r="AG43" s="1573"/>
      <c r="AH43" s="1573"/>
      <c r="AI43" s="1573"/>
      <c r="AJ43" s="1573"/>
      <c r="AK43" s="1573"/>
      <c r="AL43" s="1573"/>
      <c r="AM43" s="1573"/>
      <c r="AN43" s="1573"/>
      <c r="AO43" s="1573"/>
      <c r="AP43" s="1573"/>
      <c r="AQ43" s="1573"/>
      <c r="AR43" s="1573"/>
      <c r="AS43" s="1573"/>
      <c r="AT43" s="1573"/>
      <c r="AU43" s="1573"/>
      <c r="AV43" s="1573"/>
      <c r="AW43" s="1573"/>
      <c r="AX43" s="1573"/>
      <c r="AY43" s="1573"/>
      <c r="AZ43" s="1573"/>
      <c r="BA43" s="1574"/>
      <c r="BB43" s="1573"/>
      <c r="BC43" s="1574"/>
      <c r="BD43" s="1573"/>
      <c r="BE43" s="1573"/>
      <c r="BF43" s="1573"/>
      <c r="BG43" s="1573"/>
      <c r="BH43" s="1573"/>
      <c r="BI43" s="501"/>
      <c r="BJ43" s="501"/>
      <c r="BK43" s="475"/>
      <c r="BL43" s="41"/>
      <c r="BM43" s="41"/>
      <c r="BN43" s="41"/>
      <c r="BO43" s="41"/>
    </row>
    <row r="44" spans="2:67">
      <c r="P44" s="702"/>
      <c r="Q44" s="459"/>
      <c r="R44" s="544"/>
      <c r="S44" s="543"/>
      <c r="T44" s="876" t="s">
        <v>309</v>
      </c>
      <c r="Y44" s="1554"/>
      <c r="Z44" s="1541"/>
      <c r="AA44" s="1578"/>
      <c r="AB44" s="1578"/>
      <c r="AC44" s="1578"/>
      <c r="AD44" s="1578"/>
      <c r="AE44" s="1578"/>
      <c r="AF44" s="1578"/>
      <c r="AG44" s="1578"/>
      <c r="AH44" s="1578"/>
      <c r="AI44" s="1578"/>
      <c r="AJ44" s="1578"/>
      <c r="AK44" s="1578"/>
      <c r="AL44" s="1578"/>
      <c r="AM44" s="1578"/>
      <c r="AN44" s="1578"/>
      <c r="AO44" s="1578"/>
      <c r="AP44" s="1578"/>
      <c r="AQ44" s="1578"/>
      <c r="AR44" s="1578"/>
      <c r="AS44" s="1578"/>
      <c r="AT44" s="1578"/>
      <c r="AU44" s="1578"/>
      <c r="AV44" s="1578"/>
      <c r="AW44" s="1578"/>
      <c r="AX44" s="1578"/>
      <c r="AY44" s="1578"/>
      <c r="AZ44" s="1578"/>
      <c r="BA44" s="1579"/>
      <c r="BB44" s="1578"/>
      <c r="BC44" s="1579"/>
      <c r="BD44" s="1578"/>
      <c r="BE44" s="1578"/>
      <c r="BF44" s="1578"/>
      <c r="BG44" s="1578"/>
      <c r="BH44" s="1578"/>
      <c r="BI44" s="476"/>
      <c r="BJ44" s="476"/>
      <c r="BK44" s="475"/>
      <c r="BL44" s="41"/>
      <c r="BM44" s="41"/>
      <c r="BN44" s="41"/>
      <c r="BO44" s="41"/>
    </row>
    <row r="45" spans="2:67" ht="14.4" thickBot="1">
      <c r="P45" s="702"/>
      <c r="Q45" s="459"/>
      <c r="R45" s="816" t="s">
        <v>364</v>
      </c>
      <c r="S45" s="554"/>
      <c r="T45" s="877"/>
      <c r="W45" s="1550"/>
      <c r="X45" s="1550"/>
      <c r="Y45" s="1554"/>
      <c r="Z45" s="1541"/>
      <c r="AA45" s="716">
        <v>58167.167508504077</v>
      </c>
      <c r="AB45" s="716">
        <v>59301.332402088716</v>
      </c>
      <c r="AC45" s="716">
        <v>62218.053306693371</v>
      </c>
      <c r="AD45" s="716">
        <v>65643.249734996381</v>
      </c>
      <c r="AE45" s="716">
        <v>63833.413322368237</v>
      </c>
      <c r="AF45" s="716">
        <v>67477.227735701614</v>
      </c>
      <c r="AG45" s="716">
        <v>69880.366957828868</v>
      </c>
      <c r="AH45" s="716">
        <v>66730.205120783328</v>
      </c>
      <c r="AI45" s="716">
        <v>66775.264262267563</v>
      </c>
      <c r="AJ45" s="716">
        <v>68588.834743351952</v>
      </c>
      <c r="AK45" s="716">
        <v>72226.24200626128</v>
      </c>
      <c r="AL45" s="716">
        <v>68553.135738847646</v>
      </c>
      <c r="AM45" s="716">
        <v>71334.893190037037</v>
      </c>
      <c r="AN45" s="716">
        <v>67914.862135508374</v>
      </c>
      <c r="AO45" s="716">
        <v>68006.409833997866</v>
      </c>
      <c r="AP45" s="716">
        <v>70395.478550084488</v>
      </c>
      <c r="AQ45" s="716">
        <v>66123.070259378132</v>
      </c>
      <c r="AR45" s="716">
        <v>65403.902026637894</v>
      </c>
      <c r="AS45" s="716">
        <v>61704.132512039876</v>
      </c>
      <c r="AT45" s="716">
        <v>61350.897200800668</v>
      </c>
      <c r="AU45" s="716">
        <v>64216.941912273163</v>
      </c>
      <c r="AV45" s="716">
        <v>62540.92856869613</v>
      </c>
      <c r="AW45" s="716">
        <v>62626.438217539071</v>
      </c>
      <c r="AX45" s="716">
        <v>60319.27447058422</v>
      </c>
      <c r="AY45" s="716">
        <v>58013.755532842835</v>
      </c>
      <c r="AZ45" s="716">
        <v>55391.50902658113</v>
      </c>
      <c r="BA45" s="717">
        <v>55711.740759276734</v>
      </c>
      <c r="BB45" s="716">
        <v>59259.947954539712</v>
      </c>
      <c r="BC45" s="556">
        <v>52156.305071909723</v>
      </c>
      <c r="BD45" s="555">
        <v>53360.723810031515</v>
      </c>
      <c r="BE45" s="555">
        <v>55807.026627280058</v>
      </c>
      <c r="BF45" s="555">
        <v>51573.525119723519</v>
      </c>
      <c r="BG45" s="555">
        <v>49645.6159314826</v>
      </c>
      <c r="BH45" s="555">
        <v>46396.334440062339</v>
      </c>
      <c r="BI45" s="555"/>
      <c r="BJ45" s="555"/>
      <c r="BK45" s="466"/>
      <c r="BL45" s="41"/>
      <c r="BM45" s="41"/>
      <c r="BN45" s="41"/>
      <c r="BO45" s="41"/>
    </row>
    <row r="46" spans="2:67">
      <c r="P46" s="702"/>
      <c r="Q46" s="817" t="s">
        <v>323</v>
      </c>
      <c r="R46" s="568"/>
      <c r="S46" s="568"/>
      <c r="T46" s="878"/>
      <c r="V46" s="1550"/>
      <c r="W46" s="1550"/>
      <c r="X46" s="1550"/>
      <c r="Y46" s="1554"/>
      <c r="Z46" s="1541"/>
      <c r="AA46" s="569">
        <f>AA47+AA59+AA63</f>
        <v>95301.599107270798</v>
      </c>
      <c r="AB46" s="569">
        <f t="shared" ref="AB46:BA46" si="16">AB47+AB59+AB63</f>
        <v>96570.398895985621</v>
      </c>
      <c r="AC46" s="569">
        <f t="shared" si="16"/>
        <v>98064.018546208172</v>
      </c>
      <c r="AD46" s="569">
        <f t="shared" si="16"/>
        <v>95661.656157128033</v>
      </c>
      <c r="AE46" s="569">
        <f t="shared" si="16"/>
        <v>100774.69021487169</v>
      </c>
      <c r="AF46" s="569">
        <f t="shared" si="16"/>
        <v>101777.83947774168</v>
      </c>
      <c r="AG46" s="569">
        <f t="shared" si="16"/>
        <v>102915.46799981172</v>
      </c>
      <c r="AH46" s="569">
        <f t="shared" si="16"/>
        <v>101909.02663799326</v>
      </c>
      <c r="AI46" s="569">
        <f t="shared" si="16"/>
        <v>95620.946923686715</v>
      </c>
      <c r="AJ46" s="569">
        <f t="shared" si="16"/>
        <v>95925.890929587011</v>
      </c>
      <c r="AK46" s="569">
        <f t="shared" si="16"/>
        <v>97892.842972514511</v>
      </c>
      <c r="AL46" s="569">
        <f t="shared" si="16"/>
        <v>95798.494384781836</v>
      </c>
      <c r="AM46" s="569">
        <f t="shared" si="16"/>
        <v>93552.338224315405</v>
      </c>
      <c r="AN46" s="569">
        <f t="shared" si="16"/>
        <v>93605.556976805121</v>
      </c>
      <c r="AO46" s="569">
        <f t="shared" si="16"/>
        <v>92775.776087461752</v>
      </c>
      <c r="AP46" s="569">
        <f t="shared" si="16"/>
        <v>93063.11631800959</v>
      </c>
      <c r="AQ46" s="569">
        <f t="shared" si="16"/>
        <v>91766.50654219609</v>
      </c>
      <c r="AR46" s="569">
        <f t="shared" si="16"/>
        <v>91552.649124312695</v>
      </c>
      <c r="AS46" s="569">
        <f t="shared" si="16"/>
        <v>87986.001780007544</v>
      </c>
      <c r="AT46" s="569">
        <f t="shared" si="16"/>
        <v>78607.189588591122</v>
      </c>
      <c r="AU46" s="569">
        <f t="shared" si="16"/>
        <v>80282.499178900092</v>
      </c>
      <c r="AV46" s="569">
        <f t="shared" si="16"/>
        <v>79152.583360443256</v>
      </c>
      <c r="AW46" s="569">
        <f t="shared" si="16"/>
        <v>80990.359609102859</v>
      </c>
      <c r="AX46" s="569">
        <f t="shared" si="16"/>
        <v>82236.001792866708</v>
      </c>
      <c r="AY46" s="569">
        <f t="shared" si="16"/>
        <v>80803.051142642929</v>
      </c>
      <c r="AZ46" s="569">
        <f t="shared" si="16"/>
        <v>79583.811330120312</v>
      </c>
      <c r="BA46" s="569">
        <f t="shared" si="16"/>
        <v>79272.4202100041</v>
      </c>
      <c r="BB46" s="569">
        <f t="shared" ref="BB46:BG46" si="17">BB47+BB59+BB63</f>
        <v>80242.636346266096</v>
      </c>
      <c r="BC46" s="571">
        <f t="shared" si="17"/>
        <v>80104.620355692969</v>
      </c>
      <c r="BD46" s="569">
        <f t="shared" si="17"/>
        <v>78894.68700219685</v>
      </c>
      <c r="BE46" s="569">
        <f t="shared" si="17"/>
        <v>74391.664792520343</v>
      </c>
      <c r="BF46" s="569">
        <f t="shared" si="17"/>
        <v>76564.910073805673</v>
      </c>
      <c r="BG46" s="569">
        <f t="shared" si="17"/>
        <v>72449.819380822068</v>
      </c>
      <c r="BH46" s="569">
        <f t="shared" ref="BH46" si="18">BH47+BH59+BH63</f>
        <v>69922.956334500836</v>
      </c>
      <c r="BI46" s="569"/>
      <c r="BJ46" s="569"/>
      <c r="BK46" s="466"/>
      <c r="BL46" s="41"/>
      <c r="BM46" s="41"/>
      <c r="BN46" s="41"/>
      <c r="BO46" s="41"/>
    </row>
    <row r="47" spans="2:67">
      <c r="P47" s="715"/>
      <c r="Q47" s="573"/>
      <c r="R47" s="862" t="s">
        <v>294</v>
      </c>
      <c r="S47" s="574"/>
      <c r="T47" s="879"/>
      <c r="V47" s="1550"/>
      <c r="W47" s="1550"/>
      <c r="X47" s="1550"/>
      <c r="Y47" s="1553"/>
      <c r="Z47" s="1544"/>
      <c r="AA47" s="575">
        <v>65196.323143276459</v>
      </c>
      <c r="AB47" s="575">
        <v>66504.092305815269</v>
      </c>
      <c r="AC47" s="575">
        <v>66491.195503071212</v>
      </c>
      <c r="AD47" s="575">
        <v>65206.604272042714</v>
      </c>
      <c r="AE47" s="575">
        <v>66914.673664794915</v>
      </c>
      <c r="AF47" s="575">
        <v>67217.368352101825</v>
      </c>
      <c r="AG47" s="575">
        <v>67812.530773379403</v>
      </c>
      <c r="AH47" s="575">
        <v>65340.795303443796</v>
      </c>
      <c r="AI47" s="575">
        <v>59281.526422960596</v>
      </c>
      <c r="AJ47" s="575">
        <v>59655.920434108535</v>
      </c>
      <c r="AK47" s="575">
        <v>60154.895210494251</v>
      </c>
      <c r="AL47" s="575">
        <v>58863.110648753762</v>
      </c>
      <c r="AM47" s="575">
        <v>56522.873815233681</v>
      </c>
      <c r="AN47" s="575">
        <v>55902.237976626049</v>
      </c>
      <c r="AO47" s="575">
        <v>55904.276289894995</v>
      </c>
      <c r="AP47" s="575">
        <v>56970.740081467309</v>
      </c>
      <c r="AQ47" s="575">
        <v>57283.155380522221</v>
      </c>
      <c r="AR47" s="575">
        <v>56466.742968828396</v>
      </c>
      <c r="AS47" s="575">
        <v>52108.854452946929</v>
      </c>
      <c r="AT47" s="575">
        <v>46651.608739460622</v>
      </c>
      <c r="AU47" s="575">
        <v>47672.879069099632</v>
      </c>
      <c r="AV47" s="575">
        <v>47394.150784406789</v>
      </c>
      <c r="AW47" s="575">
        <v>47523.510632684731</v>
      </c>
      <c r="AX47" s="575">
        <v>49266.855777426448</v>
      </c>
      <c r="AY47" s="575">
        <v>48677.280068889304</v>
      </c>
      <c r="AZ47" s="575">
        <v>47196.836073230443</v>
      </c>
      <c r="BA47" s="576">
        <v>46785.189820035106</v>
      </c>
      <c r="BB47" s="575">
        <v>47527.448361234463</v>
      </c>
      <c r="BC47" s="576">
        <v>46818.818253097525</v>
      </c>
      <c r="BD47" s="575">
        <v>45178.368053552695</v>
      </c>
      <c r="BE47" s="575">
        <v>42237.436213889378</v>
      </c>
      <c r="BF47" s="575">
        <v>43722.59560841546</v>
      </c>
      <c r="BG47" s="575">
        <v>40779.672816014587</v>
      </c>
      <c r="BH47" s="575">
        <v>38219.88959738487</v>
      </c>
      <c r="BI47" s="575"/>
      <c r="BJ47" s="575"/>
      <c r="BK47" s="466"/>
      <c r="BL47" s="41"/>
      <c r="BM47" s="41"/>
      <c r="BN47" s="41"/>
      <c r="BO47" s="41"/>
    </row>
    <row r="48" spans="2:67">
      <c r="B48" s="27"/>
      <c r="C48" s="27"/>
      <c r="D48" s="27"/>
      <c r="E48" s="27"/>
      <c r="F48" s="27"/>
      <c r="G48" s="27"/>
      <c r="H48" s="27"/>
      <c r="I48" s="27"/>
      <c r="J48" s="27"/>
      <c r="K48" s="27"/>
      <c r="L48" s="27"/>
      <c r="M48" s="27"/>
      <c r="N48" s="27"/>
      <c r="O48" s="27"/>
      <c r="P48" s="702"/>
      <c r="Q48" s="580"/>
      <c r="R48" s="880"/>
      <c r="S48" s="460" t="s">
        <v>45</v>
      </c>
      <c r="T48" s="881"/>
      <c r="X48" s="1550"/>
      <c r="Y48" s="1553"/>
      <c r="Z48" s="1556"/>
      <c r="AA48" s="581">
        <f>SUM(AA49:AA52)</f>
        <v>48713.799951557143</v>
      </c>
      <c r="AB48" s="581">
        <f>SUM(AB49:AB52)</f>
        <v>50055.727509006254</v>
      </c>
      <c r="AC48" s="581">
        <f t="shared" ref="AC48:AZ48" si="19">SUM(AC49:AC52)</f>
        <v>50515.742177053216</v>
      </c>
      <c r="AD48" s="581">
        <f t="shared" si="19"/>
        <v>49824.560488012197</v>
      </c>
      <c r="AE48" s="581">
        <f t="shared" si="19"/>
        <v>50822.750362904619</v>
      </c>
      <c r="AF48" s="581">
        <f t="shared" si="19"/>
        <v>50688.531077973988</v>
      </c>
      <c r="AG48" s="581">
        <f t="shared" si="19"/>
        <v>51044.127701300742</v>
      </c>
      <c r="AH48" s="581">
        <f t="shared" si="19"/>
        <v>48409.229513127852</v>
      </c>
      <c r="AI48" s="581">
        <f t="shared" si="19"/>
        <v>43437.701232996616</v>
      </c>
      <c r="AJ48" s="581">
        <f t="shared" si="19"/>
        <v>43162.221354085559</v>
      </c>
      <c r="AK48" s="581">
        <f t="shared" si="19"/>
        <v>43487.276922285935</v>
      </c>
      <c r="AL48" s="581">
        <f t="shared" si="19"/>
        <v>42501.923029075173</v>
      </c>
      <c r="AM48" s="581">
        <f t="shared" si="19"/>
        <v>40225.138974983514</v>
      </c>
      <c r="AN48" s="581">
        <f t="shared" si="19"/>
        <v>40022.706637526935</v>
      </c>
      <c r="AO48" s="581">
        <f t="shared" si="19"/>
        <v>39745.124832842463</v>
      </c>
      <c r="AP48" s="581">
        <f t="shared" si="19"/>
        <v>41111.508723424922</v>
      </c>
      <c r="AQ48" s="581">
        <f t="shared" si="19"/>
        <v>41069.217387605189</v>
      </c>
      <c r="AR48" s="581">
        <f t="shared" si="19"/>
        <v>40094.300578232018</v>
      </c>
      <c r="AS48" s="581">
        <f t="shared" si="19"/>
        <v>37327.809573850856</v>
      </c>
      <c r="AT48" s="581">
        <f t="shared" si="19"/>
        <v>32651.320523922066</v>
      </c>
      <c r="AU48" s="581">
        <f t="shared" si="19"/>
        <v>32676.031698858231</v>
      </c>
      <c r="AV48" s="581">
        <f t="shared" si="19"/>
        <v>32983.411629760099</v>
      </c>
      <c r="AW48" s="581">
        <f t="shared" si="19"/>
        <v>33594.961899891277</v>
      </c>
      <c r="AX48" s="581">
        <f t="shared" si="19"/>
        <v>34930.311560817281</v>
      </c>
      <c r="AY48" s="581">
        <f t="shared" si="19"/>
        <v>34678.091525374628</v>
      </c>
      <c r="AZ48" s="581">
        <f t="shared" si="19"/>
        <v>33528.331890682399</v>
      </c>
      <c r="BA48" s="582">
        <f t="shared" ref="BA48:BF48" si="20">SUM(BA49:BA52)</f>
        <v>33431.599708774542</v>
      </c>
      <c r="BB48" s="581">
        <f t="shared" si="20"/>
        <v>33948.521332946191</v>
      </c>
      <c r="BC48" s="582">
        <f t="shared" si="20"/>
        <v>33571.283613378429</v>
      </c>
      <c r="BD48" s="581">
        <f t="shared" si="20"/>
        <v>32231.805069421283</v>
      </c>
      <c r="BE48" s="581">
        <f t="shared" si="20"/>
        <v>30704.635742564144</v>
      </c>
      <c r="BF48" s="581">
        <f t="shared" si="20"/>
        <v>31086.153924131802</v>
      </c>
      <c r="BG48" s="581">
        <f t="shared" ref="BG48:BH48" si="21">SUM(BG49:BG52)</f>
        <v>28926.600285414388</v>
      </c>
      <c r="BH48" s="581">
        <f t="shared" si="21"/>
        <v>26839.122069135439</v>
      </c>
      <c r="BI48" s="581"/>
      <c r="BJ48" s="581"/>
      <c r="BK48" s="579"/>
      <c r="BL48" s="41"/>
      <c r="BM48" s="41"/>
      <c r="BN48" s="41"/>
      <c r="BO48" s="41"/>
    </row>
    <row r="49" spans="2:67" ht="15" customHeight="1">
      <c r="B49" s="27"/>
      <c r="C49" s="27"/>
      <c r="D49" s="27"/>
      <c r="E49" s="27"/>
      <c r="F49" s="27"/>
      <c r="G49" s="27"/>
      <c r="H49" s="27"/>
      <c r="I49" s="27"/>
      <c r="J49" s="27"/>
      <c r="K49" s="27"/>
      <c r="L49" s="27"/>
      <c r="M49" s="27"/>
      <c r="N49" s="27"/>
      <c r="O49" s="27"/>
      <c r="P49" s="718"/>
      <c r="Q49" s="580"/>
      <c r="R49" s="880"/>
      <c r="S49" s="250"/>
      <c r="T49" s="882" t="s">
        <v>295</v>
      </c>
      <c r="Y49" s="1554"/>
      <c r="Z49" s="1559"/>
      <c r="AA49" s="719">
        <v>38701.103416042592</v>
      </c>
      <c r="AB49" s="719">
        <v>40346.744742035473</v>
      </c>
      <c r="AC49" s="719">
        <v>41665.79114506545</v>
      </c>
      <c r="AD49" s="719">
        <v>41224.494256585334</v>
      </c>
      <c r="AE49" s="719">
        <v>42297.116417365723</v>
      </c>
      <c r="AF49" s="719">
        <v>42142.02726535382</v>
      </c>
      <c r="AG49" s="719">
        <v>42559.539804125336</v>
      </c>
      <c r="AH49" s="719">
        <v>39926.083389390726</v>
      </c>
      <c r="AI49" s="719">
        <v>35362.599382577479</v>
      </c>
      <c r="AJ49" s="719">
        <v>35010.124942594921</v>
      </c>
      <c r="AK49" s="719">
        <v>35085.742906855594</v>
      </c>
      <c r="AL49" s="719">
        <v>34374.185269382258</v>
      </c>
      <c r="AM49" s="719">
        <v>32417.253435765444</v>
      </c>
      <c r="AN49" s="719">
        <v>31935.273453308597</v>
      </c>
      <c r="AO49" s="719">
        <v>31276.189983420805</v>
      </c>
      <c r="AP49" s="719">
        <v>32279.645554026018</v>
      </c>
      <c r="AQ49" s="719">
        <v>31990.873871774482</v>
      </c>
      <c r="AR49" s="719">
        <v>30658.349937916188</v>
      </c>
      <c r="AS49" s="719">
        <v>28552.561480293498</v>
      </c>
      <c r="AT49" s="719">
        <v>25308.481718967807</v>
      </c>
      <c r="AU49" s="719">
        <v>24321.270937421363</v>
      </c>
      <c r="AV49" s="719">
        <v>24982.895526650263</v>
      </c>
      <c r="AW49" s="719">
        <v>25624.79533860795</v>
      </c>
      <c r="AX49" s="719">
        <v>26805.206128279013</v>
      </c>
      <c r="AY49" s="719">
        <v>26557.37523672733</v>
      </c>
      <c r="AZ49" s="719">
        <v>25936.139788924989</v>
      </c>
      <c r="BA49" s="720">
        <v>25969.470794926132</v>
      </c>
      <c r="BB49" s="719">
        <v>26428.778063772283</v>
      </c>
      <c r="BC49" s="720">
        <v>26182.943719015086</v>
      </c>
      <c r="BD49" s="719">
        <v>25328.005761907836</v>
      </c>
      <c r="BE49" s="719">
        <v>24490.267324230699</v>
      </c>
      <c r="BF49" s="719">
        <v>24395.605542970698</v>
      </c>
      <c r="BG49" s="719">
        <v>22479.160225974269</v>
      </c>
      <c r="BH49" s="719">
        <v>20755.858711412857</v>
      </c>
      <c r="BI49" s="719"/>
      <c r="BJ49" s="719"/>
      <c r="BK49" s="579"/>
      <c r="BL49" s="41"/>
      <c r="BM49" s="41"/>
      <c r="BN49" s="41"/>
      <c r="BO49" s="41"/>
    </row>
    <row r="50" spans="2:67" ht="15" customHeight="1">
      <c r="B50" s="27"/>
      <c r="C50" s="27"/>
      <c r="D50" s="27"/>
      <c r="E50" s="27"/>
      <c r="F50" s="27"/>
      <c r="G50" s="27"/>
      <c r="H50" s="27"/>
      <c r="I50" s="27"/>
      <c r="J50" s="27"/>
      <c r="K50" s="27"/>
      <c r="L50" s="27"/>
      <c r="M50" s="27"/>
      <c r="N50" s="27"/>
      <c r="O50" s="27"/>
      <c r="P50" s="718"/>
      <c r="Q50" s="580"/>
      <c r="R50" s="880"/>
      <c r="S50" s="250"/>
      <c r="T50" s="883" t="s">
        <v>296</v>
      </c>
      <c r="Y50" s="1554"/>
      <c r="Z50" s="1559"/>
      <c r="AA50" s="25">
        <v>6674.4490046098008</v>
      </c>
      <c r="AB50" s="25">
        <v>6524.5328569297899</v>
      </c>
      <c r="AC50" s="25">
        <v>5945.8339540571296</v>
      </c>
      <c r="AD50" s="25">
        <v>5842.3534676861218</v>
      </c>
      <c r="AE50" s="25">
        <v>5740.0247792311475</v>
      </c>
      <c r="AF50" s="25">
        <v>5795.1316308500936</v>
      </c>
      <c r="AG50" s="25">
        <v>5789.0719316293607</v>
      </c>
      <c r="AH50" s="25">
        <v>5903.8352801359188</v>
      </c>
      <c r="AI50" s="25">
        <v>5638.1994106625216</v>
      </c>
      <c r="AJ50" s="25">
        <v>5703.2053582387398</v>
      </c>
      <c r="AK50" s="25">
        <v>5899.9845210859867</v>
      </c>
      <c r="AL50" s="25">
        <v>5594.9262706926856</v>
      </c>
      <c r="AM50" s="25">
        <v>5607.0023060629446</v>
      </c>
      <c r="AN50" s="25">
        <v>6016.2632307025469</v>
      </c>
      <c r="AO50" s="25">
        <v>6398.6869967575658</v>
      </c>
      <c r="AP50" s="25">
        <v>6645.7105523034488</v>
      </c>
      <c r="AQ50" s="25">
        <v>6788.1886315874171</v>
      </c>
      <c r="AR50" s="25">
        <v>7012.0890129308336</v>
      </c>
      <c r="AS50" s="25">
        <v>6591.81832614634</v>
      </c>
      <c r="AT50" s="25">
        <v>5364.6005099960848</v>
      </c>
      <c r="AU50" s="25">
        <v>6284.7190568659116</v>
      </c>
      <c r="AV50" s="25">
        <v>5895.7907835699853</v>
      </c>
      <c r="AW50" s="25">
        <v>5679.3251402286451</v>
      </c>
      <c r="AX50" s="25">
        <v>5766.6750900500374</v>
      </c>
      <c r="AY50" s="25">
        <v>5811.9451381047556</v>
      </c>
      <c r="AZ50" s="25">
        <v>5477.0464397639898</v>
      </c>
      <c r="BA50" s="26">
        <v>5504.0022085956616</v>
      </c>
      <c r="BB50" s="25">
        <v>5583.2353800745541</v>
      </c>
      <c r="BC50" s="26">
        <v>5615.0174032474988</v>
      </c>
      <c r="BD50" s="25">
        <v>5200.0262366432871</v>
      </c>
      <c r="BE50" s="25">
        <v>4504.2505011024523</v>
      </c>
      <c r="BF50" s="25">
        <v>4891.887190342547</v>
      </c>
      <c r="BG50" s="25">
        <v>4608.0764380638348</v>
      </c>
      <c r="BH50" s="25">
        <v>4480.9596790581954</v>
      </c>
      <c r="BI50" s="25"/>
      <c r="BJ50" s="25"/>
      <c r="BK50" s="579"/>
      <c r="BL50" s="41"/>
      <c r="BM50" s="41"/>
      <c r="BN50" s="41"/>
      <c r="BO50" s="41"/>
    </row>
    <row r="51" spans="2:67" ht="15" customHeight="1">
      <c r="B51" s="27"/>
      <c r="C51" s="27"/>
      <c r="D51" s="27"/>
      <c r="E51" s="27"/>
      <c r="F51" s="27"/>
      <c r="G51" s="27"/>
      <c r="H51" s="27"/>
      <c r="I51" s="27"/>
      <c r="J51" s="27"/>
      <c r="K51" s="27"/>
      <c r="L51" s="27"/>
      <c r="M51" s="27"/>
      <c r="N51" s="27"/>
      <c r="O51" s="27"/>
      <c r="P51" s="718"/>
      <c r="Q51" s="580"/>
      <c r="R51" s="880"/>
      <c r="S51" s="250"/>
      <c r="T51" s="883" t="s">
        <v>297</v>
      </c>
      <c r="Y51" s="1554"/>
      <c r="Z51" s="1559"/>
      <c r="AA51" s="25">
        <v>312.93265823101166</v>
      </c>
      <c r="AB51" s="25">
        <v>307.97107789698435</v>
      </c>
      <c r="AC51" s="25">
        <v>295.29687962532637</v>
      </c>
      <c r="AD51" s="25">
        <v>290.63467317525141</v>
      </c>
      <c r="AE51" s="25">
        <v>290.02818822876941</v>
      </c>
      <c r="AF51" s="25">
        <v>283.40724792134881</v>
      </c>
      <c r="AG51" s="25">
        <v>282.81616108587957</v>
      </c>
      <c r="AH51" s="25">
        <v>270.4505316939792</v>
      </c>
      <c r="AI51" s="25">
        <v>231.01486186880268</v>
      </c>
      <c r="AJ51" s="25">
        <v>236.17622947190605</v>
      </c>
      <c r="AK51" s="25">
        <v>232.77059403447643</v>
      </c>
      <c r="AL51" s="25">
        <v>223.34615935223468</v>
      </c>
      <c r="AM51" s="25">
        <v>216.97067555275785</v>
      </c>
      <c r="AN51" s="25">
        <v>253.04917488817512</v>
      </c>
      <c r="AO51" s="25">
        <v>259.84110151123582</v>
      </c>
      <c r="AP51" s="25">
        <v>243.96514344126908</v>
      </c>
      <c r="AQ51" s="25">
        <v>231.92793937005607</v>
      </c>
      <c r="AR51" s="25">
        <v>216.15611100140237</v>
      </c>
      <c r="AS51" s="25">
        <v>183.2383982729593</v>
      </c>
      <c r="AT51" s="25">
        <v>164.79831510666327</v>
      </c>
      <c r="AU51" s="25">
        <v>188.02623863878793</v>
      </c>
      <c r="AV51" s="25">
        <v>188.07840694740474</v>
      </c>
      <c r="AW51" s="25">
        <v>199.57086177654855</v>
      </c>
      <c r="AX51" s="25">
        <v>212.11792199407731</v>
      </c>
      <c r="AY51" s="25">
        <v>209.39134529972279</v>
      </c>
      <c r="AZ51" s="25">
        <v>210.50366839149265</v>
      </c>
      <c r="BA51" s="26">
        <v>206.20457113393425</v>
      </c>
      <c r="BB51" s="25">
        <v>213.00806049427757</v>
      </c>
      <c r="BC51" s="26">
        <v>217.2544088476491</v>
      </c>
      <c r="BD51" s="25">
        <v>197.83983652610891</v>
      </c>
      <c r="BE51" s="25">
        <v>163.5904862519815</v>
      </c>
      <c r="BF51" s="25">
        <v>167.57679846059588</v>
      </c>
      <c r="BG51" s="25">
        <v>152.20836981833781</v>
      </c>
      <c r="BH51" s="25">
        <v>163.8081672406669</v>
      </c>
      <c r="BI51" s="25"/>
      <c r="BJ51" s="25"/>
      <c r="BK51" s="579"/>
      <c r="BL51" s="41"/>
      <c r="BM51" s="41"/>
      <c r="BN51" s="41"/>
      <c r="BO51" s="41"/>
    </row>
    <row r="52" spans="2:67" ht="15" customHeight="1">
      <c r="B52" s="27"/>
      <c r="C52" s="27"/>
      <c r="D52" s="27"/>
      <c r="E52" s="27"/>
      <c r="F52" s="27"/>
      <c r="G52" s="27"/>
      <c r="H52" s="27"/>
      <c r="I52" s="27"/>
      <c r="J52" s="27"/>
      <c r="K52" s="27"/>
      <c r="L52" s="27"/>
      <c r="M52" s="27"/>
      <c r="N52" s="27"/>
      <c r="O52" s="27"/>
      <c r="P52" s="718"/>
      <c r="Q52" s="580"/>
      <c r="R52" s="880"/>
      <c r="S52" s="591"/>
      <c r="T52" s="872" t="s">
        <v>365</v>
      </c>
      <c r="Y52" s="1554"/>
      <c r="Z52" s="1559"/>
      <c r="AA52" s="518">
        <v>3025.3148726737413</v>
      </c>
      <c r="AB52" s="518">
        <v>2876.4788321440037</v>
      </c>
      <c r="AC52" s="518">
        <v>2608.8201983053082</v>
      </c>
      <c r="AD52" s="518">
        <v>2467.0780905654915</v>
      </c>
      <c r="AE52" s="518">
        <v>2495.5809780789796</v>
      </c>
      <c r="AF52" s="518">
        <v>2467.9649338487307</v>
      </c>
      <c r="AG52" s="518">
        <v>2412.6998044601655</v>
      </c>
      <c r="AH52" s="518">
        <v>2308.86031190723</v>
      </c>
      <c r="AI52" s="518">
        <v>2205.887577887816</v>
      </c>
      <c r="AJ52" s="518">
        <v>2212.7148237799938</v>
      </c>
      <c r="AK52" s="518">
        <v>2268.7789003098792</v>
      </c>
      <c r="AL52" s="518">
        <v>2309.4653296479942</v>
      </c>
      <c r="AM52" s="518">
        <v>1983.9125576023625</v>
      </c>
      <c r="AN52" s="518">
        <v>1818.1207786276111</v>
      </c>
      <c r="AO52" s="518">
        <v>1810.4067511528565</v>
      </c>
      <c r="AP52" s="518">
        <v>1942.187473654189</v>
      </c>
      <c r="AQ52" s="518">
        <v>2058.2269448732345</v>
      </c>
      <c r="AR52" s="518">
        <v>2207.7055163835989</v>
      </c>
      <c r="AS52" s="518">
        <v>2000.1913691380626</v>
      </c>
      <c r="AT52" s="518">
        <v>1813.4399798515126</v>
      </c>
      <c r="AU52" s="518">
        <v>1882.0154659321704</v>
      </c>
      <c r="AV52" s="518">
        <v>1916.6469125924464</v>
      </c>
      <c r="AW52" s="518">
        <v>2091.2705592781335</v>
      </c>
      <c r="AX52" s="518">
        <v>2146.3124204941573</v>
      </c>
      <c r="AY52" s="518">
        <v>2099.3798052428242</v>
      </c>
      <c r="AZ52" s="518">
        <v>1904.6419936019261</v>
      </c>
      <c r="BA52" s="518">
        <v>1751.9221341188145</v>
      </c>
      <c r="BB52" s="517">
        <v>1723.4998286050727</v>
      </c>
      <c r="BC52" s="518">
        <v>1556.0680822682007</v>
      </c>
      <c r="BD52" s="517">
        <v>1505.933234344051</v>
      </c>
      <c r="BE52" s="517">
        <v>1546.5274309790095</v>
      </c>
      <c r="BF52" s="517">
        <v>1631.0843923579648</v>
      </c>
      <c r="BG52" s="517">
        <v>1687.1552515579463</v>
      </c>
      <c r="BH52" s="517">
        <v>1438.4955114237205</v>
      </c>
      <c r="BI52" s="517"/>
      <c r="BJ52" s="517"/>
      <c r="BK52" s="579"/>
      <c r="BL52" s="721"/>
      <c r="BM52" s="704"/>
      <c r="BN52" s="41"/>
      <c r="BO52" s="41"/>
    </row>
    <row r="53" spans="2:67">
      <c r="B53" s="27"/>
      <c r="C53" s="27"/>
      <c r="D53" s="27"/>
      <c r="E53" s="27"/>
      <c r="F53" s="27"/>
      <c r="G53" s="27"/>
      <c r="H53" s="27"/>
      <c r="I53" s="27"/>
      <c r="J53" s="27"/>
      <c r="K53" s="27"/>
      <c r="L53" s="27"/>
      <c r="M53" s="27"/>
      <c r="N53" s="27"/>
      <c r="O53" s="27"/>
      <c r="P53" s="702"/>
      <c r="Q53" s="580"/>
      <c r="R53" s="880"/>
      <c r="S53" s="596" t="s">
        <v>46</v>
      </c>
      <c r="T53" s="884"/>
      <c r="X53" s="1550"/>
      <c r="Y53" s="1554"/>
      <c r="Z53" s="1556"/>
      <c r="AA53" s="598">
        <v>6110.1287632459471</v>
      </c>
      <c r="AB53" s="598">
        <v>6112.4235957115616</v>
      </c>
      <c r="AC53" s="598">
        <v>5920.0489766633864</v>
      </c>
      <c r="AD53" s="598">
        <v>5492.0590179789406</v>
      </c>
      <c r="AE53" s="598">
        <v>5912.1973001389179</v>
      </c>
      <c r="AF53" s="598">
        <v>6089.5652915714236</v>
      </c>
      <c r="AG53" s="598">
        <v>6099.2036369567932</v>
      </c>
      <c r="AH53" s="598">
        <v>6209.9630784856045</v>
      </c>
      <c r="AI53" s="598">
        <v>5610.9291802902389</v>
      </c>
      <c r="AJ53" s="598">
        <v>6171.3900929821166</v>
      </c>
      <c r="AK53" s="598">
        <v>6025.7379581936566</v>
      </c>
      <c r="AL53" s="598">
        <v>5624.9799564628793</v>
      </c>
      <c r="AM53" s="598">
        <v>5608.1291318689182</v>
      </c>
      <c r="AN53" s="598">
        <v>5475.2787403128787</v>
      </c>
      <c r="AO53" s="598">
        <v>5559.5027663512165</v>
      </c>
      <c r="AP53" s="598">
        <v>5204.8990762786725</v>
      </c>
      <c r="AQ53" s="598">
        <v>5287.1408435678395</v>
      </c>
      <c r="AR53" s="598">
        <v>5371.5888286292729</v>
      </c>
      <c r="AS53" s="598">
        <v>4502.9019510467988</v>
      </c>
      <c r="AT53" s="598">
        <v>4365.5620350085583</v>
      </c>
      <c r="AU53" s="598">
        <v>4855.8037405353971</v>
      </c>
      <c r="AV53" s="598">
        <v>4537.6221345685035</v>
      </c>
      <c r="AW53" s="598">
        <v>4118.0111379249984</v>
      </c>
      <c r="AX53" s="598">
        <v>4223.9987730522698</v>
      </c>
      <c r="AY53" s="598">
        <v>4139.4042807930182</v>
      </c>
      <c r="AZ53" s="598">
        <v>4011.7585579969254</v>
      </c>
      <c r="BA53" s="598">
        <v>3664.9034485541897</v>
      </c>
      <c r="BB53" s="597">
        <v>3858.9039300310951</v>
      </c>
      <c r="BC53" s="598">
        <v>3609.5389025527252</v>
      </c>
      <c r="BD53" s="597">
        <v>3751.734985889565</v>
      </c>
      <c r="BE53" s="597">
        <v>3092.9508993959153</v>
      </c>
      <c r="BF53" s="597">
        <v>3809.3801858990887</v>
      </c>
      <c r="BG53" s="597">
        <v>3458.0872202430655</v>
      </c>
      <c r="BH53" s="597">
        <v>3207.8802616140465</v>
      </c>
      <c r="BI53" s="597"/>
      <c r="BJ53" s="597"/>
      <c r="BK53" s="579"/>
      <c r="BL53" s="721"/>
      <c r="BM53" s="704"/>
      <c r="BN53" s="41"/>
      <c r="BO53" s="41"/>
    </row>
    <row r="54" spans="2:67" ht="15" customHeight="1">
      <c r="B54" s="27"/>
      <c r="C54" s="27"/>
      <c r="D54" s="27"/>
      <c r="E54" s="27"/>
      <c r="F54" s="27"/>
      <c r="G54" s="27"/>
      <c r="H54" s="27"/>
      <c r="I54" s="27"/>
      <c r="J54" s="27"/>
      <c r="K54" s="27"/>
      <c r="L54" s="27"/>
      <c r="M54" s="27"/>
      <c r="N54" s="27"/>
      <c r="O54" s="27"/>
      <c r="P54" s="718"/>
      <c r="Q54" s="580"/>
      <c r="R54" s="880"/>
      <c r="S54" s="601"/>
      <c r="T54" s="882" t="s">
        <v>231</v>
      </c>
      <c r="Y54" s="1554"/>
      <c r="Z54" s="1559"/>
      <c r="AA54" s="720">
        <v>2448.5178614960764</v>
      </c>
      <c r="AB54" s="720">
        <v>2424.8920146618211</v>
      </c>
      <c r="AC54" s="720">
        <v>2443.5383561070171</v>
      </c>
      <c r="AD54" s="720">
        <v>2281.5261202570259</v>
      </c>
      <c r="AE54" s="720">
        <v>2478.6922010047424</v>
      </c>
      <c r="AF54" s="720">
        <v>2474.5803061808574</v>
      </c>
      <c r="AG54" s="720">
        <v>2443.7023619509987</v>
      </c>
      <c r="AH54" s="720">
        <v>2456.0658159268651</v>
      </c>
      <c r="AI54" s="720">
        <v>2113.9613694960235</v>
      </c>
      <c r="AJ54" s="720">
        <v>2452.1725150013735</v>
      </c>
      <c r="AK54" s="720">
        <v>2315.1604449603219</v>
      </c>
      <c r="AL54" s="720">
        <v>2172.0875778619734</v>
      </c>
      <c r="AM54" s="720">
        <v>2021.9026358301883</v>
      </c>
      <c r="AN54" s="720">
        <v>1804.8529241451274</v>
      </c>
      <c r="AO54" s="720">
        <v>1816.8218628875072</v>
      </c>
      <c r="AP54" s="720">
        <v>1500.9217938970555</v>
      </c>
      <c r="AQ54" s="720">
        <v>1522.7577095499296</v>
      </c>
      <c r="AR54" s="720">
        <v>1570.9164529631832</v>
      </c>
      <c r="AS54" s="720">
        <v>1327.3892165548605</v>
      </c>
      <c r="AT54" s="720">
        <v>1318.6705587355777</v>
      </c>
      <c r="AU54" s="720">
        <v>1465.3778860309596</v>
      </c>
      <c r="AV54" s="720">
        <v>1317.7725960618686</v>
      </c>
      <c r="AW54" s="720">
        <v>1214.5359964618558</v>
      </c>
      <c r="AX54" s="720">
        <v>1269.0426392876975</v>
      </c>
      <c r="AY54" s="720">
        <v>1260.5706292450777</v>
      </c>
      <c r="AZ54" s="720">
        <v>1297.8926401231622</v>
      </c>
      <c r="BA54" s="720">
        <v>959.41190590497672</v>
      </c>
      <c r="BB54" s="719">
        <v>1019.3417082535009</v>
      </c>
      <c r="BC54" s="720">
        <v>777.77680152232574</v>
      </c>
      <c r="BD54" s="719">
        <v>1021.1241933191551</v>
      </c>
      <c r="BE54" s="719">
        <v>752.85748024529619</v>
      </c>
      <c r="BF54" s="719">
        <v>1106.3632095144847</v>
      </c>
      <c r="BG54" s="719">
        <v>909.44155328927332</v>
      </c>
      <c r="BH54" s="719">
        <v>888.05388600624133</v>
      </c>
      <c r="BI54" s="719"/>
      <c r="BJ54" s="719"/>
      <c r="BK54" s="579"/>
      <c r="BL54" s="41"/>
      <c r="BM54" s="41"/>
      <c r="BN54" s="41"/>
      <c r="BO54" s="41"/>
    </row>
    <row r="55" spans="2:67" ht="15" customHeight="1">
      <c r="B55" s="27"/>
      <c r="C55" s="27"/>
      <c r="D55" s="27"/>
      <c r="E55" s="27"/>
      <c r="F55" s="27"/>
      <c r="G55" s="27"/>
      <c r="H55" s="27"/>
      <c r="I55" s="27"/>
      <c r="J55" s="27"/>
      <c r="K55" s="27"/>
      <c r="L55" s="27"/>
      <c r="M55" s="27"/>
      <c r="N55" s="27"/>
      <c r="O55" s="27"/>
      <c r="P55" s="718"/>
      <c r="Q55" s="580"/>
      <c r="R55" s="880"/>
      <c r="S55" s="602"/>
      <c r="T55" s="872" t="s">
        <v>366</v>
      </c>
      <c r="Y55" s="1554"/>
      <c r="Z55" s="1559"/>
      <c r="AA55" s="517">
        <f>AA53-AA54</f>
        <v>3661.6109017498707</v>
      </c>
      <c r="AB55" s="517">
        <f>AB53-AB54</f>
        <v>3687.5315810497405</v>
      </c>
      <c r="AC55" s="517">
        <f t="shared" ref="AC55:BA55" si="22">AC53-AC54</f>
        <v>3476.5106205563693</v>
      </c>
      <c r="AD55" s="517">
        <f t="shared" si="22"/>
        <v>3210.5328977219147</v>
      </c>
      <c r="AE55" s="517">
        <f t="shared" si="22"/>
        <v>3433.5050991341755</v>
      </c>
      <c r="AF55" s="517">
        <f t="shared" si="22"/>
        <v>3614.9849853905662</v>
      </c>
      <c r="AG55" s="517">
        <f t="shared" si="22"/>
        <v>3655.5012750057945</v>
      </c>
      <c r="AH55" s="517">
        <f t="shared" si="22"/>
        <v>3753.8972625587394</v>
      </c>
      <c r="AI55" s="517">
        <f t="shared" si="22"/>
        <v>3496.9678107942154</v>
      </c>
      <c r="AJ55" s="517">
        <f t="shared" si="22"/>
        <v>3719.217577980743</v>
      </c>
      <c r="AK55" s="517">
        <f t="shared" si="22"/>
        <v>3710.5775132333347</v>
      </c>
      <c r="AL55" s="517">
        <f t="shared" si="22"/>
        <v>3452.8923786009059</v>
      </c>
      <c r="AM55" s="517">
        <f t="shared" si="22"/>
        <v>3586.2264960387301</v>
      </c>
      <c r="AN55" s="517">
        <f t="shared" si="22"/>
        <v>3670.4258161677512</v>
      </c>
      <c r="AO55" s="517">
        <f t="shared" si="22"/>
        <v>3742.680903463709</v>
      </c>
      <c r="AP55" s="517">
        <f t="shared" si="22"/>
        <v>3703.977282381617</v>
      </c>
      <c r="AQ55" s="517">
        <f t="shared" si="22"/>
        <v>3764.3831340179099</v>
      </c>
      <c r="AR55" s="517">
        <f t="shared" si="22"/>
        <v>3800.6723756660895</v>
      </c>
      <c r="AS55" s="517">
        <f t="shared" si="22"/>
        <v>3175.5127344919383</v>
      </c>
      <c r="AT55" s="517">
        <f t="shared" si="22"/>
        <v>3046.8914762729805</v>
      </c>
      <c r="AU55" s="517">
        <f t="shared" si="22"/>
        <v>3390.4258545044377</v>
      </c>
      <c r="AV55" s="517">
        <f t="shared" si="22"/>
        <v>3219.8495385066349</v>
      </c>
      <c r="AW55" s="517">
        <f t="shared" si="22"/>
        <v>2903.4751414631428</v>
      </c>
      <c r="AX55" s="517">
        <f t="shared" si="22"/>
        <v>2954.9561337645723</v>
      </c>
      <c r="AY55" s="517">
        <f t="shared" si="22"/>
        <v>2878.8336515479405</v>
      </c>
      <c r="AZ55" s="517">
        <f t="shared" si="22"/>
        <v>2713.8659178737635</v>
      </c>
      <c r="BA55" s="518">
        <f t="shared" si="22"/>
        <v>2705.491542649213</v>
      </c>
      <c r="BB55" s="517">
        <f>BB53-BB54</f>
        <v>2839.5622217775945</v>
      </c>
      <c r="BC55" s="518">
        <f>BC53-BC54</f>
        <v>2831.7621010303992</v>
      </c>
      <c r="BD55" s="517">
        <f>BD53-BD54</f>
        <v>2730.61079257041</v>
      </c>
      <c r="BE55" s="517">
        <f>BE53-BE54</f>
        <v>2340.093419150619</v>
      </c>
      <c r="BF55" s="517">
        <f>BF53-BF54</f>
        <v>2703.0169763846043</v>
      </c>
      <c r="BG55" s="517">
        <f t="shared" ref="BG55" si="23">BG53-BG54</f>
        <v>2548.645666953792</v>
      </c>
      <c r="BH55" s="517">
        <f>BH53-BH54</f>
        <v>2319.8263756078049</v>
      </c>
      <c r="BI55" s="517"/>
      <c r="BJ55" s="517"/>
      <c r="BK55" s="579"/>
      <c r="BL55" s="41"/>
      <c r="BM55" s="41"/>
      <c r="BN55" s="41"/>
      <c r="BO55" s="41"/>
    </row>
    <row r="56" spans="2:67">
      <c r="B56" s="27"/>
      <c r="C56" s="27"/>
      <c r="D56" s="27"/>
      <c r="E56" s="27"/>
      <c r="F56" s="27"/>
      <c r="G56" s="27"/>
      <c r="H56" s="27"/>
      <c r="I56" s="27"/>
      <c r="J56" s="27"/>
      <c r="K56" s="27"/>
      <c r="L56" s="27"/>
      <c r="M56" s="27"/>
      <c r="N56" s="27"/>
      <c r="O56" s="27"/>
      <c r="P56" s="718"/>
      <c r="Q56" s="580"/>
      <c r="R56" s="880"/>
      <c r="S56" s="820" t="s">
        <v>367</v>
      </c>
      <c r="T56" s="885"/>
      <c r="X56" s="1550"/>
      <c r="Y56" s="1553"/>
      <c r="Z56" s="1544"/>
      <c r="AA56" s="605">
        <v>7291.6150985304193</v>
      </c>
      <c r="AB56" s="605">
        <v>7145.9571277713421</v>
      </c>
      <c r="AC56" s="605">
        <v>6856.7104455657809</v>
      </c>
      <c r="AD56" s="605">
        <v>6721.2152127579093</v>
      </c>
      <c r="AE56" s="605">
        <v>6734.3807786019261</v>
      </c>
      <c r="AF56" s="605">
        <v>6934.5284869924399</v>
      </c>
      <c r="AG56" s="605">
        <v>6961.400280759779</v>
      </c>
      <c r="AH56" s="605">
        <v>6932.7209888523757</v>
      </c>
      <c r="AI56" s="605">
        <v>6645.3598779964195</v>
      </c>
      <c r="AJ56" s="605">
        <v>6578.8495921561944</v>
      </c>
      <c r="AK56" s="605">
        <v>6868.4684534997932</v>
      </c>
      <c r="AL56" s="605">
        <v>6905.139709002864</v>
      </c>
      <c r="AM56" s="605">
        <v>6769.2967655909169</v>
      </c>
      <c r="AN56" s="605">
        <v>6540.9498695917619</v>
      </c>
      <c r="AO56" s="605">
        <v>6647.7143368855432</v>
      </c>
      <c r="AP56" s="605">
        <v>6679.4328303542388</v>
      </c>
      <c r="AQ56" s="605">
        <v>6737.6532233571206</v>
      </c>
      <c r="AR56" s="605">
        <v>6841.899202177673</v>
      </c>
      <c r="AS56" s="605">
        <v>6418.3708618020182</v>
      </c>
      <c r="AT56" s="605">
        <v>5759.5236281309817</v>
      </c>
      <c r="AU56" s="605">
        <v>6362.9360900816855</v>
      </c>
      <c r="AV56" s="605">
        <v>6167.4795134647666</v>
      </c>
      <c r="AW56" s="605">
        <v>6262.8167049810636</v>
      </c>
      <c r="AX56" s="605">
        <v>6391.1833372495512</v>
      </c>
      <c r="AY56" s="605">
        <v>6304.6692433123908</v>
      </c>
      <c r="AZ56" s="605">
        <v>6094.2589587502134</v>
      </c>
      <c r="BA56" s="605">
        <v>6016.5515969002663</v>
      </c>
      <c r="BB56" s="605">
        <v>5929.1602195656142</v>
      </c>
      <c r="BC56" s="605">
        <v>5804.0920298604688</v>
      </c>
      <c r="BD56" s="605">
        <v>5484.4893521476079</v>
      </c>
      <c r="BE56" s="605">
        <v>5047.6453196034281</v>
      </c>
      <c r="BF56" s="605">
        <v>5419.8803025397137</v>
      </c>
      <c r="BG56" s="605">
        <v>5169.5899095979039</v>
      </c>
      <c r="BH56" s="605">
        <v>5019.4841464229312</v>
      </c>
      <c r="BI56" s="605"/>
      <c r="BJ56" s="605"/>
      <c r="BK56" s="579"/>
      <c r="BL56" s="41"/>
      <c r="BM56" s="41"/>
      <c r="BN56" s="41"/>
      <c r="BO56" s="41"/>
    </row>
    <row r="57" spans="2:67">
      <c r="B57" s="27"/>
      <c r="C57" s="27"/>
      <c r="D57" s="27"/>
      <c r="E57" s="27"/>
      <c r="F57" s="27"/>
      <c r="G57" s="27"/>
      <c r="H57" s="27"/>
      <c r="I57" s="27"/>
      <c r="J57" s="27"/>
      <c r="K57" s="27"/>
      <c r="L57" s="27"/>
      <c r="M57" s="27"/>
      <c r="N57" s="27"/>
      <c r="O57" s="27"/>
      <c r="P57" s="718"/>
      <c r="Q57" s="580"/>
      <c r="R57" s="880"/>
      <c r="S57" s="1826" t="s">
        <v>298</v>
      </c>
      <c r="T57" s="1827"/>
      <c r="X57" s="1810"/>
      <c r="Y57" s="1810"/>
      <c r="Z57" s="1544"/>
      <c r="AA57" s="722">
        <v>2207.2561940441742</v>
      </c>
      <c r="AB57" s="722">
        <v>2306.3446658036246</v>
      </c>
      <c r="AC57" s="722">
        <v>2284.6200794304968</v>
      </c>
      <c r="AD57" s="722">
        <v>2266.1512610459313</v>
      </c>
      <c r="AE57" s="722">
        <v>2506.2782279801381</v>
      </c>
      <c r="AF57" s="722">
        <v>2550.5091828631639</v>
      </c>
      <c r="AG57" s="722">
        <v>2721.1879090090915</v>
      </c>
      <c r="AH57" s="722">
        <v>2818.036975014561</v>
      </c>
      <c r="AI57" s="722">
        <v>2650.8416480474998</v>
      </c>
      <c r="AJ57" s="722">
        <v>2810.1792022129384</v>
      </c>
      <c r="AK57" s="722">
        <v>2840.7184563111482</v>
      </c>
      <c r="AL57" s="722">
        <v>2905.777553163738</v>
      </c>
      <c r="AM57" s="722">
        <v>3024.6755997562177</v>
      </c>
      <c r="AN57" s="722">
        <v>2951.0319907509911</v>
      </c>
      <c r="AO57" s="722">
        <v>3039.3519107317788</v>
      </c>
      <c r="AP57" s="722">
        <v>3031.0567440892873</v>
      </c>
      <c r="AQ57" s="722">
        <v>3246.389346742099</v>
      </c>
      <c r="AR57" s="722">
        <v>3207.3558984868077</v>
      </c>
      <c r="AS57" s="722">
        <v>2928.4653776227583</v>
      </c>
      <c r="AT57" s="722">
        <v>3015.6318380221392</v>
      </c>
      <c r="AU57" s="722">
        <v>2897.859042363923</v>
      </c>
      <c r="AV57" s="722">
        <v>2839.9345486134202</v>
      </c>
      <c r="AW57" s="722">
        <v>2678.5110607332244</v>
      </c>
      <c r="AX57" s="722">
        <v>2817.4480703073436</v>
      </c>
      <c r="AY57" s="722">
        <v>2656.6972175892129</v>
      </c>
      <c r="AZ57" s="722">
        <v>2608.2125178009092</v>
      </c>
      <c r="BA57" s="722">
        <v>2699.760683806101</v>
      </c>
      <c r="BB57" s="722">
        <v>2809.1071283625056</v>
      </c>
      <c r="BC57" s="722">
        <v>2874.8420392132221</v>
      </c>
      <c r="BD57" s="722">
        <v>2765.5333305659569</v>
      </c>
      <c r="BE57" s="722">
        <v>2508.6477280456656</v>
      </c>
      <c r="BF57" s="722">
        <v>2513.0995066679075</v>
      </c>
      <c r="BG57" s="722">
        <v>2340.366496598981</v>
      </c>
      <c r="BH57" s="722">
        <v>2264.4775599078071</v>
      </c>
      <c r="BI57" s="722"/>
      <c r="BJ57" s="722"/>
      <c r="BK57" s="579"/>
      <c r="BL57" s="41"/>
      <c r="BM57" s="41"/>
      <c r="BN57" s="41"/>
      <c r="BO57" s="41"/>
    </row>
    <row r="58" spans="2:67" ht="14.4" thickBot="1">
      <c r="B58" s="27"/>
      <c r="C58" s="27"/>
      <c r="D58" s="27"/>
      <c r="E58" s="27"/>
      <c r="F58" s="27"/>
      <c r="G58" s="27"/>
      <c r="H58" s="27"/>
      <c r="I58" s="27"/>
      <c r="J58" s="27"/>
      <c r="K58" s="27"/>
      <c r="L58" s="27"/>
      <c r="M58" s="27"/>
      <c r="N58" s="27"/>
      <c r="O58" s="27"/>
      <c r="P58" s="718"/>
      <c r="Q58" s="580"/>
      <c r="R58" s="612"/>
      <c r="S58" s="844" t="s">
        <v>387</v>
      </c>
      <c r="T58" s="886"/>
      <c r="X58" s="1550"/>
      <c r="Y58" s="1553"/>
      <c r="Z58" s="1544"/>
      <c r="AA58" s="614">
        <v>873.52313589876997</v>
      </c>
      <c r="AB58" s="614">
        <v>883.63940752249346</v>
      </c>
      <c r="AC58" s="614">
        <v>914.07382435833756</v>
      </c>
      <c r="AD58" s="614">
        <v>902.61829224773157</v>
      </c>
      <c r="AE58" s="614">
        <v>939.06699516930814</v>
      </c>
      <c r="AF58" s="614">
        <v>954.23431270080505</v>
      </c>
      <c r="AG58" s="614">
        <v>986.61124535298813</v>
      </c>
      <c r="AH58" s="614">
        <v>970.84474796340817</v>
      </c>
      <c r="AI58" s="614">
        <v>936.69448362981711</v>
      </c>
      <c r="AJ58" s="614">
        <v>933.28019267172999</v>
      </c>
      <c r="AK58" s="614">
        <v>932.69342020371516</v>
      </c>
      <c r="AL58" s="614">
        <v>925.29040104911053</v>
      </c>
      <c r="AM58" s="614">
        <v>895.63334303410966</v>
      </c>
      <c r="AN58" s="614">
        <v>912.27073844348183</v>
      </c>
      <c r="AO58" s="614">
        <v>912.58244308400106</v>
      </c>
      <c r="AP58" s="614">
        <v>943.84270732019093</v>
      </c>
      <c r="AQ58" s="614">
        <v>942.75457924997545</v>
      </c>
      <c r="AR58" s="614">
        <v>951.5984613026252</v>
      </c>
      <c r="AS58" s="614">
        <v>931.30668862450102</v>
      </c>
      <c r="AT58" s="614">
        <v>859.57071437687341</v>
      </c>
      <c r="AU58" s="614">
        <v>880.2484972603902</v>
      </c>
      <c r="AV58" s="614">
        <v>865.70295799999985</v>
      </c>
      <c r="AW58" s="614">
        <v>869.20982915416562</v>
      </c>
      <c r="AX58" s="614">
        <v>903.91403600000001</v>
      </c>
      <c r="AY58" s="614">
        <v>898.41780182005152</v>
      </c>
      <c r="AZ58" s="614">
        <v>954.27414800000008</v>
      </c>
      <c r="BA58" s="614">
        <v>972.37438199999997</v>
      </c>
      <c r="BB58" s="614">
        <v>981.7557503290484</v>
      </c>
      <c r="BC58" s="614">
        <v>959.06166809267825</v>
      </c>
      <c r="BD58" s="614">
        <v>944.80531552828393</v>
      </c>
      <c r="BE58" s="614">
        <v>883.55652428022722</v>
      </c>
      <c r="BF58" s="614">
        <v>894.08168917694343</v>
      </c>
      <c r="BG58" s="614">
        <v>885.02890416024638</v>
      </c>
      <c r="BH58" s="614">
        <v>888.92556030464652</v>
      </c>
      <c r="BI58" s="614"/>
      <c r="BJ58" s="614"/>
      <c r="BK58" s="579"/>
      <c r="BL58" s="41"/>
      <c r="BM58" s="41"/>
      <c r="BN58" s="41"/>
      <c r="BO58" s="41"/>
    </row>
    <row r="59" spans="2:67">
      <c r="P59" s="715"/>
      <c r="Q59" s="573"/>
      <c r="R59" s="619" t="s">
        <v>47</v>
      </c>
      <c r="S59" s="620"/>
      <c r="T59" s="887"/>
      <c r="W59" s="1550"/>
      <c r="X59" s="1550"/>
      <c r="Y59" s="1553"/>
      <c r="Z59" s="1544"/>
      <c r="AA59" s="622">
        <v>23733.741615913474</v>
      </c>
      <c r="AB59" s="622">
        <v>23905.539656478864</v>
      </c>
      <c r="AC59" s="622">
        <v>25733.613026581148</v>
      </c>
      <c r="AD59" s="622">
        <v>24825.049493178802</v>
      </c>
      <c r="AE59" s="622">
        <v>28443.121329943569</v>
      </c>
      <c r="AF59" s="622">
        <v>28971.630345248821</v>
      </c>
      <c r="AG59" s="622">
        <v>29416.827947269649</v>
      </c>
      <c r="AH59" s="622">
        <v>31025.759163488692</v>
      </c>
      <c r="AI59" s="622">
        <v>31204.748352109815</v>
      </c>
      <c r="AJ59" s="622">
        <v>31100.931039106683</v>
      </c>
      <c r="AK59" s="622">
        <v>32506.22311881826</v>
      </c>
      <c r="AL59" s="622">
        <v>32186.238828240836</v>
      </c>
      <c r="AM59" s="622">
        <v>32541.80313870847</v>
      </c>
      <c r="AN59" s="622">
        <v>33417.553878821462</v>
      </c>
      <c r="AO59" s="622">
        <v>32741.084880483868</v>
      </c>
      <c r="AP59" s="622">
        <v>32056.748771891092</v>
      </c>
      <c r="AQ59" s="622">
        <v>30528.047561484185</v>
      </c>
      <c r="AR59" s="622">
        <v>31121.666419777703</v>
      </c>
      <c r="AS59" s="622">
        <v>32329.868513721314</v>
      </c>
      <c r="AT59" s="622">
        <v>28718.830889572491</v>
      </c>
      <c r="AU59" s="622">
        <v>29460.247632983264</v>
      </c>
      <c r="AV59" s="622">
        <v>28702.444205657346</v>
      </c>
      <c r="AW59" s="622">
        <v>30379.433116575259</v>
      </c>
      <c r="AX59" s="622">
        <v>29908.124203550564</v>
      </c>
      <c r="AY59" s="622">
        <v>29162.026759519358</v>
      </c>
      <c r="AZ59" s="622">
        <v>29602.463455817073</v>
      </c>
      <c r="BA59" s="622">
        <v>29779.024267968332</v>
      </c>
      <c r="BB59" s="621">
        <v>30114.380547781169</v>
      </c>
      <c r="BC59" s="622">
        <v>30804.114011451806</v>
      </c>
      <c r="BD59" s="621">
        <v>31330.770465125908</v>
      </c>
      <c r="BE59" s="621">
        <v>29824.745381337336</v>
      </c>
      <c r="BF59" s="621">
        <v>30625.789087894638</v>
      </c>
      <c r="BG59" s="621">
        <v>29529.33193535035</v>
      </c>
      <c r="BH59" s="621">
        <v>29602.61271749653</v>
      </c>
      <c r="BI59" s="621"/>
      <c r="BJ59" s="621"/>
      <c r="BK59" s="618"/>
      <c r="BL59" s="41"/>
      <c r="BM59" s="41"/>
      <c r="BN59" s="41"/>
      <c r="BO59" s="41"/>
    </row>
    <row r="60" spans="2:67" ht="29.25" customHeight="1">
      <c r="B60" s="723"/>
      <c r="C60" s="723"/>
      <c r="D60" s="723"/>
      <c r="E60" s="723"/>
      <c r="F60" s="723"/>
      <c r="G60" s="723"/>
      <c r="H60" s="723"/>
      <c r="I60" s="723"/>
      <c r="J60" s="723"/>
      <c r="K60" s="723"/>
      <c r="L60" s="723"/>
      <c r="M60" s="723"/>
      <c r="N60" s="723"/>
      <c r="O60" s="723"/>
      <c r="P60" s="724"/>
      <c r="Q60" s="580"/>
      <c r="R60" s="888"/>
      <c r="S60" s="1828" t="s">
        <v>299</v>
      </c>
      <c r="T60" s="1829"/>
      <c r="X60" s="1816"/>
      <c r="Y60" s="1816"/>
      <c r="Z60" s="855"/>
      <c r="AA60" s="626">
        <v>12318.702925351379</v>
      </c>
      <c r="AB60" s="626">
        <v>12331.274808730599</v>
      </c>
      <c r="AC60" s="626">
        <v>13375.611278138173</v>
      </c>
      <c r="AD60" s="626">
        <v>13179.842297780478</v>
      </c>
      <c r="AE60" s="626">
        <v>15711.933403069759</v>
      </c>
      <c r="AF60" s="626">
        <v>16009.691542559258</v>
      </c>
      <c r="AG60" s="626">
        <v>16404.817393740297</v>
      </c>
      <c r="AH60" s="626">
        <v>17018.945499746162</v>
      </c>
      <c r="AI60" s="626">
        <v>17039.736188865427</v>
      </c>
      <c r="AJ60" s="626">
        <v>16769.845156652267</v>
      </c>
      <c r="AK60" s="626">
        <v>16884.141410693082</v>
      </c>
      <c r="AL60" s="626">
        <v>15669.526497158762</v>
      </c>
      <c r="AM60" s="626">
        <v>15145.670732317754</v>
      </c>
      <c r="AN60" s="626">
        <v>15164.199547351556</v>
      </c>
      <c r="AO60" s="626">
        <v>14652.559278399103</v>
      </c>
      <c r="AP60" s="626">
        <v>14208.601428947706</v>
      </c>
      <c r="AQ60" s="626">
        <v>13427.819429522175</v>
      </c>
      <c r="AR60" s="626">
        <v>13601.542919408699</v>
      </c>
      <c r="AS60" s="626">
        <v>14671.006464196224</v>
      </c>
      <c r="AT60" s="626">
        <v>12201.178953129949</v>
      </c>
      <c r="AU60" s="626">
        <v>12506.191779795836</v>
      </c>
      <c r="AV60" s="626">
        <v>11728.493280812056</v>
      </c>
      <c r="AW60" s="626">
        <v>12316.269169037621</v>
      </c>
      <c r="AX60" s="626">
        <v>12199.890461071229</v>
      </c>
      <c r="AY60" s="626">
        <v>11719.332607467481</v>
      </c>
      <c r="AZ60" s="626">
        <v>11665.965540222425</v>
      </c>
      <c r="BA60" s="626">
        <v>11094.53855559944</v>
      </c>
      <c r="BB60" s="625">
        <v>10826.603365950397</v>
      </c>
      <c r="BC60" s="626">
        <v>11629.081397093845</v>
      </c>
      <c r="BD60" s="625">
        <v>11360.796822537213</v>
      </c>
      <c r="BE60" s="625">
        <v>10430.576040842394</v>
      </c>
      <c r="BF60" s="625">
        <v>10829.47269069584</v>
      </c>
      <c r="BG60" s="625">
        <v>10281.280436138088</v>
      </c>
      <c r="BH60" s="625">
        <v>10291.700738866462</v>
      </c>
      <c r="BI60" s="625"/>
      <c r="BJ60" s="625"/>
      <c r="BK60" s="475"/>
      <c r="BL60" s="41"/>
      <c r="BM60" s="41"/>
      <c r="BN60" s="41"/>
      <c r="BO60" s="41"/>
    </row>
    <row r="61" spans="2:67">
      <c r="B61" s="723"/>
      <c r="C61" s="723"/>
      <c r="D61" s="723"/>
      <c r="E61" s="723"/>
      <c r="F61" s="723"/>
      <c r="G61" s="723"/>
      <c r="H61" s="723"/>
      <c r="I61" s="723"/>
      <c r="J61" s="723"/>
      <c r="K61" s="723"/>
      <c r="L61" s="723"/>
      <c r="M61" s="723"/>
      <c r="N61" s="723"/>
      <c r="O61" s="723"/>
      <c r="P61" s="724"/>
      <c r="Q61" s="580"/>
      <c r="R61" s="888"/>
      <c r="S61" s="590" t="s">
        <v>300</v>
      </c>
      <c r="T61" s="889"/>
      <c r="X61" s="1816"/>
      <c r="Y61" s="1816"/>
      <c r="Z61" s="855"/>
      <c r="AA61" s="629">
        <v>702.83026999291678</v>
      </c>
      <c r="AB61" s="629">
        <v>686.44620024230187</v>
      </c>
      <c r="AC61" s="629">
        <v>698.89764571316766</v>
      </c>
      <c r="AD61" s="629">
        <v>680.74547632983922</v>
      </c>
      <c r="AE61" s="629">
        <v>701.91349393186852</v>
      </c>
      <c r="AF61" s="629">
        <v>667.82873473264453</v>
      </c>
      <c r="AG61" s="629">
        <v>640.46784939712438</v>
      </c>
      <c r="AH61" s="629">
        <v>655.23057167867137</v>
      </c>
      <c r="AI61" s="629">
        <v>609.1187236752379</v>
      </c>
      <c r="AJ61" s="629">
        <v>652.57502705106276</v>
      </c>
      <c r="AK61" s="629">
        <v>655.91443265909516</v>
      </c>
      <c r="AL61" s="629">
        <v>630.52981102330273</v>
      </c>
      <c r="AM61" s="629">
        <v>577.04643230948568</v>
      </c>
      <c r="AN61" s="629">
        <v>516.5268173218675</v>
      </c>
      <c r="AO61" s="629">
        <v>506.69926841574829</v>
      </c>
      <c r="AP61" s="629">
        <v>506.81438218982044</v>
      </c>
      <c r="AQ61" s="629">
        <v>522.35987148863205</v>
      </c>
      <c r="AR61" s="629">
        <v>561.19836242802796</v>
      </c>
      <c r="AS61" s="629">
        <v>530.41167542322773</v>
      </c>
      <c r="AT61" s="629">
        <v>513.68788841490209</v>
      </c>
      <c r="AU61" s="629">
        <v>526.91409091663695</v>
      </c>
      <c r="AV61" s="629">
        <v>524.12535460171284</v>
      </c>
      <c r="AW61" s="629">
        <v>528.10321016884393</v>
      </c>
      <c r="AX61" s="629">
        <v>604.69033239592966</v>
      </c>
      <c r="AY61" s="629">
        <v>617.02824714749113</v>
      </c>
      <c r="AZ61" s="629">
        <v>624.93138440348548</v>
      </c>
      <c r="BA61" s="629">
        <v>618.83151051759683</v>
      </c>
      <c r="BB61" s="515">
        <v>636.62217425062067</v>
      </c>
      <c r="BC61" s="629">
        <v>673.37481073742629</v>
      </c>
      <c r="BD61" s="515">
        <v>582.47679245077279</v>
      </c>
      <c r="BE61" s="515">
        <v>597.18511644765408</v>
      </c>
      <c r="BF61" s="515">
        <v>679.10227987917926</v>
      </c>
      <c r="BG61" s="515">
        <v>654.38255986327204</v>
      </c>
      <c r="BH61" s="515">
        <v>597.2791022153649</v>
      </c>
      <c r="BI61" s="515"/>
      <c r="BJ61" s="515"/>
      <c r="BK61" s="475"/>
    </row>
    <row r="62" spans="2:67" ht="14.25" customHeight="1" thickBot="1">
      <c r="P62" s="724"/>
      <c r="Q62" s="580"/>
      <c r="R62" s="888"/>
      <c r="S62" s="634" t="s">
        <v>48</v>
      </c>
      <c r="T62" s="890"/>
      <c r="Z62" s="855"/>
      <c r="AA62" s="636">
        <v>10712.208420569179</v>
      </c>
      <c r="AB62" s="636">
        <v>10887.818647505963</v>
      </c>
      <c r="AC62" s="636">
        <v>11659.104102729807</v>
      </c>
      <c r="AD62" s="636">
        <v>10964.461719068484</v>
      </c>
      <c r="AE62" s="636">
        <v>12029.27443294194</v>
      </c>
      <c r="AF62" s="636">
        <v>12294.110067956917</v>
      </c>
      <c r="AG62" s="636">
        <v>12371.542704132225</v>
      </c>
      <c r="AH62" s="636">
        <v>13351.583092063858</v>
      </c>
      <c r="AI62" s="636">
        <v>13555.89343956915</v>
      </c>
      <c r="AJ62" s="636">
        <v>13678.510855403354</v>
      </c>
      <c r="AK62" s="636">
        <v>14966.167275466083</v>
      </c>
      <c r="AL62" s="636">
        <v>15886.182520058768</v>
      </c>
      <c r="AM62" s="636">
        <v>16819.08597408123</v>
      </c>
      <c r="AN62" s="636">
        <v>17736.827514148034</v>
      </c>
      <c r="AO62" s="636">
        <v>17581.826333669014</v>
      </c>
      <c r="AP62" s="636">
        <v>17341.332960753563</v>
      </c>
      <c r="AQ62" s="636">
        <v>16577.86826047338</v>
      </c>
      <c r="AR62" s="636">
        <v>16958.925137940976</v>
      </c>
      <c r="AS62" s="636">
        <v>17128.450374101863</v>
      </c>
      <c r="AT62" s="636">
        <v>16003.964048027638</v>
      </c>
      <c r="AU62" s="636">
        <v>16427.141762270792</v>
      </c>
      <c r="AV62" s="636">
        <v>16449.825570243578</v>
      </c>
      <c r="AW62" s="636">
        <v>17535.060737368796</v>
      </c>
      <c r="AX62" s="636">
        <v>17103.543410083403</v>
      </c>
      <c r="AY62" s="636">
        <v>16825.665904904388</v>
      </c>
      <c r="AZ62" s="636">
        <v>17311.566531191162</v>
      </c>
      <c r="BA62" s="636">
        <v>18065.654201851296</v>
      </c>
      <c r="BB62" s="635">
        <v>18651.15500758015</v>
      </c>
      <c r="BC62" s="636">
        <v>18501.657803620536</v>
      </c>
      <c r="BD62" s="635">
        <v>19387.496850137923</v>
      </c>
      <c r="BE62" s="635">
        <v>18796.98422404729</v>
      </c>
      <c r="BF62" s="635">
        <v>19117.214117319618</v>
      </c>
      <c r="BG62" s="635">
        <v>18593.668939348991</v>
      </c>
      <c r="BH62" s="635">
        <v>18713.632876414704</v>
      </c>
      <c r="BI62" s="635"/>
      <c r="BJ62" s="635"/>
      <c r="BK62" s="475"/>
    </row>
    <row r="63" spans="2:67" ht="14.25" customHeight="1">
      <c r="P63" s="715"/>
      <c r="Q63" s="573"/>
      <c r="R63" s="639" t="s">
        <v>368</v>
      </c>
      <c r="S63" s="639"/>
      <c r="T63" s="891"/>
      <c r="W63" s="1550"/>
      <c r="X63" s="1550"/>
      <c r="Y63" s="1553"/>
      <c r="Z63" s="1560"/>
      <c r="AA63" s="726">
        <v>6371.5343480808597</v>
      </c>
      <c r="AB63" s="726">
        <v>6160.7669336914823</v>
      </c>
      <c r="AC63" s="726">
        <v>5839.2100165558031</v>
      </c>
      <c r="AD63" s="726">
        <v>5630.0023919065197</v>
      </c>
      <c r="AE63" s="726">
        <v>5416.895220133214</v>
      </c>
      <c r="AF63" s="726">
        <v>5588.8407803910395</v>
      </c>
      <c r="AG63" s="726">
        <v>5686.1092791626797</v>
      </c>
      <c r="AH63" s="726">
        <v>5542.4721710607691</v>
      </c>
      <c r="AI63" s="726">
        <v>5134.6721486163042</v>
      </c>
      <c r="AJ63" s="726">
        <v>5169.0394563718073</v>
      </c>
      <c r="AK63" s="726">
        <v>5231.7246432020083</v>
      </c>
      <c r="AL63" s="726">
        <v>4749.144907787233</v>
      </c>
      <c r="AM63" s="726">
        <v>4487.6612703732535</v>
      </c>
      <c r="AN63" s="726">
        <v>4285.7651213576037</v>
      </c>
      <c r="AO63" s="726">
        <v>4130.4149170828896</v>
      </c>
      <c r="AP63" s="726">
        <v>4035.6274646511952</v>
      </c>
      <c r="AQ63" s="726">
        <v>3955.3036001896817</v>
      </c>
      <c r="AR63" s="726">
        <v>3964.2397357065997</v>
      </c>
      <c r="AS63" s="726">
        <v>3547.2788133393005</v>
      </c>
      <c r="AT63" s="726">
        <v>3236.7499595579984</v>
      </c>
      <c r="AU63" s="726">
        <v>3149.3724768172024</v>
      </c>
      <c r="AV63" s="726">
        <v>3055.9883703791247</v>
      </c>
      <c r="AW63" s="726">
        <v>3087.4158598428803</v>
      </c>
      <c r="AX63" s="726">
        <v>3061.0218118896819</v>
      </c>
      <c r="AY63" s="726">
        <v>2963.7443142342622</v>
      </c>
      <c r="AZ63" s="726">
        <v>2784.5118010728029</v>
      </c>
      <c r="BA63" s="726">
        <v>2708.206122000659</v>
      </c>
      <c r="BB63" s="725">
        <v>2600.8074372504643</v>
      </c>
      <c r="BC63" s="726">
        <v>2481.6880911436288</v>
      </c>
      <c r="BD63" s="725">
        <v>2385.5484835182442</v>
      </c>
      <c r="BE63" s="725">
        <v>2329.4831972936195</v>
      </c>
      <c r="BF63" s="725">
        <v>2216.5253774955722</v>
      </c>
      <c r="BG63" s="725">
        <v>2140.8146294571357</v>
      </c>
      <c r="BH63" s="725">
        <v>2100.454019619448</v>
      </c>
      <c r="BI63" s="725"/>
      <c r="BJ63" s="725"/>
      <c r="BK63" s="618"/>
    </row>
    <row r="64" spans="2:67" ht="14.25" customHeight="1">
      <c r="B64" s="27"/>
      <c r="C64" s="27"/>
      <c r="D64" s="27"/>
      <c r="E64" s="27"/>
      <c r="F64" s="27"/>
      <c r="G64" s="27"/>
      <c r="H64" s="27"/>
      <c r="I64" s="27"/>
      <c r="J64" s="27"/>
      <c r="K64" s="27"/>
      <c r="L64" s="27"/>
      <c r="M64" s="27"/>
      <c r="N64" s="27"/>
      <c r="O64" s="27"/>
      <c r="P64" s="718"/>
      <c r="Q64" s="580"/>
      <c r="R64" s="863"/>
      <c r="S64" s="538" t="s">
        <v>49</v>
      </c>
      <c r="T64" s="892"/>
      <c r="X64" s="1550"/>
      <c r="Y64" s="1550"/>
      <c r="Z64" s="1556"/>
      <c r="AA64" s="647">
        <f t="shared" ref="AA64:AV64" si="24">SUM(AA65:AA66)</f>
        <v>732.01263237142848</v>
      </c>
      <c r="AB64" s="647">
        <f t="shared" si="24"/>
        <v>669.24675483809528</v>
      </c>
      <c r="AC64" s="647">
        <f t="shared" si="24"/>
        <v>617.68904015238104</v>
      </c>
      <c r="AD64" s="647">
        <f t="shared" si="24"/>
        <v>649.39861873333325</v>
      </c>
      <c r="AE64" s="647">
        <f t="shared" si="24"/>
        <v>461.93021495238099</v>
      </c>
      <c r="AF64" s="647">
        <f t="shared" si="24"/>
        <v>473.19245233333345</v>
      </c>
      <c r="AG64" s="647">
        <f t="shared" si="24"/>
        <v>452.86890544761911</v>
      </c>
      <c r="AH64" s="647">
        <f t="shared" si="24"/>
        <v>466.20345032380953</v>
      </c>
      <c r="AI64" s="647">
        <f t="shared" si="24"/>
        <v>465.63080153333328</v>
      </c>
      <c r="AJ64" s="647">
        <f t="shared" si="24"/>
        <v>449.73589016190482</v>
      </c>
      <c r="AK64" s="647">
        <f t="shared" si="24"/>
        <v>500.67083900952377</v>
      </c>
      <c r="AL64" s="647">
        <f t="shared" si="24"/>
        <v>418.82785549523805</v>
      </c>
      <c r="AM64" s="647">
        <f t="shared" si="24"/>
        <v>439.84258287619048</v>
      </c>
      <c r="AN64" s="647">
        <f t="shared" si="24"/>
        <v>456.54704228571433</v>
      </c>
      <c r="AO64" s="647">
        <f t="shared" si="24"/>
        <v>429.73283707619044</v>
      </c>
      <c r="AP64" s="647">
        <f t="shared" si="24"/>
        <v>428.08294037142866</v>
      </c>
      <c r="AQ64" s="647">
        <f t="shared" si="24"/>
        <v>398.41545647619051</v>
      </c>
      <c r="AR64" s="647">
        <f t="shared" si="24"/>
        <v>522.67691258095238</v>
      </c>
      <c r="AS64" s="647">
        <f t="shared" si="24"/>
        <v>466.22188391428574</v>
      </c>
      <c r="AT64" s="647">
        <f t="shared" si="24"/>
        <v>416.73084545714289</v>
      </c>
      <c r="AU64" s="647">
        <f t="shared" si="24"/>
        <v>427.24741525714285</v>
      </c>
      <c r="AV64" s="647">
        <f t="shared" si="24"/>
        <v>434.79094319047624</v>
      </c>
      <c r="AW64" s="647">
        <f t="shared" ref="AW64:BD64" si="25">SUM(AW65:AW66)</f>
        <v>541.97401332380957</v>
      </c>
      <c r="AX64" s="647">
        <f t="shared" si="25"/>
        <v>594.0059417809523</v>
      </c>
      <c r="AY64" s="647">
        <f t="shared" si="25"/>
        <v>566.76543345714276</v>
      </c>
      <c r="AZ64" s="647">
        <f t="shared" si="25"/>
        <v>473.5399851809525</v>
      </c>
      <c r="BA64" s="647">
        <f t="shared" si="25"/>
        <v>461.20452504761903</v>
      </c>
      <c r="BB64" s="646">
        <f t="shared" si="25"/>
        <v>524.98361446666672</v>
      </c>
      <c r="BC64" s="647">
        <f t="shared" si="25"/>
        <v>393.16589655047051</v>
      </c>
      <c r="BD64" s="646">
        <f t="shared" si="25"/>
        <v>396.25047172423422</v>
      </c>
      <c r="BE64" s="646">
        <f>SUM(BE65:BE66)</f>
        <v>388.1645977734695</v>
      </c>
      <c r="BF64" s="646">
        <f t="shared" ref="BF64:BG64" si="26">SUM(BF65:BF66)</f>
        <v>385.98678877809812</v>
      </c>
      <c r="BG64" s="646">
        <f t="shared" si="26"/>
        <v>379.24824663184387</v>
      </c>
      <c r="BH64" s="646">
        <f t="shared" ref="BH64" si="27">SUM(BH65:BH66)</f>
        <v>379.24824663184387</v>
      </c>
      <c r="BI64" s="646"/>
      <c r="BJ64" s="646"/>
      <c r="BK64" s="579"/>
    </row>
    <row r="65" spans="2:67" ht="14.25" customHeight="1">
      <c r="B65" s="27"/>
      <c r="C65" s="27"/>
      <c r="D65" s="27"/>
      <c r="E65" s="27"/>
      <c r="F65" s="27"/>
      <c r="G65" s="27"/>
      <c r="H65" s="27"/>
      <c r="I65" s="27"/>
      <c r="J65" s="27"/>
      <c r="K65" s="27"/>
      <c r="L65" s="27"/>
      <c r="M65" s="27"/>
      <c r="N65" s="27"/>
      <c r="O65" s="27"/>
      <c r="P65" s="718"/>
      <c r="Q65" s="580"/>
      <c r="R65" s="863"/>
      <c r="S65" s="234"/>
      <c r="T65" s="882" t="s">
        <v>50</v>
      </c>
      <c r="Z65" s="1559"/>
      <c r="AA65" s="651">
        <v>550.23920379999993</v>
      </c>
      <c r="AB65" s="651">
        <v>527.37032626666667</v>
      </c>
      <c r="AC65" s="651">
        <v>477.13732586666669</v>
      </c>
      <c r="AD65" s="651">
        <v>481.58261873333328</v>
      </c>
      <c r="AE65" s="651">
        <v>292.75650066666674</v>
      </c>
      <c r="AF65" s="651">
        <v>303.52845233333341</v>
      </c>
      <c r="AG65" s="651">
        <v>292.73561973333341</v>
      </c>
      <c r="AH65" s="651">
        <v>303.65330746666666</v>
      </c>
      <c r="AI65" s="651">
        <v>300.00380153333327</v>
      </c>
      <c r="AJ65" s="651">
        <v>293.56731873333337</v>
      </c>
      <c r="AK65" s="651">
        <v>332.90198186666657</v>
      </c>
      <c r="AL65" s="651">
        <v>247.34728406666662</v>
      </c>
      <c r="AM65" s="651">
        <v>269.91772573333333</v>
      </c>
      <c r="AN65" s="651">
        <v>246.39832800000002</v>
      </c>
      <c r="AO65" s="651">
        <v>236.30097993333328</v>
      </c>
      <c r="AP65" s="651">
        <v>231.29451180000001</v>
      </c>
      <c r="AQ65" s="651">
        <v>230.36059933333334</v>
      </c>
      <c r="AR65" s="651">
        <v>325.00062686666666</v>
      </c>
      <c r="AS65" s="651">
        <v>305.7365982</v>
      </c>
      <c r="AT65" s="651">
        <v>270.15270260000005</v>
      </c>
      <c r="AU65" s="651">
        <v>242.88427239999999</v>
      </c>
      <c r="AV65" s="651">
        <v>246.77580033333334</v>
      </c>
      <c r="AW65" s="651">
        <v>369.97487046666669</v>
      </c>
      <c r="AX65" s="651">
        <v>379.5766560666666</v>
      </c>
      <c r="AY65" s="651">
        <v>362.50329059999996</v>
      </c>
      <c r="AZ65" s="651">
        <v>258.74769946666675</v>
      </c>
      <c r="BA65" s="651">
        <v>253.01223933333333</v>
      </c>
      <c r="BB65" s="650">
        <v>293.53987446666667</v>
      </c>
      <c r="BC65" s="651">
        <v>241.95519113333336</v>
      </c>
      <c r="BD65" s="650">
        <v>242.2747316</v>
      </c>
      <c r="BE65" s="650">
        <v>232.55568526666661</v>
      </c>
      <c r="BF65" s="650">
        <v>225.37650886666665</v>
      </c>
      <c r="BG65" s="650">
        <v>203.1136880666667</v>
      </c>
      <c r="BH65" s="650">
        <v>203.1136880666667</v>
      </c>
      <c r="BI65" s="650"/>
      <c r="BJ65" s="650"/>
      <c r="BK65" s="579"/>
    </row>
    <row r="66" spans="2:67" ht="14.25" customHeight="1">
      <c r="B66" s="27"/>
      <c r="C66" s="27"/>
      <c r="D66" s="27"/>
      <c r="E66" s="27"/>
      <c r="F66" s="27"/>
      <c r="G66" s="27"/>
      <c r="H66" s="27"/>
      <c r="I66" s="27"/>
      <c r="J66" s="27"/>
      <c r="K66" s="27"/>
      <c r="L66" s="27"/>
      <c r="M66" s="27"/>
      <c r="N66" s="27"/>
      <c r="O66" s="27"/>
      <c r="P66" s="718"/>
      <c r="Q66" s="580"/>
      <c r="R66" s="863"/>
      <c r="S66" s="654"/>
      <c r="T66" s="893" t="s">
        <v>51</v>
      </c>
      <c r="Z66" s="1559"/>
      <c r="AA66" s="727">
        <v>181.77342857142855</v>
      </c>
      <c r="AB66" s="727">
        <v>141.87642857142856</v>
      </c>
      <c r="AC66" s="727">
        <v>140.5517142857143</v>
      </c>
      <c r="AD66" s="727">
        <v>167.816</v>
      </c>
      <c r="AE66" s="727">
        <v>169.17371428571428</v>
      </c>
      <c r="AF66" s="727">
        <v>169.66400000000002</v>
      </c>
      <c r="AG66" s="727">
        <v>160.13328571428571</v>
      </c>
      <c r="AH66" s="727">
        <v>162.55014285714287</v>
      </c>
      <c r="AI66" s="727">
        <v>165.62700000000001</v>
      </c>
      <c r="AJ66" s="727">
        <v>156.16857142857145</v>
      </c>
      <c r="AK66" s="727">
        <v>167.76885714285717</v>
      </c>
      <c r="AL66" s="727">
        <v>171.48057142857147</v>
      </c>
      <c r="AM66" s="727">
        <v>169.92485714285715</v>
      </c>
      <c r="AN66" s="727">
        <v>210.14871428571431</v>
      </c>
      <c r="AO66" s="727">
        <v>193.43185714285713</v>
      </c>
      <c r="AP66" s="727">
        <v>196.78842857142862</v>
      </c>
      <c r="AQ66" s="727">
        <v>168.05485714285717</v>
      </c>
      <c r="AR66" s="727">
        <v>197.67628571428571</v>
      </c>
      <c r="AS66" s="727">
        <v>160.48528571428571</v>
      </c>
      <c r="AT66" s="727">
        <v>146.57814285714286</v>
      </c>
      <c r="AU66" s="727">
        <v>184.36314285714286</v>
      </c>
      <c r="AV66" s="727">
        <v>188.01514285714288</v>
      </c>
      <c r="AW66" s="727">
        <v>171.99914285714289</v>
      </c>
      <c r="AX66" s="727">
        <v>214.42928571428573</v>
      </c>
      <c r="AY66" s="727">
        <v>204.26214285714286</v>
      </c>
      <c r="AZ66" s="727">
        <v>214.79228571428573</v>
      </c>
      <c r="BA66" s="727">
        <v>208.1922857142857</v>
      </c>
      <c r="BB66" s="655">
        <v>231.44374000000002</v>
      </c>
      <c r="BC66" s="727">
        <v>151.21070541713718</v>
      </c>
      <c r="BD66" s="655">
        <v>153.97574012423425</v>
      </c>
      <c r="BE66" s="655">
        <v>155.60891250680285</v>
      </c>
      <c r="BF66" s="655">
        <v>160.61027991143146</v>
      </c>
      <c r="BG66" s="655">
        <v>176.13455856517717</v>
      </c>
      <c r="BH66" s="655">
        <v>176.13455856517717</v>
      </c>
      <c r="BI66" s="655"/>
      <c r="BJ66" s="655"/>
      <c r="BK66" s="579"/>
    </row>
    <row r="67" spans="2:67" ht="14.25" customHeight="1">
      <c r="B67" s="27"/>
      <c r="C67" s="27"/>
      <c r="D67" s="27"/>
      <c r="E67" s="27"/>
      <c r="F67" s="27"/>
      <c r="G67" s="27"/>
      <c r="H67" s="27"/>
      <c r="I67" s="27"/>
      <c r="J67" s="27"/>
      <c r="K67" s="27"/>
      <c r="L67" s="27"/>
      <c r="M67" s="27"/>
      <c r="N67" s="27"/>
      <c r="O67" s="27"/>
      <c r="P67" s="724"/>
      <c r="Q67" s="580"/>
      <c r="R67" s="863"/>
      <c r="S67" s="649" t="s">
        <v>52</v>
      </c>
      <c r="T67" s="864"/>
      <c r="Y67" s="1554"/>
      <c r="Z67" s="855"/>
      <c r="AA67" s="626">
        <v>149.62946543643216</v>
      </c>
      <c r="AB67" s="626">
        <v>180.34607068185926</v>
      </c>
      <c r="AC67" s="626">
        <v>187.3553611096369</v>
      </c>
      <c r="AD67" s="626">
        <v>179.64065799294889</v>
      </c>
      <c r="AE67" s="626">
        <v>163.40475285108408</v>
      </c>
      <c r="AF67" s="626">
        <v>422.51456131685865</v>
      </c>
      <c r="AG67" s="626">
        <v>505.74987823181101</v>
      </c>
      <c r="AH67" s="626">
        <v>519.83148265019327</v>
      </c>
      <c r="AI67" s="626">
        <v>492.8017631547383</v>
      </c>
      <c r="AJ67" s="626">
        <v>548.5053342819989</v>
      </c>
      <c r="AK67" s="626">
        <v>488.92847090961232</v>
      </c>
      <c r="AL67" s="626">
        <v>526.74892835959088</v>
      </c>
      <c r="AM67" s="626">
        <v>485.62888206741451</v>
      </c>
      <c r="AN67" s="626">
        <v>406.96055536221508</v>
      </c>
      <c r="AO67" s="626">
        <v>354.49211550498791</v>
      </c>
      <c r="AP67" s="626">
        <v>356.73047143538827</v>
      </c>
      <c r="AQ67" s="626">
        <v>383.76862786729811</v>
      </c>
      <c r="AR67" s="626">
        <v>419.50149735029584</v>
      </c>
      <c r="AS67" s="626">
        <v>357.36645431257006</v>
      </c>
      <c r="AT67" s="626">
        <v>306.50988813805759</v>
      </c>
      <c r="AU67" s="626">
        <v>280.59235766411905</v>
      </c>
      <c r="AV67" s="626">
        <v>267.08806183356853</v>
      </c>
      <c r="AW67" s="626">
        <v>261.99029782164666</v>
      </c>
      <c r="AX67" s="626">
        <v>177.91942599390518</v>
      </c>
      <c r="AY67" s="626">
        <v>179.44421772930656</v>
      </c>
      <c r="AZ67" s="626">
        <v>116.49538865920505</v>
      </c>
      <c r="BA67" s="626">
        <v>90.189674214642935</v>
      </c>
      <c r="BB67" s="625">
        <v>-45.582721364941733</v>
      </c>
      <c r="BC67" s="626">
        <v>16.002872781609199</v>
      </c>
      <c r="BD67" s="625">
        <v>-26.038848035887668</v>
      </c>
      <c r="BE67" s="625">
        <v>67.933233266234424</v>
      </c>
      <c r="BF67" s="625">
        <v>-13.740394612356852</v>
      </c>
      <c r="BG67" s="625">
        <v>-74.619245421468463</v>
      </c>
      <c r="BH67" s="625">
        <v>-85.322005113898683</v>
      </c>
      <c r="BI67" s="625"/>
      <c r="BJ67" s="625"/>
      <c r="BK67" s="475"/>
    </row>
    <row r="68" spans="2:67" ht="17.25" customHeight="1" thickBot="1">
      <c r="B68" s="27"/>
      <c r="C68" s="27"/>
      <c r="D68" s="27"/>
      <c r="E68" s="27"/>
      <c r="F68" s="27"/>
      <c r="G68" s="27"/>
      <c r="H68" s="27"/>
      <c r="I68" s="27"/>
      <c r="J68" s="27"/>
      <c r="K68" s="27"/>
      <c r="L68" s="27"/>
      <c r="M68" s="27"/>
      <c r="N68" s="27"/>
      <c r="O68" s="27"/>
      <c r="P68" s="724"/>
      <c r="Q68" s="661"/>
      <c r="R68" s="863"/>
      <c r="S68" s="663" t="s">
        <v>301</v>
      </c>
      <c r="T68" s="865"/>
      <c r="Y68" s="1554"/>
      <c r="Z68" s="855"/>
      <c r="AA68" s="665">
        <v>5489.8922502729993</v>
      </c>
      <c r="AB68" s="665">
        <v>5311.1741081715281</v>
      </c>
      <c r="AC68" s="665">
        <v>5034.1656152937849</v>
      </c>
      <c r="AD68" s="665">
        <v>4800.9631151802378</v>
      </c>
      <c r="AE68" s="665">
        <v>4791.5602523297484</v>
      </c>
      <c r="AF68" s="665">
        <v>4693.1337667408479</v>
      </c>
      <c r="AG68" s="665">
        <v>4727.49049548325</v>
      </c>
      <c r="AH68" s="665">
        <v>4556.4372380867662</v>
      </c>
      <c r="AI68" s="665">
        <v>4176.2395839282326</v>
      </c>
      <c r="AJ68" s="665">
        <v>4170.7982319279035</v>
      </c>
      <c r="AK68" s="665">
        <v>4242.1253332828719</v>
      </c>
      <c r="AL68" s="665">
        <v>3803.568123932404</v>
      </c>
      <c r="AM68" s="665">
        <v>3562.1898054296485</v>
      </c>
      <c r="AN68" s="665">
        <v>3422.2575237096744</v>
      </c>
      <c r="AO68" s="665">
        <v>3346.1899645017111</v>
      </c>
      <c r="AP68" s="665">
        <v>3250.8140528443782</v>
      </c>
      <c r="AQ68" s="665">
        <v>3173.1195158461928</v>
      </c>
      <c r="AR68" s="665">
        <v>3022.0613257753516</v>
      </c>
      <c r="AS68" s="665">
        <v>2723.6904751124448</v>
      </c>
      <c r="AT68" s="665">
        <v>2513.5092259627982</v>
      </c>
      <c r="AU68" s="665">
        <v>2441.5327038959404</v>
      </c>
      <c r="AV68" s="665">
        <v>2354.1093653550797</v>
      </c>
      <c r="AW68" s="665">
        <v>2283.4515486974242</v>
      </c>
      <c r="AX68" s="665">
        <v>2289.0964441148244</v>
      </c>
      <c r="AY68" s="665">
        <v>2217.534663047813</v>
      </c>
      <c r="AZ68" s="665">
        <v>2194.4764272326456</v>
      </c>
      <c r="BA68" s="665">
        <v>2156.8119227383972</v>
      </c>
      <c r="BB68" s="664">
        <v>2121.4065441487392</v>
      </c>
      <c r="BC68" s="665">
        <v>2072.5193218115492</v>
      </c>
      <c r="BD68" s="664">
        <v>2015.3368598298975</v>
      </c>
      <c r="BE68" s="664">
        <v>1873.3853662539157</v>
      </c>
      <c r="BF68" s="664">
        <v>1844.2789833298309</v>
      </c>
      <c r="BG68" s="664">
        <v>1836.1856282467602</v>
      </c>
      <c r="BH68" s="664">
        <v>1806.5277781015029</v>
      </c>
      <c r="BI68" s="664"/>
      <c r="BJ68" s="664"/>
      <c r="BK68" s="475"/>
    </row>
    <row r="69" spans="2:67" ht="15" thickTop="1" thickBot="1">
      <c r="P69" s="707"/>
      <c r="Q69" s="728" t="s">
        <v>53</v>
      </c>
      <c r="R69" s="729"/>
      <c r="S69" s="669"/>
      <c r="T69" s="894"/>
      <c r="Y69" s="1554"/>
      <c r="Z69" s="1556"/>
      <c r="AA69" s="730">
        <f>SUM(AA5,AA47,AA59,AA63)</f>
        <v>1162863.5535451148</v>
      </c>
      <c r="AB69" s="730">
        <f t="shared" ref="AB69:BA69" si="28">SUM(AB5,AB47,AB59,AB63)</f>
        <v>1174381.7123911344</v>
      </c>
      <c r="AC69" s="730">
        <f t="shared" si="28"/>
        <v>1183886.1819344321</v>
      </c>
      <c r="AD69" s="730">
        <f t="shared" si="28"/>
        <v>1176663.3435552015</v>
      </c>
      <c r="AE69" s="730">
        <f t="shared" si="28"/>
        <v>1231678.661593155</v>
      </c>
      <c r="AF69" s="730">
        <f t="shared" si="28"/>
        <v>1243919.0681113813</v>
      </c>
      <c r="AG69" s="730">
        <f t="shared" si="28"/>
        <v>1256465.1473704346</v>
      </c>
      <c r="AH69" s="730">
        <f t="shared" si="28"/>
        <v>1249005.8232648578</v>
      </c>
      <c r="AI69" s="730">
        <f t="shared" si="28"/>
        <v>1208778.7561069953</v>
      </c>
      <c r="AJ69" s="730">
        <f t="shared" si="28"/>
        <v>1245404.6238596512</v>
      </c>
      <c r="AK69" s="730">
        <f t="shared" si="28"/>
        <v>1268193.0858070329</v>
      </c>
      <c r="AL69" s="730">
        <f t="shared" si="28"/>
        <v>1253158.676664518</v>
      </c>
      <c r="AM69" s="730">
        <f t="shared" si="28"/>
        <v>1282543.1776637165</v>
      </c>
      <c r="AN69" s="730">
        <f t="shared" si="28"/>
        <v>1290903.8068442219</v>
      </c>
      <c r="AO69" s="730">
        <f t="shared" si="28"/>
        <v>1286218.2238030429</v>
      </c>
      <c r="AP69" s="730">
        <f t="shared" si="28"/>
        <v>1293584.2614526676</v>
      </c>
      <c r="AQ69" s="730">
        <f t="shared" si="28"/>
        <v>1270442.1258507585</v>
      </c>
      <c r="AR69" s="730">
        <f t="shared" si="28"/>
        <v>1306018.4933905636</v>
      </c>
      <c r="AS69" s="730">
        <f t="shared" si="28"/>
        <v>1234904.2634428774</v>
      </c>
      <c r="AT69" s="730">
        <f t="shared" si="28"/>
        <v>1165879.258790687</v>
      </c>
      <c r="AU69" s="730">
        <f t="shared" si="28"/>
        <v>1217226.9111844532</v>
      </c>
      <c r="AV69" s="730">
        <f t="shared" si="28"/>
        <v>1267157.2700494989</v>
      </c>
      <c r="AW69" s="730">
        <f t="shared" si="28"/>
        <v>1308252.9592239512</v>
      </c>
      <c r="AX69" s="730">
        <f t="shared" si="28"/>
        <v>1317608.9086754054</v>
      </c>
      <c r="AY69" s="730">
        <f t="shared" si="28"/>
        <v>1265983.5091145569</v>
      </c>
      <c r="AZ69" s="730">
        <f t="shared" si="28"/>
        <v>1225388.3149210284</v>
      </c>
      <c r="BA69" s="731">
        <f t="shared" si="28"/>
        <v>1205329.8082836058</v>
      </c>
      <c r="BB69" s="730">
        <f>SUM(BB5,BB47,BB59,BB63)</f>
        <v>1189663.1734534958</v>
      </c>
      <c r="BC69" s="731">
        <f>SUM(BC5,BC47,BC59,BC63)</f>
        <v>1144510.1299909535</v>
      </c>
      <c r="BD69" s="730">
        <f>SUM(BD5,BD47,BD59,BD63)</f>
        <v>1107413.4983556215</v>
      </c>
      <c r="BE69" s="730">
        <f>SUM(BE5,BE47,BE59,BE63)</f>
        <v>1042278.0903837354</v>
      </c>
      <c r="BF69" s="730">
        <f>SUM(BF5,BF47,BF59,BF63)</f>
        <v>1063664.2343009314</v>
      </c>
      <c r="BG69" s="730">
        <f t="shared" ref="BG69" si="29">SUM(BG5,BG47,BG59,BG63)</f>
        <v>1033966.0524760165</v>
      </c>
      <c r="BH69" s="730">
        <f>SUM(BH5,BH47,BH59,BH63)</f>
        <v>985514.46624162199</v>
      </c>
      <c r="BI69" s="730"/>
      <c r="BJ69" s="730"/>
      <c r="BK69" s="466"/>
    </row>
    <row r="70" spans="2:67">
      <c r="P70" s="172"/>
      <c r="Q70" s="27"/>
      <c r="R70" s="27"/>
      <c r="S70" s="27"/>
      <c r="T70" s="27"/>
      <c r="Y70" s="1554"/>
      <c r="Z70" s="172"/>
      <c r="AA70" s="194"/>
      <c r="AB70" s="194"/>
      <c r="AC70" s="194"/>
      <c r="AD70" s="194"/>
      <c r="AE70" s="194"/>
      <c r="AF70" s="194"/>
      <c r="AG70" s="194"/>
      <c r="AH70" s="194"/>
      <c r="AI70" s="194"/>
      <c r="AJ70" s="194"/>
      <c r="AK70" s="194"/>
      <c r="AL70" s="194"/>
      <c r="AM70" s="194"/>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72"/>
    </row>
    <row r="71" spans="2:67">
      <c r="P71" s="172"/>
      <c r="Q71" s="27"/>
      <c r="R71" s="27"/>
      <c r="S71" s="27"/>
      <c r="T71" s="27"/>
      <c r="Y71" s="1554"/>
      <c r="Z71" s="172"/>
      <c r="AA71" s="194"/>
      <c r="AB71" s="194"/>
      <c r="AC71" s="194"/>
      <c r="AD71" s="194"/>
      <c r="AE71" s="194"/>
      <c r="AF71" s="194"/>
      <c r="AG71" s="194"/>
      <c r="AH71" s="194"/>
      <c r="AI71" s="194"/>
      <c r="AJ71" s="194"/>
      <c r="AK71" s="194"/>
      <c r="AL71" s="194"/>
      <c r="AM71" s="194"/>
      <c r="AN71" s="194"/>
      <c r="AO71" s="194"/>
      <c r="AP71" s="194"/>
      <c r="AQ71" s="194"/>
      <c r="AR71" s="194"/>
      <c r="AS71" s="194"/>
      <c r="AT71" s="194"/>
      <c r="AU71" s="194"/>
      <c r="AV71" s="194"/>
      <c r="AW71" s="194"/>
      <c r="AX71" s="194"/>
      <c r="AY71" s="194"/>
      <c r="AZ71" s="194"/>
      <c r="BA71" s="194"/>
      <c r="BB71" s="194"/>
      <c r="BC71" s="194"/>
      <c r="BD71" s="194"/>
      <c r="BE71" s="194"/>
      <c r="BF71" s="194"/>
      <c r="BG71" s="194"/>
      <c r="BH71" s="194"/>
      <c r="BI71" s="194"/>
      <c r="BJ71" s="194"/>
      <c r="BK71" s="172"/>
    </row>
    <row r="72" spans="2:67">
      <c r="P72" s="172"/>
      <c r="Q72" s="27"/>
      <c r="R72" s="27"/>
      <c r="S72" s="27"/>
      <c r="T72" s="27"/>
      <c r="Y72" s="1554"/>
      <c r="Z72" s="172"/>
      <c r="AA72" s="194"/>
      <c r="AB72" s="194"/>
      <c r="AC72" s="194"/>
      <c r="AD72" s="194"/>
      <c r="AE72" s="194"/>
      <c r="AF72" s="194"/>
      <c r="AG72" s="194"/>
      <c r="AH72" s="194"/>
      <c r="AI72" s="194"/>
      <c r="AJ72" s="194"/>
      <c r="AK72" s="194"/>
      <c r="AL72" s="194"/>
      <c r="AM72" s="194"/>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72"/>
    </row>
    <row r="73" spans="2:67" ht="16.2">
      <c r="P73" s="208"/>
      <c r="T73" s="24" t="s">
        <v>240</v>
      </c>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row>
    <row r="74" spans="2:67">
      <c r="P74" s="732"/>
      <c r="T74" s="97"/>
      <c r="Y74" s="1522"/>
      <c r="Z74" s="1542"/>
      <c r="AA74" s="98">
        <v>1990</v>
      </c>
      <c r="AB74" s="98">
        <f t="shared" ref="AB74:BH74" si="30">AA74+1</f>
        <v>1991</v>
      </c>
      <c r="AC74" s="98">
        <f t="shared" si="30"/>
        <v>1992</v>
      </c>
      <c r="AD74" s="98">
        <f t="shared" si="30"/>
        <v>1993</v>
      </c>
      <c r="AE74" s="98">
        <f t="shared" si="30"/>
        <v>1994</v>
      </c>
      <c r="AF74" s="98">
        <f t="shared" si="30"/>
        <v>1995</v>
      </c>
      <c r="AG74" s="98">
        <f t="shared" si="30"/>
        <v>1996</v>
      </c>
      <c r="AH74" s="98">
        <f t="shared" si="30"/>
        <v>1997</v>
      </c>
      <c r="AI74" s="98">
        <f t="shared" si="30"/>
        <v>1998</v>
      </c>
      <c r="AJ74" s="98">
        <f t="shared" si="30"/>
        <v>1999</v>
      </c>
      <c r="AK74" s="98">
        <f t="shared" si="30"/>
        <v>2000</v>
      </c>
      <c r="AL74" s="98">
        <f t="shared" si="30"/>
        <v>2001</v>
      </c>
      <c r="AM74" s="98">
        <f t="shared" si="30"/>
        <v>2002</v>
      </c>
      <c r="AN74" s="98">
        <f t="shared" si="30"/>
        <v>2003</v>
      </c>
      <c r="AO74" s="98">
        <f t="shared" si="30"/>
        <v>2004</v>
      </c>
      <c r="AP74" s="98">
        <f t="shared" si="30"/>
        <v>2005</v>
      </c>
      <c r="AQ74" s="98">
        <f t="shared" si="30"/>
        <v>2006</v>
      </c>
      <c r="AR74" s="98">
        <f t="shared" si="30"/>
        <v>2007</v>
      </c>
      <c r="AS74" s="98">
        <f t="shared" si="30"/>
        <v>2008</v>
      </c>
      <c r="AT74" s="98">
        <f t="shared" si="30"/>
        <v>2009</v>
      </c>
      <c r="AU74" s="98">
        <f t="shared" si="30"/>
        <v>2010</v>
      </c>
      <c r="AV74" s="98">
        <f t="shared" si="30"/>
        <v>2011</v>
      </c>
      <c r="AW74" s="98">
        <f t="shared" si="30"/>
        <v>2012</v>
      </c>
      <c r="AX74" s="98">
        <f t="shared" si="30"/>
        <v>2013</v>
      </c>
      <c r="AY74" s="98">
        <f t="shared" si="30"/>
        <v>2014</v>
      </c>
      <c r="AZ74" s="98">
        <f t="shared" si="30"/>
        <v>2015</v>
      </c>
      <c r="BA74" s="98">
        <f t="shared" si="30"/>
        <v>2016</v>
      </c>
      <c r="BB74" s="98">
        <f t="shared" si="30"/>
        <v>2017</v>
      </c>
      <c r="BC74" s="98">
        <f t="shared" si="30"/>
        <v>2018</v>
      </c>
      <c r="BD74" s="98">
        <f t="shared" si="30"/>
        <v>2019</v>
      </c>
      <c r="BE74" s="98">
        <f t="shared" si="30"/>
        <v>2020</v>
      </c>
      <c r="BF74" s="98">
        <f t="shared" si="30"/>
        <v>2021</v>
      </c>
      <c r="BG74" s="98">
        <f t="shared" si="30"/>
        <v>2022</v>
      </c>
      <c r="BH74" s="98">
        <f t="shared" si="30"/>
        <v>2023</v>
      </c>
      <c r="BI74" s="98" t="s">
        <v>16</v>
      </c>
      <c r="BJ74" s="98" t="s">
        <v>1</v>
      </c>
      <c r="BK74" s="178"/>
    </row>
    <row r="75" spans="2:67">
      <c r="P75" s="208"/>
      <c r="T75" s="169" t="s">
        <v>54</v>
      </c>
      <c r="Z75" s="196"/>
      <c r="AA75" s="210">
        <f>AA7/10^3</f>
        <v>348.41185052258919</v>
      </c>
      <c r="AB75" s="210">
        <f t="shared" ref="AB75:BA75" si="31">AB7/10^3</f>
        <v>349.7426341746031</v>
      </c>
      <c r="AC75" s="210">
        <f t="shared" si="31"/>
        <v>355.12618670167359</v>
      </c>
      <c r="AD75" s="210">
        <f t="shared" si="31"/>
        <v>338.72498344923025</v>
      </c>
      <c r="AE75" s="210">
        <f t="shared" si="31"/>
        <v>372.71657900419791</v>
      </c>
      <c r="AF75" s="210">
        <f t="shared" si="31"/>
        <v>360.59536705593246</v>
      </c>
      <c r="AG75" s="210">
        <f t="shared" si="31"/>
        <v>362.46916759352985</v>
      </c>
      <c r="AH75" s="210">
        <f t="shared" si="31"/>
        <v>357.64188857477552</v>
      </c>
      <c r="AI75" s="210">
        <f t="shared" si="31"/>
        <v>344.51688389414176</v>
      </c>
      <c r="AJ75" s="210">
        <f t="shared" si="31"/>
        <v>366.22606863020769</v>
      </c>
      <c r="AK75" s="210">
        <f t="shared" si="31"/>
        <v>374.92032268376198</v>
      </c>
      <c r="AL75" s="210">
        <f t="shared" si="31"/>
        <v>365.84179967842249</v>
      </c>
      <c r="AM75" s="210">
        <f t="shared" si="31"/>
        <v>391.42331884916126</v>
      </c>
      <c r="AN75" s="210">
        <f t="shared" si="31"/>
        <v>407.74670173348488</v>
      </c>
      <c r="AO75" s="210">
        <f t="shared" si="31"/>
        <v>403.77991953761148</v>
      </c>
      <c r="AP75" s="210">
        <f t="shared" si="31"/>
        <v>423.92687456845448</v>
      </c>
      <c r="AQ75" s="210">
        <f t="shared" si="31"/>
        <v>414.87063136695997</v>
      </c>
      <c r="AR75" s="210">
        <f t="shared" si="31"/>
        <v>467.18903654439754</v>
      </c>
      <c r="AS75" s="210">
        <f t="shared" si="31"/>
        <v>436.55715796106654</v>
      </c>
      <c r="AT75" s="210">
        <f t="shared" si="31"/>
        <v>397.68220404967053</v>
      </c>
      <c r="AU75" s="210">
        <f t="shared" si="31"/>
        <v>422.04719263306947</v>
      </c>
      <c r="AV75" s="210">
        <f t="shared" si="31"/>
        <v>479.36173983518</v>
      </c>
      <c r="AW75" s="210">
        <f t="shared" si="31"/>
        <v>524.90688763897845</v>
      </c>
      <c r="AX75" s="210">
        <f t="shared" si="31"/>
        <v>526.34278776429107</v>
      </c>
      <c r="AY75" s="210">
        <f t="shared" si="31"/>
        <v>498.45934694465609</v>
      </c>
      <c r="AZ75" s="210">
        <f t="shared" si="31"/>
        <v>473.53365439101304</v>
      </c>
      <c r="BA75" s="210">
        <f t="shared" si="31"/>
        <v>505.75544226606149</v>
      </c>
      <c r="BB75" s="210">
        <f t="shared" ref="BB75:BF75" si="32">BB7/10^3</f>
        <v>492.31926794217776</v>
      </c>
      <c r="BC75" s="210">
        <f t="shared" si="32"/>
        <v>454.99842651445118</v>
      </c>
      <c r="BD75" s="210">
        <f t="shared" si="32"/>
        <v>433.74908023395449</v>
      </c>
      <c r="BE75" s="210">
        <f t="shared" si="32"/>
        <v>422.63743933843477</v>
      </c>
      <c r="BF75" s="210">
        <f t="shared" si="32"/>
        <v>428.528401472003</v>
      </c>
      <c r="BG75" s="210">
        <f>BG7/10^3</f>
        <v>420.6429590059812</v>
      </c>
      <c r="BH75" s="210">
        <f t="shared" ref="BH75" si="33">BH7/10^3</f>
        <v>392.73489792080426</v>
      </c>
      <c r="BI75" s="210"/>
      <c r="BJ75" s="210"/>
      <c r="BK75" s="208"/>
    </row>
    <row r="76" spans="2:67">
      <c r="P76" s="208"/>
      <c r="T76" s="169" t="s">
        <v>55</v>
      </c>
      <c r="Z76" s="196"/>
      <c r="AA76" s="210">
        <f>AA14/10^3</f>
        <v>378.2106228736983</v>
      </c>
      <c r="AB76" s="210">
        <f t="shared" ref="AB76:BA76" si="34">AB14/10^3</f>
        <v>375.6789443250982</v>
      </c>
      <c r="AC76" s="210">
        <f t="shared" si="34"/>
        <v>370.18773217414036</v>
      </c>
      <c r="AD76" s="210">
        <f t="shared" si="34"/>
        <v>372.0671330010062</v>
      </c>
      <c r="AE76" s="210">
        <f t="shared" si="34"/>
        <v>378.90513913332182</v>
      </c>
      <c r="AF76" s="210">
        <f t="shared" si="34"/>
        <v>386.03485994918594</v>
      </c>
      <c r="AG76" s="210">
        <f t="shared" si="34"/>
        <v>391.16923936445664</v>
      </c>
      <c r="AH76" s="210">
        <f t="shared" si="34"/>
        <v>386.58106399160681</v>
      </c>
      <c r="AI76" s="210">
        <f t="shared" si="34"/>
        <v>362.7294815531244</v>
      </c>
      <c r="AJ76" s="210">
        <f t="shared" si="34"/>
        <v>367.53889369023744</v>
      </c>
      <c r="AK76" s="210">
        <f t="shared" si="34"/>
        <v>377.61413855366294</v>
      </c>
      <c r="AL76" s="210">
        <f t="shared" si="34"/>
        <v>371.7507442924981</v>
      </c>
      <c r="AM76" s="210">
        <f t="shared" si="34"/>
        <v>376.88365375390265</v>
      </c>
      <c r="AN76" s="210">
        <f t="shared" si="34"/>
        <v>376.60593045852943</v>
      </c>
      <c r="AO76" s="210">
        <f t="shared" si="34"/>
        <v>377.33183089076493</v>
      </c>
      <c r="AP76" s="210">
        <f t="shared" si="34"/>
        <v>366.55008039215176</v>
      </c>
      <c r="AQ76" s="210">
        <f t="shared" si="34"/>
        <v>363.2097504389767</v>
      </c>
      <c r="AR76" s="210">
        <f t="shared" si="34"/>
        <v>359.64737462503962</v>
      </c>
      <c r="AS76" s="210">
        <f t="shared" si="34"/>
        <v>328.88774051967897</v>
      </c>
      <c r="AT76" s="210">
        <f t="shared" si="34"/>
        <v>315.10307441485173</v>
      </c>
      <c r="AU76" s="210">
        <f t="shared" si="34"/>
        <v>329.61905547847442</v>
      </c>
      <c r="AV76" s="210">
        <f t="shared" si="34"/>
        <v>327.29463567696132</v>
      </c>
      <c r="AW76" s="210">
        <f t="shared" si="34"/>
        <v>325.37216148076726</v>
      </c>
      <c r="AX76" s="210">
        <f t="shared" si="34"/>
        <v>330.13536197653912</v>
      </c>
      <c r="AY76" s="210">
        <f t="shared" si="34"/>
        <v>320.8230101612358</v>
      </c>
      <c r="AZ76" s="210">
        <f t="shared" si="34"/>
        <v>312.26576096468057</v>
      </c>
      <c r="BA76" s="210">
        <f t="shared" si="34"/>
        <v>298.62956350624142</v>
      </c>
      <c r="BB76" s="210">
        <f t="shared" ref="BB76:BG76" si="35">BB14/10^3</f>
        <v>293.54042930235198</v>
      </c>
      <c r="BC76" s="210">
        <f t="shared" si="35"/>
        <v>287.72807455435844</v>
      </c>
      <c r="BD76" s="210">
        <f t="shared" si="35"/>
        <v>280.1428213348035</v>
      </c>
      <c r="BE76" s="210">
        <f t="shared" si="35"/>
        <v>253.86516692539635</v>
      </c>
      <c r="BF76" s="210">
        <f t="shared" si="35"/>
        <v>268.75009197745845</v>
      </c>
      <c r="BG76" s="210">
        <f t="shared" si="35"/>
        <v>251.13279412965696</v>
      </c>
      <c r="BH76" s="210">
        <f t="shared" ref="BH76" si="36">BH14/10^3</f>
        <v>240.79630145386977</v>
      </c>
      <c r="BI76" s="676"/>
      <c r="BJ76" s="676"/>
      <c r="BK76" s="682"/>
      <c r="BL76" s="41"/>
      <c r="BM76" s="41"/>
      <c r="BN76" s="41"/>
      <c r="BO76" s="41"/>
    </row>
    <row r="77" spans="2:67">
      <c r="P77" s="208"/>
      <c r="T77" s="169" t="s">
        <v>56</v>
      </c>
      <c r="Z77" s="196"/>
      <c r="AA77" s="210">
        <f t="shared" ref="AA77:AZ77" si="37">AA38/10^3</f>
        <v>201.75075122950022</v>
      </c>
      <c r="AB77" s="210">
        <f t="shared" si="37"/>
        <v>213.51771428380647</v>
      </c>
      <c r="AC77" s="210">
        <f t="shared" si="37"/>
        <v>220.07255047809497</v>
      </c>
      <c r="AD77" s="210">
        <f t="shared" si="37"/>
        <v>223.84734779942889</v>
      </c>
      <c r="AE77" s="210">
        <f t="shared" si="37"/>
        <v>233.06813668133549</v>
      </c>
      <c r="AF77" s="210">
        <f t="shared" si="37"/>
        <v>242.39401897470776</v>
      </c>
      <c r="AG77" s="210">
        <f t="shared" si="37"/>
        <v>249.10497197450201</v>
      </c>
      <c r="AH77" s="210">
        <f t="shared" si="37"/>
        <v>250.79147647310356</v>
      </c>
      <c r="AI77" s="210">
        <f t="shared" si="37"/>
        <v>248.89516616030875</v>
      </c>
      <c r="AJ77" s="210">
        <f t="shared" si="37"/>
        <v>252.99392199342316</v>
      </c>
      <c r="AK77" s="210">
        <f t="shared" si="37"/>
        <v>252.57234663611644</v>
      </c>
      <c r="AL77" s="210">
        <f t="shared" si="37"/>
        <v>256.71357182647694</v>
      </c>
      <c r="AM77" s="210">
        <f t="shared" si="37"/>
        <v>253.07547839250034</v>
      </c>
      <c r="AN77" s="210">
        <f t="shared" si="37"/>
        <v>249.07213560618075</v>
      </c>
      <c r="AO77" s="210">
        <f t="shared" si="37"/>
        <v>243.13466039097506</v>
      </c>
      <c r="AP77" s="210">
        <f t="shared" si="37"/>
        <v>237.61098837208439</v>
      </c>
      <c r="AQ77" s="210">
        <f t="shared" si="37"/>
        <v>234.90081465119985</v>
      </c>
      <c r="AR77" s="210">
        <f t="shared" si="37"/>
        <v>232.12346635207331</v>
      </c>
      <c r="AS77" s="210">
        <f t="shared" si="37"/>
        <v>224.48231637104553</v>
      </c>
      <c r="AT77" s="210">
        <f t="shared" si="37"/>
        <v>221.19548797517453</v>
      </c>
      <c r="AU77" s="210">
        <f t="shared" si="37"/>
        <v>221.62963127802303</v>
      </c>
      <c r="AV77" s="210">
        <f t="shared" si="37"/>
        <v>216.84275329127169</v>
      </c>
      <c r="AW77" s="210">
        <f t="shared" si="37"/>
        <v>217.73668489174946</v>
      </c>
      <c r="AX77" s="210">
        <f t="shared" si="37"/>
        <v>214.84791333662378</v>
      </c>
      <c r="AY77" s="210">
        <f t="shared" si="37"/>
        <v>209.89713073271031</v>
      </c>
      <c r="AZ77" s="210">
        <f t="shared" si="37"/>
        <v>208.63712677399468</v>
      </c>
      <c r="BA77" s="210">
        <f t="shared" ref="BA77:BF77" si="38">BA38/10^3</f>
        <v>206.84874279200304</v>
      </c>
      <c r="BB77" s="210">
        <f t="shared" si="38"/>
        <v>205.04097771791268</v>
      </c>
      <c r="BC77" s="210">
        <f t="shared" si="38"/>
        <v>202.77971301699401</v>
      </c>
      <c r="BD77" s="210">
        <f t="shared" si="38"/>
        <v>198.7904084613194</v>
      </c>
      <c r="BE77" s="210">
        <f t="shared" si="38"/>
        <v>176.35853327056981</v>
      </c>
      <c r="BF77" s="210">
        <f t="shared" si="38"/>
        <v>177.69582861271306</v>
      </c>
      <c r="BG77" s="210">
        <f t="shared" ref="BG77:BH77" si="39">BG38/10^3</f>
        <v>184.81957690932768</v>
      </c>
      <c r="BH77" s="210">
        <f t="shared" si="39"/>
        <v>183.6854897712532</v>
      </c>
      <c r="BI77" s="676"/>
      <c r="BJ77" s="676"/>
      <c r="BK77" s="682"/>
    </row>
    <row r="78" spans="2:67">
      <c r="P78" s="208"/>
      <c r="T78" s="169" t="s">
        <v>57</v>
      </c>
      <c r="Y78" s="1554"/>
      <c r="Z78" s="1541"/>
      <c r="AA78" s="675">
        <f t="shared" ref="AA78:BB78" si="40">(AA29)/10^3</f>
        <v>81.021562303552216</v>
      </c>
      <c r="AB78" s="675">
        <f t="shared" si="40"/>
        <v>79.570688309552011</v>
      </c>
      <c r="AC78" s="675">
        <f t="shared" si="40"/>
        <v>78.217640727621486</v>
      </c>
      <c r="AD78" s="675">
        <f t="shared" si="40"/>
        <v>80.718973413412087</v>
      </c>
      <c r="AE78" s="675">
        <f t="shared" si="40"/>
        <v>82.380703237059763</v>
      </c>
      <c r="AF78" s="675">
        <f t="shared" si="40"/>
        <v>85.63975491811145</v>
      </c>
      <c r="AG78" s="675">
        <f t="shared" si="40"/>
        <v>80.925933480305517</v>
      </c>
      <c r="AH78" s="675">
        <f t="shared" si="40"/>
        <v>85.352162466595402</v>
      </c>
      <c r="AI78" s="675">
        <f t="shared" si="40"/>
        <v>90.241013313465871</v>
      </c>
      <c r="AJ78" s="675">
        <f t="shared" si="40"/>
        <v>94.131013872844079</v>
      </c>
      <c r="AK78" s="675">
        <f t="shared" si="40"/>
        <v>92.967192954715387</v>
      </c>
      <c r="AL78" s="675">
        <f t="shared" si="40"/>
        <v>94.500930743491011</v>
      </c>
      <c r="AM78" s="675">
        <f t="shared" si="40"/>
        <v>96.273495253799823</v>
      </c>
      <c r="AN78" s="675">
        <f t="shared" si="40"/>
        <v>95.958619933713592</v>
      </c>
      <c r="AO78" s="210">
        <f t="shared" si="40"/>
        <v>101.18962706223169</v>
      </c>
      <c r="AP78" s="210">
        <f t="shared" si="40"/>
        <v>102.03772325188325</v>
      </c>
      <c r="AQ78" s="210">
        <f t="shared" si="40"/>
        <v>99.571352592048029</v>
      </c>
      <c r="AR78" s="675">
        <f t="shared" si="40"/>
        <v>90.102064718102298</v>
      </c>
      <c r="AS78" s="675">
        <f t="shared" si="40"/>
        <v>95.286914299038926</v>
      </c>
      <c r="AT78" s="675">
        <f t="shared" si="40"/>
        <v>91.940405561598567</v>
      </c>
      <c r="AU78" s="210">
        <f t="shared" si="40"/>
        <v>99.431590703712843</v>
      </c>
      <c r="AV78" s="210">
        <f t="shared" si="40"/>
        <v>101.9646293169464</v>
      </c>
      <c r="AW78" s="675">
        <f t="shared" si="40"/>
        <v>96.620427385814267</v>
      </c>
      <c r="AX78" s="210">
        <f t="shared" si="40"/>
        <v>103.72756933450061</v>
      </c>
      <c r="AY78" s="675">
        <f t="shared" si="40"/>
        <v>97.987214600469159</v>
      </c>
      <c r="AZ78" s="675">
        <f t="shared" si="40"/>
        <v>95.976452434638745</v>
      </c>
      <c r="BA78" s="675">
        <f t="shared" si="40"/>
        <v>59.111898750019023</v>
      </c>
      <c r="BB78" s="675">
        <f t="shared" si="40"/>
        <v>59.259914190247535</v>
      </c>
      <c r="BC78" s="675">
        <f t="shared" ref="BC78:BH78" si="41">(BC29)/10^3</f>
        <v>66.742990477547139</v>
      </c>
      <c r="BD78" s="675">
        <f t="shared" si="41"/>
        <v>62.47577751331594</v>
      </c>
      <c r="BE78" s="675">
        <f t="shared" si="41"/>
        <v>59.218259429534037</v>
      </c>
      <c r="BF78" s="675">
        <f t="shared" si="41"/>
        <v>60.551477045227728</v>
      </c>
      <c r="BG78" s="675">
        <f t="shared" si="41"/>
        <v>55.275287118745823</v>
      </c>
      <c r="BH78" s="675">
        <f t="shared" si="41"/>
        <v>51.978486321131584</v>
      </c>
      <c r="BI78" s="676"/>
      <c r="BJ78" s="676"/>
      <c r="BK78" s="682"/>
    </row>
    <row r="79" spans="2:67">
      <c r="P79" s="208"/>
      <c r="T79" s="169" t="s">
        <v>58</v>
      </c>
      <c r="Z79" s="196"/>
      <c r="AA79" s="675">
        <f t="shared" ref="AA79:AZ79" si="42">AA45/10^3</f>
        <v>58.167167508504079</v>
      </c>
      <c r="AB79" s="675">
        <f t="shared" si="42"/>
        <v>59.301332402088718</v>
      </c>
      <c r="AC79" s="675">
        <f t="shared" si="42"/>
        <v>62.218053306693371</v>
      </c>
      <c r="AD79" s="675">
        <f t="shared" si="42"/>
        <v>65.643249734996388</v>
      </c>
      <c r="AE79" s="675">
        <f t="shared" si="42"/>
        <v>63.833413322368237</v>
      </c>
      <c r="AF79" s="675">
        <f t="shared" si="42"/>
        <v>67.477227735701618</v>
      </c>
      <c r="AG79" s="675">
        <f t="shared" si="42"/>
        <v>69.880366957828869</v>
      </c>
      <c r="AH79" s="675">
        <f t="shared" si="42"/>
        <v>66.730205120783324</v>
      </c>
      <c r="AI79" s="675">
        <f t="shared" si="42"/>
        <v>66.775264262267569</v>
      </c>
      <c r="AJ79" s="675">
        <f t="shared" si="42"/>
        <v>68.588834743351953</v>
      </c>
      <c r="AK79" s="675">
        <f t="shared" si="42"/>
        <v>72.226242006261273</v>
      </c>
      <c r="AL79" s="675">
        <f t="shared" si="42"/>
        <v>68.553135738847644</v>
      </c>
      <c r="AM79" s="675">
        <f t="shared" si="42"/>
        <v>71.334893190037036</v>
      </c>
      <c r="AN79" s="675">
        <f t="shared" si="42"/>
        <v>67.914862135508372</v>
      </c>
      <c r="AO79" s="675">
        <f t="shared" si="42"/>
        <v>68.006409833997864</v>
      </c>
      <c r="AP79" s="675">
        <f t="shared" si="42"/>
        <v>70.395478550084491</v>
      </c>
      <c r="AQ79" s="675">
        <f t="shared" si="42"/>
        <v>66.123070259378125</v>
      </c>
      <c r="AR79" s="675">
        <f t="shared" si="42"/>
        <v>65.403902026637894</v>
      </c>
      <c r="AS79" s="675">
        <f t="shared" si="42"/>
        <v>61.704132512039877</v>
      </c>
      <c r="AT79" s="675">
        <f t="shared" si="42"/>
        <v>61.350897200800667</v>
      </c>
      <c r="AU79" s="675">
        <f t="shared" si="42"/>
        <v>64.216941912273157</v>
      </c>
      <c r="AV79" s="675">
        <f t="shared" si="42"/>
        <v>62.540928568696131</v>
      </c>
      <c r="AW79" s="675">
        <f t="shared" si="42"/>
        <v>62.626438217539068</v>
      </c>
      <c r="AX79" s="675">
        <f t="shared" si="42"/>
        <v>60.319274470584219</v>
      </c>
      <c r="AY79" s="675">
        <f t="shared" si="42"/>
        <v>58.013755532842836</v>
      </c>
      <c r="AZ79" s="675">
        <f t="shared" si="42"/>
        <v>55.391509026581133</v>
      </c>
      <c r="BA79" s="675">
        <f t="shared" ref="BA79:BF79" si="43">BA45/10^3</f>
        <v>55.711740759276736</v>
      </c>
      <c r="BB79" s="675">
        <f t="shared" si="43"/>
        <v>59.259947954539712</v>
      </c>
      <c r="BC79" s="675">
        <f t="shared" si="43"/>
        <v>52.156305071909721</v>
      </c>
      <c r="BD79" s="675">
        <f t="shared" si="43"/>
        <v>53.360723810031516</v>
      </c>
      <c r="BE79" s="675">
        <f t="shared" si="43"/>
        <v>55.807026627280059</v>
      </c>
      <c r="BF79" s="675">
        <f t="shared" si="43"/>
        <v>51.57352511972352</v>
      </c>
      <c r="BG79" s="675">
        <f t="shared" ref="BG79:BH79" si="44">BG45/10^3</f>
        <v>49.645615931482602</v>
      </c>
      <c r="BH79" s="675">
        <f t="shared" si="44"/>
        <v>46.39633444006234</v>
      </c>
      <c r="BI79" s="210"/>
      <c r="BJ79" s="210"/>
      <c r="BK79" s="682"/>
    </row>
    <row r="80" spans="2:67">
      <c r="P80" s="208"/>
      <c r="T80" s="169" t="s">
        <v>276</v>
      </c>
      <c r="Z80" s="196"/>
      <c r="AA80" s="675">
        <f t="shared" ref="AA80:AZ80" si="45">AA47/10^3</f>
        <v>65.196323143276459</v>
      </c>
      <c r="AB80" s="675">
        <f t="shared" si="45"/>
        <v>66.504092305815263</v>
      </c>
      <c r="AC80" s="675">
        <f t="shared" si="45"/>
        <v>66.491195503071211</v>
      </c>
      <c r="AD80" s="675">
        <f t="shared" si="45"/>
        <v>65.206604272042711</v>
      </c>
      <c r="AE80" s="675">
        <f t="shared" si="45"/>
        <v>66.914673664794918</v>
      </c>
      <c r="AF80" s="675">
        <f t="shared" si="45"/>
        <v>67.217368352101829</v>
      </c>
      <c r="AG80" s="675">
        <f t="shared" si="45"/>
        <v>67.812530773379407</v>
      </c>
      <c r="AH80" s="675">
        <f t="shared" si="45"/>
        <v>65.340795303443798</v>
      </c>
      <c r="AI80" s="675">
        <f t="shared" si="45"/>
        <v>59.281526422960596</v>
      </c>
      <c r="AJ80" s="675">
        <f t="shared" si="45"/>
        <v>59.655920434108538</v>
      </c>
      <c r="AK80" s="675">
        <f t="shared" si="45"/>
        <v>60.154895210494253</v>
      </c>
      <c r="AL80" s="675">
        <f t="shared" si="45"/>
        <v>58.863110648753761</v>
      </c>
      <c r="AM80" s="675">
        <f t="shared" si="45"/>
        <v>56.52287381523368</v>
      </c>
      <c r="AN80" s="675">
        <f t="shared" si="45"/>
        <v>55.902237976626047</v>
      </c>
      <c r="AO80" s="675">
        <f t="shared" si="45"/>
        <v>55.904276289894995</v>
      </c>
      <c r="AP80" s="675">
        <f t="shared" si="45"/>
        <v>56.970740081467312</v>
      </c>
      <c r="AQ80" s="675">
        <f t="shared" si="45"/>
        <v>57.283155380522224</v>
      </c>
      <c r="AR80" s="675">
        <f t="shared" si="45"/>
        <v>56.466742968828399</v>
      </c>
      <c r="AS80" s="675">
        <f t="shared" si="45"/>
        <v>52.108854452946929</v>
      </c>
      <c r="AT80" s="675">
        <f t="shared" si="45"/>
        <v>46.65160873946062</v>
      </c>
      <c r="AU80" s="675">
        <f t="shared" si="45"/>
        <v>47.672879069099629</v>
      </c>
      <c r="AV80" s="675">
        <f t="shared" si="45"/>
        <v>47.39415078440679</v>
      </c>
      <c r="AW80" s="675">
        <f t="shared" si="45"/>
        <v>47.523510632684733</v>
      </c>
      <c r="AX80" s="675">
        <f t="shared" si="45"/>
        <v>49.26685577742645</v>
      </c>
      <c r="AY80" s="675">
        <f t="shared" si="45"/>
        <v>48.677280068889303</v>
      </c>
      <c r="AZ80" s="675">
        <f t="shared" si="45"/>
        <v>47.196836073230443</v>
      </c>
      <c r="BA80" s="675">
        <f t="shared" ref="BA80:BF80" si="46">BA47/10^3</f>
        <v>46.785189820035107</v>
      </c>
      <c r="BB80" s="675">
        <f t="shared" si="46"/>
        <v>47.527448361234462</v>
      </c>
      <c r="BC80" s="675">
        <f t="shared" si="46"/>
        <v>46.818818253097525</v>
      </c>
      <c r="BD80" s="675">
        <f t="shared" si="46"/>
        <v>45.178368053552695</v>
      </c>
      <c r="BE80" s="675">
        <f t="shared" si="46"/>
        <v>42.237436213889374</v>
      </c>
      <c r="BF80" s="675">
        <f t="shared" si="46"/>
        <v>43.72259560841546</v>
      </c>
      <c r="BG80" s="675">
        <f t="shared" ref="BG80:BH80" si="47">BG47/10^3</f>
        <v>40.779672816014589</v>
      </c>
      <c r="BH80" s="675">
        <f t="shared" si="47"/>
        <v>38.219889597384871</v>
      </c>
      <c r="BI80" s="676"/>
      <c r="BJ80" s="676"/>
      <c r="BK80" s="682"/>
    </row>
    <row r="81" spans="1:63">
      <c r="P81" s="208"/>
      <c r="T81" s="169" t="s">
        <v>59</v>
      </c>
      <c r="Z81" s="196"/>
      <c r="AA81" s="675">
        <f>AA59/10^3</f>
        <v>23.733741615913473</v>
      </c>
      <c r="AB81" s="675">
        <f t="shared" ref="AB81:AZ81" si="48">AB59/10^3</f>
        <v>23.905539656478865</v>
      </c>
      <c r="AC81" s="675">
        <f t="shared" si="48"/>
        <v>25.733613026581146</v>
      </c>
      <c r="AD81" s="675">
        <f t="shared" si="48"/>
        <v>24.825049493178803</v>
      </c>
      <c r="AE81" s="675">
        <f t="shared" si="48"/>
        <v>28.443121329943569</v>
      </c>
      <c r="AF81" s="675">
        <f t="shared" si="48"/>
        <v>28.971630345248823</v>
      </c>
      <c r="AG81" s="675">
        <f t="shared" si="48"/>
        <v>29.416827947269649</v>
      </c>
      <c r="AH81" s="675">
        <f t="shared" si="48"/>
        <v>31.025759163488694</v>
      </c>
      <c r="AI81" s="675">
        <f t="shared" si="48"/>
        <v>31.204748352109814</v>
      </c>
      <c r="AJ81" s="675">
        <f t="shared" si="48"/>
        <v>31.100931039106683</v>
      </c>
      <c r="AK81" s="675">
        <f t="shared" si="48"/>
        <v>32.506223118818262</v>
      </c>
      <c r="AL81" s="675">
        <f t="shared" si="48"/>
        <v>32.186238828240839</v>
      </c>
      <c r="AM81" s="675">
        <f t="shared" si="48"/>
        <v>32.541803138708467</v>
      </c>
      <c r="AN81" s="675">
        <f t="shared" si="48"/>
        <v>33.417553878821465</v>
      </c>
      <c r="AO81" s="675">
        <f t="shared" si="48"/>
        <v>32.741084880483868</v>
      </c>
      <c r="AP81" s="675">
        <f t="shared" si="48"/>
        <v>32.056748771891094</v>
      </c>
      <c r="AQ81" s="675">
        <f t="shared" si="48"/>
        <v>30.528047561484186</v>
      </c>
      <c r="AR81" s="675">
        <f t="shared" si="48"/>
        <v>31.121666419777704</v>
      </c>
      <c r="AS81" s="675">
        <f t="shared" si="48"/>
        <v>32.329868513721316</v>
      </c>
      <c r="AT81" s="675">
        <f t="shared" si="48"/>
        <v>28.718830889572491</v>
      </c>
      <c r="AU81" s="675">
        <f t="shared" si="48"/>
        <v>29.460247632983265</v>
      </c>
      <c r="AV81" s="675">
        <f t="shared" si="48"/>
        <v>28.702444205657347</v>
      </c>
      <c r="AW81" s="675">
        <f t="shared" si="48"/>
        <v>30.37943311657526</v>
      </c>
      <c r="AX81" s="675">
        <f t="shared" si="48"/>
        <v>29.908124203550564</v>
      </c>
      <c r="AY81" s="675">
        <f t="shared" si="48"/>
        <v>29.162026759519357</v>
      </c>
      <c r="AZ81" s="675">
        <f t="shared" si="48"/>
        <v>29.602463455817073</v>
      </c>
      <c r="BA81" s="675">
        <f t="shared" ref="BA81:BF81" si="49">BA59/10^3</f>
        <v>29.779024267968332</v>
      </c>
      <c r="BB81" s="675">
        <f t="shared" si="49"/>
        <v>30.11438054778117</v>
      </c>
      <c r="BC81" s="675">
        <f t="shared" si="49"/>
        <v>30.804114011451805</v>
      </c>
      <c r="BD81" s="675">
        <f t="shared" si="49"/>
        <v>31.330770465125909</v>
      </c>
      <c r="BE81" s="675">
        <f t="shared" si="49"/>
        <v>29.824745381337337</v>
      </c>
      <c r="BF81" s="675">
        <f t="shared" si="49"/>
        <v>30.625789087894638</v>
      </c>
      <c r="BG81" s="675">
        <f t="shared" ref="BG81:BH81" si="50">BG59/10^3</f>
        <v>29.529331935350349</v>
      </c>
      <c r="BH81" s="675">
        <f t="shared" si="50"/>
        <v>29.60261271749653</v>
      </c>
      <c r="BI81" s="676"/>
      <c r="BJ81" s="676"/>
      <c r="BK81" s="682"/>
    </row>
    <row r="82" spans="1:63" s="172" customFormat="1" ht="16.8" thickBot="1">
      <c r="P82" s="208"/>
      <c r="Q82" s="27"/>
      <c r="R82" s="27"/>
      <c r="S82" s="27"/>
      <c r="T82" s="733" t="s">
        <v>277</v>
      </c>
      <c r="U82" s="1554"/>
      <c r="V82" s="1149"/>
      <c r="W82" s="1149"/>
      <c r="X82" s="1149"/>
      <c r="Y82" s="1149"/>
      <c r="Z82" s="196"/>
      <c r="AA82" s="734">
        <f>AA63/10^3</f>
        <v>6.3715343480808597</v>
      </c>
      <c r="AB82" s="734">
        <f t="shared" ref="AB82:AZ82" si="51">AB63/10^3</f>
        <v>6.1607669336914821</v>
      </c>
      <c r="AC82" s="734">
        <f t="shared" si="51"/>
        <v>5.8392100165558034</v>
      </c>
      <c r="AD82" s="734">
        <f t="shared" si="51"/>
        <v>5.6300023919065199</v>
      </c>
      <c r="AE82" s="734">
        <f t="shared" si="51"/>
        <v>5.4168952201332141</v>
      </c>
      <c r="AF82" s="734">
        <f t="shared" si="51"/>
        <v>5.5888407803910392</v>
      </c>
      <c r="AG82" s="734">
        <f t="shared" si="51"/>
        <v>5.6861092791626797</v>
      </c>
      <c r="AH82" s="734">
        <f t="shared" si="51"/>
        <v>5.5424721710607692</v>
      </c>
      <c r="AI82" s="734">
        <f t="shared" si="51"/>
        <v>5.1346721486163043</v>
      </c>
      <c r="AJ82" s="734">
        <f t="shared" si="51"/>
        <v>5.1690394563718076</v>
      </c>
      <c r="AK82" s="734">
        <f t="shared" si="51"/>
        <v>5.2317246432020079</v>
      </c>
      <c r="AL82" s="734">
        <f t="shared" si="51"/>
        <v>4.7491449077872332</v>
      </c>
      <c r="AM82" s="734">
        <f t="shared" si="51"/>
        <v>4.4876612703732537</v>
      </c>
      <c r="AN82" s="734">
        <f t="shared" si="51"/>
        <v>4.2857651213576036</v>
      </c>
      <c r="AO82" s="734">
        <f t="shared" si="51"/>
        <v>4.1304149170828897</v>
      </c>
      <c r="AP82" s="734">
        <f t="shared" si="51"/>
        <v>4.0356274646511956</v>
      </c>
      <c r="AQ82" s="734">
        <f t="shared" si="51"/>
        <v>3.9553036001896817</v>
      </c>
      <c r="AR82" s="734">
        <f t="shared" si="51"/>
        <v>3.9642397357065997</v>
      </c>
      <c r="AS82" s="734">
        <f t="shared" si="51"/>
        <v>3.5472788133393007</v>
      </c>
      <c r="AT82" s="734">
        <f t="shared" si="51"/>
        <v>3.2367499595579985</v>
      </c>
      <c r="AU82" s="734">
        <f t="shared" si="51"/>
        <v>3.1493724768172022</v>
      </c>
      <c r="AV82" s="734">
        <f t="shared" si="51"/>
        <v>3.0559883703791249</v>
      </c>
      <c r="AW82" s="734">
        <f t="shared" si="51"/>
        <v>3.0874158598428805</v>
      </c>
      <c r="AX82" s="734">
        <f t="shared" si="51"/>
        <v>3.0610218118896819</v>
      </c>
      <c r="AY82" s="734">
        <f t="shared" si="51"/>
        <v>2.9637443142342623</v>
      </c>
      <c r="AZ82" s="734">
        <f t="shared" si="51"/>
        <v>2.7845118010728029</v>
      </c>
      <c r="BA82" s="734">
        <f t="shared" ref="BA82:BE82" si="52">BA63/10^3</f>
        <v>2.708206122000659</v>
      </c>
      <c r="BB82" s="734">
        <f t="shared" si="52"/>
        <v>2.6008074372504644</v>
      </c>
      <c r="BC82" s="734">
        <f t="shared" si="52"/>
        <v>2.4816880911436288</v>
      </c>
      <c r="BD82" s="734">
        <f t="shared" si="52"/>
        <v>2.3855484835182441</v>
      </c>
      <c r="BE82" s="734">
        <f t="shared" si="52"/>
        <v>2.3294831972936194</v>
      </c>
      <c r="BF82" s="734">
        <f>BF63/10^3</f>
        <v>2.2165253774955724</v>
      </c>
      <c r="BG82" s="734">
        <f>BG63/10^3</f>
        <v>2.1408146294571355</v>
      </c>
      <c r="BH82" s="734">
        <f>BH63/10^3</f>
        <v>2.1004540196194479</v>
      </c>
      <c r="BI82" s="734"/>
      <c r="BJ82" s="734"/>
      <c r="BK82" s="219"/>
    </row>
    <row r="83" spans="1:63" s="194" customFormat="1" ht="14.4" thickTop="1">
      <c r="A83" s="172"/>
      <c r="P83" s="208"/>
      <c r="Q83" s="24"/>
      <c r="R83" s="24"/>
      <c r="S83" s="24"/>
      <c r="T83" s="168" t="s">
        <v>21</v>
      </c>
      <c r="U83" s="1554"/>
      <c r="V83" s="1149"/>
      <c r="W83" s="1149"/>
      <c r="X83" s="1149"/>
      <c r="Y83" s="1149"/>
      <c r="Z83" s="196"/>
      <c r="AA83" s="686">
        <f t="shared" ref="AA83:AX83" si="53">SUM(AA75:AA82)</f>
        <v>1162.8635535451147</v>
      </c>
      <c r="AB83" s="686">
        <f t="shared" si="53"/>
        <v>1174.3817123911342</v>
      </c>
      <c r="AC83" s="686">
        <f t="shared" si="53"/>
        <v>1183.886181934432</v>
      </c>
      <c r="AD83" s="686">
        <f t="shared" si="53"/>
        <v>1176.6633435552019</v>
      </c>
      <c r="AE83" s="686">
        <f t="shared" si="53"/>
        <v>1231.6786615931551</v>
      </c>
      <c r="AF83" s="686">
        <f t="shared" si="53"/>
        <v>1243.9190681113812</v>
      </c>
      <c r="AG83" s="686">
        <f t="shared" si="53"/>
        <v>1256.4651473704348</v>
      </c>
      <c r="AH83" s="686">
        <f t="shared" si="53"/>
        <v>1249.0058232648578</v>
      </c>
      <c r="AI83" s="686">
        <f t="shared" si="53"/>
        <v>1208.7787561069952</v>
      </c>
      <c r="AJ83" s="686">
        <f t="shared" si="53"/>
        <v>1245.4046238596513</v>
      </c>
      <c r="AK83" s="686">
        <f t="shared" si="53"/>
        <v>1268.1930858070325</v>
      </c>
      <c r="AL83" s="686">
        <f t="shared" si="53"/>
        <v>1253.158676664518</v>
      </c>
      <c r="AM83" s="686">
        <f t="shared" si="53"/>
        <v>1282.5431776637167</v>
      </c>
      <c r="AN83" s="686">
        <f t="shared" si="53"/>
        <v>1290.9038068442223</v>
      </c>
      <c r="AO83" s="686">
        <f t="shared" si="53"/>
        <v>1286.2182238030427</v>
      </c>
      <c r="AP83" s="686">
        <f t="shared" si="53"/>
        <v>1293.5842614526682</v>
      </c>
      <c r="AQ83" s="686">
        <f t="shared" si="53"/>
        <v>1270.4421258507589</v>
      </c>
      <c r="AR83" s="686">
        <f t="shared" si="53"/>
        <v>1306.0184933905634</v>
      </c>
      <c r="AS83" s="686">
        <f t="shared" si="53"/>
        <v>1234.9042634428772</v>
      </c>
      <c r="AT83" s="686">
        <f t="shared" si="53"/>
        <v>1165.8792587906871</v>
      </c>
      <c r="AU83" s="686">
        <f t="shared" si="53"/>
        <v>1217.226911184453</v>
      </c>
      <c r="AV83" s="686">
        <f t="shared" si="53"/>
        <v>1267.1572700494989</v>
      </c>
      <c r="AW83" s="686">
        <f t="shared" si="53"/>
        <v>1308.2529592239514</v>
      </c>
      <c r="AX83" s="686">
        <f t="shared" si="53"/>
        <v>1317.6089086754055</v>
      </c>
      <c r="AY83" s="686">
        <f t="shared" ref="AY83:BE83" si="54">SUM(AY75:AY82)</f>
        <v>1265.9835091145571</v>
      </c>
      <c r="AZ83" s="686">
        <f t="shared" si="54"/>
        <v>1225.3883149210285</v>
      </c>
      <c r="BA83" s="686">
        <f t="shared" si="54"/>
        <v>1205.3298082836059</v>
      </c>
      <c r="BB83" s="686">
        <f t="shared" si="54"/>
        <v>1189.663173453496</v>
      </c>
      <c r="BC83" s="686">
        <f t="shared" si="54"/>
        <v>1144.5101299909534</v>
      </c>
      <c r="BD83" s="686">
        <f t="shared" si="54"/>
        <v>1107.4134983556216</v>
      </c>
      <c r="BE83" s="686">
        <f t="shared" si="54"/>
        <v>1042.2780903837354</v>
      </c>
      <c r="BF83" s="686">
        <f t="shared" ref="BF83:BG83" si="55">SUM(BF75:BF82)</f>
        <v>1063.6642343009314</v>
      </c>
      <c r="BG83" s="686">
        <f t="shared" si="55"/>
        <v>1033.9660524760163</v>
      </c>
      <c r="BH83" s="686">
        <f t="shared" ref="BH83" si="56">SUM(BH75:BH82)</f>
        <v>985.5144662416219</v>
      </c>
      <c r="BI83" s="694"/>
      <c r="BJ83" s="694"/>
      <c r="BK83" s="682"/>
    </row>
    <row r="84" spans="1:63" s="194" customFormat="1">
      <c r="A84" s="172"/>
      <c r="P84" s="735"/>
      <c r="Q84" s="24"/>
      <c r="R84" s="24"/>
      <c r="S84" s="24"/>
      <c r="T84" s="24"/>
      <c r="U84" s="1554"/>
      <c r="V84" s="1149"/>
      <c r="W84" s="1149"/>
      <c r="X84" s="1149"/>
      <c r="Y84" s="1149"/>
      <c r="Z84" s="27"/>
      <c r="AA84" s="101"/>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7"/>
    </row>
    <row r="85" spans="1:63" s="100" customFormat="1">
      <c r="A85" s="27"/>
      <c r="B85" s="24"/>
      <c r="C85" s="24"/>
      <c r="D85" s="24"/>
      <c r="E85" s="24"/>
      <c r="F85" s="24"/>
      <c r="G85" s="24"/>
      <c r="H85" s="24"/>
      <c r="I85" s="24"/>
      <c r="J85" s="24"/>
      <c r="K85" s="24"/>
      <c r="L85" s="24"/>
      <c r="M85" s="24"/>
      <c r="N85" s="24"/>
      <c r="O85" s="24"/>
      <c r="P85" s="27"/>
      <c r="Q85" s="24"/>
      <c r="R85" s="24"/>
      <c r="S85" s="24"/>
      <c r="T85" s="177" t="s">
        <v>33</v>
      </c>
      <c r="U85" s="1149"/>
      <c r="V85" s="1149"/>
      <c r="W85" s="1149"/>
      <c r="X85" s="1149"/>
      <c r="Y85" s="1149"/>
      <c r="Z85" s="27"/>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7"/>
    </row>
    <row r="86" spans="1:63">
      <c r="P86" s="732"/>
      <c r="T86" s="97"/>
      <c r="Y86" s="1522"/>
      <c r="Z86" s="1532"/>
      <c r="AA86" s="98">
        <v>1990</v>
      </c>
      <c r="AB86" s="98">
        <f t="shared" ref="AB86:BH86" si="57">AA86+1</f>
        <v>1991</v>
      </c>
      <c r="AC86" s="98">
        <f t="shared" si="57"/>
        <v>1992</v>
      </c>
      <c r="AD86" s="98">
        <f t="shared" si="57"/>
        <v>1993</v>
      </c>
      <c r="AE86" s="98">
        <f t="shared" si="57"/>
        <v>1994</v>
      </c>
      <c r="AF86" s="98">
        <f t="shared" si="57"/>
        <v>1995</v>
      </c>
      <c r="AG86" s="98">
        <f t="shared" si="57"/>
        <v>1996</v>
      </c>
      <c r="AH86" s="98">
        <f t="shared" si="57"/>
        <v>1997</v>
      </c>
      <c r="AI86" s="98">
        <f t="shared" si="57"/>
        <v>1998</v>
      </c>
      <c r="AJ86" s="98">
        <f t="shared" si="57"/>
        <v>1999</v>
      </c>
      <c r="AK86" s="98">
        <f t="shared" si="57"/>
        <v>2000</v>
      </c>
      <c r="AL86" s="98">
        <f t="shared" si="57"/>
        <v>2001</v>
      </c>
      <c r="AM86" s="98">
        <f t="shared" si="57"/>
        <v>2002</v>
      </c>
      <c r="AN86" s="98">
        <f t="shared" si="57"/>
        <v>2003</v>
      </c>
      <c r="AO86" s="98">
        <f t="shared" si="57"/>
        <v>2004</v>
      </c>
      <c r="AP86" s="98">
        <f t="shared" si="57"/>
        <v>2005</v>
      </c>
      <c r="AQ86" s="98">
        <f t="shared" si="57"/>
        <v>2006</v>
      </c>
      <c r="AR86" s="98">
        <f t="shared" si="57"/>
        <v>2007</v>
      </c>
      <c r="AS86" s="98">
        <f t="shared" si="57"/>
        <v>2008</v>
      </c>
      <c r="AT86" s="98">
        <f t="shared" si="57"/>
        <v>2009</v>
      </c>
      <c r="AU86" s="98">
        <f t="shared" si="57"/>
        <v>2010</v>
      </c>
      <c r="AV86" s="98">
        <f t="shared" si="57"/>
        <v>2011</v>
      </c>
      <c r="AW86" s="98">
        <f t="shared" si="57"/>
        <v>2012</v>
      </c>
      <c r="AX86" s="98">
        <f t="shared" si="57"/>
        <v>2013</v>
      </c>
      <c r="AY86" s="98">
        <f t="shared" si="57"/>
        <v>2014</v>
      </c>
      <c r="AZ86" s="98">
        <f t="shared" si="57"/>
        <v>2015</v>
      </c>
      <c r="BA86" s="98">
        <f t="shared" si="57"/>
        <v>2016</v>
      </c>
      <c r="BB86" s="98">
        <f t="shared" si="57"/>
        <v>2017</v>
      </c>
      <c r="BC86" s="98">
        <f t="shared" si="57"/>
        <v>2018</v>
      </c>
      <c r="BD86" s="98">
        <f t="shared" si="57"/>
        <v>2019</v>
      </c>
      <c r="BE86" s="98">
        <f t="shared" si="57"/>
        <v>2020</v>
      </c>
      <c r="BF86" s="98">
        <f t="shared" si="57"/>
        <v>2021</v>
      </c>
      <c r="BG86" s="98">
        <f t="shared" si="57"/>
        <v>2022</v>
      </c>
      <c r="BH86" s="98">
        <f t="shared" si="57"/>
        <v>2023</v>
      </c>
      <c r="BI86" s="98" t="s">
        <v>16</v>
      </c>
      <c r="BJ86" s="98" t="s">
        <v>1</v>
      </c>
      <c r="BK86" s="178"/>
    </row>
    <row r="87" spans="1:63">
      <c r="P87" s="736"/>
      <c r="T87" s="169" t="s">
        <v>54</v>
      </c>
      <c r="Z87" s="1561"/>
      <c r="AA87" s="102"/>
      <c r="AB87" s="186">
        <f t="shared" ref="AB87:BH87" si="58">AB75/AA75-1</f>
        <v>3.8195705743586661E-3</v>
      </c>
      <c r="AC87" s="186">
        <f t="shared" si="58"/>
        <v>1.5392897522418902E-2</v>
      </c>
      <c r="AD87" s="186">
        <f t="shared" si="58"/>
        <v>-4.618415612989224E-2</v>
      </c>
      <c r="AE87" s="186">
        <f t="shared" si="58"/>
        <v>0.10035160444568292</v>
      </c>
      <c r="AF87" s="186">
        <f t="shared" si="58"/>
        <v>-3.2521257789632552E-2</v>
      </c>
      <c r="AG87" s="186">
        <f t="shared" si="58"/>
        <v>5.196407687918958E-3</v>
      </c>
      <c r="AH87" s="186">
        <f t="shared" si="58"/>
        <v>-1.3317764517195019E-2</v>
      </c>
      <c r="AI87" s="186">
        <f t="shared" si="58"/>
        <v>-3.6698734404232436E-2</v>
      </c>
      <c r="AJ87" s="186">
        <f t="shared" si="58"/>
        <v>6.3013413132856577E-2</v>
      </c>
      <c r="AK87" s="186">
        <f t="shared" si="58"/>
        <v>2.3740128839198515E-2</v>
      </c>
      <c r="AL87" s="186">
        <f t="shared" si="58"/>
        <v>-2.4214539612986141E-2</v>
      </c>
      <c r="AM87" s="186">
        <f t="shared" si="58"/>
        <v>6.9925085633257611E-2</v>
      </c>
      <c r="AN87" s="186">
        <f t="shared" si="58"/>
        <v>4.1702632669705642E-2</v>
      </c>
      <c r="AO87" s="186">
        <f t="shared" si="58"/>
        <v>-9.7285451458200001E-3</v>
      </c>
      <c r="AP87" s="186">
        <f t="shared" si="58"/>
        <v>4.9895881533470687E-2</v>
      </c>
      <c r="AQ87" s="186">
        <f t="shared" si="58"/>
        <v>-2.1362748494568762E-2</v>
      </c>
      <c r="AR87" s="186">
        <f t="shared" si="58"/>
        <v>0.12610775798964924</v>
      </c>
      <c r="AS87" s="186">
        <f t="shared" si="58"/>
        <v>-6.5566347211189369E-2</v>
      </c>
      <c r="AT87" s="186">
        <f t="shared" si="58"/>
        <v>-8.9048943998446539E-2</v>
      </c>
      <c r="AU87" s="186">
        <f t="shared" si="58"/>
        <v>6.1267485281679246E-2</v>
      </c>
      <c r="AV87" s="186">
        <f t="shared" si="58"/>
        <v>0.13580127578751644</v>
      </c>
      <c r="AW87" s="186">
        <f t="shared" si="58"/>
        <v>9.5012062955750931E-2</v>
      </c>
      <c r="AX87" s="186">
        <f t="shared" si="58"/>
        <v>2.7355330233354014E-3</v>
      </c>
      <c r="AY87" s="186">
        <f t="shared" si="58"/>
        <v>-5.2975820069794288E-2</v>
      </c>
      <c r="AZ87" s="186">
        <f t="shared" si="58"/>
        <v>-5.0005467259119363E-2</v>
      </c>
      <c r="BA87" s="186">
        <f t="shared" si="58"/>
        <v>6.8045402003131583E-2</v>
      </c>
      <c r="BB87" s="186">
        <f t="shared" si="58"/>
        <v>-2.6566544224778554E-2</v>
      </c>
      <c r="BC87" s="186">
        <f t="shared" si="58"/>
        <v>-7.5806176718864138E-2</v>
      </c>
      <c r="BD87" s="186">
        <f t="shared" si="58"/>
        <v>-4.6702021462533105E-2</v>
      </c>
      <c r="BE87" s="186">
        <f t="shared" si="58"/>
        <v>-2.5617670219672539E-2</v>
      </c>
      <c r="BF87" s="186">
        <f t="shared" si="58"/>
        <v>1.3938571421380663E-2</v>
      </c>
      <c r="BG87" s="186">
        <f>BG75/BF75-1</f>
        <v>-1.8401213172651198E-2</v>
      </c>
      <c r="BH87" s="186">
        <f t="shared" si="58"/>
        <v>-6.634619809428477E-2</v>
      </c>
      <c r="BI87" s="676"/>
      <c r="BJ87" s="676"/>
      <c r="BK87" s="682"/>
    </row>
    <row r="88" spans="1:63" s="100" customFormat="1">
      <c r="A88" s="27"/>
      <c r="B88" s="24"/>
      <c r="C88" s="24"/>
      <c r="D88" s="24"/>
      <c r="E88" s="24"/>
      <c r="F88" s="24"/>
      <c r="G88" s="24"/>
      <c r="H88" s="24"/>
      <c r="I88" s="24"/>
      <c r="J88" s="24"/>
      <c r="K88" s="24"/>
      <c r="L88" s="24"/>
      <c r="M88" s="24"/>
      <c r="N88" s="24"/>
      <c r="O88" s="24"/>
      <c r="P88" s="736"/>
      <c r="Q88" s="24"/>
      <c r="R88" s="24"/>
      <c r="S88" s="24"/>
      <c r="T88" s="169" t="s">
        <v>55</v>
      </c>
      <c r="U88" s="1149"/>
      <c r="V88" s="1149"/>
      <c r="W88" s="1149"/>
      <c r="X88" s="1149"/>
      <c r="Y88" s="1149"/>
      <c r="Z88" s="1561"/>
      <c r="AA88" s="102"/>
      <c r="AB88" s="186">
        <f t="shared" ref="AB88:BH88" si="59">AB76/AA76-1</f>
        <v>-6.6938324718751607E-3</v>
      </c>
      <c r="AC88" s="186">
        <f t="shared" si="59"/>
        <v>-1.4616768477197284E-2</v>
      </c>
      <c r="AD88" s="186">
        <f t="shared" si="59"/>
        <v>5.0768857623346708E-3</v>
      </c>
      <c r="AE88" s="186">
        <f t="shared" si="59"/>
        <v>1.8378420252178396E-2</v>
      </c>
      <c r="AF88" s="186">
        <f t="shared" si="59"/>
        <v>1.8816637937854486E-2</v>
      </c>
      <c r="AG88" s="186">
        <f t="shared" si="59"/>
        <v>1.3300299915780966E-2</v>
      </c>
      <c r="AH88" s="186">
        <f t="shared" si="59"/>
        <v>-1.1729386953596821E-2</v>
      </c>
      <c r="AI88" s="186">
        <f t="shared" si="59"/>
        <v>-6.1698786257674221E-2</v>
      </c>
      <c r="AJ88" s="186">
        <f t="shared" si="59"/>
        <v>1.3258950214138254E-2</v>
      </c>
      <c r="AK88" s="186">
        <f t="shared" si="59"/>
        <v>2.7412731105179056E-2</v>
      </c>
      <c r="AL88" s="186">
        <f t="shared" si="59"/>
        <v>-1.5527475437288496E-2</v>
      </c>
      <c r="AM88" s="186">
        <f t="shared" si="59"/>
        <v>1.3807395251281385E-2</v>
      </c>
      <c r="AN88" s="186">
        <f t="shared" si="59"/>
        <v>-7.3689397936738121E-4</v>
      </c>
      <c r="AO88" s="186">
        <f t="shared" si="59"/>
        <v>1.9274800886743826E-3</v>
      </c>
      <c r="AP88" s="186">
        <f t="shared" si="59"/>
        <v>-2.8573657497064975E-2</v>
      </c>
      <c r="AQ88" s="186">
        <f t="shared" si="59"/>
        <v>-9.1128883387542325E-3</v>
      </c>
      <c r="AR88" s="186">
        <f t="shared" si="59"/>
        <v>-9.8080401465863165E-3</v>
      </c>
      <c r="AS88" s="186">
        <f t="shared" si="59"/>
        <v>-8.5527203242982019E-2</v>
      </c>
      <c r="AT88" s="186">
        <f t="shared" si="59"/>
        <v>-4.1912982475558191E-2</v>
      </c>
      <c r="AU88" s="186">
        <f t="shared" si="59"/>
        <v>4.6067405373873216E-2</v>
      </c>
      <c r="AV88" s="186">
        <f t="shared" si="59"/>
        <v>-7.051836848870785E-3</v>
      </c>
      <c r="AW88" s="186">
        <f t="shared" si="59"/>
        <v>-5.8738335023966748E-3</v>
      </c>
      <c r="AX88" s="186">
        <f t="shared" si="59"/>
        <v>1.4639237954760853E-2</v>
      </c>
      <c r="AY88" s="186">
        <f t="shared" si="59"/>
        <v>-2.8207677479776039E-2</v>
      </c>
      <c r="AZ88" s="186">
        <f t="shared" si="59"/>
        <v>-2.6672803775061538E-2</v>
      </c>
      <c r="BA88" s="186">
        <f t="shared" si="59"/>
        <v>-4.366856429059951E-2</v>
      </c>
      <c r="BB88" s="186">
        <f t="shared" si="59"/>
        <v>-1.7041628913552209E-2</v>
      </c>
      <c r="BC88" s="186">
        <f t="shared" si="59"/>
        <v>-1.9800866142383078E-2</v>
      </c>
      <c r="BD88" s="186">
        <f t="shared" si="59"/>
        <v>-2.6362575954060774E-2</v>
      </c>
      <c r="BE88" s="186">
        <f t="shared" si="59"/>
        <v>-9.3800920131386412E-2</v>
      </c>
      <c r="BF88" s="186">
        <f t="shared" si="59"/>
        <v>5.8633191911816596E-2</v>
      </c>
      <c r="BG88" s="186">
        <f t="shared" si="59"/>
        <v>-6.5552713742993429E-2</v>
      </c>
      <c r="BH88" s="186">
        <f t="shared" si="59"/>
        <v>-4.1159469879710642E-2</v>
      </c>
      <c r="BI88" s="676"/>
      <c r="BJ88" s="676"/>
      <c r="BK88" s="682"/>
    </row>
    <row r="89" spans="1:63" s="100" customFormat="1">
      <c r="A89" s="27"/>
      <c r="B89" s="24"/>
      <c r="C89" s="24"/>
      <c r="D89" s="24"/>
      <c r="E89" s="24"/>
      <c r="F89" s="24"/>
      <c r="G89" s="24"/>
      <c r="H89" s="24"/>
      <c r="I89" s="24"/>
      <c r="J89" s="24"/>
      <c r="K89" s="24"/>
      <c r="L89" s="24"/>
      <c r="M89" s="24"/>
      <c r="N89" s="24"/>
      <c r="O89" s="24"/>
      <c r="P89" s="736"/>
      <c r="Q89" s="24"/>
      <c r="R89" s="24"/>
      <c r="S89" s="24"/>
      <c r="T89" s="169" t="s">
        <v>56</v>
      </c>
      <c r="U89" s="1149"/>
      <c r="V89" s="1149"/>
      <c r="W89" s="1149"/>
      <c r="X89" s="1149"/>
      <c r="Y89" s="1149"/>
      <c r="Z89" s="1561"/>
      <c r="AA89" s="102"/>
      <c r="AB89" s="186">
        <f t="shared" ref="AB89:BH89" si="60">AB77/AA77-1</f>
        <v>5.8324258931362394E-2</v>
      </c>
      <c r="AC89" s="186">
        <f t="shared" si="60"/>
        <v>3.0699261727651583E-2</v>
      </c>
      <c r="AD89" s="186">
        <f t="shared" si="60"/>
        <v>1.7152513174102824E-2</v>
      </c>
      <c r="AE89" s="186">
        <f t="shared" si="60"/>
        <v>4.1192307939107664E-2</v>
      </c>
      <c r="AF89" s="186">
        <f t="shared" si="60"/>
        <v>4.0013544649061927E-2</v>
      </c>
      <c r="AG89" s="186">
        <f t="shared" si="60"/>
        <v>2.768613280220622E-2</v>
      </c>
      <c r="AH89" s="186">
        <f t="shared" si="60"/>
        <v>6.7702562708149561E-3</v>
      </c>
      <c r="AI89" s="186">
        <f t="shared" si="60"/>
        <v>-7.5613028778439562E-3</v>
      </c>
      <c r="AJ89" s="186">
        <f t="shared" si="60"/>
        <v>1.6467800063559634E-2</v>
      </c>
      <c r="AK89" s="186">
        <f t="shared" si="60"/>
        <v>-1.6663457919660063E-3</v>
      </c>
      <c r="AL89" s="186">
        <f t="shared" si="60"/>
        <v>1.6396193983685858E-2</v>
      </c>
      <c r="AM89" s="186">
        <f t="shared" si="60"/>
        <v>-1.4171800143218505E-2</v>
      </c>
      <c r="AN89" s="186">
        <f t="shared" si="60"/>
        <v>-1.5818770003906635E-2</v>
      </c>
      <c r="AO89" s="186">
        <f t="shared" si="60"/>
        <v>-2.3838375981943272E-2</v>
      </c>
      <c r="AP89" s="186">
        <f t="shared" si="60"/>
        <v>-2.2718570894039836E-2</v>
      </c>
      <c r="AQ89" s="186">
        <f t="shared" si="60"/>
        <v>-1.1405927560221185E-2</v>
      </c>
      <c r="AR89" s="186">
        <f t="shared" si="60"/>
        <v>-1.1823493687114661E-2</v>
      </c>
      <c r="AS89" s="186">
        <f t="shared" si="60"/>
        <v>-3.2918472660743658E-2</v>
      </c>
      <c r="AT89" s="186">
        <f t="shared" si="60"/>
        <v>-1.4641814326426528E-2</v>
      </c>
      <c r="AU89" s="186">
        <f t="shared" si="60"/>
        <v>1.9627131946615695E-3</v>
      </c>
      <c r="AV89" s="186">
        <f t="shared" si="60"/>
        <v>-2.159854690524865E-2</v>
      </c>
      <c r="AW89" s="186">
        <f t="shared" si="60"/>
        <v>4.1224877793217818E-3</v>
      </c>
      <c r="AX89" s="186">
        <f t="shared" si="60"/>
        <v>-1.3267270770480732E-2</v>
      </c>
      <c r="AY89" s="186">
        <f t="shared" si="60"/>
        <v>-2.3043196124304832E-2</v>
      </c>
      <c r="AZ89" s="186">
        <f t="shared" si="60"/>
        <v>-6.0029594226334027E-3</v>
      </c>
      <c r="BA89" s="186">
        <f t="shared" si="60"/>
        <v>-8.5717437238718164E-3</v>
      </c>
      <c r="BB89" s="186">
        <f t="shared" si="60"/>
        <v>-8.7395506962696379E-3</v>
      </c>
      <c r="BC89" s="186">
        <f t="shared" si="60"/>
        <v>-1.1028355044373828E-2</v>
      </c>
      <c r="BD89" s="186">
        <f t="shared" si="60"/>
        <v>-1.9673094987269657E-2</v>
      </c>
      <c r="BE89" s="186">
        <f t="shared" si="60"/>
        <v>-0.11284183861976615</v>
      </c>
      <c r="BF89" s="186">
        <f t="shared" si="60"/>
        <v>7.5828218648856804E-3</v>
      </c>
      <c r="BG89" s="186">
        <f t="shared" si="60"/>
        <v>4.0089564016388746E-2</v>
      </c>
      <c r="BH89" s="186">
        <f t="shared" si="60"/>
        <v>-6.1361851219411401E-3</v>
      </c>
      <c r="BI89" s="676"/>
      <c r="BJ89" s="676"/>
      <c r="BK89" s="682"/>
    </row>
    <row r="90" spans="1:63" s="100" customFormat="1">
      <c r="A90" s="27"/>
      <c r="B90" s="24"/>
      <c r="C90" s="24"/>
      <c r="D90" s="24"/>
      <c r="E90" s="24"/>
      <c r="F90" s="24"/>
      <c r="G90" s="24"/>
      <c r="H90" s="24"/>
      <c r="I90" s="24"/>
      <c r="J90" s="24"/>
      <c r="K90" s="24"/>
      <c r="L90" s="24"/>
      <c r="M90" s="24"/>
      <c r="N90" s="24"/>
      <c r="O90" s="24"/>
      <c r="P90" s="736"/>
      <c r="Q90" s="24"/>
      <c r="R90" s="24"/>
      <c r="S90" s="24"/>
      <c r="T90" s="169" t="s">
        <v>57</v>
      </c>
      <c r="U90" s="1149"/>
      <c r="V90" s="1149"/>
      <c r="W90" s="1149"/>
      <c r="X90" s="1149"/>
      <c r="Y90" s="1554"/>
      <c r="Z90" s="1561"/>
      <c r="AA90" s="102"/>
      <c r="AB90" s="186">
        <f t="shared" ref="AB90:BH90" si="61">AB78/AA78-1</f>
        <v>-1.7907257682398425E-2</v>
      </c>
      <c r="AC90" s="186">
        <f t="shared" si="61"/>
        <v>-1.7004346835191364E-2</v>
      </c>
      <c r="AD90" s="186">
        <f t="shared" si="61"/>
        <v>3.1979137474895669E-2</v>
      </c>
      <c r="AE90" s="186">
        <f t="shared" si="61"/>
        <v>2.0586607502264931E-2</v>
      </c>
      <c r="AF90" s="186">
        <f t="shared" si="61"/>
        <v>3.9560862592704416E-2</v>
      </c>
      <c r="AG90" s="186">
        <f t="shared" si="61"/>
        <v>-5.5042444275013147E-2</v>
      </c>
      <c r="AH90" s="186">
        <f t="shared" si="61"/>
        <v>5.4694815319826562E-2</v>
      </c>
      <c r="AI90" s="186">
        <f t="shared" si="61"/>
        <v>5.7278582118922117E-2</v>
      </c>
      <c r="AJ90" s="186">
        <f t="shared" si="61"/>
        <v>4.3106791652102849E-2</v>
      </c>
      <c r="AK90" s="186">
        <f t="shared" si="61"/>
        <v>-1.2363841312713619E-2</v>
      </c>
      <c r="AL90" s="186">
        <f t="shared" si="61"/>
        <v>1.6497623947005824E-2</v>
      </c>
      <c r="AM90" s="186">
        <f t="shared" si="61"/>
        <v>1.8757111664012838E-2</v>
      </c>
      <c r="AN90" s="186">
        <f t="shared" si="61"/>
        <v>-3.2706335139920384E-3</v>
      </c>
      <c r="AO90" s="186">
        <f t="shared" si="61"/>
        <v>5.4513155067586139E-2</v>
      </c>
      <c r="AP90" s="186">
        <f t="shared" si="61"/>
        <v>8.3812562045513239E-3</v>
      </c>
      <c r="AQ90" s="186">
        <f t="shared" si="61"/>
        <v>-2.4171165145922657E-2</v>
      </c>
      <c r="AR90" s="186">
        <f t="shared" si="61"/>
        <v>-9.5100524673418674E-2</v>
      </c>
      <c r="AS90" s="186">
        <f t="shared" si="61"/>
        <v>5.754418166951214E-2</v>
      </c>
      <c r="AT90" s="186">
        <f t="shared" si="61"/>
        <v>-3.5120339052411853E-2</v>
      </c>
      <c r="AU90" s="186">
        <f t="shared" si="61"/>
        <v>8.1478704562547355E-2</v>
      </c>
      <c r="AV90" s="186">
        <f t="shared" si="61"/>
        <v>2.5475189477572879E-2</v>
      </c>
      <c r="AW90" s="186">
        <f t="shared" si="61"/>
        <v>-5.2412311670552381E-2</v>
      </c>
      <c r="AX90" s="186">
        <f t="shared" si="61"/>
        <v>7.3557343317338875E-2</v>
      </c>
      <c r="AY90" s="186">
        <f t="shared" si="61"/>
        <v>-5.5340684939024887E-2</v>
      </c>
      <c r="AZ90" s="186">
        <f t="shared" si="61"/>
        <v>-2.05206584759966E-2</v>
      </c>
      <c r="BA90" s="186">
        <f t="shared" si="61"/>
        <v>-0.38409998233394782</v>
      </c>
      <c r="BB90" s="186">
        <f t="shared" si="61"/>
        <v>2.5039872404448715E-3</v>
      </c>
      <c r="BC90" s="186">
        <f t="shared" si="61"/>
        <v>0.12627551675616666</v>
      </c>
      <c r="BD90" s="186">
        <f t="shared" si="61"/>
        <v>-6.3934998023001732E-2</v>
      </c>
      <c r="BE90" s="186">
        <f t="shared" si="61"/>
        <v>-5.2140496900380362E-2</v>
      </c>
      <c r="BF90" s="186">
        <f t="shared" si="61"/>
        <v>2.2513623813616768E-2</v>
      </c>
      <c r="BG90" s="186">
        <f t="shared" si="61"/>
        <v>-8.7135610623353732E-2</v>
      </c>
      <c r="BH90" s="186">
        <f t="shared" si="61"/>
        <v>-5.9643304801508257E-2</v>
      </c>
      <c r="BI90" s="676"/>
      <c r="BJ90" s="676"/>
      <c r="BK90" s="682"/>
    </row>
    <row r="91" spans="1:63" s="100" customFormat="1">
      <c r="A91" s="27"/>
      <c r="B91" s="24"/>
      <c r="C91" s="24"/>
      <c r="D91" s="24"/>
      <c r="E91" s="24"/>
      <c r="F91" s="24"/>
      <c r="G91" s="24"/>
      <c r="H91" s="24"/>
      <c r="I91" s="24"/>
      <c r="J91" s="24"/>
      <c r="K91" s="24"/>
      <c r="L91" s="24"/>
      <c r="M91" s="24"/>
      <c r="N91" s="24"/>
      <c r="O91" s="24"/>
      <c r="P91" s="736"/>
      <c r="Q91" s="24"/>
      <c r="R91" s="24"/>
      <c r="S91" s="24"/>
      <c r="T91" s="169" t="s">
        <v>58</v>
      </c>
      <c r="U91" s="1149"/>
      <c r="V91" s="1149"/>
      <c r="W91" s="1149"/>
      <c r="X91" s="1149"/>
      <c r="Y91" s="1149"/>
      <c r="Z91" s="1561"/>
      <c r="AA91" s="102"/>
      <c r="AB91" s="186">
        <f t="shared" ref="AB91:BH91" si="62">AB79/AA79-1</f>
        <v>1.9498368962505008E-2</v>
      </c>
      <c r="AC91" s="186">
        <f t="shared" si="62"/>
        <v>4.9184744869272379E-2</v>
      </c>
      <c r="AD91" s="186">
        <f t="shared" si="62"/>
        <v>5.5051488213864408E-2</v>
      </c>
      <c r="AE91" s="186">
        <f t="shared" si="62"/>
        <v>-2.7570792426251156E-2</v>
      </c>
      <c r="AF91" s="186">
        <f t="shared" si="62"/>
        <v>5.7083182986495951E-2</v>
      </c>
      <c r="AG91" s="186">
        <f t="shared" si="62"/>
        <v>3.5614077560210289E-2</v>
      </c>
      <c r="AH91" s="186">
        <f t="shared" si="62"/>
        <v>-4.5079354533821947E-2</v>
      </c>
      <c r="AI91" s="186">
        <f t="shared" si="62"/>
        <v>6.7524356328130253E-4</v>
      </c>
      <c r="AJ91" s="186">
        <f t="shared" si="62"/>
        <v>2.7159315670565842E-2</v>
      </c>
      <c r="AK91" s="186">
        <f t="shared" si="62"/>
        <v>5.3032060925366276E-2</v>
      </c>
      <c r="AL91" s="186">
        <f t="shared" si="62"/>
        <v>-5.0855563925023439E-2</v>
      </c>
      <c r="AM91" s="186">
        <f t="shared" si="62"/>
        <v>4.0578121207853535E-2</v>
      </c>
      <c r="AN91" s="186">
        <f t="shared" si="62"/>
        <v>-4.7943312193902909E-2</v>
      </c>
      <c r="AO91" s="186">
        <f t="shared" si="62"/>
        <v>1.3479773883193769E-3</v>
      </c>
      <c r="AP91" s="186">
        <f t="shared" si="62"/>
        <v>3.5130052033599313E-2</v>
      </c>
      <c r="AQ91" s="186">
        <f t="shared" si="62"/>
        <v>-6.0691515686858488E-2</v>
      </c>
      <c r="AR91" s="186">
        <f t="shared" si="62"/>
        <v>-1.0876207500939983E-2</v>
      </c>
      <c r="AS91" s="186">
        <f t="shared" si="62"/>
        <v>-5.656802423028473E-2</v>
      </c>
      <c r="AT91" s="187">
        <f t="shared" si="62"/>
        <v>-5.7246621394488884E-3</v>
      </c>
      <c r="AU91" s="186">
        <f t="shared" si="62"/>
        <v>4.6715612032403708E-2</v>
      </c>
      <c r="AV91" s="186">
        <f t="shared" si="62"/>
        <v>-2.6099239447848976E-2</v>
      </c>
      <c r="AW91" s="186">
        <f t="shared" si="62"/>
        <v>1.3672590222100212E-3</v>
      </c>
      <c r="AX91" s="186">
        <f t="shared" si="62"/>
        <v>-3.6840092022169424E-2</v>
      </c>
      <c r="AY91" s="186">
        <f t="shared" si="62"/>
        <v>-3.822192753438558E-2</v>
      </c>
      <c r="AZ91" s="186">
        <f t="shared" si="62"/>
        <v>-4.5200426729436471E-2</v>
      </c>
      <c r="BA91" s="186">
        <f t="shared" si="62"/>
        <v>5.7812422575802547E-3</v>
      </c>
      <c r="BB91" s="186">
        <f t="shared" si="62"/>
        <v>6.3688679386169733E-2</v>
      </c>
      <c r="BC91" s="186">
        <f t="shared" si="62"/>
        <v>-0.11987258051727334</v>
      </c>
      <c r="BD91" s="186">
        <f t="shared" si="62"/>
        <v>2.3092485874166568E-2</v>
      </c>
      <c r="BE91" s="186">
        <f t="shared" si="62"/>
        <v>4.5844633329142681E-2</v>
      </c>
      <c r="BF91" s="186">
        <f t="shared" si="62"/>
        <v>-7.5859650001261381E-2</v>
      </c>
      <c r="BG91" s="186">
        <f t="shared" si="62"/>
        <v>-3.7381760966803013E-2</v>
      </c>
      <c r="BH91" s="186">
        <f t="shared" si="62"/>
        <v>-6.5449515137543934E-2</v>
      </c>
      <c r="BI91" s="676"/>
      <c r="BJ91" s="676"/>
      <c r="BK91" s="682"/>
    </row>
    <row r="92" spans="1:63" s="100" customFormat="1">
      <c r="A92" s="27"/>
      <c r="B92" s="24"/>
      <c r="C92" s="24"/>
      <c r="D92" s="24"/>
      <c r="E92" s="24"/>
      <c r="F92" s="24"/>
      <c r="G92" s="24"/>
      <c r="H92" s="24"/>
      <c r="I92" s="24"/>
      <c r="J92" s="24"/>
      <c r="K92" s="24"/>
      <c r="L92" s="24"/>
      <c r="M92" s="24"/>
      <c r="N92" s="24"/>
      <c r="O92" s="24"/>
      <c r="P92" s="736"/>
      <c r="Q92" s="24"/>
      <c r="R92" s="24"/>
      <c r="S92" s="24"/>
      <c r="T92" s="169" t="s">
        <v>276</v>
      </c>
      <c r="U92" s="1149"/>
      <c r="V92" s="1149"/>
      <c r="W92" s="1149"/>
      <c r="X92" s="1149"/>
      <c r="Y92" s="1149"/>
      <c r="Z92" s="1561"/>
      <c r="AA92" s="102"/>
      <c r="AB92" s="186">
        <f t="shared" ref="AB92:BH92" si="63">AB80/AA80-1</f>
        <v>2.0058940435411232E-2</v>
      </c>
      <c r="AC92" s="186">
        <f t="shared" si="63"/>
        <v>-1.9392494953163197E-4</v>
      </c>
      <c r="AD92" s="186">
        <f t="shared" si="63"/>
        <v>-1.9319719269736524E-2</v>
      </c>
      <c r="AE92" s="186">
        <f t="shared" si="63"/>
        <v>2.6194729994313493E-2</v>
      </c>
      <c r="AF92" s="186">
        <f t="shared" si="63"/>
        <v>4.5235920722448419E-3</v>
      </c>
      <c r="AG92" s="186">
        <f t="shared" si="63"/>
        <v>8.8542951898973321E-3</v>
      </c>
      <c r="AH92" s="186">
        <f t="shared" si="63"/>
        <v>-3.6449538776186174E-2</v>
      </c>
      <c r="AI92" s="186">
        <f t="shared" si="63"/>
        <v>-9.2733320008485554E-2</v>
      </c>
      <c r="AJ92" s="186">
        <f t="shared" si="63"/>
        <v>6.3155258263210001E-3</v>
      </c>
      <c r="AK92" s="186">
        <f t="shared" si="63"/>
        <v>8.3642121813685133E-3</v>
      </c>
      <c r="AL92" s="186">
        <f t="shared" si="63"/>
        <v>-2.1474304912680431E-2</v>
      </c>
      <c r="AM92" s="186">
        <f t="shared" si="63"/>
        <v>-3.9757274254238362E-2</v>
      </c>
      <c r="AN92" s="186">
        <f t="shared" si="63"/>
        <v>-1.0980259790689617E-2</v>
      </c>
      <c r="AO92" s="186">
        <f t="shared" si="63"/>
        <v>3.6462104966217268E-5</v>
      </c>
      <c r="AP92" s="186">
        <f t="shared" si="63"/>
        <v>1.9076604910188033E-2</v>
      </c>
      <c r="AQ92" s="186">
        <f t="shared" si="63"/>
        <v>5.4837851607363319E-3</v>
      </c>
      <c r="AR92" s="186">
        <f t="shared" si="63"/>
        <v>-1.4252224869083063E-2</v>
      </c>
      <c r="AS92" s="186">
        <f t="shared" si="63"/>
        <v>-7.7176197647652045E-2</v>
      </c>
      <c r="AT92" s="186">
        <f t="shared" si="63"/>
        <v>-0.1047278005010468</v>
      </c>
      <c r="AU92" s="186">
        <f t="shared" si="63"/>
        <v>2.1891427910719852E-2</v>
      </c>
      <c r="AV92" s="186">
        <f t="shared" si="63"/>
        <v>-5.8466845329151473E-3</v>
      </c>
      <c r="AW92" s="186">
        <f t="shared" si="63"/>
        <v>2.72944754019111E-3</v>
      </c>
      <c r="AX92" s="186">
        <f t="shared" si="63"/>
        <v>3.6683845985542973E-2</v>
      </c>
      <c r="AY92" s="186">
        <f t="shared" si="63"/>
        <v>-1.1966984684402826E-2</v>
      </c>
      <c r="AZ92" s="186">
        <f t="shared" si="63"/>
        <v>-3.0413449427817207E-2</v>
      </c>
      <c r="BA92" s="186">
        <f t="shared" si="63"/>
        <v>-8.7219035732951644E-3</v>
      </c>
      <c r="BB92" s="186">
        <f t="shared" si="63"/>
        <v>1.5865245904837399E-2</v>
      </c>
      <c r="BC92" s="186">
        <f t="shared" si="63"/>
        <v>-1.4909912746650322E-2</v>
      </c>
      <c r="BD92" s="186">
        <f t="shared" si="63"/>
        <v>-3.5038265824582138E-2</v>
      </c>
      <c r="BE92" s="186">
        <f t="shared" si="63"/>
        <v>-6.5096017549311491E-2</v>
      </c>
      <c r="BF92" s="186">
        <f t="shared" si="63"/>
        <v>3.5162157736214672E-2</v>
      </c>
      <c r="BG92" s="186">
        <f t="shared" si="63"/>
        <v>-6.7308968085015408E-2</v>
      </c>
      <c r="BH92" s="186">
        <f t="shared" si="63"/>
        <v>-6.2771058271572588E-2</v>
      </c>
      <c r="BI92" s="676"/>
      <c r="BJ92" s="676"/>
      <c r="BK92" s="682"/>
    </row>
    <row r="93" spans="1:63" s="100" customFormat="1">
      <c r="A93" s="27"/>
      <c r="B93" s="24"/>
      <c r="C93" s="24"/>
      <c r="D93" s="24"/>
      <c r="E93" s="24"/>
      <c r="F93" s="24"/>
      <c r="G93" s="24"/>
      <c r="H93" s="24"/>
      <c r="I93" s="24"/>
      <c r="J93" s="24"/>
      <c r="K93" s="24"/>
      <c r="L93" s="24"/>
      <c r="M93" s="24"/>
      <c r="N93" s="24"/>
      <c r="O93" s="24"/>
      <c r="P93" s="736"/>
      <c r="Q93" s="24"/>
      <c r="R93" s="24"/>
      <c r="S93" s="24"/>
      <c r="T93" s="169" t="s">
        <v>59</v>
      </c>
      <c r="U93" s="1149"/>
      <c r="V93" s="1149"/>
      <c r="W93" s="1149"/>
      <c r="X93" s="1149"/>
      <c r="Y93" s="1149"/>
      <c r="Z93" s="1561"/>
      <c r="AA93" s="102"/>
      <c r="AB93" s="186">
        <f t="shared" ref="AB93:BH93" si="64">AB81/AA81-1</f>
        <v>7.2385569601971511E-3</v>
      </c>
      <c r="AC93" s="186">
        <f t="shared" si="64"/>
        <v>7.647070078197693E-2</v>
      </c>
      <c r="AD93" s="186">
        <f t="shared" si="64"/>
        <v>-3.5306489316671463E-2</v>
      </c>
      <c r="AE93" s="186">
        <f t="shared" si="64"/>
        <v>0.1457427844306578</v>
      </c>
      <c r="AF93" s="186">
        <f t="shared" si="64"/>
        <v>1.8581259390433535E-2</v>
      </c>
      <c r="AG93" s="186">
        <f t="shared" si="64"/>
        <v>1.5366674112416101E-2</v>
      </c>
      <c r="AH93" s="186">
        <f t="shared" si="64"/>
        <v>5.4694245725714907E-2</v>
      </c>
      <c r="AI93" s="186">
        <f t="shared" si="64"/>
        <v>5.7690510545751472E-3</v>
      </c>
      <c r="AJ93" s="186">
        <f t="shared" si="64"/>
        <v>-3.3269716464837673E-3</v>
      </c>
      <c r="AK93" s="186">
        <f t="shared" si="64"/>
        <v>4.5184887807524055E-2</v>
      </c>
      <c r="AL93" s="186">
        <f t="shared" si="64"/>
        <v>-9.8437855855416645E-3</v>
      </c>
      <c r="AM93" s="186">
        <f t="shared" si="64"/>
        <v>1.1047091036795686E-2</v>
      </c>
      <c r="AN93" s="186">
        <f t="shared" si="64"/>
        <v>2.6911561611387524E-2</v>
      </c>
      <c r="AO93" s="186">
        <f t="shared" si="64"/>
        <v>-2.0242923847466621E-2</v>
      </c>
      <c r="AP93" s="186">
        <f t="shared" si="64"/>
        <v>-2.0901448778830489E-2</v>
      </c>
      <c r="AQ93" s="186">
        <f t="shared" si="64"/>
        <v>-4.7687344131022602E-2</v>
      </c>
      <c r="AR93" s="186">
        <f t="shared" si="64"/>
        <v>1.9445031887412867E-2</v>
      </c>
      <c r="AS93" s="186">
        <f t="shared" si="64"/>
        <v>3.8821895898730086E-2</v>
      </c>
      <c r="AT93" s="186">
        <f t="shared" si="64"/>
        <v>-0.1116935450144575</v>
      </c>
      <c r="AU93" s="186">
        <f t="shared" si="64"/>
        <v>2.5816397131958935E-2</v>
      </c>
      <c r="AV93" s="186">
        <f t="shared" si="64"/>
        <v>-2.5722914374877504E-2</v>
      </c>
      <c r="AW93" s="186">
        <f t="shared" si="64"/>
        <v>5.8426693521361317E-2</v>
      </c>
      <c r="AX93" s="186">
        <f t="shared" si="64"/>
        <v>-1.5514078594427327E-2</v>
      </c>
      <c r="AY93" s="186">
        <f t="shared" si="64"/>
        <v>-2.4946313548565247E-2</v>
      </c>
      <c r="AZ93" s="186">
        <f t="shared" si="64"/>
        <v>1.5103089367886513E-2</v>
      </c>
      <c r="BA93" s="186">
        <f t="shared" si="64"/>
        <v>5.9643959164001892E-3</v>
      </c>
      <c r="BB93" s="186">
        <f t="shared" si="64"/>
        <v>1.1261493217343599E-2</v>
      </c>
      <c r="BC93" s="186">
        <f t="shared" si="64"/>
        <v>2.2903790518827627E-2</v>
      </c>
      <c r="BD93" s="186">
        <f t="shared" si="64"/>
        <v>1.7096951838261321E-2</v>
      </c>
      <c r="BE93" s="186">
        <f t="shared" si="64"/>
        <v>-4.8068562037595575E-2</v>
      </c>
      <c r="BF93" s="186">
        <f t="shared" si="64"/>
        <v>2.6858358598378818E-2</v>
      </c>
      <c r="BG93" s="186">
        <f t="shared" si="64"/>
        <v>-3.5801760059063548E-2</v>
      </c>
      <c r="BH93" s="186">
        <f t="shared" si="64"/>
        <v>2.4816268213116999E-3</v>
      </c>
      <c r="BI93" s="676"/>
      <c r="BJ93" s="676"/>
      <c r="BK93" s="682"/>
    </row>
    <row r="94" spans="1:63" s="100" customFormat="1" ht="16.8" thickBot="1">
      <c r="A94" s="27"/>
      <c r="B94" s="24"/>
      <c r="C94" s="24"/>
      <c r="D94" s="24"/>
      <c r="E94" s="24"/>
      <c r="F94" s="24"/>
      <c r="G94" s="24"/>
      <c r="H94" s="24"/>
      <c r="I94" s="24"/>
      <c r="J94" s="24"/>
      <c r="K94" s="24"/>
      <c r="L94" s="24"/>
      <c r="M94" s="24"/>
      <c r="N94" s="24"/>
      <c r="O94" s="24"/>
      <c r="P94" s="736"/>
      <c r="Q94" s="24"/>
      <c r="R94" s="24"/>
      <c r="S94" s="24"/>
      <c r="T94" s="237" t="s">
        <v>277</v>
      </c>
      <c r="U94" s="1149"/>
      <c r="V94" s="1149"/>
      <c r="W94" s="1149"/>
      <c r="X94" s="1149"/>
      <c r="Y94" s="1149"/>
      <c r="Z94" s="1561"/>
      <c r="AA94" s="103"/>
      <c r="AB94" s="692">
        <f t="shared" ref="AB94:BD94" si="65">AB82/AA82-1</f>
        <v>-3.307953828309218E-2</v>
      </c>
      <c r="AC94" s="692">
        <f t="shared" si="65"/>
        <v>-5.2194299929960941E-2</v>
      </c>
      <c r="AD94" s="692">
        <f t="shared" si="65"/>
        <v>-3.5828069902627435E-2</v>
      </c>
      <c r="AE94" s="692">
        <f t="shared" si="65"/>
        <v>-3.7852057057677357E-2</v>
      </c>
      <c r="AF94" s="692">
        <f t="shared" si="65"/>
        <v>3.1742456383270445E-2</v>
      </c>
      <c r="AG94" s="692">
        <f t="shared" si="65"/>
        <v>1.7404056152917402E-2</v>
      </c>
      <c r="AH94" s="692">
        <f t="shared" si="65"/>
        <v>-2.5261053041713999E-2</v>
      </c>
      <c r="AI94" s="692">
        <f t="shared" si="65"/>
        <v>-7.3577279210121249E-2</v>
      </c>
      <c r="AJ94" s="692">
        <f t="shared" si="65"/>
        <v>6.6931844450408562E-3</v>
      </c>
      <c r="AK94" s="692">
        <f t="shared" si="65"/>
        <v>1.2127047463901475E-2</v>
      </c>
      <c r="AL94" s="692">
        <f t="shared" si="65"/>
        <v>-9.2241042548336094E-2</v>
      </c>
      <c r="AM94" s="692">
        <f t="shared" si="65"/>
        <v>-5.505909853060531E-2</v>
      </c>
      <c r="AN94" s="692">
        <f t="shared" si="65"/>
        <v>-4.4989168489282583E-2</v>
      </c>
      <c r="AO94" s="692">
        <f t="shared" si="65"/>
        <v>-3.6247951036920911E-2</v>
      </c>
      <c r="AP94" s="692">
        <f t="shared" si="65"/>
        <v>-2.2948651487690652E-2</v>
      </c>
      <c r="AQ94" s="692">
        <f t="shared" si="65"/>
        <v>-1.9903686642309126E-2</v>
      </c>
      <c r="AR94" s="692">
        <f t="shared" si="65"/>
        <v>2.25927929185743E-3</v>
      </c>
      <c r="AS94" s="692">
        <f t="shared" si="65"/>
        <v>-0.10518055167341644</v>
      </c>
      <c r="AT94" s="692">
        <f t="shared" si="65"/>
        <v>-8.7540018735933423E-2</v>
      </c>
      <c r="AU94" s="692">
        <f t="shared" si="65"/>
        <v>-2.6995437964793645E-2</v>
      </c>
      <c r="AV94" s="692">
        <f t="shared" si="65"/>
        <v>-2.9651655091763707E-2</v>
      </c>
      <c r="AW94" s="692">
        <f t="shared" si="65"/>
        <v>1.0283903488761181E-2</v>
      </c>
      <c r="AX94" s="692">
        <f t="shared" si="65"/>
        <v>-8.5489124728865828E-3</v>
      </c>
      <c r="AY94" s="692">
        <f t="shared" si="65"/>
        <v>-3.1779419956294519E-2</v>
      </c>
      <c r="AZ94" s="692">
        <f t="shared" si="65"/>
        <v>-6.0475025561632312E-2</v>
      </c>
      <c r="BA94" s="692">
        <f t="shared" si="65"/>
        <v>-2.7403611305488185E-2</v>
      </c>
      <c r="BB94" s="692">
        <f t="shared" si="65"/>
        <v>-3.9656761676195806E-2</v>
      </c>
      <c r="BC94" s="692">
        <f t="shared" si="65"/>
        <v>-4.580090951784066E-2</v>
      </c>
      <c r="BD94" s="692">
        <f t="shared" si="65"/>
        <v>-3.8739601470659024E-2</v>
      </c>
      <c r="BE94" s="692">
        <f>BE82/BD82-1</f>
        <v>-2.3502052719523325E-2</v>
      </c>
      <c r="BF94" s="692">
        <f>BF82/BE82-1</f>
        <v>-4.8490506361789087E-2</v>
      </c>
      <c r="BG94" s="692">
        <f>BG82/BF82-1</f>
        <v>-3.4157401853878944E-2</v>
      </c>
      <c r="BH94" s="692">
        <f>BH82/BG82-1</f>
        <v>-1.8852921351682927E-2</v>
      </c>
      <c r="BI94" s="685"/>
      <c r="BJ94" s="685"/>
      <c r="BK94" s="682"/>
    </row>
    <row r="95" spans="1:63" s="100" customFormat="1" ht="14.4" thickTop="1">
      <c r="A95" s="27"/>
      <c r="B95" s="24"/>
      <c r="C95" s="24"/>
      <c r="D95" s="24"/>
      <c r="E95" s="24"/>
      <c r="F95" s="24"/>
      <c r="G95" s="24"/>
      <c r="H95" s="24"/>
      <c r="I95" s="24"/>
      <c r="J95" s="24"/>
      <c r="K95" s="24"/>
      <c r="L95" s="24"/>
      <c r="M95" s="24"/>
      <c r="N95" s="24"/>
      <c r="O95" s="24"/>
      <c r="P95" s="736"/>
      <c r="Q95" s="24"/>
      <c r="R95" s="24"/>
      <c r="S95" s="24"/>
      <c r="T95" s="168" t="s">
        <v>21</v>
      </c>
      <c r="U95" s="1149"/>
      <c r="V95" s="1149"/>
      <c r="W95" s="1149"/>
      <c r="X95" s="1149"/>
      <c r="Y95" s="1149"/>
      <c r="Z95" s="1561"/>
      <c r="AA95" s="104"/>
      <c r="AB95" s="693">
        <f t="shared" ref="AB95:BH95" si="66">AB83/AA83-1</f>
        <v>9.9049959996642123E-3</v>
      </c>
      <c r="AC95" s="693">
        <f t="shared" si="66"/>
        <v>8.093168893056113E-3</v>
      </c>
      <c r="AD95" s="693">
        <f t="shared" si="66"/>
        <v>-6.100956738449459E-3</v>
      </c>
      <c r="AE95" s="693">
        <f t="shared" si="66"/>
        <v>4.6755359839568467E-2</v>
      </c>
      <c r="AF95" s="693">
        <f t="shared" si="66"/>
        <v>9.9379869928033493E-3</v>
      </c>
      <c r="AG95" s="693">
        <f t="shared" si="66"/>
        <v>1.0085928884506989E-2</v>
      </c>
      <c r="AH95" s="693">
        <f t="shared" si="66"/>
        <v>-5.9367536944324728E-3</v>
      </c>
      <c r="AI95" s="693">
        <f t="shared" si="66"/>
        <v>-3.2207269500722169E-2</v>
      </c>
      <c r="AJ95" s="693">
        <f t="shared" si="66"/>
        <v>3.0299893646885234E-2</v>
      </c>
      <c r="AK95" s="693">
        <f t="shared" si="66"/>
        <v>1.8298038654101845E-2</v>
      </c>
      <c r="AL95" s="693">
        <f t="shared" si="66"/>
        <v>-1.1854984316483019E-2</v>
      </c>
      <c r="AM95" s="693">
        <f t="shared" si="66"/>
        <v>2.3448348199136548E-2</v>
      </c>
      <c r="AN95" s="693">
        <f t="shared" si="66"/>
        <v>6.5187896408567259E-3</v>
      </c>
      <c r="AO95" s="693">
        <f t="shared" si="66"/>
        <v>-3.6296918611109508E-3</v>
      </c>
      <c r="AP95" s="693">
        <f t="shared" si="66"/>
        <v>5.7268957267966325E-3</v>
      </c>
      <c r="AQ95" s="693">
        <f t="shared" si="66"/>
        <v>-1.7889932872189651E-2</v>
      </c>
      <c r="AR95" s="693">
        <f t="shared" si="66"/>
        <v>2.8003139077256822E-2</v>
      </c>
      <c r="AS95" s="693">
        <f t="shared" si="66"/>
        <v>-5.4451166126343375E-2</v>
      </c>
      <c r="AT95" s="693">
        <f t="shared" si="66"/>
        <v>-5.5895024979305208E-2</v>
      </c>
      <c r="AU95" s="693">
        <f t="shared" si="66"/>
        <v>4.4041998351550093E-2</v>
      </c>
      <c r="AV95" s="693">
        <f t="shared" si="66"/>
        <v>4.1019762549005634E-2</v>
      </c>
      <c r="AW95" s="693">
        <f t="shared" si="66"/>
        <v>3.2431403856324037E-2</v>
      </c>
      <c r="AX95" s="737">
        <f t="shared" si="66"/>
        <v>7.1514834997996601E-3</v>
      </c>
      <c r="AY95" s="693">
        <f t="shared" si="66"/>
        <v>-3.9181125158562757E-2</v>
      </c>
      <c r="AZ95" s="693">
        <f t="shared" si="66"/>
        <v>-3.2066131905558071E-2</v>
      </c>
      <c r="BA95" s="693">
        <f t="shared" si="66"/>
        <v>-1.6369102261853508E-2</v>
      </c>
      <c r="BB95" s="693">
        <f t="shared" si="66"/>
        <v>-1.2997799210175631E-2</v>
      </c>
      <c r="BC95" s="693">
        <f t="shared" si="66"/>
        <v>-3.7954476922629321E-2</v>
      </c>
      <c r="BD95" s="693">
        <f t="shared" si="66"/>
        <v>-3.2412672167108747E-2</v>
      </c>
      <c r="BE95" s="693">
        <f t="shared" si="66"/>
        <v>-5.881760342329645E-2</v>
      </c>
      <c r="BF95" s="693">
        <f t="shared" si="66"/>
        <v>2.0518654392247981E-2</v>
      </c>
      <c r="BG95" s="693">
        <f t="shared" si="66"/>
        <v>-2.7920635918000536E-2</v>
      </c>
      <c r="BH95" s="693">
        <f t="shared" si="66"/>
        <v>-4.6859939084429758E-2</v>
      </c>
      <c r="BI95" s="694"/>
      <c r="BJ95" s="694"/>
      <c r="BK95" s="682"/>
    </row>
    <row r="96" spans="1:63" s="100" customFormat="1">
      <c r="A96" s="27"/>
      <c r="B96" s="24"/>
      <c r="C96" s="24"/>
      <c r="D96" s="24"/>
      <c r="E96" s="24"/>
      <c r="F96" s="24"/>
      <c r="G96" s="24"/>
      <c r="H96" s="24"/>
      <c r="I96" s="24"/>
      <c r="J96" s="24"/>
      <c r="K96" s="24"/>
      <c r="L96" s="24"/>
      <c r="M96" s="24"/>
      <c r="N96" s="24"/>
      <c r="O96" s="24"/>
      <c r="P96" s="27"/>
      <c r="Q96" s="24"/>
      <c r="R96" s="24"/>
      <c r="S96" s="24"/>
      <c r="T96" s="24"/>
      <c r="U96" s="1149"/>
      <c r="V96" s="1149"/>
      <c r="W96" s="1149"/>
      <c r="X96" s="1149"/>
      <c r="Y96" s="1149"/>
      <c r="Z96" s="27"/>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7"/>
    </row>
    <row r="97" spans="1:63">
      <c r="P97" s="27"/>
      <c r="T97" s="177" t="s">
        <v>269</v>
      </c>
    </row>
    <row r="98" spans="1:63">
      <c r="P98" s="732"/>
      <c r="T98" s="97"/>
      <c r="Y98" s="1522"/>
      <c r="Z98" s="1532"/>
      <c r="AA98" s="98">
        <v>1990</v>
      </c>
      <c r="AB98" s="98">
        <f t="shared" ref="AB98:BH98" si="67">AA98+1</f>
        <v>1991</v>
      </c>
      <c r="AC98" s="98">
        <f t="shared" si="67"/>
        <v>1992</v>
      </c>
      <c r="AD98" s="98">
        <f t="shared" si="67"/>
        <v>1993</v>
      </c>
      <c r="AE98" s="98">
        <f t="shared" si="67"/>
        <v>1994</v>
      </c>
      <c r="AF98" s="98">
        <f t="shared" si="67"/>
        <v>1995</v>
      </c>
      <c r="AG98" s="98">
        <f t="shared" si="67"/>
        <v>1996</v>
      </c>
      <c r="AH98" s="98">
        <f t="shared" si="67"/>
        <v>1997</v>
      </c>
      <c r="AI98" s="98">
        <f t="shared" si="67"/>
        <v>1998</v>
      </c>
      <c r="AJ98" s="98">
        <f t="shared" si="67"/>
        <v>1999</v>
      </c>
      <c r="AK98" s="98">
        <f t="shared" si="67"/>
        <v>2000</v>
      </c>
      <c r="AL98" s="98">
        <f t="shared" si="67"/>
        <v>2001</v>
      </c>
      <c r="AM98" s="98">
        <f t="shared" si="67"/>
        <v>2002</v>
      </c>
      <c r="AN98" s="98">
        <f t="shared" si="67"/>
        <v>2003</v>
      </c>
      <c r="AO98" s="98">
        <f t="shared" si="67"/>
        <v>2004</v>
      </c>
      <c r="AP98" s="98">
        <f t="shared" si="67"/>
        <v>2005</v>
      </c>
      <c r="AQ98" s="98">
        <f t="shared" si="67"/>
        <v>2006</v>
      </c>
      <c r="AR98" s="98">
        <f t="shared" si="67"/>
        <v>2007</v>
      </c>
      <c r="AS98" s="98">
        <f t="shared" si="67"/>
        <v>2008</v>
      </c>
      <c r="AT98" s="98">
        <f t="shared" si="67"/>
        <v>2009</v>
      </c>
      <c r="AU98" s="98">
        <f t="shared" si="67"/>
        <v>2010</v>
      </c>
      <c r="AV98" s="98">
        <f t="shared" si="67"/>
        <v>2011</v>
      </c>
      <c r="AW98" s="98">
        <f t="shared" si="67"/>
        <v>2012</v>
      </c>
      <c r="AX98" s="98">
        <f t="shared" si="67"/>
        <v>2013</v>
      </c>
      <c r="AY98" s="98">
        <f t="shared" si="67"/>
        <v>2014</v>
      </c>
      <c r="AZ98" s="98">
        <f t="shared" si="67"/>
        <v>2015</v>
      </c>
      <c r="BA98" s="98">
        <f t="shared" si="67"/>
        <v>2016</v>
      </c>
      <c r="BB98" s="98">
        <f t="shared" si="67"/>
        <v>2017</v>
      </c>
      <c r="BC98" s="98">
        <f t="shared" si="67"/>
        <v>2018</v>
      </c>
      <c r="BD98" s="98">
        <f t="shared" si="67"/>
        <v>2019</v>
      </c>
      <c r="BE98" s="98">
        <f t="shared" si="67"/>
        <v>2020</v>
      </c>
      <c r="BF98" s="98">
        <f t="shared" si="67"/>
        <v>2021</v>
      </c>
      <c r="BG98" s="98">
        <f t="shared" si="67"/>
        <v>2022</v>
      </c>
      <c r="BH98" s="98">
        <f t="shared" si="67"/>
        <v>2023</v>
      </c>
      <c r="BI98" s="98" t="s">
        <v>16</v>
      </c>
      <c r="BJ98" s="98" t="s">
        <v>1</v>
      </c>
      <c r="BK98" s="178"/>
    </row>
    <row r="99" spans="1:63">
      <c r="P99" s="736"/>
      <c r="T99" s="169" t="s">
        <v>54</v>
      </c>
      <c r="Z99" s="1561"/>
      <c r="AA99" s="102"/>
      <c r="AB99" s="179"/>
      <c r="AC99" s="179"/>
      <c r="AD99" s="179"/>
      <c r="AE99" s="179"/>
      <c r="AF99" s="179"/>
      <c r="AG99" s="179"/>
      <c r="AH99" s="179"/>
      <c r="AI99" s="179"/>
      <c r="AJ99" s="179"/>
      <c r="AK99" s="179"/>
      <c r="AL99" s="179"/>
      <c r="AM99" s="179"/>
      <c r="AN99" s="179"/>
      <c r="AO99" s="179"/>
      <c r="AP99" s="179"/>
      <c r="AQ99" s="179"/>
      <c r="AR99" s="179"/>
      <c r="AS99" s="179"/>
      <c r="AT99" s="179"/>
      <c r="AU99" s="179"/>
      <c r="AV99" s="179"/>
      <c r="AW99" s="179"/>
      <c r="AX99" s="179"/>
      <c r="AY99" s="186">
        <f t="shared" ref="AY99:BE107" si="68">AY75/$AX75-1</f>
        <v>-5.2975820069794288E-2</v>
      </c>
      <c r="AZ99" s="186">
        <f t="shared" si="68"/>
        <v>-0.10033220669288856</v>
      </c>
      <c r="BA99" s="186">
        <f t="shared" si="68"/>
        <v>-3.911395002803586E-2</v>
      </c>
      <c r="BB99" s="186">
        <f t="shared" si="68"/>
        <v>-6.464137176958884E-2</v>
      </c>
      <c r="BC99" s="186">
        <f t="shared" si="68"/>
        <v>-0.13554733323673773</v>
      </c>
      <c r="BD99" s="186">
        <f t="shared" si="68"/>
        <v>-0.17591902023325956</v>
      </c>
      <c r="BE99" s="186">
        <f t="shared" si="68"/>
        <v>-0.19703005500722859</v>
      </c>
      <c r="BF99" s="186">
        <f t="shared" ref="BF99:BH99" si="69">BF75/$AX75-1</f>
        <v>-0.1858378010797247</v>
      </c>
      <c r="BG99" s="186">
        <f>BG75/$AX75-1</f>
        <v>-0.20081937325917121</v>
      </c>
      <c r="BH99" s="186">
        <f t="shared" si="69"/>
        <v>-0.25384196943403281</v>
      </c>
      <c r="BI99" s="676"/>
      <c r="BJ99" s="676"/>
      <c r="BK99" s="682"/>
    </row>
    <row r="100" spans="1:63" s="100" customFormat="1">
      <c r="A100" s="27"/>
      <c r="B100" s="24"/>
      <c r="C100" s="24"/>
      <c r="D100" s="24"/>
      <c r="E100" s="24"/>
      <c r="F100" s="24"/>
      <c r="G100" s="24"/>
      <c r="H100" s="24"/>
      <c r="I100" s="24"/>
      <c r="J100" s="24"/>
      <c r="K100" s="24"/>
      <c r="L100" s="24"/>
      <c r="M100" s="24"/>
      <c r="N100" s="24"/>
      <c r="O100" s="24"/>
      <c r="P100" s="736"/>
      <c r="Q100" s="24"/>
      <c r="R100" s="24"/>
      <c r="S100" s="24"/>
      <c r="T100" s="169" t="s">
        <v>55</v>
      </c>
      <c r="U100" s="1149"/>
      <c r="V100" s="1149"/>
      <c r="W100" s="1149"/>
      <c r="X100" s="1149"/>
      <c r="Y100" s="1149"/>
      <c r="Z100" s="1561"/>
      <c r="AA100" s="102"/>
      <c r="AB100" s="179"/>
      <c r="AC100" s="179"/>
      <c r="AD100" s="179"/>
      <c r="AE100" s="179"/>
      <c r="AF100" s="179"/>
      <c r="AG100" s="179"/>
      <c r="AH100" s="179"/>
      <c r="AI100" s="179"/>
      <c r="AJ100" s="179"/>
      <c r="AK100" s="179"/>
      <c r="AL100" s="179"/>
      <c r="AM100" s="179"/>
      <c r="AN100" s="179"/>
      <c r="AO100" s="179"/>
      <c r="AP100" s="179"/>
      <c r="AQ100" s="179"/>
      <c r="AR100" s="179"/>
      <c r="AS100" s="179"/>
      <c r="AT100" s="179"/>
      <c r="AU100" s="179"/>
      <c r="AV100" s="179"/>
      <c r="AW100" s="179"/>
      <c r="AX100" s="179"/>
      <c r="AY100" s="186">
        <f t="shared" si="68"/>
        <v>-2.8207677479776039E-2</v>
      </c>
      <c r="AZ100" s="186">
        <f t="shared" si="68"/>
        <v>-5.4128103408469297E-2</v>
      </c>
      <c r="BA100" s="186">
        <f t="shared" si="68"/>
        <v>-9.5432971135447908E-2</v>
      </c>
      <c r="BB100" s="186">
        <f t="shared" si="68"/>
        <v>-0.110848266768792</v>
      </c>
      <c r="BC100" s="186">
        <f t="shared" si="68"/>
        <v>-0.12845424121877114</v>
      </c>
      <c r="BD100" s="186">
        <f t="shared" si="68"/>
        <v>-0.15143043248208077</v>
      </c>
      <c r="BE100" s="186">
        <f t="shared" si="68"/>
        <v>-0.23102703871075425</v>
      </c>
      <c r="BF100" s="186">
        <f t="shared" ref="BF100:BG100" si="70">BF76/$AX76-1</f>
        <v>-0.18593969949648403</v>
      </c>
      <c r="BG100" s="186">
        <f t="shared" si="70"/>
        <v>-0.23930356134492625</v>
      </c>
      <c r="BH100" s="186">
        <f t="shared" ref="BH100" si="71">BH76/$AX76-1</f>
        <v>-0.27061342349935291</v>
      </c>
      <c r="BI100" s="676"/>
      <c r="BJ100" s="676"/>
      <c r="BK100" s="682"/>
    </row>
    <row r="101" spans="1:63" s="100" customFormat="1">
      <c r="A101" s="27"/>
      <c r="B101" s="24"/>
      <c r="C101" s="24"/>
      <c r="D101" s="24"/>
      <c r="E101" s="24"/>
      <c r="F101" s="24"/>
      <c r="G101" s="24"/>
      <c r="H101" s="24"/>
      <c r="I101" s="24"/>
      <c r="J101" s="24"/>
      <c r="K101" s="24"/>
      <c r="L101" s="24"/>
      <c r="M101" s="24"/>
      <c r="N101" s="24"/>
      <c r="O101" s="24"/>
      <c r="P101" s="736"/>
      <c r="Q101" s="24"/>
      <c r="R101" s="24"/>
      <c r="S101" s="24"/>
      <c r="T101" s="169" t="s">
        <v>56</v>
      </c>
      <c r="U101" s="1149"/>
      <c r="V101" s="1149"/>
      <c r="W101" s="1149"/>
      <c r="X101" s="1149"/>
      <c r="Y101" s="1149"/>
      <c r="Z101" s="1561"/>
      <c r="AA101" s="102"/>
      <c r="AB101" s="179"/>
      <c r="AC101" s="179"/>
      <c r="AD101" s="179"/>
      <c r="AE101" s="179"/>
      <c r="AF101" s="179"/>
      <c r="AG101" s="179"/>
      <c r="AH101" s="179"/>
      <c r="AI101" s="179"/>
      <c r="AJ101" s="179"/>
      <c r="AK101" s="179"/>
      <c r="AL101" s="179"/>
      <c r="AM101" s="179"/>
      <c r="AN101" s="179"/>
      <c r="AO101" s="179"/>
      <c r="AP101" s="179"/>
      <c r="AQ101" s="179"/>
      <c r="AR101" s="179"/>
      <c r="AS101" s="179"/>
      <c r="AT101" s="179"/>
      <c r="AU101" s="179"/>
      <c r="AV101" s="179"/>
      <c r="AW101" s="179"/>
      <c r="AX101" s="179"/>
      <c r="AY101" s="186">
        <f t="shared" si="68"/>
        <v>-2.3043196124304832E-2</v>
      </c>
      <c r="AZ101" s="186">
        <f t="shared" si="68"/>
        <v>-2.8907828175636197E-2</v>
      </c>
      <c r="BA101" s="186">
        <f t="shared" si="68"/>
        <v>-3.723178140477279E-2</v>
      </c>
      <c r="BB101" s="186">
        <f t="shared" si="68"/>
        <v>-4.5645943059942962E-2</v>
      </c>
      <c r="BC101" s="186">
        <f t="shared" si="68"/>
        <v>-5.617089843791645E-2</v>
      </c>
      <c r="BD101" s="186">
        <f t="shared" si="68"/>
        <v>-7.4738938004696664E-2</v>
      </c>
      <c r="BE101" s="186">
        <f t="shared" si="68"/>
        <v>-0.17914709744352408</v>
      </c>
      <c r="BF101" s="186">
        <f t="shared" ref="BF101:BG101" si="72">BF77/$AX77-1</f>
        <v>-0.17292271610616394</v>
      </c>
      <c r="BG101" s="186">
        <f t="shared" si="72"/>
        <v>-0.13976554838700106</v>
      </c>
      <c r="BH101" s="186">
        <f t="shared" ref="BH101" si="73">BH77/$AX77-1</f>
        <v>-0.1450441062303699</v>
      </c>
      <c r="BI101" s="676"/>
      <c r="BJ101" s="676"/>
      <c r="BK101" s="682"/>
    </row>
    <row r="102" spans="1:63" s="100" customFormat="1">
      <c r="A102" s="27"/>
      <c r="B102" s="24"/>
      <c r="C102" s="24"/>
      <c r="D102" s="24"/>
      <c r="E102" s="24"/>
      <c r="F102" s="24"/>
      <c r="G102" s="24"/>
      <c r="H102" s="24"/>
      <c r="I102" s="24"/>
      <c r="J102" s="24"/>
      <c r="K102" s="24"/>
      <c r="L102" s="24"/>
      <c r="M102" s="24"/>
      <c r="N102" s="24"/>
      <c r="O102" s="24"/>
      <c r="P102" s="736"/>
      <c r="Q102" s="24"/>
      <c r="R102" s="24"/>
      <c r="S102" s="24"/>
      <c r="T102" s="169" t="s">
        <v>57</v>
      </c>
      <c r="U102" s="1149"/>
      <c r="V102" s="1149"/>
      <c r="W102" s="1149"/>
      <c r="X102" s="1149"/>
      <c r="Y102" s="1554"/>
      <c r="Z102" s="1561"/>
      <c r="AA102" s="102"/>
      <c r="AB102" s="179"/>
      <c r="AC102" s="179"/>
      <c r="AD102" s="179"/>
      <c r="AE102" s="179"/>
      <c r="AF102" s="179"/>
      <c r="AG102" s="179"/>
      <c r="AH102" s="179"/>
      <c r="AI102" s="179"/>
      <c r="AJ102" s="179"/>
      <c r="AK102" s="179"/>
      <c r="AL102" s="179"/>
      <c r="AM102" s="179"/>
      <c r="AN102" s="179"/>
      <c r="AO102" s="179"/>
      <c r="AP102" s="179"/>
      <c r="AQ102" s="179"/>
      <c r="AR102" s="179"/>
      <c r="AS102" s="179"/>
      <c r="AT102" s="179"/>
      <c r="AU102" s="179"/>
      <c r="AV102" s="179"/>
      <c r="AW102" s="179"/>
      <c r="AX102" s="179"/>
      <c r="AY102" s="186">
        <f t="shared" si="68"/>
        <v>-5.5340684939024887E-2</v>
      </c>
      <c r="AZ102" s="186">
        <f t="shared" si="68"/>
        <v>-7.4725716119560026E-2</v>
      </c>
      <c r="BA102" s="186">
        <f t="shared" si="68"/>
        <v>-0.4301235522120932</v>
      </c>
      <c r="BB102" s="186">
        <f t="shared" si="68"/>
        <v>-0.42869658885820228</v>
      </c>
      <c r="BC102" s="186">
        <f t="shared" si="68"/>
        <v>-0.356554955391711</v>
      </c>
      <c r="BD102" s="186">
        <f t="shared" si="68"/>
        <v>-0.39769361304665218</v>
      </c>
      <c r="BE102" s="186">
        <f t="shared" si="68"/>
        <v>-0.42909816734867257</v>
      </c>
      <c r="BF102" s="186">
        <f t="shared" ref="BF102:BG102" si="74">BF78/$AX78-1</f>
        <v>-0.41624509825385614</v>
      </c>
      <c r="BG102" s="186">
        <f t="shared" si="74"/>
        <v>-0.46711093807188231</v>
      </c>
      <c r="BH102" s="186">
        <f t="shared" ref="BH102" si="75">BH78/$AX78-1</f>
        <v>-0.4988942028178508</v>
      </c>
      <c r="BI102" s="676"/>
      <c r="BJ102" s="676"/>
      <c r="BK102" s="682"/>
    </row>
    <row r="103" spans="1:63" s="100" customFormat="1">
      <c r="A103" s="27"/>
      <c r="B103" s="24"/>
      <c r="C103" s="24"/>
      <c r="D103" s="24"/>
      <c r="E103" s="24"/>
      <c r="F103" s="24"/>
      <c r="G103" s="24"/>
      <c r="H103" s="24"/>
      <c r="I103" s="24"/>
      <c r="J103" s="24"/>
      <c r="K103" s="24"/>
      <c r="L103" s="24"/>
      <c r="M103" s="24"/>
      <c r="N103" s="24"/>
      <c r="O103" s="24"/>
      <c r="P103" s="736"/>
      <c r="Q103" s="24"/>
      <c r="R103" s="24"/>
      <c r="S103" s="24"/>
      <c r="T103" s="169" t="s">
        <v>58</v>
      </c>
      <c r="U103" s="1149"/>
      <c r="V103" s="1149"/>
      <c r="W103" s="1149"/>
      <c r="X103" s="1149"/>
      <c r="Y103" s="1149"/>
      <c r="Z103" s="1561"/>
      <c r="AA103" s="102"/>
      <c r="AB103" s="179"/>
      <c r="AC103" s="179"/>
      <c r="AD103" s="179"/>
      <c r="AE103" s="179"/>
      <c r="AF103" s="179"/>
      <c r="AG103" s="179"/>
      <c r="AH103" s="179"/>
      <c r="AI103" s="179"/>
      <c r="AJ103" s="179"/>
      <c r="AK103" s="179"/>
      <c r="AL103" s="179"/>
      <c r="AM103" s="179"/>
      <c r="AN103" s="179"/>
      <c r="AO103" s="179"/>
      <c r="AP103" s="179"/>
      <c r="AQ103" s="179"/>
      <c r="AR103" s="179"/>
      <c r="AS103" s="179"/>
      <c r="AT103" s="179"/>
      <c r="AU103" s="179"/>
      <c r="AV103" s="179"/>
      <c r="AW103" s="179"/>
      <c r="AX103" s="179"/>
      <c r="AY103" s="186">
        <f t="shared" si="68"/>
        <v>-3.822192753438558E-2</v>
      </c>
      <c r="AZ103" s="186">
        <f t="shared" si="68"/>
        <v>-8.1694706828846164E-2</v>
      </c>
      <c r="BA103" s="186">
        <f t="shared" si="68"/>
        <v>-7.6385761462605561E-2</v>
      </c>
      <c r="BB103" s="186">
        <f t="shared" si="68"/>
        <v>-1.7561990347896295E-2</v>
      </c>
      <c r="BC103" s="186">
        <f t="shared" si="68"/>
        <v>-0.13532936976314791</v>
      </c>
      <c r="BD103" s="186">
        <f t="shared" si="68"/>
        <v>-0.11536197544859672</v>
      </c>
      <c r="BE103" s="186">
        <f t="shared" si="68"/>
        <v>-7.4806069584020585E-2</v>
      </c>
      <c r="BF103" s="186">
        <f t="shared" ref="BF103:BG103" si="76">BF79/$AX79-1</f>
        <v>-0.14499095732866818</v>
      </c>
      <c r="BG103" s="186">
        <f t="shared" si="76"/>
        <v>-0.17695270098626303</v>
      </c>
      <c r="BH103" s="186">
        <f t="shared" ref="BH103" si="77">BH79/$AX79-1</f>
        <v>-0.23082074764197724</v>
      </c>
      <c r="BI103" s="676"/>
      <c r="BJ103" s="676"/>
      <c r="BK103" s="682"/>
    </row>
    <row r="104" spans="1:63" s="100" customFormat="1">
      <c r="A104" s="27"/>
      <c r="B104" s="24"/>
      <c r="C104" s="24"/>
      <c r="D104" s="24"/>
      <c r="E104" s="24"/>
      <c r="F104" s="24"/>
      <c r="G104" s="24"/>
      <c r="H104" s="24"/>
      <c r="I104" s="24"/>
      <c r="J104" s="24"/>
      <c r="K104" s="24"/>
      <c r="L104" s="24"/>
      <c r="M104" s="24"/>
      <c r="N104" s="24"/>
      <c r="O104" s="24"/>
      <c r="P104" s="736"/>
      <c r="Q104" s="24"/>
      <c r="R104" s="24"/>
      <c r="S104" s="24"/>
      <c r="T104" s="169" t="s">
        <v>276</v>
      </c>
      <c r="U104" s="1149"/>
      <c r="V104" s="1149"/>
      <c r="W104" s="1149"/>
      <c r="X104" s="1149"/>
      <c r="Y104" s="1149"/>
      <c r="Z104" s="1561"/>
      <c r="AA104" s="102"/>
      <c r="AB104" s="179"/>
      <c r="AC104" s="179"/>
      <c r="AD104" s="179"/>
      <c r="AE104" s="179"/>
      <c r="AF104" s="179"/>
      <c r="AG104" s="179"/>
      <c r="AH104" s="179"/>
      <c r="AI104" s="179"/>
      <c r="AJ104" s="179"/>
      <c r="AK104" s="179"/>
      <c r="AL104" s="179"/>
      <c r="AM104" s="179"/>
      <c r="AN104" s="179"/>
      <c r="AO104" s="179"/>
      <c r="AP104" s="179"/>
      <c r="AQ104" s="179"/>
      <c r="AR104" s="179"/>
      <c r="AS104" s="179"/>
      <c r="AT104" s="179"/>
      <c r="AU104" s="179"/>
      <c r="AV104" s="179"/>
      <c r="AW104" s="179"/>
      <c r="AX104" s="179"/>
      <c r="AY104" s="186">
        <f t="shared" si="68"/>
        <v>-1.1966984684402826E-2</v>
      </c>
      <c r="AZ104" s="186">
        <f t="shared" si="68"/>
        <v>-4.2016476828717564E-2</v>
      </c>
      <c r="BA104" s="186">
        <f t="shared" si="68"/>
        <v>-5.0371916742623091E-2</v>
      </c>
      <c r="BB104" s="186">
        <f t="shared" si="68"/>
        <v>-3.5305833683605292E-2</v>
      </c>
      <c r="BC104" s="186">
        <f t="shared" si="68"/>
        <v>-4.9689339530585408E-2</v>
      </c>
      <c r="BD104" s="186">
        <f t="shared" si="68"/>
        <v>-8.2986577068046907E-2</v>
      </c>
      <c r="BE104" s="186">
        <f t="shared" si="68"/>
        <v>-0.14268049894017965</v>
      </c>
      <c r="BF104" s="186">
        <f t="shared" ref="BF104:BG104" si="78">BF80/$AX80-1</f>
        <v>-0.11253529541358132</v>
      </c>
      <c r="BG104" s="186">
        <f t="shared" si="78"/>
        <v>-0.17226962889116615</v>
      </c>
      <c r="BH104" s="186">
        <f t="shared" ref="BH104" si="79">BH80/$AX80-1</f>
        <v>-0.22422714024918922</v>
      </c>
      <c r="BI104" s="676"/>
      <c r="BJ104" s="676"/>
      <c r="BK104" s="682"/>
    </row>
    <row r="105" spans="1:63" s="100" customFormat="1">
      <c r="A105" s="27"/>
      <c r="B105" s="24"/>
      <c r="C105" s="24"/>
      <c r="D105" s="24"/>
      <c r="E105" s="24"/>
      <c r="F105" s="24"/>
      <c r="G105" s="24"/>
      <c r="H105" s="24"/>
      <c r="I105" s="24"/>
      <c r="J105" s="24"/>
      <c r="K105" s="24"/>
      <c r="L105" s="24"/>
      <c r="M105" s="24"/>
      <c r="N105" s="24"/>
      <c r="O105" s="24"/>
      <c r="P105" s="736"/>
      <c r="Q105" s="24"/>
      <c r="R105" s="24"/>
      <c r="S105" s="24"/>
      <c r="T105" s="169" t="s">
        <v>59</v>
      </c>
      <c r="U105" s="1149"/>
      <c r="V105" s="1149"/>
      <c r="W105" s="1149"/>
      <c r="X105" s="1149"/>
      <c r="Y105" s="1149"/>
      <c r="Z105" s="1561"/>
      <c r="AA105" s="102"/>
      <c r="AB105" s="179"/>
      <c r="AC105" s="179"/>
      <c r="AD105" s="179"/>
      <c r="AE105" s="179"/>
      <c r="AF105" s="179"/>
      <c r="AG105" s="179"/>
      <c r="AH105" s="179"/>
      <c r="AI105" s="179"/>
      <c r="AJ105" s="179"/>
      <c r="AK105" s="179"/>
      <c r="AL105" s="179"/>
      <c r="AM105" s="179"/>
      <c r="AN105" s="179"/>
      <c r="AO105" s="179"/>
      <c r="AP105" s="179"/>
      <c r="AQ105" s="179"/>
      <c r="AR105" s="179"/>
      <c r="AS105" s="179"/>
      <c r="AT105" s="179"/>
      <c r="AU105" s="179"/>
      <c r="AV105" s="179"/>
      <c r="AW105" s="179"/>
      <c r="AX105" s="179"/>
      <c r="AY105" s="186">
        <f t="shared" si="68"/>
        <v>-2.4946313548565247E-2</v>
      </c>
      <c r="AZ105" s="186">
        <f t="shared" si="68"/>
        <v>-1.0219990583602123E-2</v>
      </c>
      <c r="BA105" s="186">
        <f t="shared" si="68"/>
        <v>-4.3165507373045253E-3</v>
      </c>
      <c r="BB105" s="186">
        <f t="shared" si="68"/>
        <v>6.8963316731887048E-3</v>
      </c>
      <c r="BC105" s="186">
        <f t="shared" si="68"/>
        <v>2.9958074328007234E-2</v>
      </c>
      <c r="BD105" s="186">
        <f t="shared" si="68"/>
        <v>4.7567217920221561E-2</v>
      </c>
      <c r="BE105" s="186">
        <f t="shared" si="68"/>
        <v>-2.7878318829279713E-3</v>
      </c>
      <c r="BF105" s="186">
        <f t="shared" ref="BF105:BG105" si="80">BF81/$AX81-1</f>
        <v>2.3995650127027313E-2</v>
      </c>
      <c r="BG105" s="186">
        <f t="shared" si="80"/>
        <v>-1.2665196440345361E-2</v>
      </c>
      <c r="BH105" s="186">
        <f t="shared" ref="BH105" si="81">BH81/$AX81-1</f>
        <v>-1.0214999910217237E-2</v>
      </c>
      <c r="BI105" s="676"/>
      <c r="BJ105" s="676"/>
      <c r="BK105" s="682"/>
    </row>
    <row r="106" spans="1:63" s="100" customFormat="1" ht="16.8" thickBot="1">
      <c r="A106" s="27"/>
      <c r="B106" s="24"/>
      <c r="C106" s="24"/>
      <c r="D106" s="24"/>
      <c r="E106" s="24"/>
      <c r="F106" s="24"/>
      <c r="G106" s="24"/>
      <c r="H106" s="24"/>
      <c r="I106" s="24"/>
      <c r="J106" s="24"/>
      <c r="K106" s="24"/>
      <c r="L106" s="24"/>
      <c r="M106" s="24"/>
      <c r="N106" s="24"/>
      <c r="O106" s="24"/>
      <c r="P106" s="736"/>
      <c r="Q106" s="24"/>
      <c r="R106" s="24"/>
      <c r="S106" s="24"/>
      <c r="T106" s="237" t="s">
        <v>277</v>
      </c>
      <c r="U106" s="1149"/>
      <c r="V106" s="1149"/>
      <c r="W106" s="1149"/>
      <c r="X106" s="1149"/>
      <c r="Y106" s="1149"/>
      <c r="Z106" s="1561"/>
      <c r="AA106" s="103"/>
      <c r="AB106" s="697"/>
      <c r="AC106" s="697"/>
      <c r="AD106" s="697"/>
      <c r="AE106" s="697"/>
      <c r="AF106" s="697"/>
      <c r="AG106" s="697"/>
      <c r="AH106" s="697"/>
      <c r="AI106" s="697"/>
      <c r="AJ106" s="697"/>
      <c r="AK106" s="697"/>
      <c r="AL106" s="697"/>
      <c r="AM106" s="697"/>
      <c r="AN106" s="697"/>
      <c r="AO106" s="697"/>
      <c r="AP106" s="697"/>
      <c r="AQ106" s="697"/>
      <c r="AR106" s="697"/>
      <c r="AS106" s="697"/>
      <c r="AT106" s="697"/>
      <c r="AU106" s="697"/>
      <c r="AV106" s="697"/>
      <c r="AW106" s="697"/>
      <c r="AX106" s="697"/>
      <c r="AY106" s="692">
        <f t="shared" si="68"/>
        <v>-3.1779419956294519E-2</v>
      </c>
      <c r="AZ106" s="692">
        <f t="shared" si="68"/>
        <v>-9.0332584283736028E-2</v>
      </c>
      <c r="BA106" s="692">
        <f t="shared" si="68"/>
        <v>-0.11526075656129242</v>
      </c>
      <c r="BB106" s="692">
        <f t="shared" si="68"/>
        <v>-0.1503466498839191</v>
      </c>
      <c r="BC106" s="692">
        <f t="shared" si="68"/>
        <v>-0.18926154609411594</v>
      </c>
      <c r="BD106" s="692">
        <f t="shared" si="68"/>
        <v>-0.22066923069536803</v>
      </c>
      <c r="BE106" s="692">
        <f>BE82/$AX82-1</f>
        <v>-0.23898510352151225</v>
      </c>
      <c r="BF106" s="692">
        <f>BF82/$AX82-1</f>
        <v>-0.27588710120061855</v>
      </c>
      <c r="BG106" s="692">
        <f>BG82/$AX82-1</f>
        <v>-0.30062091647248623</v>
      </c>
      <c r="BH106" s="692">
        <f>BH82/$AX82-1</f>
        <v>-0.31380625532924256</v>
      </c>
      <c r="BI106" s="685"/>
      <c r="BJ106" s="685"/>
      <c r="BK106" s="682"/>
    </row>
    <row r="107" spans="1:63" s="100" customFormat="1" ht="14.4" thickTop="1">
      <c r="A107" s="27"/>
      <c r="B107" s="24"/>
      <c r="C107" s="24"/>
      <c r="D107" s="24"/>
      <c r="E107" s="24"/>
      <c r="F107" s="24"/>
      <c r="G107" s="24"/>
      <c r="H107" s="24"/>
      <c r="I107" s="24"/>
      <c r="J107" s="24"/>
      <c r="K107" s="24"/>
      <c r="L107" s="24"/>
      <c r="M107" s="24"/>
      <c r="N107" s="24"/>
      <c r="O107" s="24"/>
      <c r="P107" s="736"/>
      <c r="Q107" s="24"/>
      <c r="R107" s="24"/>
      <c r="S107" s="24"/>
      <c r="T107" s="168" t="s">
        <v>21</v>
      </c>
      <c r="U107" s="1149"/>
      <c r="V107" s="1149"/>
      <c r="W107" s="1149"/>
      <c r="X107" s="1149"/>
      <c r="Y107" s="1149"/>
      <c r="Z107" s="1561"/>
      <c r="AA107" s="104"/>
      <c r="AB107" s="350"/>
      <c r="AC107" s="350"/>
      <c r="AD107" s="350"/>
      <c r="AE107" s="350"/>
      <c r="AF107" s="350"/>
      <c r="AG107" s="350"/>
      <c r="AH107" s="350"/>
      <c r="AI107" s="350"/>
      <c r="AJ107" s="350"/>
      <c r="AK107" s="350"/>
      <c r="AL107" s="350"/>
      <c r="AM107" s="350"/>
      <c r="AN107" s="350"/>
      <c r="AO107" s="350"/>
      <c r="AP107" s="350"/>
      <c r="AQ107" s="350"/>
      <c r="AR107" s="350"/>
      <c r="AS107" s="350"/>
      <c r="AT107" s="350"/>
      <c r="AU107" s="350"/>
      <c r="AV107" s="350"/>
      <c r="AW107" s="350"/>
      <c r="AX107" s="350"/>
      <c r="AY107" s="693">
        <f t="shared" si="68"/>
        <v>-3.9181125158562757E-2</v>
      </c>
      <c r="AZ107" s="693">
        <f t="shared" si="68"/>
        <v>-6.9990869936578104E-2</v>
      </c>
      <c r="BA107" s="693">
        <f t="shared" si="68"/>
        <v>-8.5214284491043735E-2</v>
      </c>
      <c r="BB107" s="693">
        <f t="shared" si="68"/>
        <v>-9.7104485541566032E-2</v>
      </c>
      <c r="BC107" s="693">
        <f t="shared" si="68"/>
        <v>-0.13137341250862411</v>
      </c>
      <c r="BD107" s="693">
        <f t="shared" si="68"/>
        <v>-0.15952792132461646</v>
      </c>
      <c r="BE107" s="693">
        <f t="shared" si="68"/>
        <v>-0.20896247473649876</v>
      </c>
      <c r="BF107" s="693">
        <f t="shared" ref="BF107:BG107" si="82">BF83/$AX83-1</f>
        <v>-0.19273144914431783</v>
      </c>
      <c r="BG107" s="693">
        <f t="shared" si="82"/>
        <v>-0.21527090044081121</v>
      </c>
      <c r="BH107" s="693">
        <f t="shared" ref="BH107" si="83">BH83/$AX83-1</f>
        <v>-0.25204325824393425</v>
      </c>
      <c r="BI107" s="694"/>
      <c r="BJ107" s="694"/>
      <c r="BK107" s="682"/>
    </row>
    <row r="108" spans="1:63" s="100" customFormat="1">
      <c r="A108" s="27"/>
      <c r="B108" s="24"/>
      <c r="C108" s="24"/>
      <c r="D108" s="24"/>
      <c r="E108" s="24"/>
      <c r="F108" s="24"/>
      <c r="G108" s="24"/>
      <c r="H108" s="24"/>
      <c r="I108" s="24"/>
      <c r="J108" s="24"/>
      <c r="K108" s="24"/>
      <c r="L108" s="24"/>
      <c r="M108" s="24"/>
      <c r="N108" s="24"/>
      <c r="O108" s="24"/>
      <c r="P108" s="27"/>
      <c r="Q108" s="24"/>
      <c r="R108" s="24"/>
      <c r="S108" s="24"/>
      <c r="T108" s="24"/>
      <c r="U108" s="1149"/>
      <c r="V108" s="1149"/>
      <c r="W108" s="1149"/>
      <c r="X108" s="1149"/>
      <c r="Y108" s="1149"/>
      <c r="Z108" s="27"/>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7"/>
    </row>
    <row r="111" spans="1:63" s="100" customFormat="1">
      <c r="A111" s="27"/>
      <c r="B111" s="24"/>
      <c r="C111" s="24"/>
      <c r="D111" s="24"/>
      <c r="E111" s="24"/>
      <c r="F111" s="24"/>
      <c r="G111" s="24"/>
      <c r="H111" s="24"/>
      <c r="I111" s="24"/>
      <c r="J111" s="24"/>
      <c r="K111" s="24"/>
      <c r="L111" s="24"/>
      <c r="M111" s="24"/>
      <c r="N111" s="24"/>
      <c r="O111" s="24"/>
      <c r="P111" s="24"/>
      <c r="Q111" s="24"/>
      <c r="R111" s="24"/>
      <c r="S111" s="24"/>
      <c r="T111" s="24"/>
      <c r="U111" s="1149"/>
      <c r="V111" s="1149"/>
      <c r="W111" s="1149"/>
      <c r="X111" s="1149"/>
      <c r="Y111" s="1149"/>
      <c r="Z111" s="27"/>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7"/>
    </row>
    <row r="112" spans="1:63" s="100" customFormat="1">
      <c r="A112" s="27"/>
      <c r="B112" s="24"/>
      <c r="C112" s="24"/>
      <c r="D112" s="24"/>
      <c r="E112" s="24"/>
      <c r="F112" s="24"/>
      <c r="G112" s="24"/>
      <c r="H112" s="24"/>
      <c r="I112" s="24"/>
      <c r="J112" s="24"/>
      <c r="K112" s="24"/>
      <c r="L112" s="24"/>
      <c r="M112" s="24"/>
      <c r="N112" s="24"/>
      <c r="O112" s="24"/>
      <c r="P112" s="24"/>
      <c r="Q112" s="24"/>
      <c r="R112" s="24"/>
      <c r="S112" s="24"/>
      <c r="T112" s="24"/>
      <c r="U112" s="1149"/>
      <c r="V112" s="1149"/>
      <c r="W112" s="1149"/>
      <c r="X112" s="1149"/>
      <c r="Y112" s="1149"/>
      <c r="Z112" s="27"/>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7"/>
    </row>
    <row r="113" spans="1:63" s="100" customFormat="1">
      <c r="A113" s="27"/>
      <c r="B113" s="24"/>
      <c r="C113" s="24"/>
      <c r="D113" s="24"/>
      <c r="E113" s="24"/>
      <c r="F113" s="24"/>
      <c r="G113" s="24"/>
      <c r="H113" s="24"/>
      <c r="I113" s="24"/>
      <c r="J113" s="24"/>
      <c r="K113" s="24"/>
      <c r="L113" s="24"/>
      <c r="M113" s="24"/>
      <c r="N113" s="24"/>
      <c r="O113" s="24"/>
      <c r="P113" s="24"/>
      <c r="Q113" s="24"/>
      <c r="R113" s="24"/>
      <c r="S113" s="24"/>
      <c r="T113" s="24"/>
      <c r="U113" s="1149"/>
      <c r="V113" s="1149"/>
      <c r="W113" s="1149"/>
      <c r="X113" s="1149"/>
      <c r="Y113" s="1149"/>
      <c r="Z113" s="27"/>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7"/>
    </row>
    <row r="114" spans="1:63" s="100" customFormat="1">
      <c r="A114" s="27"/>
      <c r="B114" s="24"/>
      <c r="C114" s="24"/>
      <c r="D114" s="24"/>
      <c r="E114" s="24"/>
      <c r="F114" s="24"/>
      <c r="G114" s="24"/>
      <c r="H114" s="24"/>
      <c r="I114" s="24"/>
      <c r="J114" s="24"/>
      <c r="K114" s="24"/>
      <c r="L114" s="24"/>
      <c r="M114" s="24"/>
      <c r="N114" s="24"/>
      <c r="O114" s="24"/>
      <c r="P114" s="24"/>
      <c r="Q114" s="24"/>
      <c r="R114" s="24"/>
      <c r="S114" s="24"/>
      <c r="T114" s="24"/>
      <c r="U114" s="1149"/>
      <c r="V114" s="1149"/>
      <c r="W114" s="1149"/>
      <c r="X114" s="1149"/>
      <c r="Y114" s="1149"/>
      <c r="Z114" s="27"/>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7"/>
    </row>
    <row r="115" spans="1:63" s="100" customFormat="1">
      <c r="A115" s="27"/>
      <c r="B115" s="24"/>
      <c r="C115" s="24"/>
      <c r="D115" s="24"/>
      <c r="E115" s="24"/>
      <c r="F115" s="24"/>
      <c r="G115" s="24"/>
      <c r="H115" s="24"/>
      <c r="I115" s="24"/>
      <c r="J115" s="24"/>
      <c r="K115" s="24"/>
      <c r="L115" s="24"/>
      <c r="M115" s="24"/>
      <c r="N115" s="24"/>
      <c r="O115" s="24"/>
      <c r="P115" s="24"/>
      <c r="Q115" s="24"/>
      <c r="R115" s="24"/>
      <c r="S115" s="24"/>
      <c r="T115" s="24"/>
      <c r="U115" s="1149"/>
      <c r="V115" s="1149"/>
      <c r="W115" s="1149"/>
      <c r="X115" s="1149"/>
      <c r="Y115" s="1149"/>
      <c r="Z115" s="27"/>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7"/>
    </row>
    <row r="116" spans="1:63" s="100" customFormat="1">
      <c r="A116" s="27"/>
      <c r="B116" s="24"/>
      <c r="C116" s="24"/>
      <c r="D116" s="24"/>
      <c r="E116" s="24"/>
      <c r="F116" s="24"/>
      <c r="G116" s="24"/>
      <c r="H116" s="24"/>
      <c r="I116" s="24"/>
      <c r="J116" s="24"/>
      <c r="K116" s="24"/>
      <c r="L116" s="24"/>
      <c r="M116" s="24"/>
      <c r="N116" s="24"/>
      <c r="O116" s="24"/>
      <c r="P116" s="24"/>
      <c r="Q116" s="24"/>
      <c r="R116" s="24"/>
      <c r="S116" s="24"/>
      <c r="T116" s="24"/>
      <c r="U116" s="1149"/>
      <c r="V116" s="1149"/>
      <c r="W116" s="1149"/>
      <c r="X116" s="1149"/>
      <c r="Y116" s="1149"/>
      <c r="Z116" s="27"/>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7"/>
    </row>
    <row r="117" spans="1:63" s="100" customFormat="1">
      <c r="A117" s="27"/>
      <c r="B117" s="24"/>
      <c r="C117" s="24"/>
      <c r="D117" s="24"/>
      <c r="E117" s="24"/>
      <c r="F117" s="24"/>
      <c r="G117" s="24"/>
      <c r="H117" s="24"/>
      <c r="I117" s="24"/>
      <c r="J117" s="24"/>
      <c r="K117" s="24"/>
      <c r="L117" s="24"/>
      <c r="M117" s="24"/>
      <c r="N117" s="24"/>
      <c r="O117" s="24"/>
      <c r="P117" s="24"/>
      <c r="Q117" s="24"/>
      <c r="R117" s="24"/>
      <c r="S117" s="24"/>
      <c r="T117" s="24"/>
      <c r="U117" s="1149"/>
      <c r="V117" s="1149"/>
      <c r="W117" s="1149"/>
      <c r="X117" s="1149"/>
      <c r="Y117" s="1149"/>
      <c r="Z117" s="27"/>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7"/>
    </row>
    <row r="118" spans="1:63" s="100" customFormat="1">
      <c r="A118" s="27"/>
      <c r="B118" s="24"/>
      <c r="C118" s="24"/>
      <c r="D118" s="24"/>
      <c r="E118" s="24"/>
      <c r="F118" s="24"/>
      <c r="G118" s="24"/>
      <c r="H118" s="24"/>
      <c r="I118" s="24"/>
      <c r="J118" s="24"/>
      <c r="K118" s="24"/>
      <c r="L118" s="24"/>
      <c r="M118" s="24"/>
      <c r="N118" s="24"/>
      <c r="O118" s="24"/>
      <c r="P118" s="24"/>
      <c r="Q118" s="24"/>
      <c r="R118" s="24"/>
      <c r="S118" s="24"/>
      <c r="T118" s="24"/>
      <c r="U118" s="1149"/>
      <c r="V118" s="1149"/>
      <c r="W118" s="1149"/>
      <c r="X118" s="1149"/>
      <c r="Y118" s="1149"/>
      <c r="Z118" s="27"/>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7"/>
    </row>
    <row r="119" spans="1:63" s="100" customFormat="1">
      <c r="A119" s="27"/>
      <c r="B119" s="24"/>
      <c r="C119" s="24"/>
      <c r="D119" s="24"/>
      <c r="E119" s="24"/>
      <c r="F119" s="24"/>
      <c r="G119" s="24"/>
      <c r="H119" s="24"/>
      <c r="I119" s="24"/>
      <c r="J119" s="24"/>
      <c r="K119" s="24"/>
      <c r="L119" s="24"/>
      <c r="M119" s="24"/>
      <c r="N119" s="24"/>
      <c r="O119" s="24"/>
      <c r="P119" s="24"/>
      <c r="Q119" s="24"/>
      <c r="R119" s="24"/>
      <c r="S119" s="24"/>
      <c r="T119" s="24"/>
      <c r="U119" s="1149"/>
      <c r="V119" s="1149"/>
      <c r="W119" s="1149"/>
      <c r="X119" s="1149"/>
      <c r="Y119" s="1149"/>
      <c r="Z119" s="27"/>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7"/>
    </row>
  </sheetData>
  <mergeCells count="22">
    <mergeCell ref="X57:Y57"/>
    <mergeCell ref="X60:Y60"/>
    <mergeCell ref="X61:Y61"/>
    <mergeCell ref="S30:T30"/>
    <mergeCell ref="S36:T36"/>
    <mergeCell ref="S35:T35"/>
    <mergeCell ref="S34:T34"/>
    <mergeCell ref="S33:T33"/>
    <mergeCell ref="X30:Y30"/>
    <mergeCell ref="X33:Y33"/>
    <mergeCell ref="X34:Y34"/>
    <mergeCell ref="X35:Y35"/>
    <mergeCell ref="X36:Y36"/>
    <mergeCell ref="S57:T57"/>
    <mergeCell ref="S60:T60"/>
    <mergeCell ref="Q1:T1"/>
    <mergeCell ref="V1:Y1"/>
    <mergeCell ref="X15:Y15"/>
    <mergeCell ref="X13:Y13"/>
    <mergeCell ref="S19:T19"/>
    <mergeCell ref="S13:T13"/>
    <mergeCell ref="S15:T15"/>
  </mergeCells>
  <phoneticPr fontId="10"/>
  <pageMargins left="2.0866141732283467" right="0.70866141732283472" top="1.1417322834645669" bottom="0.35433070866141736" header="0.31496062992125984" footer="0.31496062992125984"/>
  <pageSetup paperSize="9" scale="39" fitToWidth="0" orientation="portrait" r:id="rId1"/>
  <headerFooter alignWithMargins="0"/>
  <ignoredErrors>
    <ignoredError sqref="AA19:BH19 AA48:BH48 AA64:BH6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CM190"/>
  <sheetViews>
    <sheetView zoomScaleNormal="100" workbookViewId="0">
      <pane xSplit="20" ySplit="4" topLeftCell="AA5" activePane="bottomRight" state="frozen"/>
      <selection activeCell="D28" sqref="D28"/>
      <selection pane="topRight" activeCell="D28" sqref="D28"/>
      <selection pane="bottomLeft" activeCell="D28" sqref="D28"/>
      <selection pane="bottomRight"/>
    </sheetView>
  </sheetViews>
  <sheetFormatPr defaultColWidth="9" defaultRowHeight="13.8"/>
  <cols>
    <col min="1" max="1" width="1.6640625" style="27" customWidth="1"/>
    <col min="2" max="15" width="1.6640625" style="24" hidden="1" customWidth="1"/>
    <col min="16" max="19" width="1.6640625" style="24" customWidth="1"/>
    <col min="20" max="20" width="47.77734375" style="24" customWidth="1"/>
    <col min="21" max="25" width="3" style="1149" hidden="1" customWidth="1"/>
    <col min="26" max="26" width="3" style="27" hidden="1" customWidth="1"/>
    <col min="27" max="60" width="11.109375" style="24" customWidth="1"/>
    <col min="61" max="62" width="11.109375" style="24" hidden="1" customWidth="1"/>
    <col min="63" max="63" width="10.6640625" style="27" customWidth="1"/>
    <col min="64" max="64" width="7.88671875" style="24" customWidth="1"/>
    <col min="65" max="74" width="9" style="24"/>
    <col min="75" max="75" width="10.88671875" style="24" customWidth="1"/>
    <col min="76" max="89" width="9" style="24"/>
    <col min="90" max="90" width="11.109375" style="24" customWidth="1"/>
    <col min="91" max="16384" width="9" style="24"/>
  </cols>
  <sheetData>
    <row r="1" spans="2:91" ht="49.5" customHeight="1">
      <c r="Q1" s="1805" t="s">
        <v>278</v>
      </c>
      <c r="R1" s="1839"/>
      <c r="S1" s="1839"/>
      <c r="T1" s="1839"/>
      <c r="V1" s="1807"/>
      <c r="W1" s="1840"/>
      <c r="X1" s="1840"/>
      <c r="Y1" s="1840"/>
      <c r="Z1" s="1562"/>
    </row>
    <row r="2" spans="2:91" ht="14.25" customHeight="1">
      <c r="Q2" s="30" t="str">
        <f>'0.Contents'!B2</f>
        <v>＜暫定データ＞</v>
      </c>
      <c r="V2" s="1521"/>
    </row>
    <row r="3" spans="2:91" ht="18.75" customHeight="1" thickBot="1">
      <c r="Q3" s="24" t="s">
        <v>273</v>
      </c>
    </row>
    <row r="4" spans="2:91" ht="14.4" thickBot="1">
      <c r="Q4" s="447"/>
      <c r="R4" s="448"/>
      <c r="S4" s="448"/>
      <c r="T4" s="866"/>
      <c r="V4" s="1522"/>
      <c r="W4" s="1522"/>
      <c r="X4" s="1522"/>
      <c r="Y4" s="1150"/>
      <c r="Z4" s="1532"/>
      <c r="AA4" s="356">
        <v>1990</v>
      </c>
      <c r="AB4" s="356">
        <f>AA4+1</f>
        <v>1991</v>
      </c>
      <c r="AC4" s="356">
        <f t="shared" ref="AC4:BE4" si="0">AB4+1</f>
        <v>1992</v>
      </c>
      <c r="AD4" s="356">
        <f t="shared" si="0"/>
        <v>1993</v>
      </c>
      <c r="AE4" s="356">
        <f t="shared" si="0"/>
        <v>1994</v>
      </c>
      <c r="AF4" s="356">
        <f t="shared" si="0"/>
        <v>1995</v>
      </c>
      <c r="AG4" s="356">
        <f t="shared" si="0"/>
        <v>1996</v>
      </c>
      <c r="AH4" s="356">
        <f t="shared" si="0"/>
        <v>1997</v>
      </c>
      <c r="AI4" s="356">
        <f t="shared" si="0"/>
        <v>1998</v>
      </c>
      <c r="AJ4" s="356">
        <f t="shared" si="0"/>
        <v>1999</v>
      </c>
      <c r="AK4" s="356">
        <f t="shared" si="0"/>
        <v>2000</v>
      </c>
      <c r="AL4" s="356">
        <f t="shared" si="0"/>
        <v>2001</v>
      </c>
      <c r="AM4" s="356">
        <f t="shared" si="0"/>
        <v>2002</v>
      </c>
      <c r="AN4" s="356">
        <f t="shared" si="0"/>
        <v>2003</v>
      </c>
      <c r="AO4" s="356">
        <f t="shared" si="0"/>
        <v>2004</v>
      </c>
      <c r="AP4" s="356">
        <f t="shared" si="0"/>
        <v>2005</v>
      </c>
      <c r="AQ4" s="356">
        <f t="shared" si="0"/>
        <v>2006</v>
      </c>
      <c r="AR4" s="356">
        <f t="shared" si="0"/>
        <v>2007</v>
      </c>
      <c r="AS4" s="356">
        <f t="shared" si="0"/>
        <v>2008</v>
      </c>
      <c r="AT4" s="356">
        <f t="shared" si="0"/>
        <v>2009</v>
      </c>
      <c r="AU4" s="356">
        <f t="shared" si="0"/>
        <v>2010</v>
      </c>
      <c r="AV4" s="356">
        <f t="shared" si="0"/>
        <v>2011</v>
      </c>
      <c r="AW4" s="356">
        <f t="shared" si="0"/>
        <v>2012</v>
      </c>
      <c r="AX4" s="356">
        <f t="shared" si="0"/>
        <v>2013</v>
      </c>
      <c r="AY4" s="356">
        <f t="shared" si="0"/>
        <v>2014</v>
      </c>
      <c r="AZ4" s="356">
        <f t="shared" si="0"/>
        <v>2015</v>
      </c>
      <c r="BA4" s="356">
        <f t="shared" si="0"/>
        <v>2016</v>
      </c>
      <c r="BB4" s="356">
        <f t="shared" si="0"/>
        <v>2017</v>
      </c>
      <c r="BC4" s="356">
        <f t="shared" si="0"/>
        <v>2018</v>
      </c>
      <c r="BD4" s="356">
        <f t="shared" si="0"/>
        <v>2019</v>
      </c>
      <c r="BE4" s="357">
        <f t="shared" si="0"/>
        <v>2020</v>
      </c>
      <c r="BF4" s="356">
        <f t="shared" ref="BF4:BH4" si="1">BE4+1</f>
        <v>2021</v>
      </c>
      <c r="BG4" s="356">
        <f t="shared" si="1"/>
        <v>2022</v>
      </c>
      <c r="BH4" s="356">
        <f t="shared" si="1"/>
        <v>2023</v>
      </c>
      <c r="BI4" s="449" t="s">
        <v>16</v>
      </c>
      <c r="BJ4" s="450" t="s">
        <v>1</v>
      </c>
      <c r="BK4" s="316"/>
    </row>
    <row r="5" spans="2:91">
      <c r="Q5" s="452" t="s">
        <v>360</v>
      </c>
      <c r="R5" s="451"/>
      <c r="S5" s="451"/>
      <c r="T5" s="857"/>
      <c r="V5" s="1550"/>
      <c r="W5" s="1521"/>
      <c r="X5" s="1521"/>
      <c r="Y5" s="1551"/>
      <c r="Z5" s="1563"/>
      <c r="AA5" s="453">
        <f t="shared" ref="AA5:BG5" si="2">SUM(AA6,AA14,AA77,AA56,AA101)</f>
        <v>1067561.954437844</v>
      </c>
      <c r="AB5" s="453">
        <f t="shared" si="2"/>
        <v>1077811.3134951489</v>
      </c>
      <c r="AC5" s="453">
        <f t="shared" si="2"/>
        <v>1085822.1633882239</v>
      </c>
      <c r="AD5" s="453">
        <f t="shared" si="2"/>
        <v>1081001.6873980737</v>
      </c>
      <c r="AE5" s="453">
        <f t="shared" si="2"/>
        <v>1130903.9713782833</v>
      </c>
      <c r="AF5" s="453">
        <f t="shared" si="2"/>
        <v>1142141.2286336392</v>
      </c>
      <c r="AG5" s="453">
        <f t="shared" si="2"/>
        <v>1153549.6793706228</v>
      </c>
      <c r="AH5" s="453">
        <f t="shared" si="2"/>
        <v>1147096.7966268647</v>
      </c>
      <c r="AI5" s="453">
        <f t="shared" si="2"/>
        <v>1113157.8091833084</v>
      </c>
      <c r="AJ5" s="453">
        <f t="shared" si="2"/>
        <v>1149478.7329300642</v>
      </c>
      <c r="AK5" s="453">
        <f t="shared" si="2"/>
        <v>1170300.242834518</v>
      </c>
      <c r="AL5" s="453">
        <f t="shared" si="2"/>
        <v>1157360.1822797363</v>
      </c>
      <c r="AM5" s="453">
        <f t="shared" si="2"/>
        <v>1188990.8394394009</v>
      </c>
      <c r="AN5" s="453">
        <f t="shared" si="2"/>
        <v>1197298.2498674172</v>
      </c>
      <c r="AO5" s="453">
        <f t="shared" si="2"/>
        <v>1193442.4477155812</v>
      </c>
      <c r="AP5" s="453">
        <f t="shared" si="2"/>
        <v>1200521.1451346583</v>
      </c>
      <c r="AQ5" s="453">
        <f t="shared" si="2"/>
        <v>1178675.6193085625</v>
      </c>
      <c r="AR5" s="453">
        <f t="shared" si="2"/>
        <v>1214465.8442662507</v>
      </c>
      <c r="AS5" s="453">
        <f t="shared" si="2"/>
        <v>1146918.2616628697</v>
      </c>
      <c r="AT5" s="453">
        <f t="shared" si="2"/>
        <v>1087272.069202096</v>
      </c>
      <c r="AU5" s="453">
        <f t="shared" si="2"/>
        <v>1136944.4120055528</v>
      </c>
      <c r="AV5" s="453">
        <f t="shared" si="2"/>
        <v>1188004.6866890555</v>
      </c>
      <c r="AW5" s="453">
        <f t="shared" si="2"/>
        <v>1227262.5996148486</v>
      </c>
      <c r="AX5" s="453">
        <f t="shared" si="2"/>
        <v>1235372.9068825389</v>
      </c>
      <c r="AY5" s="453">
        <f t="shared" si="2"/>
        <v>1185180.457971914</v>
      </c>
      <c r="AZ5" s="453">
        <f t="shared" si="2"/>
        <v>1145804.5035909081</v>
      </c>
      <c r="BA5" s="454">
        <f t="shared" si="2"/>
        <v>1126057.3880736018</v>
      </c>
      <c r="BB5" s="453">
        <f t="shared" si="2"/>
        <v>1109420.5371072297</v>
      </c>
      <c r="BC5" s="455">
        <f t="shared" si="2"/>
        <v>1064405.5096352606</v>
      </c>
      <c r="BD5" s="453">
        <f t="shared" si="2"/>
        <v>1028518.8113534247</v>
      </c>
      <c r="BE5" s="454">
        <f t="shared" si="2"/>
        <v>967886.42559121503</v>
      </c>
      <c r="BF5" s="454">
        <f t="shared" si="2"/>
        <v>987099.32422712573</v>
      </c>
      <c r="BG5" s="453">
        <f t="shared" si="2"/>
        <v>961516.23309519445</v>
      </c>
      <c r="BH5" s="454">
        <f t="shared" ref="BH5" si="3">SUM(BH6,BH14,BH77,BH56,BH101)</f>
        <v>915591.50990712107</v>
      </c>
      <c r="BI5" s="453"/>
      <c r="BJ5" s="456"/>
      <c r="BK5" s="457"/>
      <c r="BL5" s="458"/>
      <c r="CJ5" s="27"/>
      <c r="CK5" s="27"/>
      <c r="CL5" s="27"/>
      <c r="CM5" s="27"/>
    </row>
    <row r="6" spans="2:91">
      <c r="Q6" s="459"/>
      <c r="R6" s="460" t="s">
        <v>34</v>
      </c>
      <c r="S6" s="461"/>
      <c r="T6" s="868"/>
      <c r="V6" s="1550"/>
      <c r="W6" s="1550"/>
      <c r="X6" s="1550"/>
      <c r="Y6" s="1553"/>
      <c r="Z6" s="1563"/>
      <c r="AA6" s="462">
        <f>SUM(AA7,AA13)</f>
        <v>96595.084137272162</v>
      </c>
      <c r="AB6" s="462">
        <f t="shared" ref="AB6:AX6" si="4">SUM(AB7,AB13)</f>
        <v>95433.624256462979</v>
      </c>
      <c r="AC6" s="462">
        <f t="shared" si="4"/>
        <v>94081.148035560938</v>
      </c>
      <c r="AD6" s="462">
        <f t="shared" si="4"/>
        <v>94288.927527660446</v>
      </c>
      <c r="AE6" s="462">
        <f t="shared" si="4"/>
        <v>94024.625516018175</v>
      </c>
      <c r="AF6" s="462">
        <f t="shared" si="4"/>
        <v>92504.497126307018</v>
      </c>
      <c r="AG6" s="462">
        <f t="shared" si="4"/>
        <v>92787.156062007765</v>
      </c>
      <c r="AH6" s="462">
        <f t="shared" si="4"/>
        <v>94924.335932060101</v>
      </c>
      <c r="AI6" s="462">
        <f t="shared" si="4"/>
        <v>87697.994974321438</v>
      </c>
      <c r="AJ6" s="462">
        <f t="shared" si="4"/>
        <v>91218.570783946314</v>
      </c>
      <c r="AK6" s="462">
        <f t="shared" si="4"/>
        <v>90324.136765735748</v>
      </c>
      <c r="AL6" s="462">
        <f t="shared" si="4"/>
        <v>87839.806991662714</v>
      </c>
      <c r="AM6" s="462">
        <f t="shared" si="4"/>
        <v>94250.698187997274</v>
      </c>
      <c r="AN6" s="462">
        <f t="shared" si="4"/>
        <v>95742.694172039759</v>
      </c>
      <c r="AO6" s="462">
        <f t="shared" si="4"/>
        <v>96100.946014875954</v>
      </c>
      <c r="AP6" s="462">
        <f t="shared" si="4"/>
        <v>99040.600191294245</v>
      </c>
      <c r="AQ6" s="462">
        <f t="shared" si="4"/>
        <v>98162.843561120433</v>
      </c>
      <c r="AR6" s="462">
        <f t="shared" si="4"/>
        <v>104060.64106865996</v>
      </c>
      <c r="AS6" s="462">
        <f t="shared" si="4"/>
        <v>100107.56314302962</v>
      </c>
      <c r="AT6" s="462">
        <f t="shared" si="4"/>
        <v>98926.455646984716</v>
      </c>
      <c r="AU6" s="462">
        <f t="shared" si="4"/>
        <v>99878.164634147106</v>
      </c>
      <c r="AV6" s="462">
        <f t="shared" si="4"/>
        <v>101746.74144518976</v>
      </c>
      <c r="AW6" s="462">
        <f t="shared" si="4"/>
        <v>104706.61789469871</v>
      </c>
      <c r="AX6" s="462">
        <f t="shared" si="4"/>
        <v>103573.27426516521</v>
      </c>
      <c r="AY6" s="462">
        <f t="shared" ref="AY6:BE6" si="5">SUM(AY7,AY13)</f>
        <v>97719.033398069718</v>
      </c>
      <c r="AZ6" s="462">
        <f t="shared" si="5"/>
        <v>94216.495044329</v>
      </c>
      <c r="BA6" s="463">
        <f t="shared" si="5"/>
        <v>98129.524353352506</v>
      </c>
      <c r="BB6" s="462">
        <f t="shared" si="5"/>
        <v>92221.508836087829</v>
      </c>
      <c r="BC6" s="464">
        <f t="shared" si="5"/>
        <v>90664.142005414731</v>
      </c>
      <c r="BD6" s="462">
        <f t="shared" si="5"/>
        <v>86671.264135983743</v>
      </c>
      <c r="BE6" s="463">
        <f t="shared" si="5"/>
        <v>79731.676113952621</v>
      </c>
      <c r="BF6" s="463">
        <f t="shared" ref="BF6:BG6" si="6">SUM(BF7,BF13)</f>
        <v>82928.396526391924</v>
      </c>
      <c r="BG6" s="462">
        <f t="shared" si="6"/>
        <v>82601.9039337414</v>
      </c>
      <c r="BH6" s="463">
        <f t="shared" ref="BH6" si="7">SUM(BH7,BH13)</f>
        <v>80329.882021727724</v>
      </c>
      <c r="BI6" s="462"/>
      <c r="BJ6" s="465"/>
      <c r="BK6" s="466"/>
    </row>
    <row r="7" spans="2:91">
      <c r="Q7" s="459"/>
      <c r="R7" s="467"/>
      <c r="S7" s="468" t="s">
        <v>279</v>
      </c>
      <c r="T7" s="868"/>
      <c r="V7" s="1550"/>
      <c r="W7" s="1550"/>
      <c r="X7" s="1550"/>
      <c r="Y7" s="1553"/>
      <c r="Z7" s="1563"/>
      <c r="AA7" s="462">
        <f>SUM(AA8:AA12)</f>
        <v>96227.840095920968</v>
      </c>
      <c r="AB7" s="462">
        <f t="shared" ref="AB7:BA7" si="8">SUM(AB8:AB12)</f>
        <v>95410.24527280865</v>
      </c>
      <c r="AC7" s="462">
        <f t="shared" si="8"/>
        <v>94329.403914667637</v>
      </c>
      <c r="AD7" s="462">
        <f t="shared" si="8"/>
        <v>94434.895527897112</v>
      </c>
      <c r="AE7" s="462">
        <f t="shared" si="8"/>
        <v>94571.355862328841</v>
      </c>
      <c r="AF7" s="462">
        <f t="shared" si="8"/>
        <v>93217.293194885511</v>
      </c>
      <c r="AG7" s="462">
        <f t="shared" si="8"/>
        <v>93508.446780766986</v>
      </c>
      <c r="AH7" s="462">
        <f t="shared" si="8"/>
        <v>95871.779059364198</v>
      </c>
      <c r="AI7" s="462">
        <f t="shared" si="8"/>
        <v>91585.054777687663</v>
      </c>
      <c r="AJ7" s="462">
        <f t="shared" si="8"/>
        <v>95229.703797162365</v>
      </c>
      <c r="AK7" s="462">
        <f t="shared" si="8"/>
        <v>95265.902632369049</v>
      </c>
      <c r="AL7" s="462">
        <f t="shared" si="8"/>
        <v>93016.601850018837</v>
      </c>
      <c r="AM7" s="462">
        <f t="shared" si="8"/>
        <v>95536.181299718504</v>
      </c>
      <c r="AN7" s="462">
        <f t="shared" si="8"/>
        <v>96848.357613923552</v>
      </c>
      <c r="AO7" s="462">
        <f t="shared" si="8"/>
        <v>96968.185172323996</v>
      </c>
      <c r="AP7" s="462">
        <f t="shared" si="8"/>
        <v>102438.2163695372</v>
      </c>
      <c r="AQ7" s="462">
        <f t="shared" si="8"/>
        <v>100677.28663417732</v>
      </c>
      <c r="AR7" s="462">
        <f t="shared" si="8"/>
        <v>105648.65650361883</v>
      </c>
      <c r="AS7" s="462">
        <f t="shared" si="8"/>
        <v>103516.13559368002</v>
      </c>
      <c r="AT7" s="462">
        <f t="shared" si="8"/>
        <v>100725.56284456667</v>
      </c>
      <c r="AU7" s="462">
        <f t="shared" si="8"/>
        <v>104102.48472078118</v>
      </c>
      <c r="AV7" s="462">
        <f t="shared" si="8"/>
        <v>105164.83414176657</v>
      </c>
      <c r="AW7" s="462">
        <f t="shared" si="8"/>
        <v>107074.50329280703</v>
      </c>
      <c r="AX7" s="462">
        <f t="shared" si="8"/>
        <v>106202.58380867791</v>
      </c>
      <c r="AY7" s="462">
        <f>SUM(AY8:AY12)</f>
        <v>99660.017286149741</v>
      </c>
      <c r="AZ7" s="462">
        <f t="shared" si="8"/>
        <v>96904.070800997884</v>
      </c>
      <c r="BA7" s="463">
        <f t="shared" si="8"/>
        <v>101474.67449453988</v>
      </c>
      <c r="BB7" s="462">
        <f t="shared" ref="BB7:BF7" si="9">SUM(BB8:BB12)</f>
        <v>95783.225156656714</v>
      </c>
      <c r="BC7" s="464">
        <f t="shared" si="9"/>
        <v>94455.932463905992</v>
      </c>
      <c r="BD7" s="462">
        <f t="shared" si="9"/>
        <v>89552.552929313562</v>
      </c>
      <c r="BE7" s="463">
        <f t="shared" si="9"/>
        <v>82066.588495680538</v>
      </c>
      <c r="BF7" s="463">
        <f t="shared" si="9"/>
        <v>87644.809867251883</v>
      </c>
      <c r="BG7" s="462">
        <f>SUM(BG8:BG12)</f>
        <v>85184.200322933058</v>
      </c>
      <c r="BH7" s="463">
        <f t="shared" ref="BH7" si="10">SUM(BH8:BH12)</f>
        <v>82078.417531765474</v>
      </c>
      <c r="BI7" s="462"/>
      <c r="BJ7" s="465"/>
      <c r="BK7" s="466"/>
    </row>
    <row r="8" spans="2:91">
      <c r="Q8" s="459"/>
      <c r="R8" s="469"/>
      <c r="S8" s="469"/>
      <c r="T8" s="1514" t="s">
        <v>515</v>
      </c>
      <c r="Y8" s="1554"/>
      <c r="Z8" s="855"/>
      <c r="AA8" s="471">
        <v>27758.471743628463</v>
      </c>
      <c r="AB8" s="471">
        <v>25805.721347143925</v>
      </c>
      <c r="AC8" s="471">
        <v>23042.952819029226</v>
      </c>
      <c r="AD8" s="471">
        <v>22954.524700723254</v>
      </c>
      <c r="AE8" s="471">
        <v>19618.556220724538</v>
      </c>
      <c r="AF8" s="471">
        <v>18824.147363606815</v>
      </c>
      <c r="AG8" s="471">
        <v>18316.478685924601</v>
      </c>
      <c r="AH8" s="471">
        <v>17170.343799266506</v>
      </c>
      <c r="AI8" s="471">
        <v>15308.917351297627</v>
      </c>
      <c r="AJ8" s="471">
        <v>16355.536616333684</v>
      </c>
      <c r="AK8" s="471">
        <v>17169.681897546008</v>
      </c>
      <c r="AL8" s="471">
        <v>16494.485224294858</v>
      </c>
      <c r="AM8" s="471">
        <v>16305.609284059383</v>
      </c>
      <c r="AN8" s="471">
        <v>15870.659074673345</v>
      </c>
      <c r="AO8" s="471">
        <v>16167.057529363126</v>
      </c>
      <c r="AP8" s="471">
        <v>18780.688131288582</v>
      </c>
      <c r="AQ8" s="471">
        <v>19366.68803903128</v>
      </c>
      <c r="AR8" s="471">
        <v>19342.122588982562</v>
      </c>
      <c r="AS8" s="471">
        <v>19043.266458714395</v>
      </c>
      <c r="AT8" s="471">
        <v>18788.563138086069</v>
      </c>
      <c r="AU8" s="471">
        <v>19474.558425913463</v>
      </c>
      <c r="AV8" s="471">
        <v>18234.870003878426</v>
      </c>
      <c r="AW8" s="471">
        <v>17674.858304314941</v>
      </c>
      <c r="AX8" s="471">
        <v>15837.52266261198</v>
      </c>
      <c r="AY8" s="471">
        <v>15596.250869567892</v>
      </c>
      <c r="AZ8" s="471">
        <v>15119.257367118389</v>
      </c>
      <c r="BA8" s="472">
        <v>15440.996045242744</v>
      </c>
      <c r="BB8" s="471">
        <v>15181.813086243119</v>
      </c>
      <c r="BC8" s="473">
        <v>16892.520783489264</v>
      </c>
      <c r="BD8" s="471">
        <v>16360.264182690527</v>
      </c>
      <c r="BE8" s="472">
        <v>14661.020051662217</v>
      </c>
      <c r="BF8" s="472">
        <v>16220.186457112171</v>
      </c>
      <c r="BG8" s="471">
        <v>15832.398201028849</v>
      </c>
      <c r="BH8" s="472">
        <v>15040.43714231927</v>
      </c>
      <c r="BI8" s="471"/>
      <c r="BJ8" s="474"/>
      <c r="BK8" s="475"/>
      <c r="BL8" s="41"/>
      <c r="BM8" s="41"/>
      <c r="BN8" s="41"/>
      <c r="BO8" s="41"/>
    </row>
    <row r="9" spans="2:91">
      <c r="Q9" s="459"/>
      <c r="R9" s="469"/>
      <c r="S9" s="469"/>
      <c r="T9" s="529" t="s">
        <v>281</v>
      </c>
      <c r="Y9" s="1554"/>
      <c r="Z9" s="855"/>
      <c r="AA9" s="477">
        <v>36109.018943990122</v>
      </c>
      <c r="AB9" s="477">
        <v>36692.980044135649</v>
      </c>
      <c r="AC9" s="477">
        <v>37398.189020982405</v>
      </c>
      <c r="AD9" s="477">
        <v>39632.136517786334</v>
      </c>
      <c r="AE9" s="477">
        <v>39596.939225355076</v>
      </c>
      <c r="AF9" s="477">
        <v>39958.583098682648</v>
      </c>
      <c r="AG9" s="477">
        <v>41372.661988944143</v>
      </c>
      <c r="AH9" s="477">
        <v>44267.217444758477</v>
      </c>
      <c r="AI9" s="477">
        <v>44079.658872689346</v>
      </c>
      <c r="AJ9" s="477">
        <v>44973.403413167776</v>
      </c>
      <c r="AK9" s="477">
        <v>45128.234819691061</v>
      </c>
      <c r="AL9" s="477">
        <v>44244.987586416762</v>
      </c>
      <c r="AM9" s="477">
        <v>43239.103237092218</v>
      </c>
      <c r="AN9" s="477">
        <v>43510.678040591651</v>
      </c>
      <c r="AO9" s="477">
        <v>44289.17851766276</v>
      </c>
      <c r="AP9" s="477">
        <v>45849.097345274095</v>
      </c>
      <c r="AQ9" s="477">
        <v>45326.953458786127</v>
      </c>
      <c r="AR9" s="477">
        <v>45061.820135557355</v>
      </c>
      <c r="AS9" s="477">
        <v>42811.15678588218</v>
      </c>
      <c r="AT9" s="477">
        <v>42312.531793830101</v>
      </c>
      <c r="AU9" s="477">
        <v>43185.186412339375</v>
      </c>
      <c r="AV9" s="477">
        <v>40157.032023533538</v>
      </c>
      <c r="AW9" s="477">
        <v>39563.462812596699</v>
      </c>
      <c r="AX9" s="477">
        <v>38834.529051233221</v>
      </c>
      <c r="AY9" s="477">
        <v>37445.808733533813</v>
      </c>
      <c r="AZ9" s="477">
        <v>38305.095199365162</v>
      </c>
      <c r="BA9" s="478">
        <v>35149.784364081817</v>
      </c>
      <c r="BB9" s="477">
        <v>34337.834978981584</v>
      </c>
      <c r="BC9" s="479">
        <v>35048.781251771979</v>
      </c>
      <c r="BD9" s="477">
        <v>33593.314753592676</v>
      </c>
      <c r="BE9" s="478">
        <v>27434.331637487288</v>
      </c>
      <c r="BF9" s="478">
        <v>28788.860987921042</v>
      </c>
      <c r="BG9" s="477">
        <v>28898.456279168535</v>
      </c>
      <c r="BH9" s="478">
        <v>27787.871183296669</v>
      </c>
      <c r="BI9" s="477"/>
      <c r="BJ9" s="480"/>
      <c r="BK9" s="475"/>
      <c r="BL9" s="41"/>
      <c r="BM9" s="41"/>
      <c r="BN9" s="41"/>
      <c r="BO9" s="41"/>
    </row>
    <row r="10" spans="2:91">
      <c r="Q10" s="459"/>
      <c r="R10" s="469"/>
      <c r="S10" s="469"/>
      <c r="T10" s="529" t="s">
        <v>75</v>
      </c>
      <c r="Y10" s="1554"/>
      <c r="Z10" s="855"/>
      <c r="AA10" s="477">
        <v>1489.2247312704801</v>
      </c>
      <c r="AB10" s="477">
        <v>1467.0581364462912</v>
      </c>
      <c r="AC10" s="477">
        <v>1648.6470348467296</v>
      </c>
      <c r="AD10" s="477">
        <v>1559.4771345547808</v>
      </c>
      <c r="AE10" s="477">
        <v>1277.0009731161583</v>
      </c>
      <c r="AF10" s="477">
        <v>1318.2909053440417</v>
      </c>
      <c r="AG10" s="477">
        <v>1117.8034950349886</v>
      </c>
      <c r="AH10" s="477">
        <v>1221.0652319032031</v>
      </c>
      <c r="AI10" s="477">
        <v>1189.1001332939695</v>
      </c>
      <c r="AJ10" s="477">
        <v>1243.3075714949971</v>
      </c>
      <c r="AK10" s="477">
        <v>1118.7594135361007</v>
      </c>
      <c r="AL10" s="477">
        <v>1083.33473910046</v>
      </c>
      <c r="AM10" s="477">
        <v>1324.9431657335952</v>
      </c>
      <c r="AN10" s="477">
        <v>935.38859707361826</v>
      </c>
      <c r="AO10" s="477">
        <v>1452.2346617480182</v>
      </c>
      <c r="AP10" s="477">
        <v>1629.0698212631107</v>
      </c>
      <c r="AQ10" s="477">
        <v>1163.5006086601986</v>
      </c>
      <c r="AR10" s="477">
        <v>2413.5851392283939</v>
      </c>
      <c r="AS10" s="477">
        <v>2511.2144678324112</v>
      </c>
      <c r="AT10" s="477">
        <v>2587.3446526578268</v>
      </c>
      <c r="AU10" s="477">
        <v>2902.7148184547364</v>
      </c>
      <c r="AV10" s="477">
        <v>3112.990494326858</v>
      </c>
      <c r="AW10" s="477">
        <v>4122.9029155953631</v>
      </c>
      <c r="AX10" s="477">
        <v>3080.3434326727588</v>
      </c>
      <c r="AY10" s="477">
        <v>3192.3971313686784</v>
      </c>
      <c r="AZ10" s="477">
        <v>2956.9458172265495</v>
      </c>
      <c r="BA10" s="478">
        <v>3445.4250266581839</v>
      </c>
      <c r="BB10" s="477">
        <v>2571.040503634692</v>
      </c>
      <c r="BC10" s="479">
        <v>2202.4621613971599</v>
      </c>
      <c r="BD10" s="477">
        <v>1440.5835398665058</v>
      </c>
      <c r="BE10" s="478">
        <v>1510.5526574486314</v>
      </c>
      <c r="BF10" s="478">
        <v>1407.7438104326591</v>
      </c>
      <c r="BG10" s="477">
        <v>1175.799497829913</v>
      </c>
      <c r="BH10" s="478">
        <v>1246.9346464927212</v>
      </c>
      <c r="BI10" s="477"/>
      <c r="BJ10" s="480"/>
      <c r="BK10" s="475"/>
      <c r="BL10" s="41"/>
      <c r="BM10" s="41"/>
      <c r="BN10" s="41"/>
      <c r="BO10" s="41"/>
    </row>
    <row r="11" spans="2:91">
      <c r="Q11" s="459"/>
      <c r="R11" s="469"/>
      <c r="S11" s="469"/>
      <c r="T11" s="529" t="s">
        <v>76</v>
      </c>
      <c r="Y11" s="1554"/>
      <c r="Z11" s="855"/>
      <c r="AA11" s="477">
        <v>30871.124677031905</v>
      </c>
      <c r="AB11" s="477">
        <v>31444.485745082784</v>
      </c>
      <c r="AC11" s="477">
        <v>32239.615039809283</v>
      </c>
      <c r="AD11" s="477">
        <v>30288.757174832739</v>
      </c>
      <c r="AE11" s="477">
        <v>34078.859443133078</v>
      </c>
      <c r="AF11" s="477">
        <v>33116.271827252014</v>
      </c>
      <c r="AG11" s="477">
        <v>32701.502610863256</v>
      </c>
      <c r="AH11" s="477">
        <v>33213.152583436007</v>
      </c>
      <c r="AI11" s="477">
        <v>31007.378420406723</v>
      </c>
      <c r="AJ11" s="477">
        <v>32657.456196165898</v>
      </c>
      <c r="AK11" s="477">
        <v>31849.226501595876</v>
      </c>
      <c r="AL11" s="477">
        <v>31193.794300206759</v>
      </c>
      <c r="AM11" s="477">
        <v>34666.525612833299</v>
      </c>
      <c r="AN11" s="477">
        <v>36531.631901584937</v>
      </c>
      <c r="AO11" s="477">
        <v>35059.714463550088</v>
      </c>
      <c r="AP11" s="477">
        <v>36179.361071711406</v>
      </c>
      <c r="AQ11" s="477">
        <v>34820.144527699711</v>
      </c>
      <c r="AR11" s="477">
        <v>38831.128639850518</v>
      </c>
      <c r="AS11" s="477">
        <v>39150.497881251038</v>
      </c>
      <c r="AT11" s="477">
        <v>37037.123259992666</v>
      </c>
      <c r="AU11" s="477">
        <v>38540.025064073605</v>
      </c>
      <c r="AV11" s="477">
        <v>43659.941620027734</v>
      </c>
      <c r="AW11" s="477">
        <v>45713.27926030002</v>
      </c>
      <c r="AX11" s="477">
        <v>48450.188662159955</v>
      </c>
      <c r="AY11" s="477">
        <v>43425.560551679358</v>
      </c>
      <c r="AZ11" s="477">
        <v>40522.772417287786</v>
      </c>
      <c r="BA11" s="478">
        <v>47438.46905855713</v>
      </c>
      <c r="BB11" s="477">
        <v>43692.536587797316</v>
      </c>
      <c r="BC11" s="479">
        <v>40312.168267247587</v>
      </c>
      <c r="BD11" s="477">
        <v>38158.390453163855</v>
      </c>
      <c r="BE11" s="478">
        <v>38460.684149082401</v>
      </c>
      <c r="BF11" s="478">
        <v>41228.018611786014</v>
      </c>
      <c r="BG11" s="477">
        <v>39277.546344905757</v>
      </c>
      <c r="BH11" s="478">
        <v>38003.174559656822</v>
      </c>
      <c r="BI11" s="477"/>
      <c r="BJ11" s="480"/>
      <c r="BK11" s="475"/>
      <c r="BL11" s="41"/>
      <c r="BM11" s="41"/>
      <c r="BN11" s="41"/>
      <c r="BO11" s="41"/>
    </row>
    <row r="12" spans="2:91">
      <c r="Q12" s="459"/>
      <c r="R12" s="469"/>
      <c r="S12" s="469"/>
      <c r="T12" s="1515" t="s">
        <v>516</v>
      </c>
      <c r="Y12" s="1554"/>
      <c r="Z12" s="1564"/>
      <c r="AA12" s="481">
        <v>0</v>
      </c>
      <c r="AB12" s="481">
        <v>0</v>
      </c>
      <c r="AC12" s="481">
        <v>0</v>
      </c>
      <c r="AD12" s="481">
        <v>0</v>
      </c>
      <c r="AE12" s="481">
        <v>0</v>
      </c>
      <c r="AF12" s="481">
        <v>0</v>
      </c>
      <c r="AG12" s="481">
        <v>0</v>
      </c>
      <c r="AH12" s="481">
        <v>0</v>
      </c>
      <c r="AI12" s="481">
        <v>0</v>
      </c>
      <c r="AJ12" s="481">
        <v>0</v>
      </c>
      <c r="AK12" s="481">
        <v>0</v>
      </c>
      <c r="AL12" s="481">
        <v>0</v>
      </c>
      <c r="AM12" s="481">
        <v>0</v>
      </c>
      <c r="AN12" s="481">
        <v>0</v>
      </c>
      <c r="AO12" s="481">
        <v>0</v>
      </c>
      <c r="AP12" s="481">
        <v>0</v>
      </c>
      <c r="AQ12" s="481">
        <v>0</v>
      </c>
      <c r="AR12" s="481">
        <v>0</v>
      </c>
      <c r="AS12" s="481">
        <v>0</v>
      </c>
      <c r="AT12" s="481">
        <v>0</v>
      </c>
      <c r="AU12" s="481">
        <v>0</v>
      </c>
      <c r="AV12" s="481">
        <v>0</v>
      </c>
      <c r="AW12" s="481">
        <v>0</v>
      </c>
      <c r="AX12" s="481">
        <v>0</v>
      </c>
      <c r="AY12" s="481">
        <v>0</v>
      </c>
      <c r="AZ12" s="481">
        <v>0</v>
      </c>
      <c r="BA12" s="482">
        <v>0</v>
      </c>
      <c r="BB12" s="481">
        <v>0</v>
      </c>
      <c r="BC12" s="483">
        <v>0</v>
      </c>
      <c r="BD12" s="481">
        <v>0</v>
      </c>
      <c r="BE12" s="482">
        <v>0</v>
      </c>
      <c r="BF12" s="482">
        <v>0</v>
      </c>
      <c r="BG12" s="481">
        <v>0</v>
      </c>
      <c r="BH12" s="482">
        <v>0</v>
      </c>
      <c r="BI12" s="504"/>
      <c r="BJ12" s="484"/>
      <c r="BK12" s="475"/>
      <c r="BL12" s="41"/>
      <c r="BM12" s="41"/>
      <c r="BN12" s="41"/>
      <c r="BO12" s="41"/>
    </row>
    <row r="13" spans="2:91">
      <c r="Q13" s="459"/>
      <c r="R13" s="469"/>
      <c r="S13" s="1830" t="s">
        <v>282</v>
      </c>
      <c r="T13" s="1831"/>
      <c r="X13" s="1837"/>
      <c r="Y13" s="1837"/>
      <c r="Z13" s="1564"/>
      <c r="AA13" s="485">
        <v>367.24404135119784</v>
      </c>
      <c r="AB13" s="485">
        <v>23.378983654329659</v>
      </c>
      <c r="AC13" s="485">
        <v>-248.25587910670504</v>
      </c>
      <c r="AD13" s="485">
        <v>-145.96800023666765</v>
      </c>
      <c r="AE13" s="485">
        <v>-546.73034631067048</v>
      </c>
      <c r="AF13" s="485">
        <v>-712.79606857849171</v>
      </c>
      <c r="AG13" s="485">
        <v>-721.290718759225</v>
      </c>
      <c r="AH13" s="485">
        <v>-947.44312730409865</v>
      </c>
      <c r="AI13" s="485">
        <v>-3887.0598033662191</v>
      </c>
      <c r="AJ13" s="485">
        <v>-4011.1330132160447</v>
      </c>
      <c r="AK13" s="485">
        <v>-4941.7658666332973</v>
      </c>
      <c r="AL13" s="485">
        <v>-5176.7948583561301</v>
      </c>
      <c r="AM13" s="485">
        <v>-1285.4831117212257</v>
      </c>
      <c r="AN13" s="485">
        <v>-1105.6634418837882</v>
      </c>
      <c r="AO13" s="485">
        <v>-867.23915744803628</v>
      </c>
      <c r="AP13" s="485">
        <v>-3397.6161782429494</v>
      </c>
      <c r="AQ13" s="485">
        <v>-2514.4430730568915</v>
      </c>
      <c r="AR13" s="485">
        <v>-1588.0154349588774</v>
      </c>
      <c r="AS13" s="485">
        <v>-3408.5724506504048</v>
      </c>
      <c r="AT13" s="485">
        <v>-1799.1071975819473</v>
      </c>
      <c r="AU13" s="485">
        <v>-4224.3200866340758</v>
      </c>
      <c r="AV13" s="485">
        <v>-3418.0926965768012</v>
      </c>
      <c r="AW13" s="485">
        <v>-2367.8853981083212</v>
      </c>
      <c r="AX13" s="485">
        <v>-2629.309543512697</v>
      </c>
      <c r="AY13" s="485">
        <v>-1940.9838880800239</v>
      </c>
      <c r="AZ13" s="485">
        <v>-2687.5757566688908</v>
      </c>
      <c r="BA13" s="486">
        <v>-3345.150141187381</v>
      </c>
      <c r="BB13" s="485">
        <v>-3561.7163205688908</v>
      </c>
      <c r="BC13" s="487">
        <v>-3791.7904584912676</v>
      </c>
      <c r="BD13" s="485">
        <v>-2881.2887933298211</v>
      </c>
      <c r="BE13" s="486">
        <v>-2334.9123817279124</v>
      </c>
      <c r="BF13" s="486">
        <v>-4716.413340859961</v>
      </c>
      <c r="BG13" s="485">
        <v>-2582.2963891916547</v>
      </c>
      <c r="BH13" s="486">
        <v>-1748.5355100377424</v>
      </c>
      <c r="BI13" s="485"/>
      <c r="BJ13" s="488"/>
      <c r="BK13" s="475"/>
      <c r="BL13" s="41"/>
      <c r="BM13" s="41"/>
      <c r="BN13" s="41"/>
      <c r="BO13" s="41"/>
    </row>
    <row r="14" spans="2:91">
      <c r="Q14" s="459"/>
      <c r="R14" s="489" t="s">
        <v>398</v>
      </c>
      <c r="S14" s="490"/>
      <c r="T14" s="858"/>
      <c r="W14" s="1550"/>
      <c r="X14" s="1550"/>
      <c r="Y14" s="1554"/>
      <c r="Z14" s="1559"/>
      <c r="AA14" s="491">
        <f>SUM(AA15,AA26)</f>
        <v>505104.36478830042</v>
      </c>
      <c r="AB14" s="491">
        <f t="shared" ref="AB14:BA14" si="11">SUM(AB15,AB26)</f>
        <v>498294.23726978188</v>
      </c>
      <c r="AC14" s="491">
        <f t="shared" si="11"/>
        <v>490177.31374214374</v>
      </c>
      <c r="AD14" s="491">
        <f t="shared" si="11"/>
        <v>477523.94140485424</v>
      </c>
      <c r="AE14" s="491">
        <f t="shared" si="11"/>
        <v>495066.8227694222</v>
      </c>
      <c r="AF14" s="491">
        <f t="shared" si="11"/>
        <v>491507.71937819838</v>
      </c>
      <c r="AG14" s="491">
        <f t="shared" si="11"/>
        <v>495608.01462084398</v>
      </c>
      <c r="AH14" s="491">
        <f t="shared" si="11"/>
        <v>485493.32836810185</v>
      </c>
      <c r="AI14" s="491">
        <f t="shared" si="11"/>
        <v>455252.61196137813</v>
      </c>
      <c r="AJ14" s="491">
        <f t="shared" si="11"/>
        <v>466168.17288124911</v>
      </c>
      <c r="AK14" s="491">
        <f t="shared" si="11"/>
        <v>478856.82718316914</v>
      </c>
      <c r="AL14" s="491">
        <f t="shared" si="11"/>
        <v>466729.0216135034</v>
      </c>
      <c r="AM14" s="491">
        <f t="shared" si="11"/>
        <v>475214.81053933653</v>
      </c>
      <c r="AN14" s="491">
        <f t="shared" si="11"/>
        <v>477144.9124464129</v>
      </c>
      <c r="AO14" s="491">
        <f t="shared" si="11"/>
        <v>472515.90830228082</v>
      </c>
      <c r="AP14" s="491">
        <f t="shared" si="11"/>
        <v>469855.49639681086</v>
      </c>
      <c r="AQ14" s="491">
        <f t="shared" si="11"/>
        <v>463539.3660069094</v>
      </c>
      <c r="AR14" s="491">
        <f t="shared" si="11"/>
        <v>474684.52075489453</v>
      </c>
      <c r="AS14" s="491">
        <f t="shared" si="11"/>
        <v>430559.66744225769</v>
      </c>
      <c r="AT14" s="491">
        <f t="shared" si="11"/>
        <v>404505.7083261158</v>
      </c>
      <c r="AU14" s="491">
        <f t="shared" si="11"/>
        <v>432160.70613848569</v>
      </c>
      <c r="AV14" s="491">
        <f t="shared" si="11"/>
        <v>447879.15063843993</v>
      </c>
      <c r="AW14" s="491">
        <f t="shared" si="11"/>
        <v>458919.00609030877</v>
      </c>
      <c r="AX14" s="491">
        <f t="shared" si="11"/>
        <v>463288.14574403292</v>
      </c>
      <c r="AY14" s="491">
        <f t="shared" si="11"/>
        <v>445661.35849489633</v>
      </c>
      <c r="AZ14" s="491">
        <f t="shared" si="11"/>
        <v>430821.18892298284</v>
      </c>
      <c r="BA14" s="492">
        <f t="shared" si="11"/>
        <v>420272.24703915429</v>
      </c>
      <c r="BB14" s="491">
        <f t="shared" ref="BB14:BF14" si="12">SUM(BB15,BB26)</f>
        <v>412641.48172271193</v>
      </c>
      <c r="BC14" s="493">
        <f t="shared" si="12"/>
        <v>402929.44552881509</v>
      </c>
      <c r="BD14" s="491">
        <f t="shared" si="12"/>
        <v>387298.4483567992</v>
      </c>
      <c r="BE14" s="492">
        <f t="shared" si="12"/>
        <v>355431.34830074216</v>
      </c>
      <c r="BF14" s="492">
        <f t="shared" si="12"/>
        <v>371932.42820886552</v>
      </c>
      <c r="BG14" s="491">
        <f>SUM(BG15,BG26)</f>
        <v>351133.38785524841</v>
      </c>
      <c r="BH14" s="492">
        <f t="shared" ref="BH14" si="13">SUM(BH15,BH26)</f>
        <v>333849.37511800241</v>
      </c>
      <c r="BI14" s="491"/>
      <c r="BJ14" s="494"/>
      <c r="BK14" s="466"/>
    </row>
    <row r="15" spans="2:91">
      <c r="Q15" s="459"/>
      <c r="R15" s="495"/>
      <c r="S15" s="1835" t="s">
        <v>35</v>
      </c>
      <c r="T15" s="1836"/>
      <c r="X15" s="1838"/>
      <c r="Y15" s="1838"/>
      <c r="Z15" s="1559"/>
      <c r="AA15" s="491">
        <v>39628.768536779215</v>
      </c>
      <c r="AB15" s="491">
        <v>39354.006513228203</v>
      </c>
      <c r="AC15" s="491">
        <v>39358.088296031507</v>
      </c>
      <c r="AD15" s="491">
        <v>38156.664073222943</v>
      </c>
      <c r="AE15" s="491">
        <v>37924.758589914622</v>
      </c>
      <c r="AF15" s="491">
        <v>37058.400764710859</v>
      </c>
      <c r="AG15" s="491">
        <v>37218.042870765137</v>
      </c>
      <c r="AH15" s="491">
        <v>36071.016946831551</v>
      </c>
      <c r="AI15" s="491">
        <v>35261.890289915173</v>
      </c>
      <c r="AJ15" s="491">
        <v>34481.655880926606</v>
      </c>
      <c r="AK15" s="491">
        <v>33962.025114989083</v>
      </c>
      <c r="AL15" s="491">
        <v>34098.670529121162</v>
      </c>
      <c r="AM15" s="491">
        <v>33088.371391393739</v>
      </c>
      <c r="AN15" s="491">
        <v>32729.008782663492</v>
      </c>
      <c r="AO15" s="491">
        <v>32587.642860741402</v>
      </c>
      <c r="AP15" s="491">
        <v>31516.107506870554</v>
      </c>
      <c r="AQ15" s="491">
        <v>29994.136180562637</v>
      </c>
      <c r="AR15" s="491">
        <v>30045.912541581016</v>
      </c>
      <c r="AS15" s="491">
        <v>25223.454669936604</v>
      </c>
      <c r="AT15" s="491">
        <v>27882.297414345663</v>
      </c>
      <c r="AU15" s="491">
        <v>27197.148796605426</v>
      </c>
      <c r="AV15" s="491">
        <v>29393.327890978097</v>
      </c>
      <c r="AW15" s="491">
        <v>28802.43374501367</v>
      </c>
      <c r="AX15" s="491">
        <v>25722.448912799482</v>
      </c>
      <c r="AY15" s="491">
        <v>25524.55037763877</v>
      </c>
      <c r="AZ15" s="491">
        <v>27312.000392311111</v>
      </c>
      <c r="BA15" s="491">
        <v>28360.465081706159</v>
      </c>
      <c r="BB15" s="491">
        <v>28030.230699763852</v>
      </c>
      <c r="BC15" s="493">
        <v>24865.468126584939</v>
      </c>
      <c r="BD15" s="491">
        <v>25395.165439736906</v>
      </c>
      <c r="BE15" s="492">
        <v>26956.96253365558</v>
      </c>
      <c r="BF15" s="492">
        <v>24934.939119251147</v>
      </c>
      <c r="BG15" s="491">
        <v>23708.97581470064</v>
      </c>
      <c r="BH15" s="492">
        <v>23378.328777054114</v>
      </c>
      <c r="BI15" s="491"/>
      <c r="BJ15" s="494"/>
      <c r="BK15" s="466"/>
    </row>
    <row r="16" spans="2:91" ht="14.25" customHeight="1">
      <c r="B16" s="27"/>
      <c r="C16" s="27"/>
      <c r="D16" s="27"/>
      <c r="E16" s="27"/>
      <c r="F16" s="27"/>
      <c r="G16" s="27"/>
      <c r="H16" s="27"/>
      <c r="I16" s="27"/>
      <c r="J16" s="27"/>
      <c r="K16" s="27"/>
      <c r="L16" s="27"/>
      <c r="M16" s="27"/>
      <c r="N16" s="27"/>
      <c r="O16" s="27"/>
      <c r="P16" s="27"/>
      <c r="Q16" s="459"/>
      <c r="R16" s="495"/>
      <c r="S16" s="496" t="s">
        <v>36</v>
      </c>
      <c r="T16" s="895"/>
      <c r="Z16" s="855"/>
      <c r="AA16" s="705"/>
      <c r="AB16" s="705"/>
      <c r="AC16" s="705"/>
      <c r="AD16" s="705"/>
      <c r="AE16" s="705"/>
      <c r="AF16" s="705"/>
      <c r="AG16" s="705"/>
      <c r="AH16" s="705"/>
      <c r="AI16" s="705"/>
      <c r="AJ16" s="705"/>
      <c r="AK16" s="705"/>
      <c r="AL16" s="705"/>
      <c r="AM16" s="705"/>
      <c r="AN16" s="705"/>
      <c r="AO16" s="705"/>
      <c r="AP16" s="705"/>
      <c r="AQ16" s="705"/>
      <c r="AR16" s="705"/>
      <c r="AS16" s="705"/>
      <c r="AT16" s="705"/>
      <c r="AU16" s="705"/>
      <c r="AV16" s="705"/>
      <c r="AW16" s="705"/>
      <c r="AX16" s="705"/>
      <c r="AY16" s="705"/>
      <c r="AZ16" s="705"/>
      <c r="BA16" s="706"/>
      <c r="BB16" s="705"/>
      <c r="BC16" s="1572"/>
      <c r="BD16" s="705"/>
      <c r="BE16" s="706"/>
      <c r="BF16" s="706"/>
      <c r="BG16" s="705"/>
      <c r="BH16" s="706"/>
      <c r="BI16" s="551"/>
      <c r="BJ16" s="500"/>
      <c r="BK16" s="475"/>
    </row>
    <row r="17" spans="2:63">
      <c r="O17" s="27"/>
      <c r="Q17" s="459"/>
      <c r="R17" s="495"/>
      <c r="S17" s="496"/>
      <c r="T17" s="527" t="s">
        <v>77</v>
      </c>
      <c r="Y17" s="1565"/>
      <c r="Z17" s="855"/>
      <c r="AA17" s="1573"/>
      <c r="AB17" s="1573"/>
      <c r="AC17" s="1573"/>
      <c r="AD17" s="1573"/>
      <c r="AE17" s="1573"/>
      <c r="AF17" s="1573"/>
      <c r="AG17" s="1573"/>
      <c r="AH17" s="1573"/>
      <c r="AI17" s="1573"/>
      <c r="AJ17" s="1573"/>
      <c r="AK17" s="1573"/>
      <c r="AL17" s="1573"/>
      <c r="AM17" s="1573"/>
      <c r="AN17" s="1573"/>
      <c r="AO17" s="1573"/>
      <c r="AP17" s="1573"/>
      <c r="AQ17" s="1573"/>
      <c r="AR17" s="1573"/>
      <c r="AS17" s="1573"/>
      <c r="AT17" s="1573"/>
      <c r="AU17" s="1573"/>
      <c r="AV17" s="1573"/>
      <c r="AW17" s="1573"/>
      <c r="AX17" s="1573"/>
      <c r="AY17" s="1573"/>
      <c r="AZ17" s="1573"/>
      <c r="BA17" s="1574"/>
      <c r="BB17" s="1573"/>
      <c r="BC17" s="1575"/>
      <c r="BD17" s="1576"/>
      <c r="BE17" s="1577"/>
      <c r="BF17" s="1577"/>
      <c r="BG17" s="1576"/>
      <c r="BH17" s="1577"/>
      <c r="BI17" s="471"/>
      <c r="BJ17" s="474"/>
      <c r="BK17" s="431"/>
    </row>
    <row r="18" spans="2:63">
      <c r="O18" s="27"/>
      <c r="Q18" s="459"/>
      <c r="R18" s="495"/>
      <c r="S18" s="496"/>
      <c r="T18" s="529" t="s">
        <v>78</v>
      </c>
      <c r="Y18" s="1565"/>
      <c r="Z18" s="855"/>
      <c r="AA18" s="1578"/>
      <c r="AB18" s="1578"/>
      <c r="AC18" s="1578"/>
      <c r="AD18" s="1578"/>
      <c r="AE18" s="1578"/>
      <c r="AF18" s="1578"/>
      <c r="AG18" s="1578"/>
      <c r="AH18" s="1578"/>
      <c r="AI18" s="1578"/>
      <c r="AJ18" s="1578"/>
      <c r="AK18" s="1578"/>
      <c r="AL18" s="1578"/>
      <c r="AM18" s="1578"/>
      <c r="AN18" s="1578"/>
      <c r="AO18" s="1578"/>
      <c r="AP18" s="1578"/>
      <c r="AQ18" s="1578"/>
      <c r="AR18" s="1578"/>
      <c r="AS18" s="1578"/>
      <c r="AT18" s="1578"/>
      <c r="AU18" s="1578"/>
      <c r="AV18" s="1578"/>
      <c r="AW18" s="1578"/>
      <c r="AX18" s="1578"/>
      <c r="AY18" s="1578"/>
      <c r="AZ18" s="1578"/>
      <c r="BA18" s="1579"/>
      <c r="BB18" s="1578"/>
      <c r="BC18" s="1580"/>
      <c r="BD18" s="1581"/>
      <c r="BE18" s="1582"/>
      <c r="BF18" s="1582"/>
      <c r="BG18" s="1581"/>
      <c r="BH18" s="1582"/>
      <c r="BI18" s="477"/>
      <c r="BJ18" s="480"/>
      <c r="BK18" s="431"/>
    </row>
    <row r="19" spans="2:63">
      <c r="O19" s="27"/>
      <c r="Q19" s="459"/>
      <c r="R19" s="495"/>
      <c r="S19" s="496"/>
      <c r="T19" s="529" t="s">
        <v>79</v>
      </c>
      <c r="Y19" s="1565"/>
      <c r="Z19" s="855"/>
      <c r="AA19" s="1578"/>
      <c r="AB19" s="1578"/>
      <c r="AC19" s="1578"/>
      <c r="AD19" s="1578"/>
      <c r="AE19" s="1578"/>
      <c r="AF19" s="1578"/>
      <c r="AG19" s="1578"/>
      <c r="AH19" s="1578"/>
      <c r="AI19" s="1578"/>
      <c r="AJ19" s="1578"/>
      <c r="AK19" s="1578"/>
      <c r="AL19" s="1578"/>
      <c r="AM19" s="1578"/>
      <c r="AN19" s="1578"/>
      <c r="AO19" s="1578"/>
      <c r="AP19" s="1578"/>
      <c r="AQ19" s="1578"/>
      <c r="AR19" s="1578"/>
      <c r="AS19" s="1578"/>
      <c r="AT19" s="1578"/>
      <c r="AU19" s="1578"/>
      <c r="AV19" s="1578"/>
      <c r="AW19" s="1578"/>
      <c r="AX19" s="1578"/>
      <c r="AY19" s="1578"/>
      <c r="AZ19" s="1578"/>
      <c r="BA19" s="1579"/>
      <c r="BB19" s="1578"/>
      <c r="BC19" s="1580"/>
      <c r="BD19" s="1581"/>
      <c r="BE19" s="1582"/>
      <c r="BF19" s="1582"/>
      <c r="BG19" s="1581"/>
      <c r="BH19" s="1582"/>
      <c r="BI19" s="477"/>
      <c r="BJ19" s="480"/>
      <c r="BK19" s="431"/>
    </row>
    <row r="20" spans="2:63">
      <c r="O20" s="27"/>
      <c r="Q20" s="459"/>
      <c r="R20" s="495"/>
      <c r="S20" s="345"/>
      <c r="T20" s="484" t="s">
        <v>80</v>
      </c>
      <c r="Y20" s="1565"/>
      <c r="Z20" s="855"/>
      <c r="AA20" s="1583"/>
      <c r="AB20" s="1583"/>
      <c r="AC20" s="1583"/>
      <c r="AD20" s="1583"/>
      <c r="AE20" s="1583"/>
      <c r="AF20" s="1583"/>
      <c r="AG20" s="1583"/>
      <c r="AH20" s="1583"/>
      <c r="AI20" s="1583"/>
      <c r="AJ20" s="1583"/>
      <c r="AK20" s="1583"/>
      <c r="AL20" s="1583"/>
      <c r="AM20" s="1583"/>
      <c r="AN20" s="1583"/>
      <c r="AO20" s="1583"/>
      <c r="AP20" s="1583"/>
      <c r="AQ20" s="1583"/>
      <c r="AR20" s="1583"/>
      <c r="AS20" s="1583"/>
      <c r="AT20" s="1583"/>
      <c r="AU20" s="1583"/>
      <c r="AV20" s="1583"/>
      <c r="AW20" s="1583"/>
      <c r="AX20" s="1583"/>
      <c r="AY20" s="1583"/>
      <c r="AZ20" s="1583"/>
      <c r="BA20" s="1584"/>
      <c r="BB20" s="1583"/>
      <c r="BC20" s="1585"/>
      <c r="BD20" s="1583"/>
      <c r="BE20" s="1584"/>
      <c r="BF20" s="1584"/>
      <c r="BG20" s="1583"/>
      <c r="BH20" s="1584"/>
      <c r="BI20" s="504"/>
      <c r="BJ20" s="484"/>
      <c r="BK20" s="431"/>
    </row>
    <row r="21" spans="2:63" ht="14.25" customHeight="1">
      <c r="B21" s="27"/>
      <c r="C21" s="27"/>
      <c r="D21" s="27"/>
      <c r="E21" s="27"/>
      <c r="F21" s="27"/>
      <c r="G21" s="27"/>
      <c r="H21" s="27"/>
      <c r="I21" s="27"/>
      <c r="J21" s="27"/>
      <c r="K21" s="27"/>
      <c r="L21" s="27"/>
      <c r="M21" s="27"/>
      <c r="N21" s="27"/>
      <c r="O21" s="27"/>
      <c r="P21" s="27"/>
      <c r="Q21" s="459"/>
      <c r="R21" s="495"/>
      <c r="S21" s="320" t="s">
        <v>37</v>
      </c>
      <c r="T21" s="896"/>
      <c r="Z21" s="855"/>
      <c r="AA21" s="705"/>
      <c r="AB21" s="705"/>
      <c r="AC21" s="705"/>
      <c r="AD21" s="705"/>
      <c r="AE21" s="705"/>
      <c r="AF21" s="705"/>
      <c r="AG21" s="705"/>
      <c r="AH21" s="705"/>
      <c r="AI21" s="705"/>
      <c r="AJ21" s="705"/>
      <c r="AK21" s="705"/>
      <c r="AL21" s="705"/>
      <c r="AM21" s="705"/>
      <c r="AN21" s="705"/>
      <c r="AO21" s="705"/>
      <c r="AP21" s="705"/>
      <c r="AQ21" s="705"/>
      <c r="AR21" s="705"/>
      <c r="AS21" s="705"/>
      <c r="AT21" s="705"/>
      <c r="AU21" s="705"/>
      <c r="AV21" s="705"/>
      <c r="AW21" s="705"/>
      <c r="AX21" s="705"/>
      <c r="AY21" s="705"/>
      <c r="AZ21" s="705"/>
      <c r="BA21" s="706"/>
      <c r="BB21" s="705"/>
      <c r="BC21" s="1572"/>
      <c r="BD21" s="705"/>
      <c r="BE21" s="706"/>
      <c r="BF21" s="706"/>
      <c r="BG21" s="705"/>
      <c r="BH21" s="706"/>
      <c r="BI21" s="497"/>
      <c r="BJ21" s="505"/>
      <c r="BK21" s="475"/>
    </row>
    <row r="22" spans="2:63" ht="14.25" customHeight="1">
      <c r="B22" s="27"/>
      <c r="C22" s="27"/>
      <c r="D22" s="27"/>
      <c r="E22" s="27"/>
      <c r="F22" s="27"/>
      <c r="G22" s="27"/>
      <c r="H22" s="27"/>
      <c r="I22" s="27"/>
      <c r="J22" s="27"/>
      <c r="K22" s="27"/>
      <c r="L22" s="27"/>
      <c r="M22" s="27"/>
      <c r="N22" s="27"/>
      <c r="O22" s="27"/>
      <c r="P22" s="27"/>
      <c r="Q22" s="459"/>
      <c r="R22" s="495"/>
      <c r="S22" s="496" t="s">
        <v>38</v>
      </c>
      <c r="T22" s="897"/>
      <c r="Z22" s="855"/>
      <c r="AA22" s="705"/>
      <c r="AB22" s="705"/>
      <c r="AC22" s="705"/>
      <c r="AD22" s="705"/>
      <c r="AE22" s="705"/>
      <c r="AF22" s="705"/>
      <c r="AG22" s="705"/>
      <c r="AH22" s="705"/>
      <c r="AI22" s="705"/>
      <c r="AJ22" s="705"/>
      <c r="AK22" s="705"/>
      <c r="AL22" s="705"/>
      <c r="AM22" s="705"/>
      <c r="AN22" s="705"/>
      <c r="AO22" s="705"/>
      <c r="AP22" s="705"/>
      <c r="AQ22" s="705"/>
      <c r="AR22" s="705"/>
      <c r="AS22" s="705"/>
      <c r="AT22" s="705"/>
      <c r="AU22" s="705"/>
      <c r="AV22" s="705"/>
      <c r="AW22" s="705"/>
      <c r="AX22" s="705"/>
      <c r="AY22" s="705"/>
      <c r="AZ22" s="705"/>
      <c r="BA22" s="706"/>
      <c r="BB22" s="705"/>
      <c r="BC22" s="1572"/>
      <c r="BD22" s="705"/>
      <c r="BE22" s="706"/>
      <c r="BF22" s="706"/>
      <c r="BG22" s="705"/>
      <c r="BH22" s="706"/>
      <c r="BI22" s="1256"/>
      <c r="BJ22" s="506"/>
      <c r="BK22" s="475"/>
    </row>
    <row r="23" spans="2:63" ht="28.5" customHeight="1">
      <c r="O23" s="27"/>
      <c r="Q23" s="459"/>
      <c r="R23" s="495"/>
      <c r="S23" s="507"/>
      <c r="T23" s="527" t="s">
        <v>81</v>
      </c>
      <c r="Y23" s="1566"/>
      <c r="Z23" s="855"/>
      <c r="AA23" s="1573"/>
      <c r="AB23" s="1573"/>
      <c r="AC23" s="1573"/>
      <c r="AD23" s="1573"/>
      <c r="AE23" s="1573"/>
      <c r="AF23" s="1573"/>
      <c r="AG23" s="1573"/>
      <c r="AH23" s="1573"/>
      <c r="AI23" s="1573"/>
      <c r="AJ23" s="1573"/>
      <c r="AK23" s="1573"/>
      <c r="AL23" s="1573"/>
      <c r="AM23" s="1573"/>
      <c r="AN23" s="1573"/>
      <c r="AO23" s="1573"/>
      <c r="AP23" s="1573"/>
      <c r="AQ23" s="1573"/>
      <c r="AR23" s="1573"/>
      <c r="AS23" s="1573"/>
      <c r="AT23" s="1573"/>
      <c r="AU23" s="1573"/>
      <c r="AV23" s="1573"/>
      <c r="AW23" s="1573"/>
      <c r="AX23" s="1573"/>
      <c r="AY23" s="1573"/>
      <c r="AZ23" s="1573"/>
      <c r="BA23" s="1574"/>
      <c r="BB23" s="1573"/>
      <c r="BC23" s="1575"/>
      <c r="BD23" s="1586"/>
      <c r="BE23" s="1587"/>
      <c r="BF23" s="1587"/>
      <c r="BG23" s="1586"/>
      <c r="BH23" s="1587"/>
      <c r="BI23" s="471"/>
      <c r="BJ23" s="474"/>
      <c r="BK23" s="431"/>
    </row>
    <row r="24" spans="2:63" ht="28.5" customHeight="1">
      <c r="O24" s="27"/>
      <c r="Q24" s="459"/>
      <c r="R24" s="495"/>
      <c r="S24" s="507"/>
      <c r="T24" s="529" t="s">
        <v>82</v>
      </c>
      <c r="Y24" s="1566"/>
      <c r="Z24" s="855"/>
      <c r="AA24" s="1578"/>
      <c r="AB24" s="1578"/>
      <c r="AC24" s="1578"/>
      <c r="AD24" s="1578"/>
      <c r="AE24" s="1578"/>
      <c r="AF24" s="1578"/>
      <c r="AG24" s="1578"/>
      <c r="AH24" s="1578"/>
      <c r="AI24" s="1578"/>
      <c r="AJ24" s="1578"/>
      <c r="AK24" s="1578"/>
      <c r="AL24" s="1578"/>
      <c r="AM24" s="1578"/>
      <c r="AN24" s="1578"/>
      <c r="AO24" s="1578"/>
      <c r="AP24" s="1578"/>
      <c r="AQ24" s="1578"/>
      <c r="AR24" s="1578"/>
      <c r="AS24" s="1578"/>
      <c r="AT24" s="1578"/>
      <c r="AU24" s="1578"/>
      <c r="AV24" s="1578"/>
      <c r="AW24" s="1578"/>
      <c r="AX24" s="1578"/>
      <c r="AY24" s="1578"/>
      <c r="AZ24" s="1578"/>
      <c r="BA24" s="1579"/>
      <c r="BB24" s="1578"/>
      <c r="BC24" s="1580"/>
      <c r="BD24" s="1581"/>
      <c r="BE24" s="1582"/>
      <c r="BF24" s="1582"/>
      <c r="BG24" s="1581"/>
      <c r="BH24" s="1582"/>
      <c r="BI24" s="477"/>
      <c r="BJ24" s="480"/>
      <c r="BK24" s="431"/>
    </row>
    <row r="25" spans="2:63">
      <c r="O25" s="27"/>
      <c r="Q25" s="459"/>
      <c r="R25" s="495"/>
      <c r="S25" s="507"/>
      <c r="T25" s="529" t="s">
        <v>83</v>
      </c>
      <c r="Y25" s="1565"/>
      <c r="Z25" s="855"/>
      <c r="AA25" s="1578"/>
      <c r="AB25" s="1578"/>
      <c r="AC25" s="1578"/>
      <c r="AD25" s="1578"/>
      <c r="AE25" s="1578"/>
      <c r="AF25" s="1578"/>
      <c r="AG25" s="1578"/>
      <c r="AH25" s="1578"/>
      <c r="AI25" s="1578"/>
      <c r="AJ25" s="1578"/>
      <c r="AK25" s="1578"/>
      <c r="AL25" s="1578"/>
      <c r="AM25" s="1578"/>
      <c r="AN25" s="1578"/>
      <c r="AO25" s="1578"/>
      <c r="AP25" s="1578"/>
      <c r="AQ25" s="1578"/>
      <c r="AR25" s="1578"/>
      <c r="AS25" s="1578"/>
      <c r="AT25" s="1578"/>
      <c r="AU25" s="1578"/>
      <c r="AV25" s="1578"/>
      <c r="AW25" s="1578"/>
      <c r="AX25" s="1578"/>
      <c r="AY25" s="1578"/>
      <c r="AZ25" s="1578"/>
      <c r="BA25" s="1579"/>
      <c r="BB25" s="1578"/>
      <c r="BC25" s="1580"/>
      <c r="BD25" s="1583"/>
      <c r="BE25" s="1584"/>
      <c r="BF25" s="1584"/>
      <c r="BG25" s="1583"/>
      <c r="BH25" s="1584"/>
      <c r="BI25" s="504"/>
      <c r="BJ25" s="484"/>
      <c r="BK25" s="431"/>
    </row>
    <row r="26" spans="2:63">
      <c r="Q26" s="459"/>
      <c r="R26" s="495"/>
      <c r="S26" s="1835" t="s">
        <v>39</v>
      </c>
      <c r="T26" s="1836"/>
      <c r="X26" s="1550"/>
      <c r="Y26" s="1550"/>
      <c r="Z26" s="1559"/>
      <c r="AA26" s="491">
        <f>SUM(AA27,AA30,AA31,AA32,AA35,AA36,AA37,AA38,AA48)</f>
        <v>465475.5962515212</v>
      </c>
      <c r="AB26" s="491">
        <f t="shared" ref="AB26:BE26" si="14">SUM(AB27,AB30,AB31,AB32,AB35,AB36,AB37,AB38,AB48)</f>
        <v>458940.23075655365</v>
      </c>
      <c r="AC26" s="491">
        <f t="shared" si="14"/>
        <v>450819.22544611222</v>
      </c>
      <c r="AD26" s="491">
        <f t="shared" si="14"/>
        <v>439367.27733163128</v>
      </c>
      <c r="AE26" s="491">
        <f t="shared" si="14"/>
        <v>457142.06417950761</v>
      </c>
      <c r="AF26" s="491">
        <f t="shared" si="14"/>
        <v>454449.31861348753</v>
      </c>
      <c r="AG26" s="491">
        <f t="shared" si="14"/>
        <v>458389.97175007884</v>
      </c>
      <c r="AH26" s="491">
        <f t="shared" si="14"/>
        <v>449422.31142127031</v>
      </c>
      <c r="AI26" s="491">
        <f t="shared" si="14"/>
        <v>419990.72167146293</v>
      </c>
      <c r="AJ26" s="491">
        <f t="shared" si="14"/>
        <v>431686.51700032252</v>
      </c>
      <c r="AK26" s="491">
        <f t="shared" si="14"/>
        <v>444894.80206818006</v>
      </c>
      <c r="AL26" s="491">
        <f t="shared" si="14"/>
        <v>432630.35108438222</v>
      </c>
      <c r="AM26" s="491">
        <f t="shared" si="14"/>
        <v>442126.43914794276</v>
      </c>
      <c r="AN26" s="491">
        <f t="shared" si="14"/>
        <v>444415.9036637494</v>
      </c>
      <c r="AO26" s="491">
        <f t="shared" si="14"/>
        <v>439928.26544153941</v>
      </c>
      <c r="AP26" s="491">
        <f t="shared" si="14"/>
        <v>438339.38888994034</v>
      </c>
      <c r="AQ26" s="491">
        <f t="shared" si="14"/>
        <v>433545.22982634674</v>
      </c>
      <c r="AR26" s="491">
        <f t="shared" si="14"/>
        <v>444638.60821331351</v>
      </c>
      <c r="AS26" s="491">
        <f t="shared" si="14"/>
        <v>405336.21277232107</v>
      </c>
      <c r="AT26" s="491">
        <f t="shared" si="14"/>
        <v>376623.41091177013</v>
      </c>
      <c r="AU26" s="491">
        <f t="shared" si="14"/>
        <v>404963.55734188028</v>
      </c>
      <c r="AV26" s="491">
        <f t="shared" si="14"/>
        <v>418485.82274746185</v>
      </c>
      <c r="AW26" s="491">
        <f t="shared" si="14"/>
        <v>430116.57234529511</v>
      </c>
      <c r="AX26" s="491">
        <f t="shared" si="14"/>
        <v>437565.69683123345</v>
      </c>
      <c r="AY26" s="491">
        <f t="shared" si="14"/>
        <v>420136.80811725755</v>
      </c>
      <c r="AZ26" s="491">
        <f t="shared" si="14"/>
        <v>403509.1885306717</v>
      </c>
      <c r="BA26" s="492">
        <f t="shared" si="14"/>
        <v>391911.78195744811</v>
      </c>
      <c r="BB26" s="491">
        <f t="shared" si="14"/>
        <v>384611.25102294807</v>
      </c>
      <c r="BC26" s="493">
        <f t="shared" si="14"/>
        <v>378063.97740223014</v>
      </c>
      <c r="BD26" s="491">
        <f t="shared" si="14"/>
        <v>361903.28291706229</v>
      </c>
      <c r="BE26" s="492">
        <f t="shared" si="14"/>
        <v>328474.38576708658</v>
      </c>
      <c r="BF26" s="492">
        <f t="shared" ref="BF26:BG26" si="15">SUM(BF27,BF30,BF31,BF32,BF35,BF36,BF37,BF38,BF48)</f>
        <v>346997.48908961436</v>
      </c>
      <c r="BG26" s="491">
        <f t="shared" si="15"/>
        <v>327424.41204054776</v>
      </c>
      <c r="BH26" s="492">
        <f t="shared" ref="BH26" si="16">SUM(BH27,BH30,BH31,BH32,BH35,BH36,BH37,BH38,BH48)</f>
        <v>310471.04634094832</v>
      </c>
      <c r="BI26" s="491"/>
      <c r="BJ26" s="494"/>
      <c r="BK26" s="466"/>
    </row>
    <row r="27" spans="2:63" ht="14.25" customHeight="1">
      <c r="Q27" s="459"/>
      <c r="R27" s="495"/>
      <c r="S27" s="402" t="s">
        <v>283</v>
      </c>
      <c r="T27" s="898"/>
      <c r="Y27" s="1554"/>
      <c r="Z27" s="855"/>
      <c r="AA27" s="497">
        <v>14155.320445661833</v>
      </c>
      <c r="AB27" s="497">
        <v>14667.211275632924</v>
      </c>
      <c r="AC27" s="497">
        <v>15316.740753616468</v>
      </c>
      <c r="AD27" s="497">
        <v>15546.096709075817</v>
      </c>
      <c r="AE27" s="497">
        <v>16622.586033394946</v>
      </c>
      <c r="AF27" s="497">
        <v>17276.398456866311</v>
      </c>
      <c r="AG27" s="497">
        <v>17175.939437978501</v>
      </c>
      <c r="AH27" s="497">
        <v>17302.158177869642</v>
      </c>
      <c r="AI27" s="497">
        <v>17868.014695198908</v>
      </c>
      <c r="AJ27" s="497">
        <v>18546.111879825559</v>
      </c>
      <c r="AK27" s="497">
        <v>18863.621271634707</v>
      </c>
      <c r="AL27" s="497">
        <v>19268.214529890123</v>
      </c>
      <c r="AM27" s="497">
        <v>20371.353332407492</v>
      </c>
      <c r="AN27" s="497">
        <v>20574.389592867625</v>
      </c>
      <c r="AO27" s="497">
        <v>21112.009520730935</v>
      </c>
      <c r="AP27" s="497">
        <v>21438.154742207531</v>
      </c>
      <c r="AQ27" s="497">
        <v>20971.391182099938</v>
      </c>
      <c r="AR27" s="497">
        <v>21456.22188670047</v>
      </c>
      <c r="AS27" s="497">
        <v>22461.936539090966</v>
      </c>
      <c r="AT27" s="497">
        <v>19652.015975571216</v>
      </c>
      <c r="AU27" s="497">
        <v>21428.756670468596</v>
      </c>
      <c r="AV27" s="497">
        <v>23404.915795261793</v>
      </c>
      <c r="AW27" s="497">
        <v>23760.845365316287</v>
      </c>
      <c r="AX27" s="497">
        <v>24904.707719014747</v>
      </c>
      <c r="AY27" s="497">
        <v>22873.100235575464</v>
      </c>
      <c r="AZ27" s="497">
        <v>22116.686933196408</v>
      </c>
      <c r="BA27" s="498">
        <v>21429.177735998193</v>
      </c>
      <c r="BB27" s="497">
        <v>19960.323488213213</v>
      </c>
      <c r="BC27" s="499">
        <v>21924.811489025338</v>
      </c>
      <c r="BD27" s="497">
        <v>20169.587111703695</v>
      </c>
      <c r="BE27" s="498">
        <v>19065.708744541993</v>
      </c>
      <c r="BF27" s="498">
        <v>20111.761366594787</v>
      </c>
      <c r="BG27" s="497">
        <v>18475.834611858685</v>
      </c>
      <c r="BH27" s="498">
        <v>17321.568321439445</v>
      </c>
      <c r="BI27" s="551"/>
      <c r="BJ27" s="500"/>
      <c r="BK27" s="475"/>
    </row>
    <row r="28" spans="2:63">
      <c r="O28" s="27"/>
      <c r="Q28" s="459"/>
      <c r="R28" s="495"/>
      <c r="S28" s="496"/>
      <c r="T28" s="527" t="s">
        <v>84</v>
      </c>
      <c r="Y28" s="1565"/>
      <c r="Z28" s="855"/>
      <c r="AA28" s="1573"/>
      <c r="AB28" s="1573"/>
      <c r="AC28" s="1573"/>
      <c r="AD28" s="1573"/>
      <c r="AE28" s="1573"/>
      <c r="AF28" s="1573"/>
      <c r="AG28" s="1573"/>
      <c r="AH28" s="1573"/>
      <c r="AI28" s="1573"/>
      <c r="AJ28" s="1573"/>
      <c r="AK28" s="1573"/>
      <c r="AL28" s="1573"/>
      <c r="AM28" s="1573"/>
      <c r="AN28" s="1573"/>
      <c r="AO28" s="1573"/>
      <c r="AP28" s="1573"/>
      <c r="AQ28" s="1573"/>
      <c r="AR28" s="1573"/>
      <c r="AS28" s="1573"/>
      <c r="AT28" s="1573"/>
      <c r="AU28" s="1573"/>
      <c r="AV28" s="1573"/>
      <c r="AW28" s="1573"/>
      <c r="AX28" s="1573"/>
      <c r="AY28" s="1573"/>
      <c r="AZ28" s="1573"/>
      <c r="BA28" s="1574"/>
      <c r="BB28" s="1573"/>
      <c r="BC28" s="1575"/>
      <c r="BD28" s="1576"/>
      <c r="BE28" s="1577"/>
      <c r="BF28" s="1577"/>
      <c r="BG28" s="1576"/>
      <c r="BH28" s="1577"/>
      <c r="BI28" s="471"/>
      <c r="BJ28" s="474"/>
      <c r="BK28" s="431"/>
    </row>
    <row r="29" spans="2:63">
      <c r="O29" s="27"/>
      <c r="Q29" s="459"/>
      <c r="R29" s="495"/>
      <c r="S29" s="345"/>
      <c r="T29" s="484" t="s">
        <v>85</v>
      </c>
      <c r="Y29" s="1565"/>
      <c r="Z29" s="855"/>
      <c r="AA29" s="1583"/>
      <c r="AB29" s="1583"/>
      <c r="AC29" s="1583"/>
      <c r="AD29" s="1583"/>
      <c r="AE29" s="1583"/>
      <c r="AF29" s="1583"/>
      <c r="AG29" s="1583"/>
      <c r="AH29" s="1583"/>
      <c r="AI29" s="1583"/>
      <c r="AJ29" s="1583"/>
      <c r="AK29" s="1583"/>
      <c r="AL29" s="1583"/>
      <c r="AM29" s="1583"/>
      <c r="AN29" s="1583"/>
      <c r="AO29" s="1583"/>
      <c r="AP29" s="1583"/>
      <c r="AQ29" s="1583"/>
      <c r="AR29" s="1583"/>
      <c r="AS29" s="1583"/>
      <c r="AT29" s="1583"/>
      <c r="AU29" s="1583"/>
      <c r="AV29" s="1583"/>
      <c r="AW29" s="1583"/>
      <c r="AX29" s="1583"/>
      <c r="AY29" s="1583"/>
      <c r="AZ29" s="1583"/>
      <c r="BA29" s="1584"/>
      <c r="BB29" s="1583"/>
      <c r="BC29" s="1585"/>
      <c r="BD29" s="1583"/>
      <c r="BE29" s="1584"/>
      <c r="BF29" s="1584"/>
      <c r="BG29" s="1583"/>
      <c r="BH29" s="1584"/>
      <c r="BI29" s="504"/>
      <c r="BJ29" s="484"/>
      <c r="BK29" s="431"/>
    </row>
    <row r="30" spans="2:63" ht="14.25" customHeight="1">
      <c r="Q30" s="459"/>
      <c r="R30" s="495"/>
      <c r="S30" s="320" t="s">
        <v>86</v>
      </c>
      <c r="T30" s="899"/>
      <c r="Y30" s="1554"/>
      <c r="Z30" s="855"/>
      <c r="AA30" s="497">
        <v>20989.116853910469</v>
      </c>
      <c r="AB30" s="497">
        <v>20253.767336337856</v>
      </c>
      <c r="AC30" s="497">
        <v>20125.785697521722</v>
      </c>
      <c r="AD30" s="497">
        <v>19119.428793405525</v>
      </c>
      <c r="AE30" s="497">
        <v>19783.613464034086</v>
      </c>
      <c r="AF30" s="497">
        <v>19337.559642455635</v>
      </c>
      <c r="AG30" s="497">
        <v>18613.483753279725</v>
      </c>
      <c r="AH30" s="497">
        <v>18312.556324504276</v>
      </c>
      <c r="AI30" s="497">
        <v>17951.804543529463</v>
      </c>
      <c r="AJ30" s="497">
        <v>17156.076425848209</v>
      </c>
      <c r="AK30" s="497">
        <v>16337.842743533489</v>
      </c>
      <c r="AL30" s="497">
        <v>15825.228940597997</v>
      </c>
      <c r="AM30" s="497">
        <v>15621.976230137112</v>
      </c>
      <c r="AN30" s="497">
        <v>15379.427210236579</v>
      </c>
      <c r="AO30" s="497">
        <v>14548.795883609677</v>
      </c>
      <c r="AP30" s="497">
        <v>12992.726452091578</v>
      </c>
      <c r="AQ30" s="497">
        <v>12157.962544028396</v>
      </c>
      <c r="AR30" s="497">
        <v>11719.690208684748</v>
      </c>
      <c r="AS30" s="497">
        <v>9815.1100210703516</v>
      </c>
      <c r="AT30" s="497">
        <v>9090.7992633613867</v>
      </c>
      <c r="AU30" s="497">
        <v>9660.0123731444255</v>
      </c>
      <c r="AV30" s="497">
        <v>9869.4306192593122</v>
      </c>
      <c r="AW30" s="497">
        <v>9294.1316306092231</v>
      </c>
      <c r="AX30" s="497">
        <v>9619.0679859601405</v>
      </c>
      <c r="AY30" s="497">
        <v>9269.5674644384308</v>
      </c>
      <c r="AZ30" s="497">
        <v>9860.6207425524372</v>
      </c>
      <c r="BA30" s="498">
        <v>8909.1619914366802</v>
      </c>
      <c r="BB30" s="497">
        <v>8442.3404786212977</v>
      </c>
      <c r="BC30" s="499">
        <v>8405.2020596329312</v>
      </c>
      <c r="BD30" s="497">
        <v>8030.2169077511171</v>
      </c>
      <c r="BE30" s="498">
        <v>7345.4361540063728</v>
      </c>
      <c r="BF30" s="498">
        <v>7964.8084144992536</v>
      </c>
      <c r="BG30" s="497">
        <v>7832.2935962299071</v>
      </c>
      <c r="BH30" s="498">
        <v>6672.732413125691</v>
      </c>
      <c r="BI30" s="545"/>
      <c r="BJ30" s="508"/>
      <c r="BK30" s="475"/>
    </row>
    <row r="31" spans="2:63" ht="14.25" customHeight="1">
      <c r="Q31" s="459"/>
      <c r="R31" s="495"/>
      <c r="S31" s="320" t="s">
        <v>183</v>
      </c>
      <c r="T31" s="899"/>
      <c r="Y31" s="1554"/>
      <c r="Z31" s="855"/>
      <c r="AA31" s="497">
        <v>32697.780480846552</v>
      </c>
      <c r="AB31" s="497">
        <v>32713.438094852667</v>
      </c>
      <c r="AC31" s="497">
        <v>32058.216137316362</v>
      </c>
      <c r="AD31" s="497">
        <v>31962.169282975745</v>
      </c>
      <c r="AE31" s="497">
        <v>33194.508667850096</v>
      </c>
      <c r="AF31" s="497">
        <v>34426.403853717318</v>
      </c>
      <c r="AG31" s="497">
        <v>34728.765183348733</v>
      </c>
      <c r="AH31" s="497">
        <v>34546.966794066175</v>
      </c>
      <c r="AI31" s="497">
        <v>33075.870238594704</v>
      </c>
      <c r="AJ31" s="497">
        <v>33725.978641558671</v>
      </c>
      <c r="AK31" s="497">
        <v>34546.090973912069</v>
      </c>
      <c r="AL31" s="497">
        <v>33794.476184494772</v>
      </c>
      <c r="AM31" s="497">
        <v>33285.372163760912</v>
      </c>
      <c r="AN31" s="497">
        <v>32999.697068597612</v>
      </c>
      <c r="AO31" s="497">
        <v>32453.097377777332</v>
      </c>
      <c r="AP31" s="497">
        <v>31080.548007543613</v>
      </c>
      <c r="AQ31" s="497">
        <v>29080.316056364452</v>
      </c>
      <c r="AR31" s="497">
        <v>28481.984374707015</v>
      </c>
      <c r="AS31" s="497">
        <v>26636.014103985908</v>
      </c>
      <c r="AT31" s="497">
        <v>24449.164978477922</v>
      </c>
      <c r="AU31" s="497">
        <v>24016.104189457183</v>
      </c>
      <c r="AV31" s="497">
        <v>24425.6026602573</v>
      </c>
      <c r="AW31" s="497">
        <v>26168.591347635334</v>
      </c>
      <c r="AX31" s="497">
        <v>25293.914196873178</v>
      </c>
      <c r="AY31" s="497">
        <v>23727.883062085661</v>
      </c>
      <c r="AZ31" s="497">
        <v>23552.257528555285</v>
      </c>
      <c r="BA31" s="498">
        <v>23169.635319177803</v>
      </c>
      <c r="BB31" s="497">
        <v>22689.886989716921</v>
      </c>
      <c r="BC31" s="499">
        <v>22466.094828957976</v>
      </c>
      <c r="BD31" s="497">
        <v>21082.255356606416</v>
      </c>
      <c r="BE31" s="498">
        <v>20031.505954870172</v>
      </c>
      <c r="BF31" s="498">
        <v>19348.102986148278</v>
      </c>
      <c r="BG31" s="497">
        <v>18139.74684046736</v>
      </c>
      <c r="BH31" s="498">
        <v>16777.116406926529</v>
      </c>
      <c r="BI31" s="497"/>
      <c r="BJ31" s="505"/>
      <c r="BK31" s="475"/>
    </row>
    <row r="32" spans="2:63" ht="14.25" customHeight="1">
      <c r="Q32" s="459"/>
      <c r="R32" s="495"/>
      <c r="S32" s="496" t="s">
        <v>284</v>
      </c>
      <c r="T32" s="898"/>
      <c r="Y32" s="1554"/>
      <c r="Z32" s="855"/>
      <c r="AA32" s="497">
        <v>63908.001053665073</v>
      </c>
      <c r="AB32" s="497">
        <v>64396.994398727998</v>
      </c>
      <c r="AC32" s="497">
        <v>64663.824514477412</v>
      </c>
      <c r="AD32" s="497">
        <v>63923.043370397565</v>
      </c>
      <c r="AE32" s="497">
        <v>68195.010983157292</v>
      </c>
      <c r="AF32" s="497">
        <v>68917.851036341919</v>
      </c>
      <c r="AG32" s="497">
        <v>71052.924556407117</v>
      </c>
      <c r="AH32" s="497">
        <v>71935.399675459354</v>
      </c>
      <c r="AI32" s="497">
        <v>67246.944064867785</v>
      </c>
      <c r="AJ32" s="497">
        <v>69047.156938408865</v>
      </c>
      <c r="AK32" s="497">
        <v>72845.263088906126</v>
      </c>
      <c r="AL32" s="497">
        <v>70195.120489001361</v>
      </c>
      <c r="AM32" s="497">
        <v>69737.837606644753</v>
      </c>
      <c r="AN32" s="497">
        <v>69167.723853211253</v>
      </c>
      <c r="AO32" s="497">
        <v>69321.955275987129</v>
      </c>
      <c r="AP32" s="497">
        <v>71983.001423729263</v>
      </c>
      <c r="AQ32" s="497">
        <v>70472.514321227354</v>
      </c>
      <c r="AR32" s="497">
        <v>70972.225981136347</v>
      </c>
      <c r="AS32" s="497">
        <v>65823.886040632526</v>
      </c>
      <c r="AT32" s="497">
        <v>65010.96639461122</v>
      </c>
      <c r="AU32" s="497">
        <v>67446.091370994764</v>
      </c>
      <c r="AV32" s="497">
        <v>69594.539608187682</v>
      </c>
      <c r="AW32" s="497">
        <v>67946.583956777744</v>
      </c>
      <c r="AX32" s="497">
        <v>69547.985441955956</v>
      </c>
      <c r="AY32" s="497">
        <v>66161.861685255833</v>
      </c>
      <c r="AZ32" s="497">
        <v>64273.144975294483</v>
      </c>
      <c r="BA32" s="498">
        <v>61170.493147796784</v>
      </c>
      <c r="BB32" s="497">
        <v>60591.134331586552</v>
      </c>
      <c r="BC32" s="499">
        <v>58688.79447501721</v>
      </c>
      <c r="BD32" s="497">
        <v>57989.608043676868</v>
      </c>
      <c r="BE32" s="498">
        <v>55012.854952811496</v>
      </c>
      <c r="BF32" s="498">
        <v>57825.370302996889</v>
      </c>
      <c r="BG32" s="497">
        <v>55250.59793144562</v>
      </c>
      <c r="BH32" s="498">
        <v>52258.768428206487</v>
      </c>
      <c r="BI32" s="497"/>
      <c r="BJ32" s="505"/>
      <c r="BK32" s="475"/>
    </row>
    <row r="33" spans="15:63">
      <c r="O33" s="27"/>
      <c r="Q33" s="459"/>
      <c r="R33" s="495"/>
      <c r="S33" s="496"/>
      <c r="T33" s="527" t="s">
        <v>285</v>
      </c>
      <c r="Y33" s="1565"/>
      <c r="Z33" s="855"/>
      <c r="AA33" s="1573"/>
      <c r="AB33" s="1573"/>
      <c r="AC33" s="1573"/>
      <c r="AD33" s="1573"/>
      <c r="AE33" s="1573"/>
      <c r="AF33" s="1573"/>
      <c r="AG33" s="1573"/>
      <c r="AH33" s="1573"/>
      <c r="AI33" s="1573"/>
      <c r="AJ33" s="1573"/>
      <c r="AK33" s="1573"/>
      <c r="AL33" s="1573"/>
      <c r="AM33" s="1573"/>
      <c r="AN33" s="1573"/>
      <c r="AO33" s="1573"/>
      <c r="AP33" s="1573"/>
      <c r="AQ33" s="1573"/>
      <c r="AR33" s="1573"/>
      <c r="AS33" s="1573"/>
      <c r="AT33" s="1573"/>
      <c r="AU33" s="1573"/>
      <c r="AV33" s="1573"/>
      <c r="AW33" s="1573"/>
      <c r="AX33" s="1573"/>
      <c r="AY33" s="1573"/>
      <c r="AZ33" s="1573"/>
      <c r="BA33" s="1574"/>
      <c r="BB33" s="1573"/>
      <c r="BC33" s="1575"/>
      <c r="BD33" s="1576"/>
      <c r="BE33" s="1577"/>
      <c r="BF33" s="1577"/>
      <c r="BG33" s="1576"/>
      <c r="BH33" s="1577"/>
      <c r="BI33" s="470"/>
      <c r="BJ33" s="509"/>
      <c r="BK33" s="431"/>
    </row>
    <row r="34" spans="15:63">
      <c r="O34" s="27"/>
      <c r="Q34" s="459"/>
      <c r="R34" s="495"/>
      <c r="S34" s="345"/>
      <c r="T34" s="484" t="s">
        <v>87</v>
      </c>
      <c r="Y34" s="1565"/>
      <c r="Z34" s="855"/>
      <c r="AA34" s="1583"/>
      <c r="AB34" s="1583"/>
      <c r="AC34" s="1583"/>
      <c r="AD34" s="1583"/>
      <c r="AE34" s="1583"/>
      <c r="AF34" s="1583"/>
      <c r="AG34" s="1583"/>
      <c r="AH34" s="1583"/>
      <c r="AI34" s="1583"/>
      <c r="AJ34" s="1583"/>
      <c r="AK34" s="1583"/>
      <c r="AL34" s="1583"/>
      <c r="AM34" s="1583"/>
      <c r="AN34" s="1583"/>
      <c r="AO34" s="1583"/>
      <c r="AP34" s="1583"/>
      <c r="AQ34" s="1583"/>
      <c r="AR34" s="1583"/>
      <c r="AS34" s="1583"/>
      <c r="AT34" s="1583"/>
      <c r="AU34" s="1583"/>
      <c r="AV34" s="1583"/>
      <c r="AW34" s="1583"/>
      <c r="AX34" s="1583"/>
      <c r="AY34" s="1583"/>
      <c r="AZ34" s="1583"/>
      <c r="BA34" s="1584"/>
      <c r="BB34" s="1583"/>
      <c r="BC34" s="1585"/>
      <c r="BD34" s="1583"/>
      <c r="BE34" s="1584"/>
      <c r="BF34" s="1584"/>
      <c r="BG34" s="1583"/>
      <c r="BH34" s="1584"/>
      <c r="BI34" s="504"/>
      <c r="BJ34" s="484"/>
      <c r="BK34" s="431"/>
    </row>
    <row r="35" spans="15:63" ht="14.25" customHeight="1">
      <c r="Q35" s="459"/>
      <c r="R35" s="495"/>
      <c r="S35" s="320" t="s">
        <v>286</v>
      </c>
      <c r="T35" s="896"/>
      <c r="Z35" s="855"/>
      <c r="AA35" s="497">
        <v>54021.868876835848</v>
      </c>
      <c r="AB35" s="497">
        <v>54002.926444100405</v>
      </c>
      <c r="AC35" s="497">
        <v>54114.893946730168</v>
      </c>
      <c r="AD35" s="497">
        <v>53252.549033311137</v>
      </c>
      <c r="AE35" s="497">
        <v>54396.911715386632</v>
      </c>
      <c r="AF35" s="497">
        <v>54005.035116313651</v>
      </c>
      <c r="AG35" s="497">
        <v>53756.957181148959</v>
      </c>
      <c r="AH35" s="497">
        <v>51714.74196562446</v>
      </c>
      <c r="AI35" s="497">
        <v>46730.313577054963</v>
      </c>
      <c r="AJ35" s="497">
        <v>46566.766610126215</v>
      </c>
      <c r="AK35" s="497">
        <v>46476.134626239887</v>
      </c>
      <c r="AL35" s="497">
        <v>44591.080611371341</v>
      </c>
      <c r="AM35" s="497">
        <v>44065.221943271063</v>
      </c>
      <c r="AN35" s="497">
        <v>43692.468250954822</v>
      </c>
      <c r="AO35" s="497">
        <v>41133.669839609182</v>
      </c>
      <c r="AP35" s="497">
        <v>39976.041088455837</v>
      </c>
      <c r="AQ35" s="497">
        <v>39807.446928714882</v>
      </c>
      <c r="AR35" s="497">
        <v>38995.183497976352</v>
      </c>
      <c r="AS35" s="497">
        <v>36240.684449915338</v>
      </c>
      <c r="AT35" s="497">
        <v>32344.653888691486</v>
      </c>
      <c r="AU35" s="497">
        <v>32565.309814226159</v>
      </c>
      <c r="AV35" s="497">
        <v>33104.507989681821</v>
      </c>
      <c r="AW35" s="497">
        <v>33824.854553176672</v>
      </c>
      <c r="AX35" s="497">
        <v>34727.170509740463</v>
      </c>
      <c r="AY35" s="497">
        <v>33024.431940395109</v>
      </c>
      <c r="AZ35" s="497">
        <v>31523.85098806864</v>
      </c>
      <c r="BA35" s="498">
        <v>31821.145522918869</v>
      </c>
      <c r="BB35" s="497">
        <v>31408.035286060476</v>
      </c>
      <c r="BC35" s="499">
        <v>30964.281596337663</v>
      </c>
      <c r="BD35" s="497">
        <v>28941.304036530113</v>
      </c>
      <c r="BE35" s="498">
        <v>28039.949553919676</v>
      </c>
      <c r="BF35" s="498">
        <v>27508.325213525735</v>
      </c>
      <c r="BG35" s="497">
        <v>25867.658787353113</v>
      </c>
      <c r="BH35" s="498">
        <v>23837.905109419848</v>
      </c>
      <c r="BI35" s="497"/>
      <c r="BJ35" s="505"/>
      <c r="BK35" s="475"/>
    </row>
    <row r="36" spans="15:63" ht="14.25" customHeight="1">
      <c r="Q36" s="459"/>
      <c r="R36" s="495"/>
      <c r="S36" s="320" t="s">
        <v>40</v>
      </c>
      <c r="T36" s="896"/>
      <c r="Z36" s="855"/>
      <c r="AA36" s="497">
        <v>174444.84414343481</v>
      </c>
      <c r="AB36" s="497">
        <v>169060.39441687794</v>
      </c>
      <c r="AC36" s="497">
        <v>161867.2436311593</v>
      </c>
      <c r="AD36" s="497">
        <v>159603.8983152911</v>
      </c>
      <c r="AE36" s="497">
        <v>163417.36949045572</v>
      </c>
      <c r="AF36" s="497">
        <v>164027.24585962514</v>
      </c>
      <c r="AG36" s="497">
        <v>165474.85870049355</v>
      </c>
      <c r="AH36" s="497">
        <v>167556.08727352493</v>
      </c>
      <c r="AI36" s="497">
        <v>156107.90124988611</v>
      </c>
      <c r="AJ36" s="497">
        <v>161861.6797674995</v>
      </c>
      <c r="AK36" s="497">
        <v>168747.73956145631</v>
      </c>
      <c r="AL36" s="497">
        <v>164372.18620318628</v>
      </c>
      <c r="AM36" s="497">
        <v>170821.23775487655</v>
      </c>
      <c r="AN36" s="497">
        <v>172824.30776430827</v>
      </c>
      <c r="AO36" s="497">
        <v>172910.19862423957</v>
      </c>
      <c r="AP36" s="497">
        <v>170850.2111933855</v>
      </c>
      <c r="AQ36" s="497">
        <v>173043.28228555102</v>
      </c>
      <c r="AR36" s="497">
        <v>179949.80719641515</v>
      </c>
      <c r="AS36" s="497">
        <v>162226.92664200388</v>
      </c>
      <c r="AT36" s="497">
        <v>150695.73937198034</v>
      </c>
      <c r="AU36" s="497">
        <v>171202.31778411425</v>
      </c>
      <c r="AV36" s="497">
        <v>171461.52007671128</v>
      </c>
      <c r="AW36" s="497">
        <v>175491.61684815769</v>
      </c>
      <c r="AX36" s="497">
        <v>182240.89594133775</v>
      </c>
      <c r="AY36" s="497">
        <v>178867.16014205181</v>
      </c>
      <c r="AZ36" s="497">
        <v>170658.0919370288</v>
      </c>
      <c r="BA36" s="498">
        <v>166498.31890348357</v>
      </c>
      <c r="BB36" s="497">
        <v>163517.43772220964</v>
      </c>
      <c r="BC36" s="499">
        <v>158550.05735407944</v>
      </c>
      <c r="BD36" s="497">
        <v>154571.67218980007</v>
      </c>
      <c r="BE36" s="498">
        <v>130564.86260328149</v>
      </c>
      <c r="BF36" s="498">
        <v>144593.75910457494</v>
      </c>
      <c r="BG36" s="497">
        <v>133809.00447018177</v>
      </c>
      <c r="BH36" s="498">
        <v>129771.59035961168</v>
      </c>
      <c r="BI36" s="497"/>
      <c r="BJ36" s="505"/>
      <c r="BK36" s="475"/>
    </row>
    <row r="37" spans="15:63" ht="14.25" customHeight="1">
      <c r="Q37" s="459"/>
      <c r="R37" s="495"/>
      <c r="S37" s="320" t="s">
        <v>287</v>
      </c>
      <c r="T37" s="896"/>
      <c r="Z37" s="855"/>
      <c r="AA37" s="497">
        <v>15028.947383894612</v>
      </c>
      <c r="AB37" s="497">
        <v>14562.522641583801</v>
      </c>
      <c r="AC37" s="497">
        <v>14393.256547685869</v>
      </c>
      <c r="AD37" s="497">
        <v>13467.047708228318</v>
      </c>
      <c r="AE37" s="497">
        <v>13372.262270882529</v>
      </c>
      <c r="AF37" s="497">
        <v>12551.031233059137</v>
      </c>
      <c r="AG37" s="497">
        <v>11815.81444292639</v>
      </c>
      <c r="AH37" s="497">
        <v>12094.102419914419</v>
      </c>
      <c r="AI37" s="497">
        <v>11734.111780909752</v>
      </c>
      <c r="AJ37" s="497">
        <v>12061.303155426342</v>
      </c>
      <c r="AK37" s="497">
        <v>12017.269290222195</v>
      </c>
      <c r="AL37" s="497">
        <v>11846.946270383269</v>
      </c>
      <c r="AM37" s="497">
        <v>12070.021868894062</v>
      </c>
      <c r="AN37" s="497">
        <v>12283.001217247518</v>
      </c>
      <c r="AO37" s="497">
        <v>12052.908484491625</v>
      </c>
      <c r="AP37" s="497">
        <v>11683.342280160252</v>
      </c>
      <c r="AQ37" s="497">
        <v>11517.599240398455</v>
      </c>
      <c r="AR37" s="497">
        <v>11568.5840844944</v>
      </c>
      <c r="AS37" s="497">
        <v>10730.344817257925</v>
      </c>
      <c r="AT37" s="497">
        <v>9159.3476957193743</v>
      </c>
      <c r="AU37" s="497">
        <v>9297.0915569025401</v>
      </c>
      <c r="AV37" s="497">
        <v>9652.3664288150576</v>
      </c>
      <c r="AW37" s="497">
        <v>11425.945560896169</v>
      </c>
      <c r="AX37" s="497">
        <v>10062.101511495224</v>
      </c>
      <c r="AY37" s="497">
        <v>9108.9881402501833</v>
      </c>
      <c r="AZ37" s="497">
        <v>8545.2689074311766</v>
      </c>
      <c r="BA37" s="498">
        <v>9027.0177351757484</v>
      </c>
      <c r="BB37" s="497">
        <v>8553.0991879851263</v>
      </c>
      <c r="BC37" s="499">
        <v>8136.3956420433897</v>
      </c>
      <c r="BD37" s="497">
        <v>7285.9599372597049</v>
      </c>
      <c r="BE37" s="498">
        <v>7260.5698994336772</v>
      </c>
      <c r="BF37" s="498">
        <v>7552.5379602636758</v>
      </c>
      <c r="BG37" s="497">
        <v>7443.9811912730138</v>
      </c>
      <c r="BH37" s="498">
        <v>6931.0058508012035</v>
      </c>
      <c r="BI37" s="497"/>
      <c r="BJ37" s="505"/>
      <c r="BK37" s="475"/>
    </row>
    <row r="38" spans="15:63" ht="14.25" customHeight="1">
      <c r="Q38" s="459"/>
      <c r="R38" s="495"/>
      <c r="S38" s="496" t="s">
        <v>133</v>
      </c>
      <c r="T38" s="897"/>
      <c r="Z38" s="855"/>
      <c r="AA38" s="497">
        <v>67310.051765614829</v>
      </c>
      <c r="AB38" s="497">
        <v>67096.318599585589</v>
      </c>
      <c r="AC38" s="497">
        <v>66628.370157792277</v>
      </c>
      <c r="AD38" s="497">
        <v>62540.617728487217</v>
      </c>
      <c r="AE38" s="497">
        <v>67124.48456827359</v>
      </c>
      <c r="AF38" s="497">
        <v>64070.181052319662</v>
      </c>
      <c r="AG38" s="497">
        <v>65953.934643513814</v>
      </c>
      <c r="AH38" s="497">
        <v>56130.536481248426</v>
      </c>
      <c r="AI38" s="497">
        <v>49177.583041125494</v>
      </c>
      <c r="AJ38" s="497">
        <v>51898.630410762678</v>
      </c>
      <c r="AK38" s="497">
        <v>53627.906373449492</v>
      </c>
      <c r="AL38" s="497">
        <v>51833.901874753021</v>
      </c>
      <c r="AM38" s="497">
        <v>54652.791096582907</v>
      </c>
      <c r="AN38" s="497">
        <v>55739.340923550873</v>
      </c>
      <c r="AO38" s="497">
        <v>55023.117332218331</v>
      </c>
      <c r="AP38" s="497">
        <v>56883.189046056978</v>
      </c>
      <c r="AQ38" s="497">
        <v>56725.199192290915</v>
      </c>
      <c r="AR38" s="497">
        <v>61072.105703474124</v>
      </c>
      <c r="AS38" s="497">
        <v>54037.628382392948</v>
      </c>
      <c r="AT38" s="497">
        <v>49934.278331405141</v>
      </c>
      <c r="AU38" s="497">
        <v>52574.951599716995</v>
      </c>
      <c r="AV38" s="497">
        <v>57987.107435878075</v>
      </c>
      <c r="AW38" s="497">
        <v>62241.919911596982</v>
      </c>
      <c r="AX38" s="497">
        <v>60912.455758566561</v>
      </c>
      <c r="AY38" s="497">
        <v>56757.246836890692</v>
      </c>
      <c r="AZ38" s="497">
        <v>54163.988765501934</v>
      </c>
      <c r="BA38" s="498">
        <v>51638.391999073036</v>
      </c>
      <c r="BB38" s="497">
        <v>51193.544492030989</v>
      </c>
      <c r="BC38" s="499">
        <v>51513.198543450941</v>
      </c>
      <c r="BD38" s="497">
        <v>47141.323513771873</v>
      </c>
      <c r="BE38" s="498">
        <v>45563.705269892511</v>
      </c>
      <c r="BF38" s="498">
        <v>46655.459907152122</v>
      </c>
      <c r="BG38" s="497">
        <v>44966.588590733998</v>
      </c>
      <c r="BH38" s="498">
        <v>42242.707709878974</v>
      </c>
      <c r="BI38" s="497"/>
      <c r="BJ38" s="505"/>
      <c r="BK38" s="475"/>
    </row>
    <row r="39" spans="15:63">
      <c r="O39" s="27"/>
      <c r="Q39" s="459"/>
      <c r="R39" s="495"/>
      <c r="S39" s="496"/>
      <c r="T39" s="527" t="s">
        <v>88</v>
      </c>
      <c r="Y39" s="1565"/>
      <c r="Z39" s="855"/>
      <c r="AA39" s="1573"/>
      <c r="AB39" s="1573"/>
      <c r="AC39" s="1573"/>
      <c r="AD39" s="1573"/>
      <c r="AE39" s="1573"/>
      <c r="AF39" s="1573"/>
      <c r="AG39" s="1573"/>
      <c r="AH39" s="1573"/>
      <c r="AI39" s="1573"/>
      <c r="AJ39" s="1573"/>
      <c r="AK39" s="1573"/>
      <c r="AL39" s="1573"/>
      <c r="AM39" s="1573"/>
      <c r="AN39" s="1573"/>
      <c r="AO39" s="1573"/>
      <c r="AP39" s="1573"/>
      <c r="AQ39" s="1573"/>
      <c r="AR39" s="1573"/>
      <c r="AS39" s="1573"/>
      <c r="AT39" s="1573"/>
      <c r="AU39" s="1573"/>
      <c r="AV39" s="1573"/>
      <c r="AW39" s="1573"/>
      <c r="AX39" s="1573"/>
      <c r="AY39" s="1573"/>
      <c r="AZ39" s="1573"/>
      <c r="BA39" s="1574"/>
      <c r="BB39" s="1573"/>
      <c r="BC39" s="1575"/>
      <c r="BD39" s="1576"/>
      <c r="BE39" s="1577"/>
      <c r="BF39" s="1577"/>
      <c r="BG39" s="1576"/>
      <c r="BH39" s="1577"/>
      <c r="BI39" s="470"/>
      <c r="BJ39" s="509"/>
      <c r="BK39" s="431"/>
    </row>
    <row r="40" spans="15:63">
      <c r="O40" s="27"/>
      <c r="Q40" s="459"/>
      <c r="R40" s="495"/>
      <c r="S40" s="496"/>
      <c r="T40" s="529" t="s">
        <v>89</v>
      </c>
      <c r="Y40" s="1565"/>
      <c r="Z40" s="855"/>
      <c r="AA40" s="1578"/>
      <c r="AB40" s="1578"/>
      <c r="AC40" s="1578"/>
      <c r="AD40" s="1578"/>
      <c r="AE40" s="1578"/>
      <c r="AF40" s="1578"/>
      <c r="AG40" s="1578"/>
      <c r="AH40" s="1578"/>
      <c r="AI40" s="1578"/>
      <c r="AJ40" s="1578"/>
      <c r="AK40" s="1578"/>
      <c r="AL40" s="1578"/>
      <c r="AM40" s="1578"/>
      <c r="AN40" s="1578"/>
      <c r="AO40" s="1578"/>
      <c r="AP40" s="1578"/>
      <c r="AQ40" s="1578"/>
      <c r="AR40" s="1578"/>
      <c r="AS40" s="1578"/>
      <c r="AT40" s="1578"/>
      <c r="AU40" s="1578"/>
      <c r="AV40" s="1578"/>
      <c r="AW40" s="1578"/>
      <c r="AX40" s="1578"/>
      <c r="AY40" s="1578"/>
      <c r="AZ40" s="1578"/>
      <c r="BA40" s="1579"/>
      <c r="BB40" s="1578"/>
      <c r="BC40" s="1580"/>
      <c r="BD40" s="1581"/>
      <c r="BE40" s="1582"/>
      <c r="BF40" s="1582"/>
      <c r="BG40" s="1581"/>
      <c r="BH40" s="1582"/>
      <c r="BI40" s="477"/>
      <c r="BJ40" s="480"/>
      <c r="BK40" s="431"/>
    </row>
    <row r="41" spans="15:63">
      <c r="O41" s="27"/>
      <c r="Q41" s="459"/>
      <c r="R41" s="495"/>
      <c r="S41" s="496"/>
      <c r="T41" s="529" t="s">
        <v>90</v>
      </c>
      <c r="Y41" s="1565"/>
      <c r="Z41" s="855"/>
      <c r="AA41" s="1578"/>
      <c r="AB41" s="1578"/>
      <c r="AC41" s="1578"/>
      <c r="AD41" s="1578"/>
      <c r="AE41" s="1578"/>
      <c r="AF41" s="1578"/>
      <c r="AG41" s="1578"/>
      <c r="AH41" s="1578"/>
      <c r="AI41" s="1578"/>
      <c r="AJ41" s="1578"/>
      <c r="AK41" s="1578"/>
      <c r="AL41" s="1578"/>
      <c r="AM41" s="1578"/>
      <c r="AN41" s="1578"/>
      <c r="AO41" s="1578"/>
      <c r="AP41" s="1578"/>
      <c r="AQ41" s="1578"/>
      <c r="AR41" s="1578"/>
      <c r="AS41" s="1578"/>
      <c r="AT41" s="1578"/>
      <c r="AU41" s="1578"/>
      <c r="AV41" s="1578"/>
      <c r="AW41" s="1578"/>
      <c r="AX41" s="1578"/>
      <c r="AY41" s="1578"/>
      <c r="AZ41" s="1578"/>
      <c r="BA41" s="1579"/>
      <c r="BB41" s="1578"/>
      <c r="BC41" s="1580"/>
      <c r="BD41" s="1581"/>
      <c r="BE41" s="1582"/>
      <c r="BF41" s="1582"/>
      <c r="BG41" s="1581"/>
      <c r="BH41" s="1582"/>
      <c r="BI41" s="477"/>
      <c r="BJ41" s="480"/>
      <c r="BK41" s="431"/>
    </row>
    <row r="42" spans="15:63">
      <c r="O42" s="27"/>
      <c r="Q42" s="459"/>
      <c r="R42" s="495"/>
      <c r="S42" s="496"/>
      <c r="T42" s="529" t="s">
        <v>91</v>
      </c>
      <c r="Y42" s="1565"/>
      <c r="Z42" s="855"/>
      <c r="AA42" s="1578"/>
      <c r="AB42" s="1578"/>
      <c r="AC42" s="1578"/>
      <c r="AD42" s="1578"/>
      <c r="AE42" s="1578"/>
      <c r="AF42" s="1578"/>
      <c r="AG42" s="1578"/>
      <c r="AH42" s="1578"/>
      <c r="AI42" s="1578"/>
      <c r="AJ42" s="1578"/>
      <c r="AK42" s="1578"/>
      <c r="AL42" s="1578"/>
      <c r="AM42" s="1578"/>
      <c r="AN42" s="1578"/>
      <c r="AO42" s="1578"/>
      <c r="AP42" s="1578"/>
      <c r="AQ42" s="1578"/>
      <c r="AR42" s="1578"/>
      <c r="AS42" s="1578"/>
      <c r="AT42" s="1578"/>
      <c r="AU42" s="1578"/>
      <c r="AV42" s="1578"/>
      <c r="AW42" s="1578"/>
      <c r="AX42" s="1578"/>
      <c r="AY42" s="1578"/>
      <c r="AZ42" s="1578"/>
      <c r="BA42" s="1579"/>
      <c r="BB42" s="1578"/>
      <c r="BC42" s="1580"/>
      <c r="BD42" s="1581"/>
      <c r="BE42" s="1582"/>
      <c r="BF42" s="1582"/>
      <c r="BG42" s="1581"/>
      <c r="BH42" s="1582"/>
      <c r="BI42" s="477"/>
      <c r="BJ42" s="480"/>
      <c r="BK42" s="431"/>
    </row>
    <row r="43" spans="15:63">
      <c r="O43" s="27"/>
      <c r="Q43" s="459"/>
      <c r="R43" s="495"/>
      <c r="S43" s="496"/>
      <c r="T43" s="529" t="s">
        <v>92</v>
      </c>
      <c r="Y43" s="1565"/>
      <c r="Z43" s="855"/>
      <c r="AA43" s="1578"/>
      <c r="AB43" s="1578"/>
      <c r="AC43" s="1578"/>
      <c r="AD43" s="1578"/>
      <c r="AE43" s="1578"/>
      <c r="AF43" s="1578"/>
      <c r="AG43" s="1578"/>
      <c r="AH43" s="1578"/>
      <c r="AI43" s="1578"/>
      <c r="AJ43" s="1578"/>
      <c r="AK43" s="1578"/>
      <c r="AL43" s="1578"/>
      <c r="AM43" s="1578"/>
      <c r="AN43" s="1578"/>
      <c r="AO43" s="1578"/>
      <c r="AP43" s="1578"/>
      <c r="AQ43" s="1578"/>
      <c r="AR43" s="1578"/>
      <c r="AS43" s="1578"/>
      <c r="AT43" s="1578"/>
      <c r="AU43" s="1578"/>
      <c r="AV43" s="1578"/>
      <c r="AW43" s="1578"/>
      <c r="AX43" s="1578"/>
      <c r="AY43" s="1578"/>
      <c r="AZ43" s="1578"/>
      <c r="BA43" s="1579"/>
      <c r="BB43" s="1578"/>
      <c r="BC43" s="1580"/>
      <c r="BD43" s="1581"/>
      <c r="BE43" s="1582"/>
      <c r="BF43" s="1582"/>
      <c r="BG43" s="1581"/>
      <c r="BH43" s="1582"/>
      <c r="BI43" s="477"/>
      <c r="BJ43" s="480"/>
      <c r="BK43" s="431"/>
    </row>
    <row r="44" spans="15:63">
      <c r="O44" s="27"/>
      <c r="Q44" s="459"/>
      <c r="R44" s="495"/>
      <c r="S44" s="496"/>
      <c r="T44" s="529" t="s">
        <v>93</v>
      </c>
      <c r="Y44" s="1566"/>
      <c r="Z44" s="855"/>
      <c r="AA44" s="1578"/>
      <c r="AB44" s="1578"/>
      <c r="AC44" s="1578"/>
      <c r="AD44" s="1578"/>
      <c r="AE44" s="1578"/>
      <c r="AF44" s="1578"/>
      <c r="AG44" s="1578"/>
      <c r="AH44" s="1578"/>
      <c r="AI44" s="1578"/>
      <c r="AJ44" s="1578"/>
      <c r="AK44" s="1578"/>
      <c r="AL44" s="1578"/>
      <c r="AM44" s="1578"/>
      <c r="AN44" s="1578"/>
      <c r="AO44" s="1578"/>
      <c r="AP44" s="1578"/>
      <c r="AQ44" s="1578"/>
      <c r="AR44" s="1578"/>
      <c r="AS44" s="1578"/>
      <c r="AT44" s="1578"/>
      <c r="AU44" s="1578"/>
      <c r="AV44" s="1578"/>
      <c r="AW44" s="1578"/>
      <c r="AX44" s="1578"/>
      <c r="AY44" s="1578"/>
      <c r="AZ44" s="1578"/>
      <c r="BA44" s="1579"/>
      <c r="BB44" s="1578"/>
      <c r="BC44" s="1580"/>
      <c r="BD44" s="1581"/>
      <c r="BE44" s="1582"/>
      <c r="BF44" s="1582"/>
      <c r="BG44" s="1581"/>
      <c r="BH44" s="1582"/>
      <c r="BI44" s="477"/>
      <c r="BJ44" s="480"/>
      <c r="BK44" s="431"/>
    </row>
    <row r="45" spans="15:63">
      <c r="O45" s="27"/>
      <c r="Q45" s="459"/>
      <c r="R45" s="495"/>
      <c r="S45" s="496"/>
      <c r="T45" s="529" t="s">
        <v>94</v>
      </c>
      <c r="Y45" s="1565"/>
      <c r="Z45" s="855"/>
      <c r="AA45" s="1578"/>
      <c r="AB45" s="1578"/>
      <c r="AC45" s="1578"/>
      <c r="AD45" s="1578"/>
      <c r="AE45" s="1578"/>
      <c r="AF45" s="1578"/>
      <c r="AG45" s="1578"/>
      <c r="AH45" s="1578"/>
      <c r="AI45" s="1578"/>
      <c r="AJ45" s="1578"/>
      <c r="AK45" s="1578"/>
      <c r="AL45" s="1578"/>
      <c r="AM45" s="1578"/>
      <c r="AN45" s="1578"/>
      <c r="AO45" s="1578"/>
      <c r="AP45" s="1578"/>
      <c r="AQ45" s="1578"/>
      <c r="AR45" s="1578"/>
      <c r="AS45" s="1578"/>
      <c r="AT45" s="1578"/>
      <c r="AU45" s="1578"/>
      <c r="AV45" s="1578"/>
      <c r="AW45" s="1578"/>
      <c r="AX45" s="1578"/>
      <c r="AY45" s="1578"/>
      <c r="AZ45" s="1578"/>
      <c r="BA45" s="1579"/>
      <c r="BB45" s="1578"/>
      <c r="BC45" s="1580"/>
      <c r="BD45" s="1581"/>
      <c r="BE45" s="1582"/>
      <c r="BF45" s="1582"/>
      <c r="BG45" s="1581"/>
      <c r="BH45" s="1582"/>
      <c r="BI45" s="477"/>
      <c r="BJ45" s="480"/>
      <c r="BK45" s="431"/>
    </row>
    <row r="46" spans="15:63">
      <c r="O46" s="27"/>
      <c r="Q46" s="459"/>
      <c r="R46" s="495"/>
      <c r="S46" s="496"/>
      <c r="T46" s="529" t="s">
        <v>95</v>
      </c>
      <c r="Y46" s="1565"/>
      <c r="Z46" s="855"/>
      <c r="AA46" s="1578"/>
      <c r="AB46" s="1578"/>
      <c r="AC46" s="1578"/>
      <c r="AD46" s="1578"/>
      <c r="AE46" s="1578"/>
      <c r="AF46" s="1578"/>
      <c r="AG46" s="1578"/>
      <c r="AH46" s="1578"/>
      <c r="AI46" s="1578"/>
      <c r="AJ46" s="1578"/>
      <c r="AK46" s="1578"/>
      <c r="AL46" s="1578"/>
      <c r="AM46" s="1578"/>
      <c r="AN46" s="1578"/>
      <c r="AO46" s="1578"/>
      <c r="AP46" s="1578"/>
      <c r="AQ46" s="1578"/>
      <c r="AR46" s="1578"/>
      <c r="AS46" s="1578"/>
      <c r="AT46" s="1578"/>
      <c r="AU46" s="1578"/>
      <c r="AV46" s="1578"/>
      <c r="AW46" s="1578"/>
      <c r="AX46" s="1578"/>
      <c r="AY46" s="1578"/>
      <c r="AZ46" s="1578"/>
      <c r="BA46" s="1579"/>
      <c r="BB46" s="1578"/>
      <c r="BC46" s="1580"/>
      <c r="BD46" s="1581"/>
      <c r="BE46" s="1582"/>
      <c r="BF46" s="1582"/>
      <c r="BG46" s="1581"/>
      <c r="BH46" s="1582"/>
      <c r="BI46" s="477"/>
      <c r="BJ46" s="480"/>
      <c r="BK46" s="431"/>
    </row>
    <row r="47" spans="15:63">
      <c r="O47" s="27"/>
      <c r="Q47" s="459"/>
      <c r="R47" s="495"/>
      <c r="S47" s="345"/>
      <c r="T47" s="484" t="s">
        <v>96</v>
      </c>
      <c r="Y47" s="1565"/>
      <c r="Z47" s="855"/>
      <c r="AA47" s="1583"/>
      <c r="AB47" s="1583"/>
      <c r="AC47" s="1583"/>
      <c r="AD47" s="1583"/>
      <c r="AE47" s="1583"/>
      <c r="AF47" s="1583"/>
      <c r="AG47" s="1583"/>
      <c r="AH47" s="1583"/>
      <c r="AI47" s="1583"/>
      <c r="AJ47" s="1583"/>
      <c r="AK47" s="1583"/>
      <c r="AL47" s="1583"/>
      <c r="AM47" s="1583"/>
      <c r="AN47" s="1583"/>
      <c r="AO47" s="1583"/>
      <c r="AP47" s="1583"/>
      <c r="AQ47" s="1583"/>
      <c r="AR47" s="1583"/>
      <c r="AS47" s="1583"/>
      <c r="AT47" s="1583"/>
      <c r="AU47" s="1583"/>
      <c r="AV47" s="1583"/>
      <c r="AW47" s="1583"/>
      <c r="AX47" s="1583"/>
      <c r="AY47" s="1583"/>
      <c r="AZ47" s="1583"/>
      <c r="BA47" s="1584"/>
      <c r="BB47" s="1583"/>
      <c r="BC47" s="1585"/>
      <c r="BD47" s="1583"/>
      <c r="BE47" s="1584"/>
      <c r="BF47" s="1584"/>
      <c r="BG47" s="1583"/>
      <c r="BH47" s="1584"/>
      <c r="BI47" s="504"/>
      <c r="BJ47" s="484"/>
      <c r="BK47" s="431"/>
    </row>
    <row r="48" spans="15:63" ht="28.5" customHeight="1">
      <c r="Q48" s="459"/>
      <c r="R48" s="495"/>
      <c r="S48" s="510" t="s">
        <v>288</v>
      </c>
      <c r="T48" s="897"/>
      <c r="X48" s="1567"/>
      <c r="Z48" s="855"/>
      <c r="AA48" s="511">
        <v>22919.665247657234</v>
      </c>
      <c r="AB48" s="511">
        <v>22186.657548854393</v>
      </c>
      <c r="AC48" s="511">
        <v>21650.894059812574</v>
      </c>
      <c r="AD48" s="511">
        <v>19952.426390458844</v>
      </c>
      <c r="AE48" s="511">
        <v>21035.31698607271</v>
      </c>
      <c r="AF48" s="511">
        <v>19837.612362788805</v>
      </c>
      <c r="AG48" s="511">
        <v>19817.293850982078</v>
      </c>
      <c r="AH48" s="511">
        <v>19829.762309058642</v>
      </c>
      <c r="AI48" s="511">
        <v>20098.178480295766</v>
      </c>
      <c r="AJ48" s="511">
        <v>20822.813170866491</v>
      </c>
      <c r="AK48" s="511">
        <v>21432.934138825738</v>
      </c>
      <c r="AL48" s="511">
        <v>20903.195980704117</v>
      </c>
      <c r="AM48" s="511">
        <v>21500.627151367971</v>
      </c>
      <c r="AN48" s="511">
        <v>21755.54778277492</v>
      </c>
      <c r="AO48" s="511">
        <v>21372.5131028756</v>
      </c>
      <c r="AP48" s="511">
        <v>21452.174656309766</v>
      </c>
      <c r="AQ48" s="511">
        <v>19769.518075671371</v>
      </c>
      <c r="AR48" s="511">
        <v>20422.805279724853</v>
      </c>
      <c r="AS48" s="511">
        <v>17363.681775971214</v>
      </c>
      <c r="AT48" s="511">
        <v>16286.44501195207</v>
      </c>
      <c r="AU48" s="511">
        <v>16772.921982855427</v>
      </c>
      <c r="AV48" s="511">
        <v>18985.83213340948</v>
      </c>
      <c r="AW48" s="511">
        <v>19962.083171128976</v>
      </c>
      <c r="AX48" s="511">
        <v>20257.397766289396</v>
      </c>
      <c r="AY48" s="511">
        <v>20346.56861031436</v>
      </c>
      <c r="AZ48" s="511">
        <v>18815.277753042497</v>
      </c>
      <c r="BA48" s="512">
        <v>18248.439602387498</v>
      </c>
      <c r="BB48" s="511">
        <v>18255.449046523845</v>
      </c>
      <c r="BC48" s="513">
        <v>17415.141413685298</v>
      </c>
      <c r="BD48" s="511">
        <v>16691.355819962377</v>
      </c>
      <c r="BE48" s="512">
        <v>15589.792634329191</v>
      </c>
      <c r="BF48" s="512">
        <v>15437.363833858775</v>
      </c>
      <c r="BG48" s="511">
        <v>15638.706021004298</v>
      </c>
      <c r="BH48" s="512">
        <v>14657.651741538431</v>
      </c>
      <c r="BI48" s="511"/>
      <c r="BJ48" s="514"/>
      <c r="BK48" s="475"/>
    </row>
    <row r="49" spans="2:63">
      <c r="O49" s="27"/>
      <c r="Q49" s="459"/>
      <c r="R49" s="495"/>
      <c r="S49" s="496"/>
      <c r="T49" s="527" t="s">
        <v>97</v>
      </c>
      <c r="Y49" s="1566"/>
      <c r="Z49" s="855"/>
      <c r="AA49" s="1573"/>
      <c r="AB49" s="1573"/>
      <c r="AC49" s="1573"/>
      <c r="AD49" s="1573"/>
      <c r="AE49" s="1573"/>
      <c r="AF49" s="1573"/>
      <c r="AG49" s="1573"/>
      <c r="AH49" s="1573"/>
      <c r="AI49" s="1573"/>
      <c r="AJ49" s="1573"/>
      <c r="AK49" s="1573"/>
      <c r="AL49" s="1573"/>
      <c r="AM49" s="1573"/>
      <c r="AN49" s="1573"/>
      <c r="AO49" s="1573"/>
      <c r="AP49" s="1573"/>
      <c r="AQ49" s="1573"/>
      <c r="AR49" s="1573"/>
      <c r="AS49" s="1573"/>
      <c r="AT49" s="1573"/>
      <c r="AU49" s="1573"/>
      <c r="AV49" s="1573"/>
      <c r="AW49" s="1573"/>
      <c r="AX49" s="1573"/>
      <c r="AY49" s="1573"/>
      <c r="AZ49" s="1573"/>
      <c r="BA49" s="1574"/>
      <c r="BB49" s="1573"/>
      <c r="BC49" s="1575"/>
      <c r="BD49" s="1586"/>
      <c r="BE49" s="1587"/>
      <c r="BF49" s="1587"/>
      <c r="BG49" s="1586"/>
      <c r="BH49" s="1587"/>
      <c r="BI49" s="471"/>
      <c r="BJ49" s="474"/>
      <c r="BK49" s="431"/>
    </row>
    <row r="50" spans="2:63">
      <c r="O50" s="27"/>
      <c r="Q50" s="459"/>
      <c r="R50" s="495"/>
      <c r="S50" s="496"/>
      <c r="T50" s="480" t="s">
        <v>98</v>
      </c>
      <c r="Y50" s="1565"/>
      <c r="Z50" s="855"/>
      <c r="AA50" s="1581"/>
      <c r="AB50" s="1581"/>
      <c r="AC50" s="1581"/>
      <c r="AD50" s="1581"/>
      <c r="AE50" s="1581"/>
      <c r="AF50" s="1581"/>
      <c r="AG50" s="1581"/>
      <c r="AH50" s="1581"/>
      <c r="AI50" s="1581"/>
      <c r="AJ50" s="1581"/>
      <c r="AK50" s="1581"/>
      <c r="AL50" s="1581"/>
      <c r="AM50" s="1581"/>
      <c r="AN50" s="1581"/>
      <c r="AO50" s="1581"/>
      <c r="AP50" s="1581"/>
      <c r="AQ50" s="1581"/>
      <c r="AR50" s="1581"/>
      <c r="AS50" s="1581"/>
      <c r="AT50" s="1581"/>
      <c r="AU50" s="1581"/>
      <c r="AV50" s="1581"/>
      <c r="AW50" s="1581"/>
      <c r="AX50" s="1581"/>
      <c r="AY50" s="1581"/>
      <c r="AZ50" s="1581"/>
      <c r="BA50" s="1582"/>
      <c r="BB50" s="1581"/>
      <c r="BC50" s="1588"/>
      <c r="BD50" s="1581"/>
      <c r="BE50" s="1582"/>
      <c r="BF50" s="1582"/>
      <c r="BG50" s="1581"/>
      <c r="BH50" s="1582"/>
      <c r="BI50" s="477"/>
      <c r="BJ50" s="480"/>
      <c r="BK50" s="431"/>
    </row>
    <row r="51" spans="2:63">
      <c r="O51" s="27"/>
      <c r="Q51" s="459"/>
      <c r="R51" s="495"/>
      <c r="S51" s="496"/>
      <c r="T51" s="516" t="s">
        <v>99</v>
      </c>
      <c r="Y51" s="1565"/>
      <c r="Z51" s="1559"/>
      <c r="AA51" s="1589"/>
      <c r="AB51" s="1589"/>
      <c r="AC51" s="1589"/>
      <c r="AD51" s="1589"/>
      <c r="AE51" s="1589"/>
      <c r="AF51" s="1589"/>
      <c r="AG51" s="1589"/>
      <c r="AH51" s="1589"/>
      <c r="AI51" s="1589"/>
      <c r="AJ51" s="1589"/>
      <c r="AK51" s="1589"/>
      <c r="AL51" s="1589"/>
      <c r="AM51" s="1589"/>
      <c r="AN51" s="1589"/>
      <c r="AO51" s="1589"/>
      <c r="AP51" s="1589"/>
      <c r="AQ51" s="1589"/>
      <c r="AR51" s="1589"/>
      <c r="AS51" s="1589"/>
      <c r="AT51" s="1589"/>
      <c r="AU51" s="1589"/>
      <c r="AV51" s="1589"/>
      <c r="AW51" s="1589"/>
      <c r="AX51" s="1589"/>
      <c r="AY51" s="1589"/>
      <c r="AZ51" s="1589"/>
      <c r="BA51" s="1590"/>
      <c r="BB51" s="1589"/>
      <c r="BC51" s="1591"/>
      <c r="BD51" s="1589"/>
      <c r="BE51" s="1590"/>
      <c r="BF51" s="1590"/>
      <c r="BG51" s="1589"/>
      <c r="BH51" s="1590"/>
      <c r="BI51" s="25"/>
      <c r="BJ51" s="516"/>
      <c r="BK51" s="431"/>
    </row>
    <row r="52" spans="2:63">
      <c r="O52" s="27"/>
      <c r="Q52" s="459"/>
      <c r="R52" s="495"/>
      <c r="S52" s="496"/>
      <c r="T52" s="480" t="s">
        <v>100</v>
      </c>
      <c r="Y52" s="1565"/>
      <c r="Z52" s="855"/>
      <c r="AA52" s="1581"/>
      <c r="AB52" s="1581"/>
      <c r="AC52" s="1581"/>
      <c r="AD52" s="1581"/>
      <c r="AE52" s="1581"/>
      <c r="AF52" s="1581"/>
      <c r="AG52" s="1581"/>
      <c r="AH52" s="1581"/>
      <c r="AI52" s="1581"/>
      <c r="AJ52" s="1581"/>
      <c r="AK52" s="1581"/>
      <c r="AL52" s="1581"/>
      <c r="AM52" s="1581"/>
      <c r="AN52" s="1581"/>
      <c r="AO52" s="1581"/>
      <c r="AP52" s="1581"/>
      <c r="AQ52" s="1581"/>
      <c r="AR52" s="1581"/>
      <c r="AS52" s="1581"/>
      <c r="AT52" s="1581"/>
      <c r="AU52" s="1581"/>
      <c r="AV52" s="1581"/>
      <c r="AW52" s="1581"/>
      <c r="AX52" s="1581"/>
      <c r="AY52" s="1581"/>
      <c r="AZ52" s="1581"/>
      <c r="BA52" s="1582"/>
      <c r="BB52" s="1581"/>
      <c r="BC52" s="1588"/>
      <c r="BD52" s="1581"/>
      <c r="BE52" s="1582"/>
      <c r="BF52" s="1582"/>
      <c r="BG52" s="1581"/>
      <c r="BH52" s="1582"/>
      <c r="BI52" s="477"/>
      <c r="BJ52" s="480"/>
      <c r="BK52" s="431"/>
    </row>
    <row r="53" spans="2:63">
      <c r="O53" s="27"/>
      <c r="Q53" s="459"/>
      <c r="R53" s="495"/>
      <c r="S53" s="496"/>
      <c r="T53" s="480" t="s">
        <v>101</v>
      </c>
      <c r="Y53" s="1565"/>
      <c r="Z53" s="855"/>
      <c r="AA53" s="1581"/>
      <c r="AB53" s="1581"/>
      <c r="AC53" s="1581"/>
      <c r="AD53" s="1581"/>
      <c r="AE53" s="1581"/>
      <c r="AF53" s="1581"/>
      <c r="AG53" s="1581"/>
      <c r="AH53" s="1581"/>
      <c r="AI53" s="1581"/>
      <c r="AJ53" s="1581"/>
      <c r="AK53" s="1581"/>
      <c r="AL53" s="1581"/>
      <c r="AM53" s="1581"/>
      <c r="AN53" s="1581"/>
      <c r="AO53" s="1581"/>
      <c r="AP53" s="1581"/>
      <c r="AQ53" s="1581"/>
      <c r="AR53" s="1581"/>
      <c r="AS53" s="1581"/>
      <c r="AT53" s="1581"/>
      <c r="AU53" s="1581"/>
      <c r="AV53" s="1581"/>
      <c r="AW53" s="1581"/>
      <c r="AX53" s="1581"/>
      <c r="AY53" s="1581"/>
      <c r="AZ53" s="1581"/>
      <c r="BA53" s="1582"/>
      <c r="BB53" s="1581"/>
      <c r="BC53" s="1588"/>
      <c r="BD53" s="1581"/>
      <c r="BE53" s="1582"/>
      <c r="BF53" s="1582"/>
      <c r="BG53" s="1581"/>
      <c r="BH53" s="1582"/>
      <c r="BI53" s="477"/>
      <c r="BJ53" s="480"/>
      <c r="BK53" s="431"/>
    </row>
    <row r="54" spans="2:63">
      <c r="O54" s="27"/>
      <c r="Q54" s="459"/>
      <c r="R54" s="495"/>
      <c r="S54" s="496"/>
      <c r="T54" s="480" t="s">
        <v>102</v>
      </c>
      <c r="Y54" s="1565"/>
      <c r="Z54" s="855"/>
      <c r="AA54" s="1581"/>
      <c r="AB54" s="1581"/>
      <c r="AC54" s="1581"/>
      <c r="AD54" s="1581"/>
      <c r="AE54" s="1581"/>
      <c r="AF54" s="1581"/>
      <c r="AG54" s="1581"/>
      <c r="AH54" s="1581"/>
      <c r="AI54" s="1581"/>
      <c r="AJ54" s="1581"/>
      <c r="AK54" s="1581"/>
      <c r="AL54" s="1581"/>
      <c r="AM54" s="1581"/>
      <c r="AN54" s="1581"/>
      <c r="AO54" s="1581"/>
      <c r="AP54" s="1581"/>
      <c r="AQ54" s="1581"/>
      <c r="AR54" s="1581"/>
      <c r="AS54" s="1581"/>
      <c r="AT54" s="1581"/>
      <c r="AU54" s="1581"/>
      <c r="AV54" s="1581"/>
      <c r="AW54" s="1581"/>
      <c r="AX54" s="1581"/>
      <c r="AY54" s="1592"/>
      <c r="AZ54" s="1592"/>
      <c r="BA54" s="1593"/>
      <c r="BB54" s="1592"/>
      <c r="BC54" s="1594"/>
      <c r="BD54" s="1592"/>
      <c r="BE54" s="1593"/>
      <c r="BF54" s="1593"/>
      <c r="BG54" s="1592"/>
      <c r="BH54" s="1593"/>
      <c r="BI54" s="477"/>
      <c r="BJ54" s="480"/>
      <c r="BK54" s="431"/>
    </row>
    <row r="55" spans="2:63">
      <c r="O55" s="27"/>
      <c r="Q55" s="459"/>
      <c r="R55" s="495"/>
      <c r="S55" s="345"/>
      <c r="T55" s="519" t="s">
        <v>103</v>
      </c>
      <c r="Y55" s="1565"/>
      <c r="Z55" s="1559"/>
      <c r="AA55" s="1595"/>
      <c r="AB55" s="1595"/>
      <c r="AC55" s="1595"/>
      <c r="AD55" s="1595"/>
      <c r="AE55" s="1595"/>
      <c r="AF55" s="1595"/>
      <c r="AG55" s="1595"/>
      <c r="AH55" s="1595"/>
      <c r="AI55" s="1595"/>
      <c r="AJ55" s="1595"/>
      <c r="AK55" s="1595"/>
      <c r="AL55" s="1595"/>
      <c r="AM55" s="1595"/>
      <c r="AN55" s="1595"/>
      <c r="AO55" s="1595"/>
      <c r="AP55" s="1595"/>
      <c r="AQ55" s="1595"/>
      <c r="AR55" s="1595"/>
      <c r="AS55" s="1595"/>
      <c r="AT55" s="1595"/>
      <c r="AU55" s="1595"/>
      <c r="AV55" s="1595"/>
      <c r="AW55" s="1595"/>
      <c r="AX55" s="1595"/>
      <c r="AY55" s="1595"/>
      <c r="AZ55" s="1595"/>
      <c r="BA55" s="1596"/>
      <c r="BB55" s="1595"/>
      <c r="BC55" s="1597"/>
      <c r="BD55" s="1595"/>
      <c r="BE55" s="1596"/>
      <c r="BF55" s="1596"/>
      <c r="BG55" s="1595"/>
      <c r="BH55" s="1596"/>
      <c r="BI55" s="517"/>
      <c r="BJ55" s="519"/>
      <c r="BK55" s="431"/>
    </row>
    <row r="56" spans="2:63" ht="14.25" customHeight="1">
      <c r="Q56" s="459"/>
      <c r="R56" s="520" t="s">
        <v>399</v>
      </c>
      <c r="S56" s="521"/>
      <c r="T56" s="900"/>
      <c r="W56" s="1550"/>
      <c r="X56" s="1550"/>
      <c r="Z56" s="1559"/>
      <c r="AA56" s="522">
        <v>131282.29888875931</v>
      </c>
      <c r="AB56" s="522">
        <v>135219.55340734002</v>
      </c>
      <c r="AC56" s="522">
        <v>139888.08116502798</v>
      </c>
      <c r="AD56" s="522">
        <v>144007.59843525436</v>
      </c>
      <c r="AE56" s="522">
        <v>158726.86286408594</v>
      </c>
      <c r="AF56" s="522">
        <v>163746.63195780414</v>
      </c>
      <c r="AG56" s="522">
        <v>161686.44305927688</v>
      </c>
      <c r="AH56" s="522">
        <v>166217.73955071581</v>
      </c>
      <c r="AI56" s="522">
        <v>173657.31222188304</v>
      </c>
      <c r="AJ56" s="522">
        <v>183973.39345004814</v>
      </c>
      <c r="AK56" s="522">
        <v>190413.38206237866</v>
      </c>
      <c r="AL56" s="522">
        <v>190366.27899138562</v>
      </c>
      <c r="AM56" s="522">
        <v>200623.41587357069</v>
      </c>
      <c r="AN56" s="522">
        <v>207470.75716642881</v>
      </c>
      <c r="AO56" s="522">
        <v>213557.02370602285</v>
      </c>
      <c r="AP56" s="522">
        <v>221800.27420077036</v>
      </c>
      <c r="AQ56" s="522">
        <v>218349.35806613468</v>
      </c>
      <c r="AR56" s="522">
        <v>227392.17007018428</v>
      </c>
      <c r="AS56" s="522">
        <v>220862.40268039636</v>
      </c>
      <c r="AT56" s="522">
        <v>196274.92547848445</v>
      </c>
      <c r="AU56" s="522">
        <v>200109.73107978224</v>
      </c>
      <c r="AV56" s="522">
        <v>224841.7206883599</v>
      </c>
      <c r="AW56" s="522">
        <v>228597.37375374045</v>
      </c>
      <c r="AX56" s="522">
        <v>234780.18370202123</v>
      </c>
      <c r="AY56" s="522">
        <v>225145.18399880422</v>
      </c>
      <c r="AZ56" s="522">
        <v>216800.64355834149</v>
      </c>
      <c r="BA56" s="523">
        <v>211615.18296113418</v>
      </c>
      <c r="BB56" s="522">
        <v>206606.05988411661</v>
      </c>
      <c r="BC56" s="523">
        <v>200195.29794379178</v>
      </c>
      <c r="BD56" s="522">
        <v>191115.10714944525</v>
      </c>
      <c r="BE56" s="524">
        <v>181448.62806420156</v>
      </c>
      <c r="BF56" s="524">
        <v>187344.88146943666</v>
      </c>
      <c r="BG56" s="522">
        <v>177923.75491051152</v>
      </c>
      <c r="BH56" s="524">
        <v>165421.9915712619</v>
      </c>
      <c r="BI56" s="522"/>
      <c r="BJ56" s="525"/>
      <c r="BK56" s="466"/>
    </row>
    <row r="57" spans="2:63" ht="27" customHeight="1">
      <c r="B57" s="27"/>
      <c r="C57" s="27"/>
      <c r="D57" s="27"/>
      <c r="E57" s="27"/>
      <c r="F57" s="27"/>
      <c r="G57" s="27"/>
      <c r="H57" s="27"/>
      <c r="I57" s="27"/>
      <c r="J57" s="27"/>
      <c r="K57" s="27"/>
      <c r="L57" s="27"/>
      <c r="M57" s="27"/>
      <c r="N57" s="27"/>
      <c r="O57" s="27"/>
      <c r="P57" s="27"/>
      <c r="Q57" s="459"/>
      <c r="R57" s="526"/>
      <c r="S57" s="1832" t="s">
        <v>289</v>
      </c>
      <c r="T57" s="1834"/>
      <c r="X57" s="1816"/>
      <c r="Y57" s="1816"/>
      <c r="Z57" s="855"/>
      <c r="AA57" s="705"/>
      <c r="AB57" s="705"/>
      <c r="AC57" s="705"/>
      <c r="AD57" s="705"/>
      <c r="AE57" s="705"/>
      <c r="AF57" s="705"/>
      <c r="AG57" s="705"/>
      <c r="AH57" s="705"/>
      <c r="AI57" s="705"/>
      <c r="AJ57" s="705"/>
      <c r="AK57" s="705"/>
      <c r="AL57" s="705"/>
      <c r="AM57" s="705"/>
      <c r="AN57" s="705"/>
      <c r="AO57" s="705"/>
      <c r="AP57" s="705"/>
      <c r="AQ57" s="705"/>
      <c r="AR57" s="705"/>
      <c r="AS57" s="705"/>
      <c r="AT57" s="705"/>
      <c r="AU57" s="705"/>
      <c r="AV57" s="705"/>
      <c r="AW57" s="705"/>
      <c r="AX57" s="705"/>
      <c r="AY57" s="705"/>
      <c r="AZ57" s="705"/>
      <c r="BA57" s="706"/>
      <c r="BB57" s="705"/>
      <c r="BC57" s="1572"/>
      <c r="BD57" s="705"/>
      <c r="BE57" s="706"/>
      <c r="BF57" s="706"/>
      <c r="BG57" s="705"/>
      <c r="BH57" s="706"/>
      <c r="BI57" s="497"/>
      <c r="BJ57" s="505"/>
      <c r="BK57" s="475"/>
    </row>
    <row r="58" spans="2:63">
      <c r="B58" s="27"/>
      <c r="C58" s="27"/>
      <c r="D58" s="27"/>
      <c r="E58" s="27"/>
      <c r="F58" s="27"/>
      <c r="G58" s="27"/>
      <c r="H58" s="27"/>
      <c r="I58" s="27"/>
      <c r="J58" s="27"/>
      <c r="K58" s="27"/>
      <c r="L58" s="27"/>
      <c r="M58" s="27"/>
      <c r="N58" s="27"/>
      <c r="O58" s="27"/>
      <c r="P58" s="27"/>
      <c r="Q58" s="459"/>
      <c r="R58" s="526"/>
      <c r="S58" s="1069"/>
      <c r="T58" s="474" t="s">
        <v>517</v>
      </c>
      <c r="X58" s="1558"/>
      <c r="Z58" s="855"/>
      <c r="AA58" s="1586"/>
      <c r="AB58" s="1586"/>
      <c r="AC58" s="1586"/>
      <c r="AD58" s="1586"/>
      <c r="AE58" s="1586"/>
      <c r="AF58" s="1586"/>
      <c r="AG58" s="1586"/>
      <c r="AH58" s="1586"/>
      <c r="AI58" s="1586"/>
      <c r="AJ58" s="1586"/>
      <c r="AK58" s="1586"/>
      <c r="AL58" s="1586"/>
      <c r="AM58" s="1586"/>
      <c r="AN58" s="1586"/>
      <c r="AO58" s="1586"/>
      <c r="AP58" s="1586"/>
      <c r="AQ58" s="1586"/>
      <c r="AR58" s="1586"/>
      <c r="AS58" s="1586"/>
      <c r="AT58" s="1586"/>
      <c r="AU58" s="1586"/>
      <c r="AV58" s="1586"/>
      <c r="AW58" s="1586"/>
      <c r="AX58" s="1586"/>
      <c r="AY58" s="1586"/>
      <c r="AZ58" s="1586"/>
      <c r="BA58" s="1586"/>
      <c r="BB58" s="1586"/>
      <c r="BC58" s="1586"/>
      <c r="BD58" s="1586"/>
      <c r="BE58" s="1586"/>
      <c r="BF58" s="1586"/>
      <c r="BG58" s="1586"/>
      <c r="BH58" s="1586"/>
      <c r="BI58" s="625"/>
      <c r="BJ58" s="625"/>
      <c r="BK58" s="475"/>
    </row>
    <row r="59" spans="2:63">
      <c r="O59" s="27"/>
      <c r="Q59" s="459"/>
      <c r="R59" s="526"/>
      <c r="S59" s="496"/>
      <c r="T59" s="480" t="s">
        <v>518</v>
      </c>
      <c r="Z59" s="855"/>
      <c r="AA59" s="1581"/>
      <c r="AB59" s="1581"/>
      <c r="AC59" s="1581"/>
      <c r="AD59" s="1581"/>
      <c r="AE59" s="1581"/>
      <c r="AF59" s="1581"/>
      <c r="AG59" s="1581"/>
      <c r="AH59" s="1581"/>
      <c r="AI59" s="1581"/>
      <c r="AJ59" s="1581"/>
      <c r="AK59" s="1581"/>
      <c r="AL59" s="1581"/>
      <c r="AM59" s="1581"/>
      <c r="AN59" s="1581"/>
      <c r="AO59" s="1581"/>
      <c r="AP59" s="1581"/>
      <c r="AQ59" s="1581"/>
      <c r="AR59" s="1581"/>
      <c r="AS59" s="1581"/>
      <c r="AT59" s="1581"/>
      <c r="AU59" s="1581"/>
      <c r="AV59" s="1581"/>
      <c r="AW59" s="1581"/>
      <c r="AX59" s="1581"/>
      <c r="AY59" s="1581"/>
      <c r="AZ59" s="1581"/>
      <c r="BA59" s="1581"/>
      <c r="BB59" s="1581"/>
      <c r="BC59" s="1581"/>
      <c r="BD59" s="1581"/>
      <c r="BE59" s="1581"/>
      <c r="BF59" s="1581"/>
      <c r="BG59" s="1581"/>
      <c r="BH59" s="1581"/>
      <c r="BI59" s="477"/>
      <c r="BJ59" s="477"/>
      <c r="BK59" s="528"/>
    </row>
    <row r="60" spans="2:63">
      <c r="O60" s="27"/>
      <c r="Q60" s="459"/>
      <c r="R60" s="526"/>
      <c r="S60" s="496"/>
      <c r="T60" s="901" t="s">
        <v>104</v>
      </c>
      <c r="Z60" s="855"/>
      <c r="AA60" s="1578"/>
      <c r="AB60" s="1578"/>
      <c r="AC60" s="1578"/>
      <c r="AD60" s="1578"/>
      <c r="AE60" s="1578"/>
      <c r="AF60" s="1578"/>
      <c r="AG60" s="1578"/>
      <c r="AH60" s="1578"/>
      <c r="AI60" s="1578"/>
      <c r="AJ60" s="1578"/>
      <c r="AK60" s="1578"/>
      <c r="AL60" s="1578"/>
      <c r="AM60" s="1578"/>
      <c r="AN60" s="1578"/>
      <c r="AO60" s="1578"/>
      <c r="AP60" s="1578"/>
      <c r="AQ60" s="1578"/>
      <c r="AR60" s="1578"/>
      <c r="AS60" s="1578"/>
      <c r="AT60" s="1578"/>
      <c r="AU60" s="1578"/>
      <c r="AV60" s="1578"/>
      <c r="AW60" s="1578"/>
      <c r="AX60" s="1578"/>
      <c r="AY60" s="1578"/>
      <c r="AZ60" s="1578"/>
      <c r="BA60" s="1579"/>
      <c r="BB60" s="1578"/>
      <c r="BC60" s="1580"/>
      <c r="BD60" s="1578"/>
      <c r="BE60" s="1579"/>
      <c r="BF60" s="1579"/>
      <c r="BG60" s="1578"/>
      <c r="BH60" s="1579"/>
      <c r="BI60" s="476"/>
      <c r="BJ60" s="529"/>
      <c r="BK60" s="528"/>
    </row>
    <row r="61" spans="2:63">
      <c r="O61" s="27"/>
      <c r="Q61" s="459"/>
      <c r="R61" s="526"/>
      <c r="S61" s="496"/>
      <c r="T61" s="901" t="s">
        <v>105</v>
      </c>
      <c r="Z61" s="855"/>
      <c r="AA61" s="1578"/>
      <c r="AB61" s="1578"/>
      <c r="AC61" s="1578"/>
      <c r="AD61" s="1578"/>
      <c r="AE61" s="1578"/>
      <c r="AF61" s="1578"/>
      <c r="AG61" s="1578"/>
      <c r="AH61" s="1578"/>
      <c r="AI61" s="1578"/>
      <c r="AJ61" s="1578"/>
      <c r="AK61" s="1578"/>
      <c r="AL61" s="1578"/>
      <c r="AM61" s="1578"/>
      <c r="AN61" s="1578"/>
      <c r="AO61" s="1578"/>
      <c r="AP61" s="1578"/>
      <c r="AQ61" s="1578"/>
      <c r="AR61" s="1578"/>
      <c r="AS61" s="1578"/>
      <c r="AT61" s="1578"/>
      <c r="AU61" s="1578"/>
      <c r="AV61" s="1578"/>
      <c r="AW61" s="1578"/>
      <c r="AX61" s="1578"/>
      <c r="AY61" s="1578"/>
      <c r="AZ61" s="1578"/>
      <c r="BA61" s="1579"/>
      <c r="BB61" s="1578"/>
      <c r="BC61" s="1580"/>
      <c r="BD61" s="1578"/>
      <c r="BE61" s="1579"/>
      <c r="BF61" s="1579"/>
      <c r="BG61" s="1578"/>
      <c r="BH61" s="1579"/>
      <c r="BI61" s="476"/>
      <c r="BJ61" s="529"/>
      <c r="BK61" s="528"/>
    </row>
    <row r="62" spans="2:63" ht="34.5" customHeight="1">
      <c r="B62" s="27"/>
      <c r="C62" s="27"/>
      <c r="D62" s="27"/>
      <c r="E62" s="27"/>
      <c r="F62" s="27"/>
      <c r="G62" s="27"/>
      <c r="H62" s="27"/>
      <c r="I62" s="27"/>
      <c r="J62" s="27"/>
      <c r="K62" s="27"/>
      <c r="L62" s="27"/>
      <c r="M62" s="27"/>
      <c r="N62" s="27"/>
      <c r="O62" s="27"/>
      <c r="P62" s="27"/>
      <c r="Q62" s="459"/>
      <c r="R62" s="526"/>
      <c r="S62" s="1832" t="s">
        <v>42</v>
      </c>
      <c r="T62" s="1834"/>
      <c r="X62" s="1816"/>
      <c r="Y62" s="1816"/>
      <c r="Z62" s="855"/>
      <c r="AA62" s="705"/>
      <c r="AB62" s="705"/>
      <c r="AC62" s="705"/>
      <c r="AD62" s="705"/>
      <c r="AE62" s="705"/>
      <c r="AF62" s="705"/>
      <c r="AG62" s="705"/>
      <c r="AH62" s="705"/>
      <c r="AI62" s="705"/>
      <c r="AJ62" s="705"/>
      <c r="AK62" s="705"/>
      <c r="AL62" s="705"/>
      <c r="AM62" s="705"/>
      <c r="AN62" s="705"/>
      <c r="AO62" s="705"/>
      <c r="AP62" s="705"/>
      <c r="AQ62" s="705"/>
      <c r="AR62" s="705"/>
      <c r="AS62" s="705"/>
      <c r="AT62" s="705"/>
      <c r="AU62" s="705"/>
      <c r="AV62" s="705"/>
      <c r="AW62" s="705"/>
      <c r="AX62" s="705"/>
      <c r="AY62" s="705"/>
      <c r="AZ62" s="705"/>
      <c r="BA62" s="706"/>
      <c r="BB62" s="705"/>
      <c r="BC62" s="1572"/>
      <c r="BD62" s="705"/>
      <c r="BE62" s="706"/>
      <c r="BF62" s="706"/>
      <c r="BG62" s="705"/>
      <c r="BH62" s="706"/>
      <c r="BI62" s="497"/>
      <c r="BJ62" s="505"/>
      <c r="BK62" s="475"/>
    </row>
    <row r="63" spans="2:63">
      <c r="O63" s="27"/>
      <c r="Q63" s="459"/>
      <c r="R63" s="526"/>
      <c r="S63" s="496"/>
      <c r="T63" s="871" t="s">
        <v>106</v>
      </c>
      <c r="Z63" s="855"/>
      <c r="AA63" s="1573"/>
      <c r="AB63" s="1573"/>
      <c r="AC63" s="1573"/>
      <c r="AD63" s="1573"/>
      <c r="AE63" s="1573"/>
      <c r="AF63" s="1573"/>
      <c r="AG63" s="1573"/>
      <c r="AH63" s="1573"/>
      <c r="AI63" s="1573"/>
      <c r="AJ63" s="1573"/>
      <c r="AK63" s="1573"/>
      <c r="AL63" s="1573"/>
      <c r="AM63" s="1573"/>
      <c r="AN63" s="1573"/>
      <c r="AO63" s="1573"/>
      <c r="AP63" s="1573"/>
      <c r="AQ63" s="1573"/>
      <c r="AR63" s="1573"/>
      <c r="AS63" s="1573"/>
      <c r="AT63" s="1573"/>
      <c r="AU63" s="1573"/>
      <c r="AV63" s="1573"/>
      <c r="AW63" s="1573"/>
      <c r="AX63" s="1573"/>
      <c r="AY63" s="1573"/>
      <c r="AZ63" s="1573"/>
      <c r="BA63" s="1574"/>
      <c r="BB63" s="1573"/>
      <c r="BC63" s="1575"/>
      <c r="BD63" s="1573"/>
      <c r="BE63" s="1574"/>
      <c r="BF63" s="1574"/>
      <c r="BG63" s="1573"/>
      <c r="BH63" s="1574"/>
      <c r="BI63" s="501"/>
      <c r="BJ63" s="527"/>
      <c r="BK63" s="528"/>
    </row>
    <row r="64" spans="2:63">
      <c r="O64" s="27"/>
      <c r="Q64" s="459"/>
      <c r="R64" s="526"/>
      <c r="S64" s="507"/>
      <c r="T64" s="859" t="s">
        <v>107</v>
      </c>
      <c r="Z64" s="855"/>
      <c r="AA64" s="1578"/>
      <c r="AB64" s="1578"/>
      <c r="AC64" s="1578"/>
      <c r="AD64" s="1578"/>
      <c r="AE64" s="1578"/>
      <c r="AF64" s="1578"/>
      <c r="AG64" s="1578"/>
      <c r="AH64" s="1578"/>
      <c r="AI64" s="1578"/>
      <c r="AJ64" s="1578"/>
      <c r="AK64" s="1578"/>
      <c r="AL64" s="1578"/>
      <c r="AM64" s="1578"/>
      <c r="AN64" s="1578"/>
      <c r="AO64" s="1578"/>
      <c r="AP64" s="1578"/>
      <c r="AQ64" s="1578"/>
      <c r="AR64" s="1578"/>
      <c r="AS64" s="1578"/>
      <c r="AT64" s="1578"/>
      <c r="AU64" s="1578"/>
      <c r="AV64" s="1578"/>
      <c r="AW64" s="1578"/>
      <c r="AX64" s="1578"/>
      <c r="AY64" s="1578"/>
      <c r="AZ64" s="1578"/>
      <c r="BA64" s="1579"/>
      <c r="BB64" s="1578"/>
      <c r="BC64" s="1580"/>
      <c r="BD64" s="1578"/>
      <c r="BE64" s="1579"/>
      <c r="BF64" s="1579"/>
      <c r="BG64" s="1578"/>
      <c r="BH64" s="1579"/>
      <c r="BI64" s="476"/>
      <c r="BJ64" s="529"/>
      <c r="BK64" s="528"/>
    </row>
    <row r="65" spans="2:63">
      <c r="O65" s="27"/>
      <c r="Q65" s="459"/>
      <c r="R65" s="526"/>
      <c r="S65" s="507"/>
      <c r="T65" s="859" t="s">
        <v>108</v>
      </c>
      <c r="Z65" s="855"/>
      <c r="AA65" s="1578"/>
      <c r="AB65" s="1578"/>
      <c r="AC65" s="1578"/>
      <c r="AD65" s="1578"/>
      <c r="AE65" s="1578"/>
      <c r="AF65" s="1578"/>
      <c r="AG65" s="1578"/>
      <c r="AH65" s="1578"/>
      <c r="AI65" s="1578"/>
      <c r="AJ65" s="1578"/>
      <c r="AK65" s="1578"/>
      <c r="AL65" s="1578"/>
      <c r="AM65" s="1578"/>
      <c r="AN65" s="1578"/>
      <c r="AO65" s="1578"/>
      <c r="AP65" s="1578"/>
      <c r="AQ65" s="1578"/>
      <c r="AR65" s="1578"/>
      <c r="AS65" s="1578"/>
      <c r="AT65" s="1578"/>
      <c r="AU65" s="1578"/>
      <c r="AV65" s="1578"/>
      <c r="AW65" s="1578"/>
      <c r="AX65" s="1578"/>
      <c r="AY65" s="1578"/>
      <c r="AZ65" s="1578"/>
      <c r="BA65" s="1579"/>
      <c r="BB65" s="1578"/>
      <c r="BC65" s="1580"/>
      <c r="BD65" s="1578"/>
      <c r="BE65" s="1579"/>
      <c r="BF65" s="1579"/>
      <c r="BG65" s="1578"/>
      <c r="BH65" s="1579"/>
      <c r="BI65" s="476"/>
      <c r="BJ65" s="529"/>
      <c r="BK65" s="528"/>
    </row>
    <row r="66" spans="2:63" ht="28.5" customHeight="1">
      <c r="B66" s="27"/>
      <c r="C66" s="27"/>
      <c r="D66" s="27"/>
      <c r="E66" s="27"/>
      <c r="F66" s="27"/>
      <c r="G66" s="27"/>
      <c r="H66" s="27"/>
      <c r="I66" s="27"/>
      <c r="J66" s="27"/>
      <c r="K66" s="27"/>
      <c r="L66" s="27"/>
      <c r="M66" s="27"/>
      <c r="N66" s="27"/>
      <c r="O66" s="27"/>
      <c r="P66" s="27"/>
      <c r="Q66" s="459"/>
      <c r="R66" s="526"/>
      <c r="S66" s="1832" t="s">
        <v>109</v>
      </c>
      <c r="T66" s="1834"/>
      <c r="X66" s="1816"/>
      <c r="Y66" s="1816"/>
      <c r="Z66" s="855"/>
      <c r="AA66" s="705"/>
      <c r="AB66" s="705"/>
      <c r="AC66" s="705"/>
      <c r="AD66" s="705"/>
      <c r="AE66" s="705"/>
      <c r="AF66" s="705"/>
      <c r="AG66" s="705"/>
      <c r="AH66" s="705"/>
      <c r="AI66" s="705"/>
      <c r="AJ66" s="705"/>
      <c r="AK66" s="705"/>
      <c r="AL66" s="705"/>
      <c r="AM66" s="705"/>
      <c r="AN66" s="705"/>
      <c r="AO66" s="705"/>
      <c r="AP66" s="705"/>
      <c r="AQ66" s="705"/>
      <c r="AR66" s="705"/>
      <c r="AS66" s="705"/>
      <c r="AT66" s="705"/>
      <c r="AU66" s="705"/>
      <c r="AV66" s="705"/>
      <c r="AW66" s="705"/>
      <c r="AX66" s="705"/>
      <c r="AY66" s="705"/>
      <c r="AZ66" s="705"/>
      <c r="BA66" s="706"/>
      <c r="BB66" s="705"/>
      <c r="BC66" s="1572"/>
      <c r="BD66" s="705"/>
      <c r="BE66" s="706"/>
      <c r="BF66" s="706"/>
      <c r="BG66" s="705"/>
      <c r="BH66" s="706"/>
      <c r="BI66" s="497"/>
      <c r="BJ66" s="505"/>
      <c r="BK66" s="475"/>
    </row>
    <row r="67" spans="2:63">
      <c r="O67" s="27"/>
      <c r="Q67" s="459"/>
      <c r="R67" s="526"/>
      <c r="S67" s="496"/>
      <c r="T67" s="871" t="s">
        <v>110</v>
      </c>
      <c r="Y67" s="1558"/>
      <c r="Z67" s="855"/>
      <c r="AA67" s="1573"/>
      <c r="AB67" s="1573"/>
      <c r="AC67" s="1573"/>
      <c r="AD67" s="1573"/>
      <c r="AE67" s="1573"/>
      <c r="AF67" s="1573"/>
      <c r="AG67" s="1573"/>
      <c r="AH67" s="1573"/>
      <c r="AI67" s="1573"/>
      <c r="AJ67" s="1573"/>
      <c r="AK67" s="1573"/>
      <c r="AL67" s="1573"/>
      <c r="AM67" s="1573"/>
      <c r="AN67" s="1573"/>
      <c r="AO67" s="1573"/>
      <c r="AP67" s="1573"/>
      <c r="AQ67" s="1573"/>
      <c r="AR67" s="1573"/>
      <c r="AS67" s="1573"/>
      <c r="AT67" s="1573"/>
      <c r="AU67" s="1573"/>
      <c r="AV67" s="1573"/>
      <c r="AW67" s="1573"/>
      <c r="AX67" s="1573"/>
      <c r="AY67" s="1573"/>
      <c r="AZ67" s="1573"/>
      <c r="BA67" s="1574"/>
      <c r="BB67" s="1573"/>
      <c r="BC67" s="1575"/>
      <c r="BD67" s="1573"/>
      <c r="BE67" s="1574"/>
      <c r="BF67" s="1574"/>
      <c r="BG67" s="1573"/>
      <c r="BH67" s="1574"/>
      <c r="BI67" s="501"/>
      <c r="BJ67" s="527"/>
      <c r="BK67" s="528"/>
    </row>
    <row r="68" spans="2:63">
      <c r="O68" s="27"/>
      <c r="Q68" s="459"/>
      <c r="R68" s="526"/>
      <c r="S68" s="496"/>
      <c r="T68" s="859" t="s">
        <v>111</v>
      </c>
      <c r="Z68" s="855"/>
      <c r="AA68" s="1578"/>
      <c r="AB68" s="1578"/>
      <c r="AC68" s="1578"/>
      <c r="AD68" s="1578"/>
      <c r="AE68" s="1578"/>
      <c r="AF68" s="1578"/>
      <c r="AG68" s="1578"/>
      <c r="AH68" s="1578"/>
      <c r="AI68" s="1578"/>
      <c r="AJ68" s="1578"/>
      <c r="AK68" s="1578"/>
      <c r="AL68" s="1578"/>
      <c r="AM68" s="1578"/>
      <c r="AN68" s="1578"/>
      <c r="AO68" s="1578"/>
      <c r="AP68" s="1578"/>
      <c r="AQ68" s="1578"/>
      <c r="AR68" s="1578"/>
      <c r="AS68" s="1578"/>
      <c r="AT68" s="1578"/>
      <c r="AU68" s="1578"/>
      <c r="AV68" s="1578"/>
      <c r="AW68" s="1578"/>
      <c r="AX68" s="1578"/>
      <c r="AY68" s="1578"/>
      <c r="AZ68" s="1578"/>
      <c r="BA68" s="1579"/>
      <c r="BB68" s="1578"/>
      <c r="BC68" s="1580"/>
      <c r="BD68" s="1578"/>
      <c r="BE68" s="1579"/>
      <c r="BF68" s="1579"/>
      <c r="BG68" s="1578"/>
      <c r="BH68" s="1579"/>
      <c r="BI68" s="476"/>
      <c r="BJ68" s="529"/>
      <c r="BK68" s="528"/>
    </row>
    <row r="69" spans="2:63">
      <c r="O69" s="27"/>
      <c r="Q69" s="459"/>
      <c r="R69" s="526"/>
      <c r="S69" s="496"/>
      <c r="T69" s="859" t="s">
        <v>112</v>
      </c>
      <c r="Y69" s="1558"/>
      <c r="Z69" s="855"/>
      <c r="AA69" s="1578"/>
      <c r="AB69" s="1578"/>
      <c r="AC69" s="1578"/>
      <c r="AD69" s="1578"/>
      <c r="AE69" s="1578"/>
      <c r="AF69" s="1578"/>
      <c r="AG69" s="1578"/>
      <c r="AH69" s="1578"/>
      <c r="AI69" s="1578"/>
      <c r="AJ69" s="1578"/>
      <c r="AK69" s="1578"/>
      <c r="AL69" s="1578"/>
      <c r="AM69" s="1578"/>
      <c r="AN69" s="1578"/>
      <c r="AO69" s="1578"/>
      <c r="AP69" s="1578"/>
      <c r="AQ69" s="1578"/>
      <c r="AR69" s="1578"/>
      <c r="AS69" s="1578"/>
      <c r="AT69" s="1578"/>
      <c r="AU69" s="1578"/>
      <c r="AV69" s="1578"/>
      <c r="AW69" s="1578"/>
      <c r="AX69" s="1578"/>
      <c r="AY69" s="1578"/>
      <c r="AZ69" s="1578"/>
      <c r="BA69" s="1579"/>
      <c r="BB69" s="1578"/>
      <c r="BC69" s="1580"/>
      <c r="BD69" s="1578"/>
      <c r="BE69" s="1579"/>
      <c r="BF69" s="1579"/>
      <c r="BG69" s="1578"/>
      <c r="BH69" s="1579"/>
      <c r="BI69" s="476"/>
      <c r="BJ69" s="529"/>
      <c r="BK69" s="528"/>
    </row>
    <row r="70" spans="2:63" ht="28.5" customHeight="1">
      <c r="B70" s="27"/>
      <c r="C70" s="27"/>
      <c r="D70" s="27"/>
      <c r="E70" s="27"/>
      <c r="F70" s="27"/>
      <c r="G70" s="27"/>
      <c r="H70" s="27"/>
      <c r="I70" s="27"/>
      <c r="J70" s="27"/>
      <c r="K70" s="27"/>
      <c r="L70" s="27"/>
      <c r="M70" s="27"/>
      <c r="N70" s="27"/>
      <c r="O70" s="27"/>
      <c r="P70" s="27"/>
      <c r="Q70" s="459"/>
      <c r="R70" s="526"/>
      <c r="S70" s="1832" t="s">
        <v>44</v>
      </c>
      <c r="T70" s="1833"/>
      <c r="X70" s="1816"/>
      <c r="Y70" s="1816"/>
      <c r="Z70" s="855"/>
      <c r="AA70" s="705"/>
      <c r="AB70" s="705"/>
      <c r="AC70" s="705"/>
      <c r="AD70" s="705"/>
      <c r="AE70" s="705"/>
      <c r="AF70" s="705"/>
      <c r="AG70" s="705"/>
      <c r="AH70" s="705"/>
      <c r="AI70" s="705"/>
      <c r="AJ70" s="705"/>
      <c r="AK70" s="705"/>
      <c r="AL70" s="705"/>
      <c r="AM70" s="705"/>
      <c r="AN70" s="705"/>
      <c r="AO70" s="705"/>
      <c r="AP70" s="705"/>
      <c r="AQ70" s="705"/>
      <c r="AR70" s="705"/>
      <c r="AS70" s="705"/>
      <c r="AT70" s="705"/>
      <c r="AU70" s="705"/>
      <c r="AV70" s="705"/>
      <c r="AW70" s="705"/>
      <c r="AX70" s="705"/>
      <c r="AY70" s="705"/>
      <c r="AZ70" s="705"/>
      <c r="BA70" s="706"/>
      <c r="BB70" s="705"/>
      <c r="BC70" s="1572"/>
      <c r="BD70" s="705"/>
      <c r="BE70" s="706"/>
      <c r="BF70" s="706"/>
      <c r="BG70" s="705"/>
      <c r="BH70" s="706"/>
      <c r="BI70" s="497"/>
      <c r="BJ70" s="505"/>
      <c r="BK70" s="475"/>
    </row>
    <row r="71" spans="2:63">
      <c r="O71" s="27"/>
      <c r="Q71" s="459"/>
      <c r="R71" s="526"/>
      <c r="S71" s="496"/>
      <c r="T71" s="871" t="s">
        <v>113</v>
      </c>
      <c r="Z71" s="855"/>
      <c r="AA71" s="1573"/>
      <c r="AB71" s="1573"/>
      <c r="AC71" s="1573"/>
      <c r="AD71" s="1573"/>
      <c r="AE71" s="1573"/>
      <c r="AF71" s="1573"/>
      <c r="AG71" s="1573"/>
      <c r="AH71" s="1573"/>
      <c r="AI71" s="1573"/>
      <c r="AJ71" s="1573"/>
      <c r="AK71" s="1573"/>
      <c r="AL71" s="1573"/>
      <c r="AM71" s="1573"/>
      <c r="AN71" s="1573"/>
      <c r="AO71" s="1573"/>
      <c r="AP71" s="1573"/>
      <c r="AQ71" s="1573"/>
      <c r="AR71" s="1573"/>
      <c r="AS71" s="1573"/>
      <c r="AT71" s="1573"/>
      <c r="AU71" s="1573"/>
      <c r="AV71" s="1573"/>
      <c r="AW71" s="1573"/>
      <c r="AX71" s="1573"/>
      <c r="AY71" s="1573"/>
      <c r="AZ71" s="1573"/>
      <c r="BA71" s="1574"/>
      <c r="BB71" s="1573"/>
      <c r="BC71" s="1575"/>
      <c r="BD71" s="1573"/>
      <c r="BE71" s="1574"/>
      <c r="BF71" s="1574"/>
      <c r="BG71" s="1573"/>
      <c r="BH71" s="1574"/>
      <c r="BI71" s="501"/>
      <c r="BJ71" s="527"/>
      <c r="BK71" s="528"/>
    </row>
    <row r="72" spans="2:63">
      <c r="O72" s="27"/>
      <c r="Q72" s="459"/>
      <c r="R72" s="526"/>
      <c r="S72" s="496"/>
      <c r="T72" s="859" t="s">
        <v>114</v>
      </c>
      <c r="Z72" s="855"/>
      <c r="AA72" s="1578"/>
      <c r="AB72" s="1578"/>
      <c r="AC72" s="1578"/>
      <c r="AD72" s="1578"/>
      <c r="AE72" s="1578"/>
      <c r="AF72" s="1578"/>
      <c r="AG72" s="1578"/>
      <c r="AH72" s="1578"/>
      <c r="AI72" s="1578"/>
      <c r="AJ72" s="1578"/>
      <c r="AK72" s="1578"/>
      <c r="AL72" s="1578"/>
      <c r="AM72" s="1578"/>
      <c r="AN72" s="1578"/>
      <c r="AO72" s="1578"/>
      <c r="AP72" s="1578"/>
      <c r="AQ72" s="1578"/>
      <c r="AR72" s="1578"/>
      <c r="AS72" s="1578"/>
      <c r="AT72" s="1578"/>
      <c r="AU72" s="1578"/>
      <c r="AV72" s="1578"/>
      <c r="AW72" s="1578"/>
      <c r="AX72" s="1578"/>
      <c r="AY72" s="1578"/>
      <c r="AZ72" s="1578"/>
      <c r="BA72" s="1579"/>
      <c r="BB72" s="1578"/>
      <c r="BC72" s="1580"/>
      <c r="BD72" s="1578"/>
      <c r="BE72" s="1579"/>
      <c r="BF72" s="1579"/>
      <c r="BG72" s="1578"/>
      <c r="BH72" s="1579"/>
      <c r="BI72" s="476"/>
      <c r="BJ72" s="529"/>
      <c r="BK72" s="528"/>
    </row>
    <row r="73" spans="2:63">
      <c r="O73" s="27"/>
      <c r="Q73" s="459"/>
      <c r="R73" s="526"/>
      <c r="S73" s="496"/>
      <c r="T73" s="859" t="s">
        <v>115</v>
      </c>
      <c r="Z73" s="855"/>
      <c r="AA73" s="1578"/>
      <c r="AB73" s="1578"/>
      <c r="AC73" s="1578"/>
      <c r="AD73" s="1578"/>
      <c r="AE73" s="1578"/>
      <c r="AF73" s="1578"/>
      <c r="AG73" s="1578"/>
      <c r="AH73" s="1578"/>
      <c r="AI73" s="1578"/>
      <c r="AJ73" s="1578"/>
      <c r="AK73" s="1578"/>
      <c r="AL73" s="1578"/>
      <c r="AM73" s="1578"/>
      <c r="AN73" s="1578"/>
      <c r="AO73" s="1578"/>
      <c r="AP73" s="1578"/>
      <c r="AQ73" s="1578"/>
      <c r="AR73" s="1578"/>
      <c r="AS73" s="1578"/>
      <c r="AT73" s="1578"/>
      <c r="AU73" s="1578"/>
      <c r="AV73" s="1578"/>
      <c r="AW73" s="1578"/>
      <c r="AX73" s="1578"/>
      <c r="AY73" s="1578"/>
      <c r="AZ73" s="1578"/>
      <c r="BA73" s="1579"/>
      <c r="BB73" s="1578"/>
      <c r="BC73" s="1580"/>
      <c r="BD73" s="1578"/>
      <c r="BE73" s="1579"/>
      <c r="BF73" s="1579"/>
      <c r="BG73" s="1578"/>
      <c r="BH73" s="1579"/>
      <c r="BI73" s="476"/>
      <c r="BJ73" s="529"/>
      <c r="BK73" s="528"/>
    </row>
    <row r="74" spans="2:63">
      <c r="O74" s="27"/>
      <c r="Q74" s="459"/>
      <c r="R74" s="526"/>
      <c r="S74" s="496"/>
      <c r="T74" s="859" t="s">
        <v>116</v>
      </c>
      <c r="Z74" s="855"/>
      <c r="AA74" s="1578"/>
      <c r="AB74" s="1578"/>
      <c r="AC74" s="1578"/>
      <c r="AD74" s="1578"/>
      <c r="AE74" s="1578"/>
      <c r="AF74" s="1578"/>
      <c r="AG74" s="1578"/>
      <c r="AH74" s="1578"/>
      <c r="AI74" s="1578"/>
      <c r="AJ74" s="1578"/>
      <c r="AK74" s="1578"/>
      <c r="AL74" s="1578"/>
      <c r="AM74" s="1578"/>
      <c r="AN74" s="1578"/>
      <c r="AO74" s="1578"/>
      <c r="AP74" s="1578"/>
      <c r="AQ74" s="1578"/>
      <c r="AR74" s="1578"/>
      <c r="AS74" s="1578"/>
      <c r="AT74" s="1578"/>
      <c r="AU74" s="1578"/>
      <c r="AV74" s="1578"/>
      <c r="AW74" s="1578"/>
      <c r="AX74" s="1578"/>
      <c r="AY74" s="1578"/>
      <c r="AZ74" s="1578"/>
      <c r="BA74" s="1579"/>
      <c r="BB74" s="1578"/>
      <c r="BC74" s="1580"/>
      <c r="BD74" s="1578"/>
      <c r="BE74" s="1579"/>
      <c r="BF74" s="1579"/>
      <c r="BG74" s="1578"/>
      <c r="BH74" s="1579"/>
      <c r="BI74" s="476"/>
      <c r="BJ74" s="529"/>
      <c r="BK74" s="528"/>
    </row>
    <row r="75" spans="2:63">
      <c r="O75" s="27"/>
      <c r="Q75" s="459"/>
      <c r="R75" s="526"/>
      <c r="S75" s="1142" t="s">
        <v>117</v>
      </c>
      <c r="T75" s="896"/>
      <c r="Z75" s="855"/>
      <c r="AA75" s="705"/>
      <c r="AB75" s="705"/>
      <c r="AC75" s="705"/>
      <c r="AD75" s="705"/>
      <c r="AE75" s="705"/>
      <c r="AF75" s="705"/>
      <c r="AG75" s="705"/>
      <c r="AH75" s="705"/>
      <c r="AI75" s="705"/>
      <c r="AJ75" s="705"/>
      <c r="AK75" s="705"/>
      <c r="AL75" s="705"/>
      <c r="AM75" s="705"/>
      <c r="AN75" s="705"/>
      <c r="AO75" s="705"/>
      <c r="AP75" s="705"/>
      <c r="AQ75" s="705"/>
      <c r="AR75" s="705"/>
      <c r="AS75" s="705"/>
      <c r="AT75" s="705"/>
      <c r="AU75" s="705"/>
      <c r="AV75" s="705"/>
      <c r="AW75" s="705"/>
      <c r="AX75" s="705"/>
      <c r="AY75" s="705"/>
      <c r="AZ75" s="705"/>
      <c r="BA75" s="706"/>
      <c r="BB75" s="705"/>
      <c r="BC75" s="1572"/>
      <c r="BD75" s="705"/>
      <c r="BE75" s="706"/>
      <c r="BF75" s="706"/>
      <c r="BG75" s="705"/>
      <c r="BH75" s="706"/>
      <c r="BI75" s="476"/>
      <c r="BJ75" s="529"/>
      <c r="BK75" s="528"/>
    </row>
    <row r="76" spans="2:63">
      <c r="O76" s="27"/>
      <c r="Q76" s="459"/>
      <c r="R76" s="530"/>
      <c r="S76" s="1142" t="s">
        <v>118</v>
      </c>
      <c r="T76" s="896"/>
      <c r="Z76" s="855"/>
      <c r="AA76" s="705"/>
      <c r="AB76" s="705"/>
      <c r="AC76" s="705"/>
      <c r="AD76" s="705"/>
      <c r="AE76" s="705"/>
      <c r="AF76" s="705"/>
      <c r="AG76" s="705"/>
      <c r="AH76" s="705"/>
      <c r="AI76" s="705"/>
      <c r="AJ76" s="705"/>
      <c r="AK76" s="705"/>
      <c r="AL76" s="705"/>
      <c r="AM76" s="705"/>
      <c r="AN76" s="705"/>
      <c r="AO76" s="705"/>
      <c r="AP76" s="705"/>
      <c r="AQ76" s="705"/>
      <c r="AR76" s="705"/>
      <c r="AS76" s="705"/>
      <c r="AT76" s="705"/>
      <c r="AU76" s="705"/>
      <c r="AV76" s="705"/>
      <c r="AW76" s="705"/>
      <c r="AX76" s="705"/>
      <c r="AY76" s="705"/>
      <c r="AZ76" s="705"/>
      <c r="BA76" s="706"/>
      <c r="BB76" s="705"/>
      <c r="BC76" s="1572"/>
      <c r="BD76" s="705"/>
      <c r="BE76" s="706"/>
      <c r="BF76" s="706"/>
      <c r="BG76" s="705"/>
      <c r="BH76" s="706"/>
      <c r="BI76" s="476"/>
      <c r="BJ76" s="529"/>
      <c r="BK76" s="528"/>
    </row>
    <row r="77" spans="2:63">
      <c r="B77" s="27"/>
      <c r="C77" s="27"/>
      <c r="D77" s="27"/>
      <c r="E77" s="27"/>
      <c r="F77" s="27"/>
      <c r="G77" s="27"/>
      <c r="H77" s="27"/>
      <c r="I77" s="27"/>
      <c r="J77" s="27"/>
      <c r="K77" s="27"/>
      <c r="L77" s="27"/>
      <c r="M77" s="27"/>
      <c r="N77" s="27"/>
      <c r="O77" s="27"/>
      <c r="P77" s="27"/>
      <c r="Q77" s="459"/>
      <c r="R77" s="531" t="s">
        <v>400</v>
      </c>
      <c r="S77" s="532"/>
      <c r="T77" s="902"/>
      <c r="W77" s="1550"/>
      <c r="X77" s="1550"/>
      <c r="Y77" s="1553"/>
      <c r="Z77" s="1559"/>
      <c r="AA77" s="533">
        <f>SUM(AA78,AA92)</f>
        <v>208428.46404010098</v>
      </c>
      <c r="AB77" s="533">
        <f t="shared" ref="AB77:BE77" si="17">SUM(AB78,AB92)</f>
        <v>220426.31789148814</v>
      </c>
      <c r="AC77" s="533">
        <f t="shared" si="17"/>
        <v>227053.27518602545</v>
      </c>
      <c r="AD77" s="533">
        <f t="shared" si="17"/>
        <v>230460.238716855</v>
      </c>
      <c r="AE77" s="533">
        <f t="shared" si="17"/>
        <v>240154.04103971412</v>
      </c>
      <c r="AF77" s="533">
        <f t="shared" si="17"/>
        <v>249219.32303934323</v>
      </c>
      <c r="AG77" s="533">
        <f t="shared" si="17"/>
        <v>255829.24779154602</v>
      </c>
      <c r="AH77" s="533">
        <f t="shared" si="17"/>
        <v>257308.17924071298</v>
      </c>
      <c r="AI77" s="533">
        <f t="shared" si="17"/>
        <v>255051.04911078798</v>
      </c>
      <c r="AJ77" s="533">
        <f t="shared" si="17"/>
        <v>259405.80203285965</v>
      </c>
      <c r="AK77" s="533">
        <f t="shared" si="17"/>
        <v>258755.69324814266</v>
      </c>
      <c r="AL77" s="533">
        <f t="shared" si="17"/>
        <v>262834.00705027458</v>
      </c>
      <c r="AM77" s="533">
        <f t="shared" si="17"/>
        <v>259609.33501764369</v>
      </c>
      <c r="AN77" s="533">
        <f t="shared" si="17"/>
        <v>255967.35719444702</v>
      </c>
      <c r="AO77" s="533">
        <f t="shared" si="17"/>
        <v>249834.84828803115</v>
      </c>
      <c r="AP77" s="533">
        <f t="shared" si="17"/>
        <v>244449.2805860097</v>
      </c>
      <c r="AQ77" s="533">
        <f t="shared" si="17"/>
        <v>241473.22165394289</v>
      </c>
      <c r="AR77" s="533">
        <f t="shared" si="17"/>
        <v>239400.53714521325</v>
      </c>
      <c r="AS77" s="533">
        <f t="shared" si="17"/>
        <v>231655.32116752013</v>
      </c>
      <c r="AT77" s="533">
        <f t="shared" si="17"/>
        <v>228012.90444340726</v>
      </c>
      <c r="AU77" s="533">
        <f t="shared" si="17"/>
        <v>228777.9419147908</v>
      </c>
      <c r="AV77" s="533">
        <f t="shared" si="17"/>
        <v>225176.85816416211</v>
      </c>
      <c r="AW77" s="533">
        <f t="shared" si="17"/>
        <v>226970.95390268354</v>
      </c>
      <c r="AX77" s="533">
        <f t="shared" si="17"/>
        <v>224243.71087372652</v>
      </c>
      <c r="AY77" s="533">
        <f t="shared" si="17"/>
        <v>218889.6216267093</v>
      </c>
      <c r="AZ77" s="533">
        <f t="shared" si="17"/>
        <v>217418.8841312069</v>
      </c>
      <c r="BA77" s="534">
        <f t="shared" si="17"/>
        <v>215384.30371911614</v>
      </c>
      <c r="BB77" s="533">
        <f t="shared" si="17"/>
        <v>213244.00685768193</v>
      </c>
      <c r="BC77" s="535">
        <f t="shared" si="17"/>
        <v>210365.63864482177</v>
      </c>
      <c r="BD77" s="533">
        <f t="shared" si="17"/>
        <v>206145.96520438808</v>
      </c>
      <c r="BE77" s="534">
        <f t="shared" si="17"/>
        <v>183358.16443925069</v>
      </c>
      <c r="BF77" s="534">
        <f t="shared" ref="BF77:BG77" si="18">SUM(BF78,BF92)</f>
        <v>184599.6857714096</v>
      </c>
      <c r="BG77" s="533">
        <f t="shared" si="18"/>
        <v>191754.12476175962</v>
      </c>
      <c r="BH77" s="534">
        <f t="shared" ref="BH77" si="19">SUM(BH78,BH92)</f>
        <v>190228.39194388472</v>
      </c>
      <c r="BI77" s="533"/>
      <c r="BJ77" s="536"/>
      <c r="BK77" s="466"/>
    </row>
    <row r="78" spans="2:63">
      <c r="B78" s="27"/>
      <c r="C78" s="27"/>
      <c r="D78" s="27"/>
      <c r="E78" s="27"/>
      <c r="F78" s="27"/>
      <c r="G78" s="27"/>
      <c r="H78" s="27"/>
      <c r="I78" s="27"/>
      <c r="J78" s="27"/>
      <c r="K78" s="27"/>
      <c r="L78" s="27"/>
      <c r="M78" s="27"/>
      <c r="N78" s="27"/>
      <c r="O78" s="27"/>
      <c r="P78" s="27"/>
      <c r="Q78" s="459"/>
      <c r="R78" s="537"/>
      <c r="S78" s="538" t="s">
        <v>119</v>
      </c>
      <c r="T78" s="903"/>
      <c r="W78" s="1550"/>
      <c r="X78" s="1550"/>
      <c r="Y78" s="1553"/>
      <c r="Z78" s="1559"/>
      <c r="AA78" s="539">
        <v>105912.37305784106</v>
      </c>
      <c r="AB78" s="539">
        <v>113843.60363297477</v>
      </c>
      <c r="AC78" s="539">
        <v>120176.60863933785</v>
      </c>
      <c r="AD78" s="539">
        <v>123485.66416724893</v>
      </c>
      <c r="AE78" s="539">
        <v>129195.42627947801</v>
      </c>
      <c r="AF78" s="539">
        <v>136070.28863355386</v>
      </c>
      <c r="AG78" s="539">
        <v>141796.13158561106</v>
      </c>
      <c r="AH78" s="539">
        <v>146108.73441736915</v>
      </c>
      <c r="AI78" s="539">
        <v>146461.07231864129</v>
      </c>
      <c r="AJ78" s="539">
        <v>151296.73618146233</v>
      </c>
      <c r="AK78" s="539">
        <v>151350.3051677857</v>
      </c>
      <c r="AL78" s="539">
        <v>155786.544376684</v>
      </c>
      <c r="AM78" s="539">
        <v>156162.75087340386</v>
      </c>
      <c r="AN78" s="539">
        <v>154346.5749416264</v>
      </c>
      <c r="AO78" s="539">
        <v>148846.82880935143</v>
      </c>
      <c r="AP78" s="539">
        <v>144354.98274595061</v>
      </c>
      <c r="AQ78" s="539">
        <v>140809.57507891228</v>
      </c>
      <c r="AR78" s="539">
        <v>140474.39477007661</v>
      </c>
      <c r="AS78" s="539">
        <v>135761.67836943248</v>
      </c>
      <c r="AT78" s="539">
        <v>136752.72135301353</v>
      </c>
      <c r="AU78" s="539">
        <v>136325.11830559149</v>
      </c>
      <c r="AV78" s="539">
        <v>135911.09138067727</v>
      </c>
      <c r="AW78" s="539">
        <v>137727.17379031685</v>
      </c>
      <c r="AX78" s="539">
        <v>134753.85767502541</v>
      </c>
      <c r="AY78" s="539">
        <v>129455.09822232566</v>
      </c>
      <c r="AZ78" s="539">
        <v>128659.14967214274</v>
      </c>
      <c r="BA78" s="540">
        <v>128012.31003018434</v>
      </c>
      <c r="BB78" s="539">
        <v>126789.76708784135</v>
      </c>
      <c r="BC78" s="541">
        <v>124730.93372743143</v>
      </c>
      <c r="BD78" s="539">
        <v>121748.02527732492</v>
      </c>
      <c r="BE78" s="540">
        <v>103834.39223982519</v>
      </c>
      <c r="BF78" s="540">
        <v>102730.99138026155</v>
      </c>
      <c r="BG78" s="539">
        <v>110489.81667174314</v>
      </c>
      <c r="BH78" s="540">
        <v>109383.36846540803</v>
      </c>
      <c r="BI78" s="539"/>
      <c r="BJ78" s="542"/>
      <c r="BK78" s="466"/>
    </row>
    <row r="79" spans="2:63">
      <c r="B79" s="27"/>
      <c r="C79" s="27"/>
      <c r="D79" s="27"/>
      <c r="E79" s="27"/>
      <c r="F79" s="27"/>
      <c r="G79" s="27"/>
      <c r="H79" s="27"/>
      <c r="I79" s="27"/>
      <c r="J79" s="27"/>
      <c r="K79" s="27"/>
      <c r="L79" s="27"/>
      <c r="M79" s="27"/>
      <c r="N79" s="27"/>
      <c r="O79" s="27"/>
      <c r="P79" s="27"/>
      <c r="Q79" s="459"/>
      <c r="R79" s="543"/>
      <c r="S79" s="543"/>
      <c r="T79" s="904" t="s">
        <v>182</v>
      </c>
      <c r="Y79" s="1554"/>
      <c r="Z79" s="855"/>
      <c r="AA79" s="1573"/>
      <c r="AB79" s="1573"/>
      <c r="AC79" s="1573"/>
      <c r="AD79" s="1573"/>
      <c r="AE79" s="1573"/>
      <c r="AF79" s="1573"/>
      <c r="AG79" s="1573"/>
      <c r="AH79" s="1573"/>
      <c r="AI79" s="1573"/>
      <c r="AJ79" s="1573"/>
      <c r="AK79" s="1573"/>
      <c r="AL79" s="1573"/>
      <c r="AM79" s="1573"/>
      <c r="AN79" s="1573"/>
      <c r="AO79" s="1573"/>
      <c r="AP79" s="1573"/>
      <c r="AQ79" s="1573"/>
      <c r="AR79" s="1573"/>
      <c r="AS79" s="1573"/>
      <c r="AT79" s="1573"/>
      <c r="AU79" s="1573"/>
      <c r="AV79" s="1573"/>
      <c r="AW79" s="1573"/>
      <c r="AX79" s="1573"/>
      <c r="AY79" s="1573"/>
      <c r="AZ79" s="1573"/>
      <c r="BA79" s="1573"/>
      <c r="BB79" s="1573"/>
      <c r="BC79" s="1573"/>
      <c r="BD79" s="1573"/>
      <c r="BE79" s="1574"/>
      <c r="BF79" s="1574"/>
      <c r="BG79" s="1573"/>
      <c r="BH79" s="1574"/>
      <c r="BI79" s="551"/>
      <c r="BJ79" s="500"/>
      <c r="BK79" s="475"/>
    </row>
    <row r="80" spans="2:63">
      <c r="O80" s="27"/>
      <c r="Q80" s="459"/>
      <c r="R80" s="544"/>
      <c r="S80" s="543"/>
      <c r="T80" s="529" t="s">
        <v>120</v>
      </c>
      <c r="Y80" s="1565"/>
      <c r="Z80" s="855"/>
      <c r="AA80" s="1578"/>
      <c r="AB80" s="1578"/>
      <c r="AC80" s="1578"/>
      <c r="AD80" s="1578"/>
      <c r="AE80" s="1578"/>
      <c r="AF80" s="1578"/>
      <c r="AG80" s="1578"/>
      <c r="AH80" s="1578"/>
      <c r="AI80" s="1578"/>
      <c r="AJ80" s="1578"/>
      <c r="AK80" s="1578"/>
      <c r="AL80" s="1578"/>
      <c r="AM80" s="1578"/>
      <c r="AN80" s="1578"/>
      <c r="AO80" s="1578"/>
      <c r="AP80" s="1578"/>
      <c r="AQ80" s="1578"/>
      <c r="AR80" s="1578"/>
      <c r="AS80" s="1578"/>
      <c r="AT80" s="1578"/>
      <c r="AU80" s="1578"/>
      <c r="AV80" s="1578"/>
      <c r="AW80" s="1578"/>
      <c r="AX80" s="1578"/>
      <c r="AY80" s="1578"/>
      <c r="AZ80" s="1578"/>
      <c r="BA80" s="1578"/>
      <c r="BB80" s="1578"/>
      <c r="BC80" s="1578"/>
      <c r="BD80" s="1578"/>
      <c r="BE80" s="1579"/>
      <c r="BF80" s="1579"/>
      <c r="BG80" s="1578"/>
      <c r="BH80" s="1579"/>
      <c r="BI80" s="476"/>
      <c r="BJ80" s="529"/>
      <c r="BK80" s="528"/>
    </row>
    <row r="81" spans="2:63">
      <c r="O81" s="27"/>
      <c r="Q81" s="459"/>
      <c r="R81" s="544"/>
      <c r="S81" s="543"/>
      <c r="T81" s="529" t="s">
        <v>121</v>
      </c>
      <c r="Y81" s="1565"/>
      <c r="Z81" s="855"/>
      <c r="AA81" s="1578"/>
      <c r="AB81" s="1578"/>
      <c r="AC81" s="1578"/>
      <c r="AD81" s="1578"/>
      <c r="AE81" s="1578"/>
      <c r="AF81" s="1578"/>
      <c r="AG81" s="1578"/>
      <c r="AH81" s="1578"/>
      <c r="AI81" s="1578"/>
      <c r="AJ81" s="1578"/>
      <c r="AK81" s="1578"/>
      <c r="AL81" s="1578"/>
      <c r="AM81" s="1578"/>
      <c r="AN81" s="1578"/>
      <c r="AO81" s="1578"/>
      <c r="AP81" s="1578"/>
      <c r="AQ81" s="1578"/>
      <c r="AR81" s="1578"/>
      <c r="AS81" s="1578"/>
      <c r="AT81" s="1578"/>
      <c r="AU81" s="1578"/>
      <c r="AV81" s="1578"/>
      <c r="AW81" s="1578"/>
      <c r="AX81" s="1578"/>
      <c r="AY81" s="1578"/>
      <c r="AZ81" s="1578"/>
      <c r="BA81" s="1578"/>
      <c r="BB81" s="1578"/>
      <c r="BC81" s="1578"/>
      <c r="BD81" s="1578"/>
      <c r="BE81" s="1579"/>
      <c r="BF81" s="1579"/>
      <c r="BG81" s="1578"/>
      <c r="BH81" s="1579"/>
      <c r="BI81" s="476"/>
      <c r="BJ81" s="529"/>
      <c r="BK81" s="528"/>
    </row>
    <row r="82" spans="2:63">
      <c r="O82" s="27"/>
      <c r="Q82" s="459"/>
      <c r="R82" s="544"/>
      <c r="S82" s="543"/>
      <c r="T82" s="529" t="s">
        <v>122</v>
      </c>
      <c r="Y82" s="1565"/>
      <c r="Z82" s="855"/>
      <c r="AA82" s="1578"/>
      <c r="AB82" s="1578"/>
      <c r="AC82" s="1578"/>
      <c r="AD82" s="1578"/>
      <c r="AE82" s="1578"/>
      <c r="AF82" s="1578"/>
      <c r="AG82" s="1578"/>
      <c r="AH82" s="1578"/>
      <c r="AI82" s="1578"/>
      <c r="AJ82" s="1578"/>
      <c r="AK82" s="1578"/>
      <c r="AL82" s="1578"/>
      <c r="AM82" s="1578"/>
      <c r="AN82" s="1578"/>
      <c r="AO82" s="1578"/>
      <c r="AP82" s="1578"/>
      <c r="AQ82" s="1578"/>
      <c r="AR82" s="1578"/>
      <c r="AS82" s="1578"/>
      <c r="AT82" s="1578"/>
      <c r="AU82" s="1578"/>
      <c r="AV82" s="1578"/>
      <c r="AW82" s="1578"/>
      <c r="AX82" s="1578"/>
      <c r="AY82" s="1578"/>
      <c r="AZ82" s="1578"/>
      <c r="BA82" s="1578"/>
      <c r="BB82" s="1578"/>
      <c r="BC82" s="1578"/>
      <c r="BD82" s="1578"/>
      <c r="BE82" s="1579"/>
      <c r="BF82" s="1579"/>
      <c r="BG82" s="1578"/>
      <c r="BH82" s="1579"/>
      <c r="BI82" s="476"/>
      <c r="BJ82" s="529"/>
      <c r="BK82" s="528"/>
    </row>
    <row r="83" spans="2:63">
      <c r="O83" s="27"/>
      <c r="Q83" s="459"/>
      <c r="R83" s="544"/>
      <c r="S83" s="543"/>
      <c r="T83" s="529" t="s">
        <v>290</v>
      </c>
      <c r="Y83" s="1565"/>
      <c r="Z83" s="855"/>
      <c r="AA83" s="1578"/>
      <c r="AB83" s="1578"/>
      <c r="AC83" s="1578"/>
      <c r="AD83" s="1578"/>
      <c r="AE83" s="1578"/>
      <c r="AF83" s="1578"/>
      <c r="AG83" s="1578"/>
      <c r="AH83" s="1578"/>
      <c r="AI83" s="1578"/>
      <c r="AJ83" s="1578"/>
      <c r="AK83" s="1578"/>
      <c r="AL83" s="1578"/>
      <c r="AM83" s="1578"/>
      <c r="AN83" s="1578"/>
      <c r="AO83" s="1578"/>
      <c r="AP83" s="1578"/>
      <c r="AQ83" s="1578"/>
      <c r="AR83" s="1578"/>
      <c r="AS83" s="1578"/>
      <c r="AT83" s="1578"/>
      <c r="AU83" s="1578"/>
      <c r="AV83" s="1578"/>
      <c r="AW83" s="1578"/>
      <c r="AX83" s="1578"/>
      <c r="AY83" s="1578"/>
      <c r="AZ83" s="1578"/>
      <c r="BA83" s="1578"/>
      <c r="BB83" s="1578"/>
      <c r="BC83" s="1578"/>
      <c r="BD83" s="1578"/>
      <c r="BE83" s="1579"/>
      <c r="BF83" s="1579"/>
      <c r="BG83" s="1578"/>
      <c r="BH83" s="1579"/>
      <c r="BI83" s="476"/>
      <c r="BJ83" s="529"/>
      <c r="BK83" s="528"/>
    </row>
    <row r="84" spans="2:63">
      <c r="O84" s="27"/>
      <c r="Q84" s="459"/>
      <c r="R84" s="544"/>
      <c r="S84" s="543"/>
      <c r="T84" s="529" t="s">
        <v>291</v>
      </c>
      <c r="Y84" s="1565"/>
      <c r="Z84" s="855"/>
      <c r="AA84" s="1578"/>
      <c r="AB84" s="1578"/>
      <c r="AC84" s="1578"/>
      <c r="AD84" s="1578"/>
      <c r="AE84" s="1578"/>
      <c r="AF84" s="1578"/>
      <c r="AG84" s="1578"/>
      <c r="AH84" s="1578"/>
      <c r="AI84" s="1578"/>
      <c r="AJ84" s="1578"/>
      <c r="AK84" s="1578"/>
      <c r="AL84" s="1578"/>
      <c r="AM84" s="1578"/>
      <c r="AN84" s="1578"/>
      <c r="AO84" s="1578"/>
      <c r="AP84" s="1578"/>
      <c r="AQ84" s="1578"/>
      <c r="AR84" s="1578"/>
      <c r="AS84" s="1578"/>
      <c r="AT84" s="1578"/>
      <c r="AU84" s="1578"/>
      <c r="AV84" s="1578"/>
      <c r="AW84" s="1578"/>
      <c r="AX84" s="1578"/>
      <c r="AY84" s="1578"/>
      <c r="AZ84" s="1578"/>
      <c r="BA84" s="1578"/>
      <c r="BB84" s="1578"/>
      <c r="BC84" s="1578"/>
      <c r="BD84" s="1578"/>
      <c r="BE84" s="1579"/>
      <c r="BF84" s="1579"/>
      <c r="BG84" s="1578"/>
      <c r="BH84" s="1579"/>
      <c r="BI84" s="476"/>
      <c r="BJ84" s="529"/>
      <c r="BK84" s="528"/>
    </row>
    <row r="85" spans="2:63">
      <c r="O85" s="27"/>
      <c r="Q85" s="459"/>
      <c r="R85" s="544"/>
      <c r="S85" s="543"/>
      <c r="T85" s="529" t="s">
        <v>123</v>
      </c>
      <c r="Y85" s="1565"/>
      <c r="Z85" s="855"/>
      <c r="AA85" s="1578"/>
      <c r="AB85" s="1578"/>
      <c r="AC85" s="1578"/>
      <c r="AD85" s="1578"/>
      <c r="AE85" s="1578"/>
      <c r="AF85" s="1578"/>
      <c r="AG85" s="1578"/>
      <c r="AH85" s="1578"/>
      <c r="AI85" s="1578"/>
      <c r="AJ85" s="1578"/>
      <c r="AK85" s="1578"/>
      <c r="AL85" s="1578"/>
      <c r="AM85" s="1578"/>
      <c r="AN85" s="1578"/>
      <c r="AO85" s="1578"/>
      <c r="AP85" s="1578"/>
      <c r="AQ85" s="1578"/>
      <c r="AR85" s="1578"/>
      <c r="AS85" s="1578"/>
      <c r="AT85" s="1578"/>
      <c r="AU85" s="1578"/>
      <c r="AV85" s="1578"/>
      <c r="AW85" s="1578"/>
      <c r="AX85" s="1578"/>
      <c r="AY85" s="1578"/>
      <c r="AZ85" s="1578"/>
      <c r="BA85" s="1578"/>
      <c r="BB85" s="1578"/>
      <c r="BC85" s="1578"/>
      <c r="BD85" s="1578"/>
      <c r="BE85" s="1579"/>
      <c r="BF85" s="1579"/>
      <c r="BG85" s="1578"/>
      <c r="BH85" s="1579"/>
      <c r="BI85" s="476"/>
      <c r="BJ85" s="529"/>
      <c r="BK85" s="528"/>
    </row>
    <row r="86" spans="2:63">
      <c r="O86" s="27"/>
      <c r="Q86" s="459"/>
      <c r="R86" s="544"/>
      <c r="S86" s="543"/>
      <c r="T86" s="529" t="s">
        <v>124</v>
      </c>
      <c r="Y86" s="1565"/>
      <c r="Z86" s="855"/>
      <c r="AA86" s="1578"/>
      <c r="AB86" s="1578"/>
      <c r="AC86" s="1578"/>
      <c r="AD86" s="1578"/>
      <c r="AE86" s="1578"/>
      <c r="AF86" s="1578"/>
      <c r="AG86" s="1578"/>
      <c r="AH86" s="1578"/>
      <c r="AI86" s="1578"/>
      <c r="AJ86" s="1578"/>
      <c r="AK86" s="1578"/>
      <c r="AL86" s="1578"/>
      <c r="AM86" s="1578"/>
      <c r="AN86" s="1578"/>
      <c r="AO86" s="1578"/>
      <c r="AP86" s="1578"/>
      <c r="AQ86" s="1578"/>
      <c r="AR86" s="1578"/>
      <c r="AS86" s="1578"/>
      <c r="AT86" s="1578"/>
      <c r="AU86" s="1578"/>
      <c r="AV86" s="1578"/>
      <c r="AW86" s="1578"/>
      <c r="AX86" s="1578"/>
      <c r="AY86" s="1578"/>
      <c r="AZ86" s="1578"/>
      <c r="BA86" s="1578"/>
      <c r="BB86" s="1578"/>
      <c r="BC86" s="1578"/>
      <c r="BD86" s="1578"/>
      <c r="BE86" s="1579"/>
      <c r="BF86" s="1579"/>
      <c r="BG86" s="1578"/>
      <c r="BH86" s="1579"/>
      <c r="BI86" s="476"/>
      <c r="BJ86" s="529"/>
      <c r="BK86" s="528"/>
    </row>
    <row r="87" spans="2:63">
      <c r="O87" s="27"/>
      <c r="Q87" s="459"/>
      <c r="R87" s="544"/>
      <c r="S87" s="543"/>
      <c r="T87" s="529" t="s">
        <v>125</v>
      </c>
      <c r="Y87" s="1565"/>
      <c r="Z87" s="855"/>
      <c r="AA87" s="1578"/>
      <c r="AB87" s="1578"/>
      <c r="AC87" s="1578"/>
      <c r="AD87" s="1578"/>
      <c r="AE87" s="1578"/>
      <c r="AF87" s="1578"/>
      <c r="AG87" s="1578"/>
      <c r="AH87" s="1578"/>
      <c r="AI87" s="1578"/>
      <c r="AJ87" s="1578"/>
      <c r="AK87" s="1578"/>
      <c r="AL87" s="1578"/>
      <c r="AM87" s="1578"/>
      <c r="AN87" s="1578"/>
      <c r="AO87" s="1578"/>
      <c r="AP87" s="1578"/>
      <c r="AQ87" s="1578"/>
      <c r="AR87" s="1578"/>
      <c r="AS87" s="1578"/>
      <c r="AT87" s="1578"/>
      <c r="AU87" s="1578"/>
      <c r="AV87" s="1578"/>
      <c r="AW87" s="1578"/>
      <c r="AX87" s="1578"/>
      <c r="AY87" s="1578"/>
      <c r="AZ87" s="1578"/>
      <c r="BA87" s="1578"/>
      <c r="BB87" s="1578"/>
      <c r="BC87" s="1578"/>
      <c r="BD87" s="1578"/>
      <c r="BE87" s="1579"/>
      <c r="BF87" s="1579"/>
      <c r="BG87" s="1578"/>
      <c r="BH87" s="1579"/>
      <c r="BI87" s="476"/>
      <c r="BJ87" s="529"/>
      <c r="BK87" s="528"/>
    </row>
    <row r="88" spans="2:63">
      <c r="O88" s="27"/>
      <c r="Q88" s="459"/>
      <c r="R88" s="544"/>
      <c r="S88" s="543"/>
      <c r="T88" s="529" t="s">
        <v>126</v>
      </c>
      <c r="Y88" s="1565"/>
      <c r="Z88" s="855"/>
      <c r="AA88" s="1578"/>
      <c r="AB88" s="1578"/>
      <c r="AC88" s="1578"/>
      <c r="AD88" s="1578"/>
      <c r="AE88" s="1578"/>
      <c r="AF88" s="1578"/>
      <c r="AG88" s="1578"/>
      <c r="AH88" s="1578"/>
      <c r="AI88" s="1578"/>
      <c r="AJ88" s="1578"/>
      <c r="AK88" s="1578"/>
      <c r="AL88" s="1578"/>
      <c r="AM88" s="1578"/>
      <c r="AN88" s="1578"/>
      <c r="AO88" s="1578"/>
      <c r="AP88" s="1578"/>
      <c r="AQ88" s="1578"/>
      <c r="AR88" s="1578"/>
      <c r="AS88" s="1578"/>
      <c r="AT88" s="1578"/>
      <c r="AU88" s="1578"/>
      <c r="AV88" s="1578"/>
      <c r="AW88" s="1578"/>
      <c r="AX88" s="1578"/>
      <c r="AY88" s="1578"/>
      <c r="AZ88" s="1578"/>
      <c r="BA88" s="1578"/>
      <c r="BB88" s="1578"/>
      <c r="BC88" s="1578"/>
      <c r="BD88" s="1578"/>
      <c r="BE88" s="1579"/>
      <c r="BF88" s="1579"/>
      <c r="BG88" s="1578"/>
      <c r="BH88" s="1579"/>
      <c r="BI88" s="476"/>
      <c r="BJ88" s="529"/>
      <c r="BK88" s="528"/>
    </row>
    <row r="89" spans="2:63">
      <c r="Q89" s="459"/>
      <c r="R89" s="544"/>
      <c r="S89" s="543"/>
      <c r="T89" s="905" t="s">
        <v>127</v>
      </c>
      <c r="Z89" s="855"/>
      <c r="AA89" s="1578"/>
      <c r="AB89" s="1578"/>
      <c r="AC89" s="1578"/>
      <c r="AD89" s="1578"/>
      <c r="AE89" s="1578"/>
      <c r="AF89" s="1578"/>
      <c r="AG89" s="1578"/>
      <c r="AH89" s="1578"/>
      <c r="AI89" s="1578"/>
      <c r="AJ89" s="1578"/>
      <c r="AK89" s="1578"/>
      <c r="AL89" s="1578"/>
      <c r="AM89" s="1578"/>
      <c r="AN89" s="1578"/>
      <c r="AO89" s="1578"/>
      <c r="AP89" s="1578"/>
      <c r="AQ89" s="1578"/>
      <c r="AR89" s="1578"/>
      <c r="AS89" s="1578"/>
      <c r="AT89" s="1578"/>
      <c r="AU89" s="1578"/>
      <c r="AV89" s="1578"/>
      <c r="AW89" s="1578"/>
      <c r="AX89" s="1578"/>
      <c r="AY89" s="1578"/>
      <c r="AZ89" s="1578"/>
      <c r="BA89" s="1578"/>
      <c r="BB89" s="1578"/>
      <c r="BC89" s="1578"/>
      <c r="BD89" s="1578"/>
      <c r="BE89" s="1579"/>
      <c r="BF89" s="1579"/>
      <c r="BG89" s="1578"/>
      <c r="BH89" s="1579"/>
      <c r="BI89" s="1257"/>
      <c r="BJ89" s="546"/>
      <c r="BK89" s="528"/>
    </row>
    <row r="90" spans="2:63">
      <c r="O90" s="27"/>
      <c r="Q90" s="459"/>
      <c r="R90" s="544"/>
      <c r="S90" s="543"/>
      <c r="T90" s="905" t="s">
        <v>230</v>
      </c>
      <c r="Z90" s="855"/>
      <c r="AA90" s="1578"/>
      <c r="AB90" s="1578"/>
      <c r="AC90" s="1578"/>
      <c r="AD90" s="1578"/>
      <c r="AE90" s="1578"/>
      <c r="AF90" s="1578"/>
      <c r="AG90" s="1578"/>
      <c r="AH90" s="1578"/>
      <c r="AI90" s="1578"/>
      <c r="AJ90" s="1578"/>
      <c r="AK90" s="1578"/>
      <c r="AL90" s="1578"/>
      <c r="AM90" s="1578"/>
      <c r="AN90" s="1578"/>
      <c r="AO90" s="1578"/>
      <c r="AP90" s="1578"/>
      <c r="AQ90" s="1578"/>
      <c r="AR90" s="1578"/>
      <c r="AS90" s="1578"/>
      <c r="AT90" s="1578"/>
      <c r="AU90" s="1578"/>
      <c r="AV90" s="1578"/>
      <c r="AW90" s="1578"/>
      <c r="AX90" s="1578"/>
      <c r="AY90" s="1578"/>
      <c r="AZ90" s="1578"/>
      <c r="BA90" s="1578"/>
      <c r="BB90" s="1578"/>
      <c r="BC90" s="1578"/>
      <c r="BD90" s="1578"/>
      <c r="BE90" s="1579"/>
      <c r="BF90" s="1579"/>
      <c r="BG90" s="1578"/>
      <c r="BH90" s="1579"/>
      <c r="BI90" s="1257"/>
      <c r="BJ90" s="546"/>
      <c r="BK90" s="528"/>
    </row>
    <row r="91" spans="2:63">
      <c r="O91" s="27"/>
      <c r="Q91" s="459"/>
      <c r="R91" s="544"/>
      <c r="S91" s="543"/>
      <c r="T91" s="904" t="s">
        <v>229</v>
      </c>
      <c r="Z91" s="855"/>
      <c r="AA91" s="1578"/>
      <c r="AB91" s="1578"/>
      <c r="AC91" s="1578"/>
      <c r="AD91" s="1578"/>
      <c r="AE91" s="1578"/>
      <c r="AF91" s="1578"/>
      <c r="AG91" s="1578"/>
      <c r="AH91" s="1578"/>
      <c r="AI91" s="1578"/>
      <c r="AJ91" s="1578"/>
      <c r="AK91" s="1578"/>
      <c r="AL91" s="1578"/>
      <c r="AM91" s="1578"/>
      <c r="AN91" s="1578"/>
      <c r="AO91" s="1578"/>
      <c r="AP91" s="1578"/>
      <c r="AQ91" s="1578"/>
      <c r="AR91" s="1578"/>
      <c r="AS91" s="1578"/>
      <c r="AT91" s="1578"/>
      <c r="AU91" s="1578"/>
      <c r="AV91" s="1578"/>
      <c r="AW91" s="1578"/>
      <c r="AX91" s="1578"/>
      <c r="AY91" s="1578"/>
      <c r="AZ91" s="1578"/>
      <c r="BA91" s="1578"/>
      <c r="BB91" s="1578"/>
      <c r="BC91" s="1578"/>
      <c r="BD91" s="1578"/>
      <c r="BE91" s="1584"/>
      <c r="BF91" s="1584"/>
      <c r="BG91" s="1583"/>
      <c r="BH91" s="1584"/>
      <c r="BI91" s="1257"/>
      <c r="BJ91" s="546"/>
      <c r="BK91" s="528"/>
    </row>
    <row r="92" spans="2:63">
      <c r="B92" s="27"/>
      <c r="C92" s="27"/>
      <c r="D92" s="27"/>
      <c r="E92" s="27"/>
      <c r="F92" s="27"/>
      <c r="G92" s="27"/>
      <c r="H92" s="27"/>
      <c r="I92" s="27"/>
      <c r="J92" s="27"/>
      <c r="K92" s="27"/>
      <c r="L92" s="27"/>
      <c r="M92" s="27"/>
      <c r="N92" s="27"/>
      <c r="O92" s="27"/>
      <c r="P92" s="27"/>
      <c r="Q92" s="459"/>
      <c r="R92" s="544"/>
      <c r="S92" s="538" t="s">
        <v>199</v>
      </c>
      <c r="T92" s="903"/>
      <c r="X92" s="1550"/>
      <c r="Y92" s="1553"/>
      <c r="Z92" s="855"/>
      <c r="AA92" s="547">
        <v>102516.09098225992</v>
      </c>
      <c r="AB92" s="547">
        <v>106582.71425851336</v>
      </c>
      <c r="AC92" s="547">
        <v>106876.6665466876</v>
      </c>
      <c r="AD92" s="547">
        <v>106974.57454960607</v>
      </c>
      <c r="AE92" s="547">
        <v>110958.61476023613</v>
      </c>
      <c r="AF92" s="547">
        <v>113149.03440578937</v>
      </c>
      <c r="AG92" s="547">
        <v>114033.11620593496</v>
      </c>
      <c r="AH92" s="547">
        <v>111199.44482334383</v>
      </c>
      <c r="AI92" s="547">
        <v>108589.97679214667</v>
      </c>
      <c r="AJ92" s="547">
        <v>108109.06585139733</v>
      </c>
      <c r="AK92" s="547">
        <v>107405.38808035696</v>
      </c>
      <c r="AL92" s="547">
        <v>107047.46267359056</v>
      </c>
      <c r="AM92" s="547">
        <v>103446.58414423982</v>
      </c>
      <c r="AN92" s="547">
        <v>101620.7822528206</v>
      </c>
      <c r="AO92" s="547">
        <v>100988.01947867972</v>
      </c>
      <c r="AP92" s="547">
        <v>100094.29784005909</v>
      </c>
      <c r="AQ92" s="547">
        <v>100663.64657503059</v>
      </c>
      <c r="AR92" s="547">
        <v>98926.142375136638</v>
      </c>
      <c r="AS92" s="547">
        <v>95893.642798087632</v>
      </c>
      <c r="AT92" s="547">
        <v>91260.183090393708</v>
      </c>
      <c r="AU92" s="547">
        <v>92452.823609199317</v>
      </c>
      <c r="AV92" s="547">
        <v>89265.76678348484</v>
      </c>
      <c r="AW92" s="547">
        <v>89243.780112366687</v>
      </c>
      <c r="AX92" s="547">
        <v>89489.853198701123</v>
      </c>
      <c r="AY92" s="547">
        <v>89434.523404383654</v>
      </c>
      <c r="AZ92" s="547">
        <v>88759.734459064144</v>
      </c>
      <c r="BA92" s="548">
        <v>87371.99368893182</v>
      </c>
      <c r="BB92" s="547">
        <v>86454.239769840584</v>
      </c>
      <c r="BC92" s="549">
        <v>85634.704917390336</v>
      </c>
      <c r="BD92" s="547">
        <v>84397.939927063169</v>
      </c>
      <c r="BE92" s="548">
        <v>79523.772199425497</v>
      </c>
      <c r="BF92" s="548">
        <v>81868.694391148048</v>
      </c>
      <c r="BG92" s="547">
        <v>81264.308090016479</v>
      </c>
      <c r="BH92" s="548">
        <v>80845.02347847668</v>
      </c>
      <c r="BI92" s="547"/>
      <c r="BJ92" s="550"/>
      <c r="BK92" s="475"/>
    </row>
    <row r="93" spans="2:63">
      <c r="B93" s="27"/>
      <c r="C93" s="27"/>
      <c r="D93" s="27"/>
      <c r="E93" s="27"/>
      <c r="F93" s="27"/>
      <c r="G93" s="27"/>
      <c r="H93" s="27"/>
      <c r="I93" s="27"/>
      <c r="J93" s="27"/>
      <c r="K93" s="27"/>
      <c r="L93" s="27"/>
      <c r="M93" s="27"/>
      <c r="N93" s="27"/>
      <c r="O93" s="27"/>
      <c r="P93" s="27"/>
      <c r="Q93" s="459"/>
      <c r="R93" s="544"/>
      <c r="S93" s="544"/>
      <c r="T93" s="904" t="s">
        <v>292</v>
      </c>
      <c r="Z93" s="855"/>
      <c r="AA93" s="1573"/>
      <c r="AB93" s="1573"/>
      <c r="AC93" s="1573"/>
      <c r="AD93" s="1573"/>
      <c r="AE93" s="1573"/>
      <c r="AF93" s="1573"/>
      <c r="AG93" s="1573"/>
      <c r="AH93" s="1573"/>
      <c r="AI93" s="1573"/>
      <c r="AJ93" s="1573"/>
      <c r="AK93" s="1573"/>
      <c r="AL93" s="1573"/>
      <c r="AM93" s="1573"/>
      <c r="AN93" s="1573"/>
      <c r="AO93" s="1573"/>
      <c r="AP93" s="1573"/>
      <c r="AQ93" s="1573"/>
      <c r="AR93" s="1573"/>
      <c r="AS93" s="1573"/>
      <c r="AT93" s="1573"/>
      <c r="AU93" s="1573"/>
      <c r="AV93" s="1573"/>
      <c r="AW93" s="1573"/>
      <c r="AX93" s="1573"/>
      <c r="AY93" s="1573"/>
      <c r="AZ93" s="1573"/>
      <c r="BA93" s="1574"/>
      <c r="BB93" s="1573"/>
      <c r="BC93" s="1575"/>
      <c r="BD93" s="1586"/>
      <c r="BE93" s="1587"/>
      <c r="BF93" s="1587"/>
      <c r="BG93" s="1586"/>
      <c r="BH93" s="1587"/>
      <c r="BI93" s="551"/>
      <c r="BJ93" s="500"/>
      <c r="BK93" s="475"/>
    </row>
    <row r="94" spans="2:63">
      <c r="Q94" s="459"/>
      <c r="R94" s="544"/>
      <c r="S94" s="543"/>
      <c r="T94" s="529" t="s">
        <v>128</v>
      </c>
      <c r="Y94" s="1565"/>
      <c r="Z94" s="855"/>
      <c r="AA94" s="1578"/>
      <c r="AB94" s="1578"/>
      <c r="AC94" s="1578"/>
      <c r="AD94" s="1578"/>
      <c r="AE94" s="1578"/>
      <c r="AF94" s="1578"/>
      <c r="AG94" s="1578"/>
      <c r="AH94" s="1578"/>
      <c r="AI94" s="1578"/>
      <c r="AJ94" s="1578"/>
      <c r="AK94" s="1578"/>
      <c r="AL94" s="1578"/>
      <c r="AM94" s="1578"/>
      <c r="AN94" s="1578"/>
      <c r="AO94" s="1578"/>
      <c r="AP94" s="1578"/>
      <c r="AQ94" s="1578"/>
      <c r="AR94" s="1578"/>
      <c r="AS94" s="1578"/>
      <c r="AT94" s="1578"/>
      <c r="AU94" s="1578"/>
      <c r="AV94" s="1578"/>
      <c r="AW94" s="1578"/>
      <c r="AX94" s="1578"/>
      <c r="AY94" s="1578"/>
      <c r="AZ94" s="1578"/>
      <c r="BA94" s="1579"/>
      <c r="BB94" s="1578"/>
      <c r="BC94" s="1580"/>
      <c r="BD94" s="1578"/>
      <c r="BE94" s="1579"/>
      <c r="BF94" s="1579"/>
      <c r="BG94" s="1578"/>
      <c r="BH94" s="1579"/>
      <c r="BI94" s="476"/>
      <c r="BJ94" s="529"/>
      <c r="BK94" s="528"/>
    </row>
    <row r="95" spans="2:63">
      <c r="Q95" s="459"/>
      <c r="R95" s="544"/>
      <c r="S95" s="543"/>
      <c r="T95" s="529" t="s">
        <v>129</v>
      </c>
      <c r="Y95" s="1565"/>
      <c r="Z95" s="855"/>
      <c r="AA95" s="1578"/>
      <c r="AB95" s="1578"/>
      <c r="AC95" s="1578"/>
      <c r="AD95" s="1578"/>
      <c r="AE95" s="1578"/>
      <c r="AF95" s="1578"/>
      <c r="AG95" s="1578"/>
      <c r="AH95" s="1578"/>
      <c r="AI95" s="1578"/>
      <c r="AJ95" s="1578"/>
      <c r="AK95" s="1578"/>
      <c r="AL95" s="1578"/>
      <c r="AM95" s="1578"/>
      <c r="AN95" s="1578"/>
      <c r="AO95" s="1578"/>
      <c r="AP95" s="1578"/>
      <c r="AQ95" s="1578"/>
      <c r="AR95" s="1578"/>
      <c r="AS95" s="1578"/>
      <c r="AT95" s="1578"/>
      <c r="AU95" s="1578"/>
      <c r="AV95" s="1578"/>
      <c r="AW95" s="1578"/>
      <c r="AX95" s="1578"/>
      <c r="AY95" s="1578"/>
      <c r="AZ95" s="1578"/>
      <c r="BA95" s="1579"/>
      <c r="BB95" s="1578"/>
      <c r="BC95" s="1580"/>
      <c r="BD95" s="1578"/>
      <c r="BE95" s="1579"/>
      <c r="BF95" s="1579"/>
      <c r="BG95" s="1578"/>
      <c r="BH95" s="1579"/>
      <c r="BI95" s="476"/>
      <c r="BJ95" s="529"/>
      <c r="BK95" s="528"/>
    </row>
    <row r="96" spans="2:63">
      <c r="Q96" s="459"/>
      <c r="R96" s="544"/>
      <c r="S96" s="543"/>
      <c r="T96" s="529" t="s">
        <v>130</v>
      </c>
      <c r="Y96" s="1565"/>
      <c r="Z96" s="855"/>
      <c r="AA96" s="1578"/>
      <c r="AB96" s="1578"/>
      <c r="AC96" s="1578"/>
      <c r="AD96" s="1578"/>
      <c r="AE96" s="1578"/>
      <c r="AF96" s="1578"/>
      <c r="AG96" s="1578"/>
      <c r="AH96" s="1578"/>
      <c r="AI96" s="1578"/>
      <c r="AJ96" s="1578"/>
      <c r="AK96" s="1578"/>
      <c r="AL96" s="1578"/>
      <c r="AM96" s="1578"/>
      <c r="AN96" s="1578"/>
      <c r="AO96" s="1578"/>
      <c r="AP96" s="1578"/>
      <c r="AQ96" s="1578"/>
      <c r="AR96" s="1578"/>
      <c r="AS96" s="1578"/>
      <c r="AT96" s="1578"/>
      <c r="AU96" s="1578"/>
      <c r="AV96" s="1578"/>
      <c r="AW96" s="1578"/>
      <c r="AX96" s="1578"/>
      <c r="AY96" s="1578"/>
      <c r="AZ96" s="1578"/>
      <c r="BA96" s="1579"/>
      <c r="BB96" s="1578"/>
      <c r="BC96" s="1580"/>
      <c r="BD96" s="1578"/>
      <c r="BE96" s="1579"/>
      <c r="BF96" s="1579"/>
      <c r="BG96" s="1578"/>
      <c r="BH96" s="1579"/>
      <c r="BI96" s="476"/>
      <c r="BJ96" s="529"/>
      <c r="BK96" s="528"/>
    </row>
    <row r="97" spans="2:63">
      <c r="Q97" s="459"/>
      <c r="R97" s="544"/>
      <c r="S97" s="543"/>
      <c r="T97" s="529" t="s">
        <v>131</v>
      </c>
      <c r="Y97" s="1565"/>
      <c r="Z97" s="855"/>
      <c r="AA97" s="1578"/>
      <c r="AB97" s="1578"/>
      <c r="AC97" s="1578"/>
      <c r="AD97" s="1578"/>
      <c r="AE97" s="1578"/>
      <c r="AF97" s="1578"/>
      <c r="AG97" s="1578"/>
      <c r="AH97" s="1578"/>
      <c r="AI97" s="1578"/>
      <c r="AJ97" s="1578"/>
      <c r="AK97" s="1578"/>
      <c r="AL97" s="1578"/>
      <c r="AM97" s="1578"/>
      <c r="AN97" s="1578"/>
      <c r="AO97" s="1578"/>
      <c r="AP97" s="1578"/>
      <c r="AQ97" s="1578"/>
      <c r="AR97" s="1578"/>
      <c r="AS97" s="1578"/>
      <c r="AT97" s="1578"/>
      <c r="AU97" s="1578"/>
      <c r="AV97" s="1578"/>
      <c r="AW97" s="1578"/>
      <c r="AX97" s="1578"/>
      <c r="AY97" s="1578"/>
      <c r="AZ97" s="1578"/>
      <c r="BA97" s="1579"/>
      <c r="BB97" s="1578"/>
      <c r="BC97" s="1580"/>
      <c r="BD97" s="1578"/>
      <c r="BE97" s="1579"/>
      <c r="BF97" s="1579"/>
      <c r="BG97" s="1578"/>
      <c r="BH97" s="1579"/>
      <c r="BI97" s="476"/>
      <c r="BJ97" s="529"/>
      <c r="BK97" s="528"/>
    </row>
    <row r="98" spans="2:63">
      <c r="Q98" s="459"/>
      <c r="R98" s="544"/>
      <c r="S98" s="543"/>
      <c r="T98" s="905" t="s">
        <v>127</v>
      </c>
      <c r="Z98" s="855"/>
      <c r="AA98" s="1578"/>
      <c r="AB98" s="1578"/>
      <c r="AC98" s="1578"/>
      <c r="AD98" s="1578"/>
      <c r="AE98" s="1578"/>
      <c r="AF98" s="1578"/>
      <c r="AG98" s="1578"/>
      <c r="AH98" s="1578"/>
      <c r="AI98" s="1578"/>
      <c r="AJ98" s="1578"/>
      <c r="AK98" s="1578"/>
      <c r="AL98" s="1578"/>
      <c r="AM98" s="1578"/>
      <c r="AN98" s="1578"/>
      <c r="AO98" s="1578"/>
      <c r="AP98" s="1578"/>
      <c r="AQ98" s="1578"/>
      <c r="AR98" s="1578"/>
      <c r="AS98" s="1578"/>
      <c r="AT98" s="1578"/>
      <c r="AU98" s="1578"/>
      <c r="AV98" s="1578"/>
      <c r="AW98" s="1578"/>
      <c r="AX98" s="1578"/>
      <c r="AY98" s="1578"/>
      <c r="AZ98" s="1578"/>
      <c r="BA98" s="1579"/>
      <c r="BB98" s="1578"/>
      <c r="BC98" s="1580"/>
      <c r="BD98" s="1578"/>
      <c r="BE98" s="1579"/>
      <c r="BF98" s="1579"/>
      <c r="BG98" s="1578"/>
      <c r="BH98" s="1579"/>
      <c r="BI98" s="1257"/>
      <c r="BJ98" s="546"/>
      <c r="BK98" s="528"/>
    </row>
    <row r="99" spans="2:63">
      <c r="O99" s="27"/>
      <c r="Q99" s="459"/>
      <c r="R99" s="544"/>
      <c r="S99" s="543"/>
      <c r="T99" s="905" t="s">
        <v>230</v>
      </c>
      <c r="Z99" s="855"/>
      <c r="AA99" s="1578"/>
      <c r="AB99" s="1581"/>
      <c r="AC99" s="1581"/>
      <c r="AD99" s="1581"/>
      <c r="AE99" s="1581"/>
      <c r="AF99" s="1581"/>
      <c r="AG99" s="1581"/>
      <c r="AH99" s="1581"/>
      <c r="AI99" s="1581"/>
      <c r="AJ99" s="1581"/>
      <c r="AK99" s="1581"/>
      <c r="AL99" s="1581"/>
      <c r="AM99" s="1581"/>
      <c r="AN99" s="1581"/>
      <c r="AO99" s="1581"/>
      <c r="AP99" s="1581"/>
      <c r="AQ99" s="1581"/>
      <c r="AR99" s="1581"/>
      <c r="AS99" s="1581"/>
      <c r="AT99" s="1581"/>
      <c r="AU99" s="1581"/>
      <c r="AV99" s="1581"/>
      <c r="AW99" s="1581"/>
      <c r="AX99" s="1581"/>
      <c r="AY99" s="1581"/>
      <c r="AZ99" s="1581"/>
      <c r="BA99" s="1582"/>
      <c r="BB99" s="1581"/>
      <c r="BC99" s="1588"/>
      <c r="BD99" s="1581"/>
      <c r="BE99" s="1582"/>
      <c r="BF99" s="1582"/>
      <c r="BG99" s="1581"/>
      <c r="BH99" s="1582"/>
      <c r="BI99" s="1258"/>
      <c r="BJ99" s="552"/>
      <c r="BK99" s="528"/>
    </row>
    <row r="100" spans="2:63">
      <c r="O100" s="27"/>
      <c r="Q100" s="459"/>
      <c r="R100" s="544"/>
      <c r="S100" s="543"/>
      <c r="T100" s="904" t="s">
        <v>229</v>
      </c>
      <c r="Z100" s="855"/>
      <c r="AA100" s="1578"/>
      <c r="AB100" s="1578"/>
      <c r="AC100" s="1578"/>
      <c r="AD100" s="1578"/>
      <c r="AE100" s="1578"/>
      <c r="AF100" s="1578"/>
      <c r="AG100" s="1578"/>
      <c r="AH100" s="1578"/>
      <c r="AI100" s="1578"/>
      <c r="AJ100" s="1578"/>
      <c r="AK100" s="1578"/>
      <c r="AL100" s="1578"/>
      <c r="AM100" s="1578"/>
      <c r="AN100" s="1578"/>
      <c r="AO100" s="1578"/>
      <c r="AP100" s="1578"/>
      <c r="AQ100" s="1578"/>
      <c r="AR100" s="1578"/>
      <c r="AS100" s="1578"/>
      <c r="AT100" s="1578"/>
      <c r="AU100" s="1578"/>
      <c r="AV100" s="1578"/>
      <c r="AW100" s="1578"/>
      <c r="AX100" s="1578"/>
      <c r="AY100" s="1578"/>
      <c r="AZ100" s="1578"/>
      <c r="BA100" s="1579"/>
      <c r="BB100" s="1578"/>
      <c r="BC100" s="1580"/>
      <c r="BD100" s="1578"/>
      <c r="BE100" s="1579"/>
      <c r="BF100" s="1579"/>
      <c r="BG100" s="1578"/>
      <c r="BH100" s="1579"/>
      <c r="BI100" s="1257"/>
      <c r="BJ100" s="546"/>
      <c r="BK100" s="528"/>
    </row>
    <row r="101" spans="2:63">
      <c r="B101" s="27"/>
      <c r="C101" s="27"/>
      <c r="D101" s="27"/>
      <c r="E101" s="27"/>
      <c r="F101" s="27"/>
      <c r="G101" s="27"/>
      <c r="H101" s="27"/>
      <c r="I101" s="27"/>
      <c r="J101" s="27"/>
      <c r="K101" s="27"/>
      <c r="L101" s="27"/>
      <c r="M101" s="27"/>
      <c r="N101" s="27"/>
      <c r="O101" s="27"/>
      <c r="P101" s="27"/>
      <c r="Q101" s="459"/>
      <c r="R101" s="553" t="s">
        <v>401</v>
      </c>
      <c r="S101" s="554"/>
      <c r="T101" s="906"/>
      <c r="W101" s="1550"/>
      <c r="X101" s="1550"/>
      <c r="Y101" s="1554"/>
      <c r="Z101" s="1563"/>
      <c r="AA101" s="555">
        <v>126151.74258341115</v>
      </c>
      <c r="AB101" s="555">
        <v>128437.58067007564</v>
      </c>
      <c r="AC101" s="555">
        <v>134622.3452594658</v>
      </c>
      <c r="AD101" s="555">
        <v>134720.98131344991</v>
      </c>
      <c r="AE101" s="555">
        <v>142931.61918904286</v>
      </c>
      <c r="AF101" s="555">
        <v>145163.05713198637</v>
      </c>
      <c r="AG101" s="555">
        <v>147638.8178369482</v>
      </c>
      <c r="AH101" s="555">
        <v>143153.21353527383</v>
      </c>
      <c r="AI101" s="555">
        <v>141498.84091493773</v>
      </c>
      <c r="AJ101" s="555">
        <v>148712.79378196105</v>
      </c>
      <c r="AK101" s="555">
        <v>151950.20357509184</v>
      </c>
      <c r="AL101" s="555">
        <v>149591.06763290992</v>
      </c>
      <c r="AM101" s="555">
        <v>159292.5798208529</v>
      </c>
      <c r="AN101" s="555">
        <v>160972.52888808851</v>
      </c>
      <c r="AO101" s="555">
        <v>161433.72140437036</v>
      </c>
      <c r="AP101" s="555">
        <v>165375.49375977321</v>
      </c>
      <c r="AQ101" s="555">
        <v>157150.83002045515</v>
      </c>
      <c r="AR101" s="555">
        <v>168927.97522729871</v>
      </c>
      <c r="AS101" s="555">
        <v>163733.30722966604</v>
      </c>
      <c r="AT101" s="555">
        <v>159552.07530710378</v>
      </c>
      <c r="AU101" s="555">
        <v>176017.86823834703</v>
      </c>
      <c r="AV101" s="555">
        <v>188360.21575290381</v>
      </c>
      <c r="AW101" s="555">
        <v>208068.64797341704</v>
      </c>
      <c r="AX101" s="555">
        <v>209487.59229759293</v>
      </c>
      <c r="AY101" s="555">
        <v>197765.26045343463</v>
      </c>
      <c r="AZ101" s="555">
        <v>186547.29193404791</v>
      </c>
      <c r="BA101" s="556">
        <v>180656.13000084457</v>
      </c>
      <c r="BB101" s="555">
        <v>184707.47980663122</v>
      </c>
      <c r="BC101" s="557">
        <v>160250.98551241707</v>
      </c>
      <c r="BD101" s="555">
        <v>157288.02650680847</v>
      </c>
      <c r="BE101" s="556">
        <v>167916.60867306797</v>
      </c>
      <c r="BF101" s="556">
        <v>160293.93225102205</v>
      </c>
      <c r="BG101" s="555">
        <v>158103.06163393339</v>
      </c>
      <c r="BH101" s="556">
        <v>145761.86925224439</v>
      </c>
      <c r="BI101" s="555"/>
      <c r="BJ101" s="558"/>
      <c r="BK101" s="466"/>
    </row>
    <row r="102" spans="2:63">
      <c r="Q102" s="459"/>
      <c r="R102" s="559"/>
      <c r="S102" s="842" t="s">
        <v>369</v>
      </c>
      <c r="T102" s="907"/>
      <c r="W102" s="1550"/>
      <c r="X102" s="1568"/>
      <c r="Y102" s="1550"/>
      <c r="Z102" s="1559"/>
      <c r="AA102" s="1589"/>
      <c r="AB102" s="1589"/>
      <c r="AC102" s="1589"/>
      <c r="AD102" s="1589"/>
      <c r="AE102" s="1589"/>
      <c r="AF102" s="1589"/>
      <c r="AG102" s="1589"/>
      <c r="AH102" s="1589"/>
      <c r="AI102" s="1589"/>
      <c r="AJ102" s="1589"/>
      <c r="AK102" s="1589"/>
      <c r="AL102" s="1589"/>
      <c r="AM102" s="1589"/>
      <c r="AN102" s="1589"/>
      <c r="AO102" s="1589"/>
      <c r="AP102" s="1589"/>
      <c r="AQ102" s="1589"/>
      <c r="AR102" s="1589"/>
      <c r="AS102" s="1589"/>
      <c r="AT102" s="1589"/>
      <c r="AU102" s="1589"/>
      <c r="AV102" s="1589"/>
      <c r="AW102" s="1589"/>
      <c r="AX102" s="1589"/>
      <c r="AY102" s="1589"/>
      <c r="AZ102" s="1589"/>
      <c r="BA102" s="1589"/>
      <c r="BB102" s="1589"/>
      <c r="BC102" s="1589"/>
      <c r="BD102" s="1589"/>
      <c r="BE102" s="1598"/>
      <c r="BF102" s="1598"/>
      <c r="BG102" s="1599"/>
      <c r="BH102" s="1598"/>
      <c r="BI102" s="560"/>
      <c r="BJ102" s="562"/>
      <c r="BK102" s="528"/>
    </row>
    <row r="103" spans="2:63">
      <c r="Q103" s="459"/>
      <c r="R103" s="559"/>
      <c r="S103" s="843" t="s">
        <v>370</v>
      </c>
      <c r="T103" s="907"/>
      <c r="W103" s="1550"/>
      <c r="X103" s="1568"/>
      <c r="Y103" s="1550"/>
      <c r="Z103" s="1559"/>
      <c r="AA103" s="1589"/>
      <c r="AB103" s="1589"/>
      <c r="AC103" s="1589"/>
      <c r="AD103" s="1589"/>
      <c r="AE103" s="1589"/>
      <c r="AF103" s="1589"/>
      <c r="AG103" s="1589"/>
      <c r="AH103" s="1589"/>
      <c r="AI103" s="1589"/>
      <c r="AJ103" s="1589"/>
      <c r="AK103" s="1589"/>
      <c r="AL103" s="1589"/>
      <c r="AM103" s="1589"/>
      <c r="AN103" s="1589"/>
      <c r="AO103" s="1589"/>
      <c r="AP103" s="1589"/>
      <c r="AQ103" s="1589"/>
      <c r="AR103" s="1589"/>
      <c r="AS103" s="1589"/>
      <c r="AT103" s="1589"/>
      <c r="AU103" s="1589"/>
      <c r="AV103" s="1589"/>
      <c r="AW103" s="1589"/>
      <c r="AX103" s="1589"/>
      <c r="AY103" s="1589"/>
      <c r="AZ103" s="1589"/>
      <c r="BA103" s="1589"/>
      <c r="BB103" s="1589"/>
      <c r="BC103" s="1589"/>
      <c r="BD103" s="1589"/>
      <c r="BE103" s="1590"/>
      <c r="BF103" s="1590"/>
      <c r="BG103" s="1589"/>
      <c r="BH103" s="1590"/>
      <c r="BI103" s="560"/>
      <c r="BJ103" s="562"/>
      <c r="BK103" s="528"/>
    </row>
    <row r="104" spans="2:63">
      <c r="Q104" s="459"/>
      <c r="R104" s="559"/>
      <c r="S104" s="843" t="s">
        <v>371</v>
      </c>
      <c r="T104" s="907"/>
      <c r="W104" s="1550"/>
      <c r="X104" s="1568"/>
      <c r="Y104" s="1550"/>
      <c r="Z104" s="1559"/>
      <c r="AA104" s="1589"/>
      <c r="AB104" s="1589"/>
      <c r="AC104" s="1589"/>
      <c r="AD104" s="1589"/>
      <c r="AE104" s="1589"/>
      <c r="AF104" s="1589"/>
      <c r="AG104" s="1589"/>
      <c r="AH104" s="1589"/>
      <c r="AI104" s="1589"/>
      <c r="AJ104" s="1589"/>
      <c r="AK104" s="1589"/>
      <c r="AL104" s="1589"/>
      <c r="AM104" s="1589"/>
      <c r="AN104" s="1589"/>
      <c r="AO104" s="1589"/>
      <c r="AP104" s="1589"/>
      <c r="AQ104" s="1589"/>
      <c r="AR104" s="1589"/>
      <c r="AS104" s="1589"/>
      <c r="AT104" s="1589"/>
      <c r="AU104" s="1589"/>
      <c r="AV104" s="1589"/>
      <c r="AW104" s="1589"/>
      <c r="AX104" s="1589"/>
      <c r="AY104" s="1589"/>
      <c r="AZ104" s="1589"/>
      <c r="BA104" s="1589"/>
      <c r="BB104" s="1589"/>
      <c r="BC104" s="1589"/>
      <c r="BD104" s="1589"/>
      <c r="BE104" s="1590"/>
      <c r="BF104" s="1590"/>
      <c r="BG104" s="1589"/>
      <c r="BH104" s="1590"/>
      <c r="BI104" s="560"/>
      <c r="BJ104" s="562"/>
      <c r="BK104" s="528"/>
    </row>
    <row r="105" spans="2:63">
      <c r="Q105" s="459"/>
      <c r="R105" s="559"/>
      <c r="S105" s="843" t="s">
        <v>372</v>
      </c>
      <c r="T105" s="907"/>
      <c r="W105" s="1550"/>
      <c r="X105" s="1568"/>
      <c r="Y105" s="1550"/>
      <c r="Z105" s="1559"/>
      <c r="AA105" s="1589"/>
      <c r="AB105" s="1589"/>
      <c r="AC105" s="1589"/>
      <c r="AD105" s="1589"/>
      <c r="AE105" s="1589"/>
      <c r="AF105" s="1589"/>
      <c r="AG105" s="1589"/>
      <c r="AH105" s="1589"/>
      <c r="AI105" s="1589"/>
      <c r="AJ105" s="1589"/>
      <c r="AK105" s="1589"/>
      <c r="AL105" s="1589"/>
      <c r="AM105" s="1589"/>
      <c r="AN105" s="1589"/>
      <c r="AO105" s="1589"/>
      <c r="AP105" s="1589"/>
      <c r="AQ105" s="1589"/>
      <c r="AR105" s="1589"/>
      <c r="AS105" s="1589"/>
      <c r="AT105" s="1589"/>
      <c r="AU105" s="1589"/>
      <c r="AV105" s="1589"/>
      <c r="AW105" s="1589"/>
      <c r="AX105" s="1589"/>
      <c r="AY105" s="1589"/>
      <c r="AZ105" s="1589"/>
      <c r="BA105" s="1589"/>
      <c r="BB105" s="1589"/>
      <c r="BC105" s="1589"/>
      <c r="BD105" s="1589"/>
      <c r="BE105" s="1590"/>
      <c r="BF105" s="1590"/>
      <c r="BG105" s="1589"/>
      <c r="BH105" s="1590"/>
      <c r="BI105" s="560"/>
      <c r="BJ105" s="562"/>
      <c r="BK105" s="528"/>
    </row>
    <row r="106" spans="2:63">
      <c r="Q106" s="459"/>
      <c r="R106" s="559"/>
      <c r="S106" s="843" t="s">
        <v>373</v>
      </c>
      <c r="T106" s="907"/>
      <c r="W106" s="1550"/>
      <c r="X106" s="1568"/>
      <c r="Y106" s="1550"/>
      <c r="Z106" s="1559"/>
      <c r="AA106" s="1589"/>
      <c r="AB106" s="1589"/>
      <c r="AC106" s="1589"/>
      <c r="AD106" s="1589"/>
      <c r="AE106" s="1589"/>
      <c r="AF106" s="1589"/>
      <c r="AG106" s="1589"/>
      <c r="AH106" s="1589"/>
      <c r="AI106" s="1589"/>
      <c r="AJ106" s="1589"/>
      <c r="AK106" s="1589"/>
      <c r="AL106" s="1589"/>
      <c r="AM106" s="1589"/>
      <c r="AN106" s="1589"/>
      <c r="AO106" s="1589"/>
      <c r="AP106" s="1589"/>
      <c r="AQ106" s="1589"/>
      <c r="AR106" s="1589"/>
      <c r="AS106" s="1589"/>
      <c r="AT106" s="1589"/>
      <c r="AU106" s="1589"/>
      <c r="AV106" s="1589"/>
      <c r="AW106" s="1589"/>
      <c r="AX106" s="1589"/>
      <c r="AY106" s="1589"/>
      <c r="AZ106" s="1589"/>
      <c r="BA106" s="1589"/>
      <c r="BB106" s="1589"/>
      <c r="BC106" s="1589"/>
      <c r="BD106" s="1589"/>
      <c r="BE106" s="1590"/>
      <c r="BF106" s="1590"/>
      <c r="BG106" s="1589"/>
      <c r="BH106" s="1590"/>
      <c r="BI106" s="560"/>
      <c r="BJ106" s="562"/>
      <c r="BK106" s="528"/>
    </row>
    <row r="107" spans="2:63">
      <c r="Q107" s="459"/>
      <c r="R107" s="559"/>
      <c r="S107" s="843" t="s">
        <v>374</v>
      </c>
      <c r="T107" s="907"/>
      <c r="W107" s="1550"/>
      <c r="X107" s="1568"/>
      <c r="Y107" s="1550"/>
      <c r="Z107" s="1559"/>
      <c r="AA107" s="1589"/>
      <c r="AB107" s="1589"/>
      <c r="AC107" s="1589"/>
      <c r="AD107" s="1589"/>
      <c r="AE107" s="1589"/>
      <c r="AF107" s="1589"/>
      <c r="AG107" s="1589"/>
      <c r="AH107" s="1589"/>
      <c r="AI107" s="1589"/>
      <c r="AJ107" s="1589"/>
      <c r="AK107" s="1589"/>
      <c r="AL107" s="1589"/>
      <c r="AM107" s="1589"/>
      <c r="AN107" s="1589"/>
      <c r="AO107" s="1589"/>
      <c r="AP107" s="1589"/>
      <c r="AQ107" s="1589"/>
      <c r="AR107" s="1589"/>
      <c r="AS107" s="1589"/>
      <c r="AT107" s="1589"/>
      <c r="AU107" s="1589"/>
      <c r="AV107" s="1589"/>
      <c r="AW107" s="1589"/>
      <c r="AX107" s="1589"/>
      <c r="AY107" s="1589"/>
      <c r="AZ107" s="1589"/>
      <c r="BA107" s="1589"/>
      <c r="BB107" s="1589"/>
      <c r="BC107" s="1589"/>
      <c r="BD107" s="1589"/>
      <c r="BE107" s="1590"/>
      <c r="BF107" s="1590"/>
      <c r="BG107" s="1589"/>
      <c r="BH107" s="1590"/>
      <c r="BI107" s="560"/>
      <c r="BJ107" s="562"/>
      <c r="BK107" s="528"/>
    </row>
    <row r="108" spans="2:63">
      <c r="Q108" s="459"/>
      <c r="R108" s="559"/>
      <c r="S108" s="843" t="s">
        <v>375</v>
      </c>
      <c r="T108" s="907"/>
      <c r="W108" s="1550"/>
      <c r="X108" s="1568"/>
      <c r="Y108" s="1550"/>
      <c r="Z108" s="1559"/>
      <c r="AA108" s="1589"/>
      <c r="AB108" s="1589"/>
      <c r="AC108" s="1589"/>
      <c r="AD108" s="1589"/>
      <c r="AE108" s="1589"/>
      <c r="AF108" s="1589"/>
      <c r="AG108" s="1589"/>
      <c r="AH108" s="1589"/>
      <c r="AI108" s="1589"/>
      <c r="AJ108" s="1589"/>
      <c r="AK108" s="1589"/>
      <c r="AL108" s="1589"/>
      <c r="AM108" s="1589"/>
      <c r="AN108" s="1589"/>
      <c r="AO108" s="1589"/>
      <c r="AP108" s="1589"/>
      <c r="AQ108" s="1589"/>
      <c r="AR108" s="1589"/>
      <c r="AS108" s="1589"/>
      <c r="AT108" s="1589"/>
      <c r="AU108" s="1589"/>
      <c r="AV108" s="1589"/>
      <c r="AW108" s="1589"/>
      <c r="AX108" s="1589"/>
      <c r="AY108" s="1589"/>
      <c r="AZ108" s="1589"/>
      <c r="BA108" s="1589"/>
      <c r="BB108" s="1589"/>
      <c r="BC108" s="1589"/>
      <c r="BD108" s="1589"/>
      <c r="BE108" s="1590"/>
      <c r="BF108" s="1590"/>
      <c r="BG108" s="1589"/>
      <c r="BH108" s="1590"/>
      <c r="BI108" s="560"/>
      <c r="BJ108" s="562"/>
      <c r="BK108" s="528"/>
    </row>
    <row r="109" spans="2:63">
      <c r="Q109" s="459"/>
      <c r="R109" s="559"/>
      <c r="S109" s="843" t="s">
        <v>376</v>
      </c>
      <c r="T109" s="907"/>
      <c r="W109" s="1550"/>
      <c r="X109" s="1568"/>
      <c r="Y109" s="1550"/>
      <c r="Z109" s="1559"/>
      <c r="AA109" s="1589"/>
      <c r="AB109" s="1589"/>
      <c r="AC109" s="1589"/>
      <c r="AD109" s="1589"/>
      <c r="AE109" s="1589"/>
      <c r="AF109" s="1589"/>
      <c r="AG109" s="1589"/>
      <c r="AH109" s="1589"/>
      <c r="AI109" s="1589"/>
      <c r="AJ109" s="1589"/>
      <c r="AK109" s="1589"/>
      <c r="AL109" s="1589"/>
      <c r="AM109" s="1589"/>
      <c r="AN109" s="1589"/>
      <c r="AO109" s="1589"/>
      <c r="AP109" s="1589"/>
      <c r="AQ109" s="1589"/>
      <c r="AR109" s="1589"/>
      <c r="AS109" s="1589"/>
      <c r="AT109" s="1589"/>
      <c r="AU109" s="1589"/>
      <c r="AV109" s="1589"/>
      <c r="AW109" s="1589"/>
      <c r="AX109" s="1589"/>
      <c r="AY109" s="1589"/>
      <c r="AZ109" s="1589"/>
      <c r="BA109" s="1589"/>
      <c r="BB109" s="1589"/>
      <c r="BC109" s="1589"/>
      <c r="BD109" s="1589"/>
      <c r="BE109" s="1590"/>
      <c r="BF109" s="1590"/>
      <c r="BG109" s="1589"/>
      <c r="BH109" s="1590"/>
      <c r="BI109" s="560"/>
      <c r="BJ109" s="562"/>
      <c r="BK109" s="528"/>
    </row>
    <row r="110" spans="2:63">
      <c r="Q110" s="459"/>
      <c r="R110" s="559"/>
      <c r="S110" s="843" t="s">
        <v>377</v>
      </c>
      <c r="T110" s="907"/>
      <c r="W110" s="1550"/>
      <c r="X110" s="1568"/>
      <c r="Y110" s="1550"/>
      <c r="Z110" s="1559"/>
      <c r="AA110" s="1589"/>
      <c r="AB110" s="1589"/>
      <c r="AC110" s="1589"/>
      <c r="AD110" s="1589"/>
      <c r="AE110" s="1589"/>
      <c r="AF110" s="1589"/>
      <c r="AG110" s="1589"/>
      <c r="AH110" s="1589"/>
      <c r="AI110" s="1589"/>
      <c r="AJ110" s="1589"/>
      <c r="AK110" s="1589"/>
      <c r="AL110" s="1589"/>
      <c r="AM110" s="1589"/>
      <c r="AN110" s="1589"/>
      <c r="AO110" s="1589"/>
      <c r="AP110" s="1589"/>
      <c r="AQ110" s="1589"/>
      <c r="AR110" s="1589"/>
      <c r="AS110" s="1589"/>
      <c r="AT110" s="1589"/>
      <c r="AU110" s="1589"/>
      <c r="AV110" s="1589"/>
      <c r="AW110" s="1589"/>
      <c r="AX110" s="1589"/>
      <c r="AY110" s="1589"/>
      <c r="AZ110" s="1589"/>
      <c r="BA110" s="1589"/>
      <c r="BB110" s="1589"/>
      <c r="BC110" s="1589"/>
      <c r="BD110" s="1589"/>
      <c r="BE110" s="1590"/>
      <c r="BF110" s="1590"/>
      <c r="BG110" s="1589"/>
      <c r="BH110" s="1590"/>
      <c r="BI110" s="560"/>
      <c r="BJ110" s="562"/>
      <c r="BK110" s="528"/>
    </row>
    <row r="111" spans="2:63">
      <c r="Q111" s="459"/>
      <c r="R111" s="559"/>
      <c r="S111" s="843" t="s">
        <v>378</v>
      </c>
      <c r="T111" s="908"/>
      <c r="W111" s="1550"/>
      <c r="X111" s="1568"/>
      <c r="Y111" s="1550"/>
      <c r="Z111" s="1559"/>
      <c r="AA111" s="1589"/>
      <c r="AB111" s="1589"/>
      <c r="AC111" s="1589"/>
      <c r="AD111" s="1589"/>
      <c r="AE111" s="1589"/>
      <c r="AF111" s="1589"/>
      <c r="AG111" s="1589"/>
      <c r="AH111" s="1589"/>
      <c r="AI111" s="1589"/>
      <c r="AJ111" s="1589"/>
      <c r="AK111" s="1589"/>
      <c r="AL111" s="1589"/>
      <c r="AM111" s="1589"/>
      <c r="AN111" s="1589"/>
      <c r="AO111" s="1589"/>
      <c r="AP111" s="1589"/>
      <c r="AQ111" s="1589"/>
      <c r="AR111" s="1589"/>
      <c r="AS111" s="1589"/>
      <c r="AT111" s="1589"/>
      <c r="AU111" s="1589"/>
      <c r="AV111" s="1589"/>
      <c r="AW111" s="1589"/>
      <c r="AX111" s="1589"/>
      <c r="AY111" s="1589"/>
      <c r="AZ111" s="1589"/>
      <c r="BA111" s="1589"/>
      <c r="BB111" s="1589"/>
      <c r="BC111" s="1589"/>
      <c r="BD111" s="1589"/>
      <c r="BE111" s="1590"/>
      <c r="BF111" s="1590"/>
      <c r="BG111" s="1589"/>
      <c r="BH111" s="1590"/>
      <c r="BI111" s="560"/>
      <c r="BJ111" s="562"/>
      <c r="BK111" s="528"/>
    </row>
    <row r="112" spans="2:63" ht="14.4" thickBot="1">
      <c r="Q112" s="459"/>
      <c r="R112" s="564"/>
      <c r="S112" s="565" t="s">
        <v>132</v>
      </c>
      <c r="T112" s="909"/>
      <c r="W112" s="1550"/>
      <c r="Y112" s="1550"/>
      <c r="Z112" s="1559"/>
      <c r="AA112" s="1589"/>
      <c r="AB112" s="1589"/>
      <c r="AC112" s="1589"/>
      <c r="AD112" s="1589"/>
      <c r="AE112" s="1589"/>
      <c r="AF112" s="1589"/>
      <c r="AG112" s="1589"/>
      <c r="AH112" s="1589"/>
      <c r="AI112" s="1589"/>
      <c r="AJ112" s="1589"/>
      <c r="AK112" s="1589"/>
      <c r="AL112" s="1589"/>
      <c r="AM112" s="1589"/>
      <c r="AN112" s="1589"/>
      <c r="AO112" s="1589"/>
      <c r="AP112" s="1589"/>
      <c r="AQ112" s="1589"/>
      <c r="AR112" s="1589"/>
      <c r="AS112" s="1589"/>
      <c r="AT112" s="1589"/>
      <c r="AU112" s="1589"/>
      <c r="AV112" s="1589"/>
      <c r="AW112" s="1589"/>
      <c r="AX112" s="1589"/>
      <c r="AY112" s="1589"/>
      <c r="AZ112" s="1589"/>
      <c r="BA112" s="1589"/>
      <c r="BB112" s="1589"/>
      <c r="BC112" s="1589"/>
      <c r="BD112" s="1589"/>
      <c r="BE112" s="1600"/>
      <c r="BF112" s="1600"/>
      <c r="BG112" s="1601"/>
      <c r="BH112" s="1600"/>
      <c r="BI112" s="1259"/>
      <c r="BJ112" s="566"/>
      <c r="BK112" s="528"/>
    </row>
    <row r="113" spans="2:67">
      <c r="B113" s="27"/>
      <c r="C113" s="27"/>
      <c r="D113" s="27"/>
      <c r="E113" s="27"/>
      <c r="F113" s="27"/>
      <c r="G113" s="27"/>
      <c r="H113" s="27"/>
      <c r="I113" s="27"/>
      <c r="J113" s="27"/>
      <c r="K113" s="27"/>
      <c r="L113" s="27"/>
      <c r="M113" s="27"/>
      <c r="N113" s="27"/>
      <c r="O113" s="27"/>
      <c r="P113" s="27"/>
      <c r="Q113" s="567" t="s">
        <v>293</v>
      </c>
      <c r="R113" s="568"/>
      <c r="S113" s="568"/>
      <c r="T113" s="878"/>
      <c r="V113" s="1550"/>
      <c r="W113" s="1550"/>
      <c r="X113" s="1550"/>
      <c r="Y113" s="1554"/>
      <c r="Z113" s="1541"/>
      <c r="AA113" s="569">
        <f>AA114+AA126+AA130</f>
        <v>95301.599107270798</v>
      </c>
      <c r="AB113" s="569">
        <f t="shared" ref="AB113:BA113" si="20">AB114+AB126+AB130</f>
        <v>96570.398895985621</v>
      </c>
      <c r="AC113" s="569">
        <f t="shared" si="20"/>
        <v>98064.018546208172</v>
      </c>
      <c r="AD113" s="569">
        <f t="shared" si="20"/>
        <v>95661.656157128033</v>
      </c>
      <c r="AE113" s="569">
        <f t="shared" si="20"/>
        <v>100774.69021487169</v>
      </c>
      <c r="AF113" s="569">
        <f t="shared" si="20"/>
        <v>101777.83947774168</v>
      </c>
      <c r="AG113" s="569">
        <f t="shared" si="20"/>
        <v>102915.46799981172</v>
      </c>
      <c r="AH113" s="569">
        <f t="shared" si="20"/>
        <v>101909.02663799326</v>
      </c>
      <c r="AI113" s="569">
        <f t="shared" si="20"/>
        <v>95620.946923686715</v>
      </c>
      <c r="AJ113" s="569">
        <f t="shared" si="20"/>
        <v>95925.890929587011</v>
      </c>
      <c r="AK113" s="569">
        <f t="shared" si="20"/>
        <v>97892.842972514511</v>
      </c>
      <c r="AL113" s="569">
        <f t="shared" si="20"/>
        <v>95798.494384781836</v>
      </c>
      <c r="AM113" s="569">
        <f t="shared" si="20"/>
        <v>93552.338224315405</v>
      </c>
      <c r="AN113" s="569">
        <f t="shared" si="20"/>
        <v>93605.556976805121</v>
      </c>
      <c r="AO113" s="569">
        <f t="shared" si="20"/>
        <v>92775.776087461752</v>
      </c>
      <c r="AP113" s="569">
        <f t="shared" si="20"/>
        <v>93063.11631800959</v>
      </c>
      <c r="AQ113" s="569">
        <f t="shared" si="20"/>
        <v>91766.50654219609</v>
      </c>
      <c r="AR113" s="569">
        <f t="shared" si="20"/>
        <v>91552.649124312695</v>
      </c>
      <c r="AS113" s="569">
        <f t="shared" si="20"/>
        <v>87986.001780007544</v>
      </c>
      <c r="AT113" s="569">
        <f t="shared" si="20"/>
        <v>78607.189588591122</v>
      </c>
      <c r="AU113" s="569">
        <f t="shared" si="20"/>
        <v>80282.499178900092</v>
      </c>
      <c r="AV113" s="569">
        <f t="shared" si="20"/>
        <v>79152.583360443256</v>
      </c>
      <c r="AW113" s="569">
        <f t="shared" si="20"/>
        <v>80990.359609102859</v>
      </c>
      <c r="AX113" s="569">
        <f t="shared" si="20"/>
        <v>82236.001792866708</v>
      </c>
      <c r="AY113" s="569">
        <f t="shared" si="20"/>
        <v>80803.051142642929</v>
      </c>
      <c r="AZ113" s="569">
        <f t="shared" si="20"/>
        <v>79583.811330120312</v>
      </c>
      <c r="BA113" s="569">
        <f t="shared" si="20"/>
        <v>79272.4202100041</v>
      </c>
      <c r="BB113" s="569">
        <f t="shared" ref="BB113:BG113" si="21">BB114+BB126+BB130</f>
        <v>80242.636346266096</v>
      </c>
      <c r="BC113" s="570">
        <f t="shared" si="21"/>
        <v>80104.620355692969</v>
      </c>
      <c r="BD113" s="569">
        <f t="shared" si="21"/>
        <v>78894.68700219685</v>
      </c>
      <c r="BE113" s="571">
        <f t="shared" si="21"/>
        <v>74391.664792520343</v>
      </c>
      <c r="BF113" s="571">
        <f t="shared" si="21"/>
        <v>76564.910073805673</v>
      </c>
      <c r="BG113" s="569">
        <f t="shared" si="21"/>
        <v>72449.819380822068</v>
      </c>
      <c r="BH113" s="571">
        <f t="shared" ref="BH113" si="22">BH114+BH126+BH130</f>
        <v>69922.956334500836</v>
      </c>
      <c r="BI113" s="569"/>
      <c r="BJ113" s="572"/>
      <c r="BK113" s="466"/>
    </row>
    <row r="114" spans="2:67">
      <c r="B114" s="27"/>
      <c r="C114" s="27"/>
      <c r="D114" s="27"/>
      <c r="E114" s="27"/>
      <c r="F114" s="27"/>
      <c r="G114" s="27"/>
      <c r="H114" s="27"/>
      <c r="I114" s="27"/>
      <c r="J114" s="27"/>
      <c r="K114" s="27"/>
      <c r="L114" s="27"/>
      <c r="M114" s="27"/>
      <c r="N114" s="27"/>
      <c r="O114" s="27"/>
      <c r="P114" s="27"/>
      <c r="Q114" s="573"/>
      <c r="R114" s="862" t="s">
        <v>294</v>
      </c>
      <c r="S114" s="574"/>
      <c r="T114" s="910"/>
      <c r="V114" s="1550"/>
      <c r="W114" s="1550"/>
      <c r="X114" s="1550"/>
      <c r="Y114" s="1550"/>
      <c r="Z114" s="1559"/>
      <c r="AA114" s="575">
        <f>'2.CO2-sector'!AA47</f>
        <v>65196.323143276459</v>
      </c>
      <c r="AB114" s="575">
        <f>'2.CO2-sector'!AB47</f>
        <v>66504.092305815269</v>
      </c>
      <c r="AC114" s="575">
        <f>'2.CO2-sector'!AC47</f>
        <v>66491.195503071212</v>
      </c>
      <c r="AD114" s="575">
        <f>'2.CO2-sector'!AD47</f>
        <v>65206.604272042714</v>
      </c>
      <c r="AE114" s="575">
        <f>'2.CO2-sector'!AE47</f>
        <v>66914.673664794915</v>
      </c>
      <c r="AF114" s="575">
        <f>'2.CO2-sector'!AF47</f>
        <v>67217.368352101825</v>
      </c>
      <c r="AG114" s="575">
        <f>'2.CO2-sector'!AG47</f>
        <v>67812.530773379403</v>
      </c>
      <c r="AH114" s="575">
        <f>'2.CO2-sector'!AH47</f>
        <v>65340.795303443796</v>
      </c>
      <c r="AI114" s="575">
        <f>'2.CO2-sector'!AI47</f>
        <v>59281.526422960596</v>
      </c>
      <c r="AJ114" s="575">
        <f>'2.CO2-sector'!AJ47</f>
        <v>59655.920434108535</v>
      </c>
      <c r="AK114" s="575">
        <f>'2.CO2-sector'!AK47</f>
        <v>60154.895210494251</v>
      </c>
      <c r="AL114" s="575">
        <f>'2.CO2-sector'!AL47</f>
        <v>58863.110648753762</v>
      </c>
      <c r="AM114" s="575">
        <f>'2.CO2-sector'!AM47</f>
        <v>56522.873815233681</v>
      </c>
      <c r="AN114" s="575">
        <f>'2.CO2-sector'!AN47</f>
        <v>55902.237976626049</v>
      </c>
      <c r="AO114" s="575">
        <f>'2.CO2-sector'!AO47</f>
        <v>55904.276289894995</v>
      </c>
      <c r="AP114" s="575">
        <f>'2.CO2-sector'!AP47</f>
        <v>56970.740081467309</v>
      </c>
      <c r="AQ114" s="575">
        <f>'2.CO2-sector'!AQ47</f>
        <v>57283.155380522221</v>
      </c>
      <c r="AR114" s="575">
        <f>'2.CO2-sector'!AR47</f>
        <v>56466.742968828396</v>
      </c>
      <c r="AS114" s="575">
        <f>'2.CO2-sector'!AS47</f>
        <v>52108.854452946929</v>
      </c>
      <c r="AT114" s="575">
        <f>'2.CO2-sector'!AT47</f>
        <v>46651.608739460622</v>
      </c>
      <c r="AU114" s="575">
        <f>'2.CO2-sector'!AU47</f>
        <v>47672.879069099632</v>
      </c>
      <c r="AV114" s="575">
        <f>'2.CO2-sector'!AV47</f>
        <v>47394.150784406789</v>
      </c>
      <c r="AW114" s="575">
        <f>'2.CO2-sector'!AW47</f>
        <v>47523.510632684731</v>
      </c>
      <c r="AX114" s="575">
        <f>'2.CO2-sector'!AX47</f>
        <v>49266.855777426448</v>
      </c>
      <c r="AY114" s="575">
        <f>'2.CO2-sector'!AY47</f>
        <v>48677.280068889304</v>
      </c>
      <c r="AZ114" s="575">
        <f>'2.CO2-sector'!AZ47</f>
        <v>47196.836073230443</v>
      </c>
      <c r="BA114" s="576">
        <f>'2.CO2-sector'!BA47</f>
        <v>46785.189820035106</v>
      </c>
      <c r="BB114" s="575">
        <f>'2.CO2-sector'!BB47</f>
        <v>47527.448361234463</v>
      </c>
      <c r="BC114" s="577">
        <f>'2.CO2-sector'!BC47</f>
        <v>46818.818253097525</v>
      </c>
      <c r="BD114" s="575">
        <f>'2.CO2-sector'!BD47</f>
        <v>45178.368053552695</v>
      </c>
      <c r="BE114" s="576">
        <f>'2.CO2-sector'!BE47</f>
        <v>42237.436213889378</v>
      </c>
      <c r="BF114" s="576">
        <f>'2.CO2-sector'!BF47</f>
        <v>43722.59560841546</v>
      </c>
      <c r="BG114" s="575">
        <f>'2.CO2-sector'!BG47</f>
        <v>40779.672816014587</v>
      </c>
      <c r="BH114" s="576">
        <f>'2.CO2-sector'!BH47</f>
        <v>38219.88959738487</v>
      </c>
      <c r="BI114" s="575"/>
      <c r="BJ114" s="578"/>
      <c r="BK114" s="579"/>
    </row>
    <row r="115" spans="2:67" ht="15" customHeight="1">
      <c r="B115" s="27"/>
      <c r="C115" s="27"/>
      <c r="D115" s="27"/>
      <c r="E115" s="27"/>
      <c r="F115" s="27"/>
      <c r="G115" s="27"/>
      <c r="H115" s="27"/>
      <c r="I115" s="27"/>
      <c r="J115" s="27"/>
      <c r="K115" s="27"/>
      <c r="L115" s="27"/>
      <c r="M115" s="27"/>
      <c r="N115" s="27"/>
      <c r="O115" s="27"/>
      <c r="P115" s="27"/>
      <c r="Q115" s="580"/>
      <c r="R115" s="880"/>
      <c r="S115" s="460" t="s">
        <v>45</v>
      </c>
      <c r="T115" s="881"/>
      <c r="X115" s="1550"/>
      <c r="Y115" s="1550"/>
      <c r="Z115" s="1559"/>
      <c r="AA115" s="581">
        <f t="shared" ref="AA115:AX115" si="23">SUM(AA116:AA119)</f>
        <v>48713.799951557143</v>
      </c>
      <c r="AB115" s="581">
        <f t="shared" si="23"/>
        <v>50055.727509006254</v>
      </c>
      <c r="AC115" s="581">
        <f t="shared" si="23"/>
        <v>50515.742177053216</v>
      </c>
      <c r="AD115" s="581">
        <f t="shared" si="23"/>
        <v>49824.560488012197</v>
      </c>
      <c r="AE115" s="581">
        <f t="shared" si="23"/>
        <v>50822.750362904619</v>
      </c>
      <c r="AF115" s="581">
        <f t="shared" si="23"/>
        <v>50688.531077973988</v>
      </c>
      <c r="AG115" s="581">
        <f t="shared" si="23"/>
        <v>51044.127701300742</v>
      </c>
      <c r="AH115" s="581">
        <f t="shared" si="23"/>
        <v>48409.229513127852</v>
      </c>
      <c r="AI115" s="581">
        <f t="shared" si="23"/>
        <v>43437.701232996616</v>
      </c>
      <c r="AJ115" s="581">
        <f t="shared" si="23"/>
        <v>43162.221354085559</v>
      </c>
      <c r="AK115" s="581">
        <f t="shared" si="23"/>
        <v>43487.276922285935</v>
      </c>
      <c r="AL115" s="581">
        <f t="shared" si="23"/>
        <v>42501.923029075173</v>
      </c>
      <c r="AM115" s="581">
        <f t="shared" si="23"/>
        <v>40225.138974983514</v>
      </c>
      <c r="AN115" s="581">
        <f t="shared" si="23"/>
        <v>40022.706637526935</v>
      </c>
      <c r="AO115" s="581">
        <f t="shared" si="23"/>
        <v>39745.124832842463</v>
      </c>
      <c r="AP115" s="581">
        <f t="shared" si="23"/>
        <v>41111.508723424922</v>
      </c>
      <c r="AQ115" s="581">
        <f t="shared" si="23"/>
        <v>41069.217387605189</v>
      </c>
      <c r="AR115" s="581">
        <f t="shared" si="23"/>
        <v>40094.300578232018</v>
      </c>
      <c r="AS115" s="581">
        <f t="shared" si="23"/>
        <v>37327.809573850856</v>
      </c>
      <c r="AT115" s="581">
        <f t="shared" si="23"/>
        <v>32651.320523922066</v>
      </c>
      <c r="AU115" s="581">
        <f t="shared" si="23"/>
        <v>32676.031698858231</v>
      </c>
      <c r="AV115" s="581">
        <f t="shared" si="23"/>
        <v>32983.411629760099</v>
      </c>
      <c r="AW115" s="581">
        <f t="shared" si="23"/>
        <v>33594.961899891277</v>
      </c>
      <c r="AX115" s="581">
        <f t="shared" si="23"/>
        <v>34930.311560817281</v>
      </c>
      <c r="AY115" s="581">
        <f t="shared" ref="AY115:BE115" si="24">SUM(AY116:AY119)</f>
        <v>34678.091525374628</v>
      </c>
      <c r="AZ115" s="581">
        <f t="shared" si="24"/>
        <v>33528.331890682399</v>
      </c>
      <c r="BA115" s="582">
        <f t="shared" si="24"/>
        <v>33431.599708774542</v>
      </c>
      <c r="BB115" s="581">
        <f t="shared" si="24"/>
        <v>33948.521332946191</v>
      </c>
      <c r="BC115" s="583">
        <f t="shared" si="24"/>
        <v>33571.283613378429</v>
      </c>
      <c r="BD115" s="581">
        <f t="shared" si="24"/>
        <v>32231.805069421283</v>
      </c>
      <c r="BE115" s="582">
        <f t="shared" si="24"/>
        <v>30704.635742564144</v>
      </c>
      <c r="BF115" s="582">
        <f t="shared" ref="BF115:BG115" si="25">SUM(BF116:BF119)</f>
        <v>31086.153924131802</v>
      </c>
      <c r="BG115" s="581">
        <f t="shared" si="25"/>
        <v>28926.600285414388</v>
      </c>
      <c r="BH115" s="582">
        <f t="shared" ref="BH115" si="26">SUM(BH116:BH119)</f>
        <v>26839.122069135439</v>
      </c>
      <c r="BI115" s="51"/>
      <c r="BJ115" s="585"/>
      <c r="BK115" s="579"/>
    </row>
    <row r="116" spans="2:67" ht="15" customHeight="1">
      <c r="B116" s="27"/>
      <c r="C116" s="27"/>
      <c r="D116" s="27"/>
      <c r="E116" s="27"/>
      <c r="F116" s="27"/>
      <c r="G116" s="27"/>
      <c r="H116" s="27"/>
      <c r="I116" s="27"/>
      <c r="J116" s="27"/>
      <c r="K116" s="27"/>
      <c r="L116" s="27"/>
      <c r="M116" s="27"/>
      <c r="N116" s="27"/>
      <c r="O116" s="27"/>
      <c r="P116" s="27"/>
      <c r="Q116" s="580"/>
      <c r="R116" s="880"/>
      <c r="S116" s="250"/>
      <c r="T116" s="882" t="s">
        <v>295</v>
      </c>
      <c r="Z116" s="1559"/>
      <c r="AA116" s="586">
        <f>'2.CO2-sector'!AA49</f>
        <v>38701.103416042592</v>
      </c>
      <c r="AB116" s="586">
        <f>'2.CO2-sector'!AB49</f>
        <v>40346.744742035473</v>
      </c>
      <c r="AC116" s="586">
        <f>'2.CO2-sector'!AC49</f>
        <v>41665.79114506545</v>
      </c>
      <c r="AD116" s="586">
        <f>'2.CO2-sector'!AD49</f>
        <v>41224.494256585334</v>
      </c>
      <c r="AE116" s="586">
        <f>'2.CO2-sector'!AE49</f>
        <v>42297.116417365723</v>
      </c>
      <c r="AF116" s="586">
        <f>'2.CO2-sector'!AF49</f>
        <v>42142.02726535382</v>
      </c>
      <c r="AG116" s="586">
        <f>'2.CO2-sector'!AG49</f>
        <v>42559.539804125336</v>
      </c>
      <c r="AH116" s="586">
        <f>'2.CO2-sector'!AH49</f>
        <v>39926.083389390726</v>
      </c>
      <c r="AI116" s="586">
        <f>'2.CO2-sector'!AI49</f>
        <v>35362.599382577479</v>
      </c>
      <c r="AJ116" s="586">
        <f>'2.CO2-sector'!AJ49</f>
        <v>35010.124942594921</v>
      </c>
      <c r="AK116" s="586">
        <f>'2.CO2-sector'!AK49</f>
        <v>35085.742906855594</v>
      </c>
      <c r="AL116" s="586">
        <f>'2.CO2-sector'!AL49</f>
        <v>34374.185269382258</v>
      </c>
      <c r="AM116" s="586">
        <f>'2.CO2-sector'!AM49</f>
        <v>32417.253435765444</v>
      </c>
      <c r="AN116" s="586">
        <f>'2.CO2-sector'!AN49</f>
        <v>31935.273453308597</v>
      </c>
      <c r="AO116" s="586">
        <f>'2.CO2-sector'!AO49</f>
        <v>31276.189983420805</v>
      </c>
      <c r="AP116" s="586">
        <f>'2.CO2-sector'!AP49</f>
        <v>32279.645554026018</v>
      </c>
      <c r="AQ116" s="586">
        <f>'2.CO2-sector'!AQ49</f>
        <v>31990.873871774482</v>
      </c>
      <c r="AR116" s="586">
        <f>'2.CO2-sector'!AR49</f>
        <v>30658.349937916188</v>
      </c>
      <c r="AS116" s="586">
        <f>'2.CO2-sector'!AS49</f>
        <v>28552.561480293498</v>
      </c>
      <c r="AT116" s="586">
        <f>'2.CO2-sector'!AT49</f>
        <v>25308.481718967807</v>
      </c>
      <c r="AU116" s="586">
        <f>'2.CO2-sector'!AU49</f>
        <v>24321.270937421363</v>
      </c>
      <c r="AV116" s="586">
        <f>'2.CO2-sector'!AV49</f>
        <v>24982.895526650263</v>
      </c>
      <c r="AW116" s="586">
        <f>'2.CO2-sector'!AW49</f>
        <v>25624.79533860795</v>
      </c>
      <c r="AX116" s="586">
        <f>'2.CO2-sector'!AX49</f>
        <v>26805.206128279013</v>
      </c>
      <c r="AY116" s="586">
        <f>'2.CO2-sector'!AY49</f>
        <v>26557.37523672733</v>
      </c>
      <c r="AZ116" s="586">
        <f>'2.CO2-sector'!AZ49</f>
        <v>25936.139788924989</v>
      </c>
      <c r="BA116" s="561">
        <f>'2.CO2-sector'!BA49</f>
        <v>25969.470794926132</v>
      </c>
      <c r="BB116" s="586">
        <f>'2.CO2-sector'!BB49</f>
        <v>26428.778063772283</v>
      </c>
      <c r="BC116" s="587">
        <f>'2.CO2-sector'!BC49</f>
        <v>26182.943719015086</v>
      </c>
      <c r="BD116" s="586">
        <f>'2.CO2-sector'!BD49</f>
        <v>25328.005761907836</v>
      </c>
      <c r="BE116" s="561">
        <f>'2.CO2-sector'!BE49</f>
        <v>24490.267324230699</v>
      </c>
      <c r="BF116" s="561">
        <f>'2.CO2-sector'!BF49</f>
        <v>24395.605542970698</v>
      </c>
      <c r="BG116" s="586">
        <f>'2.CO2-sector'!BG49</f>
        <v>22479.160225974269</v>
      </c>
      <c r="BH116" s="561">
        <f>'2.CO2-sector'!BH49</f>
        <v>20755.858711412857</v>
      </c>
      <c r="BI116" s="586"/>
      <c r="BJ116" s="588"/>
      <c r="BK116" s="579"/>
    </row>
    <row r="117" spans="2:67" ht="15" customHeight="1">
      <c r="B117" s="27"/>
      <c r="C117" s="27"/>
      <c r="D117" s="27"/>
      <c r="E117" s="27"/>
      <c r="F117" s="27"/>
      <c r="G117" s="27"/>
      <c r="H117" s="27"/>
      <c r="I117" s="27"/>
      <c r="J117" s="27"/>
      <c r="K117" s="27"/>
      <c r="L117" s="27"/>
      <c r="M117" s="27"/>
      <c r="N117" s="27"/>
      <c r="O117" s="27"/>
      <c r="P117" s="27"/>
      <c r="Q117" s="580"/>
      <c r="R117" s="880"/>
      <c r="S117" s="250"/>
      <c r="T117" s="883" t="s">
        <v>296</v>
      </c>
      <c r="Z117" s="1559"/>
      <c r="AA117" s="560">
        <f>'2.CO2-sector'!AA50</f>
        <v>6674.4490046098008</v>
      </c>
      <c r="AB117" s="560">
        <f>'2.CO2-sector'!AB50</f>
        <v>6524.5328569297899</v>
      </c>
      <c r="AC117" s="560">
        <f>'2.CO2-sector'!AC50</f>
        <v>5945.8339540571296</v>
      </c>
      <c r="AD117" s="560">
        <f>'2.CO2-sector'!AD50</f>
        <v>5842.3534676861218</v>
      </c>
      <c r="AE117" s="560">
        <f>'2.CO2-sector'!AE50</f>
        <v>5740.0247792311475</v>
      </c>
      <c r="AF117" s="560">
        <f>'2.CO2-sector'!AF50</f>
        <v>5795.1316308500936</v>
      </c>
      <c r="AG117" s="560">
        <f>'2.CO2-sector'!AG50</f>
        <v>5789.0719316293607</v>
      </c>
      <c r="AH117" s="560">
        <f>'2.CO2-sector'!AH50</f>
        <v>5903.8352801359188</v>
      </c>
      <c r="AI117" s="560">
        <f>'2.CO2-sector'!AI50</f>
        <v>5638.1994106625216</v>
      </c>
      <c r="AJ117" s="560">
        <f>'2.CO2-sector'!AJ50</f>
        <v>5703.2053582387398</v>
      </c>
      <c r="AK117" s="560">
        <f>'2.CO2-sector'!AK50</f>
        <v>5899.9845210859867</v>
      </c>
      <c r="AL117" s="560">
        <f>'2.CO2-sector'!AL50</f>
        <v>5594.9262706926856</v>
      </c>
      <c r="AM117" s="560">
        <f>'2.CO2-sector'!AM50</f>
        <v>5607.0023060629446</v>
      </c>
      <c r="AN117" s="560">
        <f>'2.CO2-sector'!AN50</f>
        <v>6016.2632307025469</v>
      </c>
      <c r="AO117" s="560">
        <f>'2.CO2-sector'!AO50</f>
        <v>6398.6869967575658</v>
      </c>
      <c r="AP117" s="560">
        <f>'2.CO2-sector'!AP50</f>
        <v>6645.7105523034488</v>
      </c>
      <c r="AQ117" s="560">
        <f>'2.CO2-sector'!AQ50</f>
        <v>6788.1886315874171</v>
      </c>
      <c r="AR117" s="560">
        <f>'2.CO2-sector'!AR50</f>
        <v>7012.0890129308336</v>
      </c>
      <c r="AS117" s="560">
        <f>'2.CO2-sector'!AS50</f>
        <v>6591.81832614634</v>
      </c>
      <c r="AT117" s="560">
        <f>'2.CO2-sector'!AT50</f>
        <v>5364.6005099960848</v>
      </c>
      <c r="AU117" s="560">
        <f>'2.CO2-sector'!AU50</f>
        <v>6284.7190568659116</v>
      </c>
      <c r="AV117" s="560">
        <f>'2.CO2-sector'!AV50</f>
        <v>5895.7907835699853</v>
      </c>
      <c r="AW117" s="560">
        <f>'2.CO2-sector'!AW50</f>
        <v>5679.3251402286451</v>
      </c>
      <c r="AX117" s="560">
        <f>'2.CO2-sector'!AX50</f>
        <v>5766.6750900500374</v>
      </c>
      <c r="AY117" s="560">
        <f>'2.CO2-sector'!AY50</f>
        <v>5811.9451381047556</v>
      </c>
      <c r="AZ117" s="560">
        <f>'2.CO2-sector'!AZ50</f>
        <v>5477.0464397639898</v>
      </c>
      <c r="BA117" s="563">
        <f>'2.CO2-sector'!BA50</f>
        <v>5504.0022085956616</v>
      </c>
      <c r="BB117" s="560">
        <f>'2.CO2-sector'!BB50</f>
        <v>5583.2353800745541</v>
      </c>
      <c r="BC117" s="589">
        <f>'2.CO2-sector'!BC50</f>
        <v>5615.0174032474988</v>
      </c>
      <c r="BD117" s="560">
        <f>'2.CO2-sector'!BD50</f>
        <v>5200.0262366432871</v>
      </c>
      <c r="BE117" s="563">
        <f>'2.CO2-sector'!BE50</f>
        <v>4504.2505011024523</v>
      </c>
      <c r="BF117" s="563">
        <f>'2.CO2-sector'!BF50</f>
        <v>4891.887190342547</v>
      </c>
      <c r="BG117" s="560">
        <f>'2.CO2-sector'!BG50</f>
        <v>4608.0764380638348</v>
      </c>
      <c r="BH117" s="563">
        <f>'2.CO2-sector'!BH50</f>
        <v>4480.9596790581954</v>
      </c>
      <c r="BI117" s="560"/>
      <c r="BJ117" s="562"/>
      <c r="BK117" s="579"/>
    </row>
    <row r="118" spans="2:67" ht="15" customHeight="1">
      <c r="B118" s="27"/>
      <c r="C118" s="27"/>
      <c r="D118" s="27"/>
      <c r="E118" s="27"/>
      <c r="F118" s="27"/>
      <c r="G118" s="27"/>
      <c r="H118" s="27"/>
      <c r="I118" s="27"/>
      <c r="J118" s="27"/>
      <c r="K118" s="27"/>
      <c r="L118" s="27"/>
      <c r="M118" s="27"/>
      <c r="N118" s="27"/>
      <c r="O118" s="27"/>
      <c r="P118" s="27"/>
      <c r="Q118" s="580"/>
      <c r="R118" s="880"/>
      <c r="S118" s="250"/>
      <c r="T118" s="883" t="s">
        <v>297</v>
      </c>
      <c r="Z118" s="1559"/>
      <c r="AA118" s="560">
        <f>'2.CO2-sector'!AA51</f>
        <v>312.93265823101166</v>
      </c>
      <c r="AB118" s="560">
        <f>'2.CO2-sector'!AB51</f>
        <v>307.97107789698435</v>
      </c>
      <c r="AC118" s="560">
        <f>'2.CO2-sector'!AC51</f>
        <v>295.29687962532637</v>
      </c>
      <c r="AD118" s="560">
        <f>'2.CO2-sector'!AD51</f>
        <v>290.63467317525141</v>
      </c>
      <c r="AE118" s="560">
        <f>'2.CO2-sector'!AE51</f>
        <v>290.02818822876941</v>
      </c>
      <c r="AF118" s="560">
        <f>'2.CO2-sector'!AF51</f>
        <v>283.40724792134881</v>
      </c>
      <c r="AG118" s="560">
        <f>'2.CO2-sector'!AG51</f>
        <v>282.81616108587957</v>
      </c>
      <c r="AH118" s="560">
        <f>'2.CO2-sector'!AH51</f>
        <v>270.4505316939792</v>
      </c>
      <c r="AI118" s="560">
        <f>'2.CO2-sector'!AI51</f>
        <v>231.01486186880268</v>
      </c>
      <c r="AJ118" s="560">
        <f>'2.CO2-sector'!AJ51</f>
        <v>236.17622947190605</v>
      </c>
      <c r="AK118" s="560">
        <f>'2.CO2-sector'!AK51</f>
        <v>232.77059403447643</v>
      </c>
      <c r="AL118" s="560">
        <f>'2.CO2-sector'!AL51</f>
        <v>223.34615935223468</v>
      </c>
      <c r="AM118" s="560">
        <f>'2.CO2-sector'!AM51</f>
        <v>216.97067555275785</v>
      </c>
      <c r="AN118" s="560">
        <f>'2.CO2-sector'!AN51</f>
        <v>253.04917488817512</v>
      </c>
      <c r="AO118" s="560">
        <f>'2.CO2-sector'!AO51</f>
        <v>259.84110151123582</v>
      </c>
      <c r="AP118" s="560">
        <f>'2.CO2-sector'!AP51</f>
        <v>243.96514344126908</v>
      </c>
      <c r="AQ118" s="560">
        <f>'2.CO2-sector'!AQ51</f>
        <v>231.92793937005607</v>
      </c>
      <c r="AR118" s="560">
        <f>'2.CO2-sector'!AR51</f>
        <v>216.15611100140237</v>
      </c>
      <c r="AS118" s="560">
        <f>'2.CO2-sector'!AS51</f>
        <v>183.2383982729593</v>
      </c>
      <c r="AT118" s="560">
        <f>'2.CO2-sector'!AT51</f>
        <v>164.79831510666327</v>
      </c>
      <c r="AU118" s="560">
        <f>'2.CO2-sector'!AU51</f>
        <v>188.02623863878793</v>
      </c>
      <c r="AV118" s="560">
        <f>'2.CO2-sector'!AV51</f>
        <v>188.07840694740474</v>
      </c>
      <c r="AW118" s="560">
        <f>'2.CO2-sector'!AW51</f>
        <v>199.57086177654855</v>
      </c>
      <c r="AX118" s="560">
        <f>'2.CO2-sector'!AX51</f>
        <v>212.11792199407731</v>
      </c>
      <c r="AY118" s="560">
        <f>'2.CO2-sector'!AY51</f>
        <v>209.39134529972279</v>
      </c>
      <c r="AZ118" s="560">
        <f>'2.CO2-sector'!AZ51</f>
        <v>210.50366839149265</v>
      </c>
      <c r="BA118" s="563">
        <f>'2.CO2-sector'!BA51</f>
        <v>206.20457113393425</v>
      </c>
      <c r="BB118" s="560">
        <f>'2.CO2-sector'!BB51</f>
        <v>213.00806049427757</v>
      </c>
      <c r="BC118" s="589">
        <f>'2.CO2-sector'!BC51</f>
        <v>217.2544088476491</v>
      </c>
      <c r="BD118" s="560">
        <f>'2.CO2-sector'!BD51</f>
        <v>197.83983652610891</v>
      </c>
      <c r="BE118" s="563">
        <f>'2.CO2-sector'!BE51</f>
        <v>163.5904862519815</v>
      </c>
      <c r="BF118" s="563">
        <f>'2.CO2-sector'!BF51</f>
        <v>167.57679846059588</v>
      </c>
      <c r="BG118" s="560">
        <f>'2.CO2-sector'!BG51</f>
        <v>152.20836981833781</v>
      </c>
      <c r="BH118" s="563">
        <f>'2.CO2-sector'!BH51</f>
        <v>163.8081672406669</v>
      </c>
      <c r="BI118" s="560"/>
      <c r="BJ118" s="562"/>
      <c r="BK118" s="579"/>
    </row>
    <row r="119" spans="2:67" ht="14.25" customHeight="1">
      <c r="B119" s="27"/>
      <c r="C119" s="27"/>
      <c r="D119" s="27"/>
      <c r="E119" s="27"/>
      <c r="F119" s="27"/>
      <c r="G119" s="27"/>
      <c r="H119" s="27"/>
      <c r="I119" s="27"/>
      <c r="J119" s="27"/>
      <c r="K119" s="27"/>
      <c r="L119" s="27"/>
      <c r="M119" s="27"/>
      <c r="N119" s="27"/>
      <c r="O119" s="27"/>
      <c r="P119" s="27"/>
      <c r="Q119" s="580"/>
      <c r="R119" s="880"/>
      <c r="S119" s="591"/>
      <c r="T119" s="872" t="s">
        <v>365</v>
      </c>
      <c r="Z119" s="1559"/>
      <c r="AA119" s="592">
        <f>'2.CO2-sector'!AA52</f>
        <v>3025.3148726737413</v>
      </c>
      <c r="AB119" s="592">
        <f>'2.CO2-sector'!AB52</f>
        <v>2876.4788321440037</v>
      </c>
      <c r="AC119" s="592">
        <f>'2.CO2-sector'!AC52</f>
        <v>2608.8201983053082</v>
      </c>
      <c r="AD119" s="592">
        <f>'2.CO2-sector'!AD52</f>
        <v>2467.0780905654915</v>
      </c>
      <c r="AE119" s="592">
        <f>'2.CO2-sector'!AE52</f>
        <v>2495.5809780789796</v>
      </c>
      <c r="AF119" s="592">
        <f>'2.CO2-sector'!AF52</f>
        <v>2467.9649338487307</v>
      </c>
      <c r="AG119" s="592">
        <f>'2.CO2-sector'!AG52</f>
        <v>2412.6998044601655</v>
      </c>
      <c r="AH119" s="592">
        <f>'2.CO2-sector'!AH52</f>
        <v>2308.86031190723</v>
      </c>
      <c r="AI119" s="592">
        <f>'2.CO2-sector'!AI52</f>
        <v>2205.887577887816</v>
      </c>
      <c r="AJ119" s="592">
        <f>'2.CO2-sector'!AJ52</f>
        <v>2212.7148237799938</v>
      </c>
      <c r="AK119" s="592">
        <f>'2.CO2-sector'!AK52</f>
        <v>2268.7789003098792</v>
      </c>
      <c r="AL119" s="592">
        <f>'2.CO2-sector'!AL52</f>
        <v>2309.4653296479942</v>
      </c>
      <c r="AM119" s="592">
        <f>'2.CO2-sector'!AM52</f>
        <v>1983.9125576023625</v>
      </c>
      <c r="AN119" s="592">
        <f>'2.CO2-sector'!AN52</f>
        <v>1818.1207786276111</v>
      </c>
      <c r="AO119" s="592">
        <f>'2.CO2-sector'!AO52</f>
        <v>1810.4067511528565</v>
      </c>
      <c r="AP119" s="592">
        <f>'2.CO2-sector'!AP52</f>
        <v>1942.187473654189</v>
      </c>
      <c r="AQ119" s="592">
        <f>'2.CO2-sector'!AQ52</f>
        <v>2058.2269448732345</v>
      </c>
      <c r="AR119" s="592">
        <f>'2.CO2-sector'!AR52</f>
        <v>2207.7055163835989</v>
      </c>
      <c r="AS119" s="592">
        <f>'2.CO2-sector'!AS52</f>
        <v>2000.1913691380626</v>
      </c>
      <c r="AT119" s="592">
        <f>'2.CO2-sector'!AT52</f>
        <v>1813.4399798515126</v>
      </c>
      <c r="AU119" s="592">
        <f>'2.CO2-sector'!AU52</f>
        <v>1882.0154659321704</v>
      </c>
      <c r="AV119" s="592">
        <f>'2.CO2-sector'!AV52</f>
        <v>1916.6469125924464</v>
      </c>
      <c r="AW119" s="592">
        <f>'2.CO2-sector'!AW52</f>
        <v>2091.2705592781335</v>
      </c>
      <c r="AX119" s="592">
        <f>'2.CO2-sector'!AX52</f>
        <v>2146.3124204941573</v>
      </c>
      <c r="AY119" s="592">
        <f>'2.CO2-sector'!AY52</f>
        <v>2099.3798052428242</v>
      </c>
      <c r="AZ119" s="592">
        <f>'2.CO2-sector'!AZ52</f>
        <v>1904.6419936019261</v>
      </c>
      <c r="BA119" s="593">
        <f>'2.CO2-sector'!BA52</f>
        <v>1751.9221341188145</v>
      </c>
      <c r="BB119" s="592">
        <f>'2.CO2-sector'!BB52</f>
        <v>1723.4998286050727</v>
      </c>
      <c r="BC119" s="594">
        <f>'2.CO2-sector'!BC52</f>
        <v>1556.0680822682007</v>
      </c>
      <c r="BD119" s="592">
        <f>'2.CO2-sector'!BD52</f>
        <v>1505.933234344051</v>
      </c>
      <c r="BE119" s="593">
        <f>'2.CO2-sector'!BE52</f>
        <v>1546.5274309790095</v>
      </c>
      <c r="BF119" s="593">
        <f>'2.CO2-sector'!BF52</f>
        <v>1631.0843923579648</v>
      </c>
      <c r="BG119" s="592">
        <f>'2.CO2-sector'!BG52</f>
        <v>1687.1552515579463</v>
      </c>
      <c r="BH119" s="593">
        <f>'2.CO2-sector'!BH52</f>
        <v>1438.4955114237205</v>
      </c>
      <c r="BI119" s="592"/>
      <c r="BJ119" s="595"/>
      <c r="BK119" s="579"/>
    </row>
    <row r="120" spans="2:67" ht="15" customHeight="1">
      <c r="B120" s="27"/>
      <c r="C120" s="27"/>
      <c r="D120" s="27"/>
      <c r="E120" s="27"/>
      <c r="F120" s="27"/>
      <c r="G120" s="27"/>
      <c r="H120" s="27"/>
      <c r="I120" s="27"/>
      <c r="J120" s="27"/>
      <c r="K120" s="27"/>
      <c r="L120" s="27"/>
      <c r="M120" s="27"/>
      <c r="N120" s="27"/>
      <c r="O120" s="27"/>
      <c r="P120" s="27"/>
      <c r="Q120" s="580"/>
      <c r="R120" s="880"/>
      <c r="S120" s="596" t="s">
        <v>46</v>
      </c>
      <c r="T120" s="884"/>
      <c r="X120" s="1550"/>
      <c r="Y120" s="1550"/>
      <c r="Z120" s="1559"/>
      <c r="AA120" s="597">
        <f>'2.CO2-sector'!AA53</f>
        <v>6110.1287632459471</v>
      </c>
      <c r="AB120" s="597">
        <f>'2.CO2-sector'!AB53</f>
        <v>6112.4235957115616</v>
      </c>
      <c r="AC120" s="597">
        <f>'2.CO2-sector'!AC53</f>
        <v>5920.0489766633864</v>
      </c>
      <c r="AD120" s="597">
        <f>'2.CO2-sector'!AD53</f>
        <v>5492.0590179789406</v>
      </c>
      <c r="AE120" s="597">
        <f>'2.CO2-sector'!AE53</f>
        <v>5912.1973001389179</v>
      </c>
      <c r="AF120" s="597">
        <f>'2.CO2-sector'!AF53</f>
        <v>6089.5652915714236</v>
      </c>
      <c r="AG120" s="597">
        <f>'2.CO2-sector'!AG53</f>
        <v>6099.2036369567932</v>
      </c>
      <c r="AH120" s="597">
        <f>'2.CO2-sector'!AH53</f>
        <v>6209.9630784856045</v>
      </c>
      <c r="AI120" s="597">
        <f>'2.CO2-sector'!AI53</f>
        <v>5610.9291802902389</v>
      </c>
      <c r="AJ120" s="597">
        <f>'2.CO2-sector'!AJ53</f>
        <v>6171.3900929821166</v>
      </c>
      <c r="AK120" s="597">
        <f>'2.CO2-sector'!AK53</f>
        <v>6025.7379581936566</v>
      </c>
      <c r="AL120" s="597">
        <f>'2.CO2-sector'!AL53</f>
        <v>5624.9799564628793</v>
      </c>
      <c r="AM120" s="597">
        <f>'2.CO2-sector'!AM53</f>
        <v>5608.1291318689182</v>
      </c>
      <c r="AN120" s="597">
        <f>'2.CO2-sector'!AN53</f>
        <v>5475.2787403128787</v>
      </c>
      <c r="AO120" s="597">
        <f>'2.CO2-sector'!AO53</f>
        <v>5559.5027663512165</v>
      </c>
      <c r="AP120" s="597">
        <f>'2.CO2-sector'!AP53</f>
        <v>5204.8990762786725</v>
      </c>
      <c r="AQ120" s="597">
        <f>'2.CO2-sector'!AQ53</f>
        <v>5287.1408435678395</v>
      </c>
      <c r="AR120" s="597">
        <f>'2.CO2-sector'!AR53</f>
        <v>5371.5888286292729</v>
      </c>
      <c r="AS120" s="597">
        <f>'2.CO2-sector'!AS53</f>
        <v>4502.9019510467988</v>
      </c>
      <c r="AT120" s="597">
        <f>'2.CO2-sector'!AT53</f>
        <v>4365.5620350085583</v>
      </c>
      <c r="AU120" s="597">
        <f>'2.CO2-sector'!AU53</f>
        <v>4855.8037405353971</v>
      </c>
      <c r="AV120" s="597">
        <f>'2.CO2-sector'!AV53</f>
        <v>4537.6221345685035</v>
      </c>
      <c r="AW120" s="597">
        <f>'2.CO2-sector'!AW53</f>
        <v>4118.0111379249984</v>
      </c>
      <c r="AX120" s="597">
        <f>'2.CO2-sector'!AX53</f>
        <v>4223.9987730522698</v>
      </c>
      <c r="AY120" s="597">
        <f>'2.CO2-sector'!AY53</f>
        <v>4139.4042807930182</v>
      </c>
      <c r="AZ120" s="597">
        <f>'2.CO2-sector'!AZ53</f>
        <v>4011.7585579969254</v>
      </c>
      <c r="BA120" s="598">
        <f>'2.CO2-sector'!BA53</f>
        <v>3664.9034485541897</v>
      </c>
      <c r="BB120" s="597">
        <f>'2.CO2-sector'!BB53</f>
        <v>3858.9039300310951</v>
      </c>
      <c r="BC120" s="599">
        <f>'2.CO2-sector'!BC53</f>
        <v>3609.5389025527252</v>
      </c>
      <c r="BD120" s="597">
        <f>'2.CO2-sector'!BD53</f>
        <v>3751.734985889565</v>
      </c>
      <c r="BE120" s="598">
        <f>'2.CO2-sector'!BE53</f>
        <v>3092.9508993959153</v>
      </c>
      <c r="BF120" s="598">
        <f>'2.CO2-sector'!BF53</f>
        <v>3809.3801858990887</v>
      </c>
      <c r="BG120" s="597">
        <f>'2.CO2-sector'!BG53</f>
        <v>3458.0872202430655</v>
      </c>
      <c r="BH120" s="598">
        <f>'2.CO2-sector'!BH53</f>
        <v>3207.8802616140465</v>
      </c>
      <c r="BI120" s="1260"/>
      <c r="BJ120" s="600"/>
      <c r="BK120" s="579"/>
    </row>
    <row r="121" spans="2:67" ht="15" customHeight="1">
      <c r="B121" s="27"/>
      <c r="C121" s="27"/>
      <c r="D121" s="27"/>
      <c r="E121" s="27"/>
      <c r="F121" s="27"/>
      <c r="G121" s="27"/>
      <c r="H121" s="27"/>
      <c r="I121" s="27"/>
      <c r="J121" s="27"/>
      <c r="K121" s="27"/>
      <c r="L121" s="27"/>
      <c r="M121" s="27"/>
      <c r="N121" s="27"/>
      <c r="O121" s="27"/>
      <c r="P121" s="27"/>
      <c r="Q121" s="580"/>
      <c r="R121" s="880"/>
      <c r="S121" s="601"/>
      <c r="T121" s="882" t="s">
        <v>231</v>
      </c>
      <c r="Y121" s="1554"/>
      <c r="Z121" s="1559"/>
      <c r="AA121" s="586">
        <f>'2.CO2-sector'!AA54</f>
        <v>2448.5178614960764</v>
      </c>
      <c r="AB121" s="586">
        <f>'2.CO2-sector'!AB54</f>
        <v>2424.8920146618211</v>
      </c>
      <c r="AC121" s="586">
        <f>'2.CO2-sector'!AC54</f>
        <v>2443.5383561070171</v>
      </c>
      <c r="AD121" s="586">
        <f>'2.CO2-sector'!AD54</f>
        <v>2281.5261202570259</v>
      </c>
      <c r="AE121" s="586">
        <f>'2.CO2-sector'!AE54</f>
        <v>2478.6922010047424</v>
      </c>
      <c r="AF121" s="586">
        <f>'2.CO2-sector'!AF54</f>
        <v>2474.5803061808574</v>
      </c>
      <c r="AG121" s="586">
        <f>'2.CO2-sector'!AG54</f>
        <v>2443.7023619509987</v>
      </c>
      <c r="AH121" s="586">
        <f>'2.CO2-sector'!AH54</f>
        <v>2456.0658159268651</v>
      </c>
      <c r="AI121" s="586">
        <f>'2.CO2-sector'!AI54</f>
        <v>2113.9613694960235</v>
      </c>
      <c r="AJ121" s="586">
        <f>'2.CO2-sector'!AJ54</f>
        <v>2452.1725150013735</v>
      </c>
      <c r="AK121" s="586">
        <f>'2.CO2-sector'!AK54</f>
        <v>2315.1604449603219</v>
      </c>
      <c r="AL121" s="586">
        <f>'2.CO2-sector'!AL54</f>
        <v>2172.0875778619734</v>
      </c>
      <c r="AM121" s="586">
        <f>'2.CO2-sector'!AM54</f>
        <v>2021.9026358301883</v>
      </c>
      <c r="AN121" s="586">
        <f>'2.CO2-sector'!AN54</f>
        <v>1804.8529241451274</v>
      </c>
      <c r="AO121" s="586">
        <f>'2.CO2-sector'!AO54</f>
        <v>1816.8218628875072</v>
      </c>
      <c r="AP121" s="586">
        <f>'2.CO2-sector'!AP54</f>
        <v>1500.9217938970555</v>
      </c>
      <c r="AQ121" s="586">
        <f>'2.CO2-sector'!AQ54</f>
        <v>1522.7577095499296</v>
      </c>
      <c r="AR121" s="586">
        <f>'2.CO2-sector'!AR54</f>
        <v>1570.9164529631832</v>
      </c>
      <c r="AS121" s="586">
        <f>'2.CO2-sector'!AS54</f>
        <v>1327.3892165548605</v>
      </c>
      <c r="AT121" s="586">
        <f>'2.CO2-sector'!AT54</f>
        <v>1318.6705587355777</v>
      </c>
      <c r="AU121" s="586">
        <f>'2.CO2-sector'!AU54</f>
        <v>1465.3778860309596</v>
      </c>
      <c r="AV121" s="586">
        <f>'2.CO2-sector'!AV54</f>
        <v>1317.7725960618686</v>
      </c>
      <c r="AW121" s="586">
        <f>'2.CO2-sector'!AW54</f>
        <v>1214.5359964618558</v>
      </c>
      <c r="AX121" s="586">
        <f>'2.CO2-sector'!AX54</f>
        <v>1269.0426392876975</v>
      </c>
      <c r="AY121" s="586">
        <f>'2.CO2-sector'!AY54</f>
        <v>1260.5706292450777</v>
      </c>
      <c r="AZ121" s="586">
        <f>'2.CO2-sector'!AZ54</f>
        <v>1297.8926401231622</v>
      </c>
      <c r="BA121" s="561">
        <f>'2.CO2-sector'!BA54</f>
        <v>959.41190590497672</v>
      </c>
      <c r="BB121" s="586">
        <f>'2.CO2-sector'!BB54</f>
        <v>1019.3417082535009</v>
      </c>
      <c r="BC121" s="587">
        <f>'2.CO2-sector'!BC54</f>
        <v>777.77680152232574</v>
      </c>
      <c r="BD121" s="586">
        <f>'2.CO2-sector'!BD54</f>
        <v>1021.1241933191551</v>
      </c>
      <c r="BE121" s="561">
        <f>'2.CO2-sector'!BE54</f>
        <v>752.85748024529619</v>
      </c>
      <c r="BF121" s="561">
        <f>'2.CO2-sector'!BF54</f>
        <v>1106.3632095144847</v>
      </c>
      <c r="BG121" s="586">
        <f>'2.CO2-sector'!BG54</f>
        <v>909.44155328927332</v>
      </c>
      <c r="BH121" s="561">
        <f>'2.CO2-sector'!BH54</f>
        <v>888.05388600624133</v>
      </c>
      <c r="BI121" s="586"/>
      <c r="BJ121" s="588"/>
      <c r="BK121" s="579"/>
    </row>
    <row r="122" spans="2:67" ht="14.25" customHeight="1">
      <c r="B122" s="27"/>
      <c r="C122" s="27"/>
      <c r="D122" s="27"/>
      <c r="E122" s="27"/>
      <c r="F122" s="27"/>
      <c r="G122" s="27"/>
      <c r="H122" s="27"/>
      <c r="I122" s="27"/>
      <c r="J122" s="27"/>
      <c r="K122" s="27"/>
      <c r="L122" s="27"/>
      <c r="M122" s="27"/>
      <c r="N122" s="27"/>
      <c r="O122" s="27"/>
      <c r="P122" s="27"/>
      <c r="Q122" s="580"/>
      <c r="R122" s="880"/>
      <c r="S122" s="602"/>
      <c r="T122" s="872" t="s">
        <v>366</v>
      </c>
      <c r="Y122" s="1554"/>
      <c r="Z122" s="1559"/>
      <c r="AA122" s="592">
        <f>'2.CO2-sector'!AA55</f>
        <v>3661.6109017498707</v>
      </c>
      <c r="AB122" s="592">
        <f>'2.CO2-sector'!AB55</f>
        <v>3687.5315810497405</v>
      </c>
      <c r="AC122" s="592">
        <f>'2.CO2-sector'!AC55</f>
        <v>3476.5106205563693</v>
      </c>
      <c r="AD122" s="592">
        <f>'2.CO2-sector'!AD55</f>
        <v>3210.5328977219147</v>
      </c>
      <c r="AE122" s="592">
        <f>'2.CO2-sector'!AE55</f>
        <v>3433.5050991341755</v>
      </c>
      <c r="AF122" s="592">
        <f>'2.CO2-sector'!AF55</f>
        <v>3614.9849853905662</v>
      </c>
      <c r="AG122" s="592">
        <f>'2.CO2-sector'!AG55</f>
        <v>3655.5012750057945</v>
      </c>
      <c r="AH122" s="592">
        <f>'2.CO2-sector'!AH55</f>
        <v>3753.8972625587394</v>
      </c>
      <c r="AI122" s="592">
        <f>'2.CO2-sector'!AI55</f>
        <v>3496.9678107942154</v>
      </c>
      <c r="AJ122" s="592">
        <f>'2.CO2-sector'!AJ55</f>
        <v>3719.217577980743</v>
      </c>
      <c r="AK122" s="592">
        <f>'2.CO2-sector'!AK55</f>
        <v>3710.5775132333347</v>
      </c>
      <c r="AL122" s="592">
        <f>'2.CO2-sector'!AL55</f>
        <v>3452.8923786009059</v>
      </c>
      <c r="AM122" s="592">
        <f>'2.CO2-sector'!AM55</f>
        <v>3586.2264960387301</v>
      </c>
      <c r="AN122" s="592">
        <f>'2.CO2-sector'!AN55</f>
        <v>3670.4258161677512</v>
      </c>
      <c r="AO122" s="592">
        <f>'2.CO2-sector'!AO55</f>
        <v>3742.680903463709</v>
      </c>
      <c r="AP122" s="592">
        <f>'2.CO2-sector'!AP55</f>
        <v>3703.977282381617</v>
      </c>
      <c r="AQ122" s="592">
        <f>'2.CO2-sector'!AQ55</f>
        <v>3764.3831340179099</v>
      </c>
      <c r="AR122" s="592">
        <f>'2.CO2-sector'!AR55</f>
        <v>3800.6723756660895</v>
      </c>
      <c r="AS122" s="592">
        <f>'2.CO2-sector'!AS55</f>
        <v>3175.5127344919383</v>
      </c>
      <c r="AT122" s="592">
        <f>'2.CO2-sector'!AT55</f>
        <v>3046.8914762729805</v>
      </c>
      <c r="AU122" s="592">
        <f>'2.CO2-sector'!AU55</f>
        <v>3390.4258545044377</v>
      </c>
      <c r="AV122" s="592">
        <f>'2.CO2-sector'!AV55</f>
        <v>3219.8495385066349</v>
      </c>
      <c r="AW122" s="592">
        <f>'2.CO2-sector'!AW55</f>
        <v>2903.4751414631428</v>
      </c>
      <c r="AX122" s="592">
        <f>'2.CO2-sector'!AX55</f>
        <v>2954.9561337645723</v>
      </c>
      <c r="AY122" s="592">
        <f>'2.CO2-sector'!AY55</f>
        <v>2878.8336515479405</v>
      </c>
      <c r="AZ122" s="592">
        <f>'2.CO2-sector'!AZ55</f>
        <v>2713.8659178737635</v>
      </c>
      <c r="BA122" s="593">
        <f>'2.CO2-sector'!BA55</f>
        <v>2705.491542649213</v>
      </c>
      <c r="BB122" s="592">
        <f>'2.CO2-sector'!BB55</f>
        <v>2839.5622217775945</v>
      </c>
      <c r="BC122" s="594">
        <f>'2.CO2-sector'!BC55</f>
        <v>2831.7621010303992</v>
      </c>
      <c r="BD122" s="592">
        <f>'2.CO2-sector'!BD55</f>
        <v>2730.61079257041</v>
      </c>
      <c r="BE122" s="593">
        <f>'2.CO2-sector'!BE55</f>
        <v>2340.093419150619</v>
      </c>
      <c r="BF122" s="593">
        <f>'2.CO2-sector'!BF55</f>
        <v>2703.0169763846043</v>
      </c>
      <c r="BG122" s="592">
        <f>'2.CO2-sector'!BG55</f>
        <v>2548.645666953792</v>
      </c>
      <c r="BH122" s="593">
        <f>'2.CO2-sector'!BH55</f>
        <v>2319.8263756078049</v>
      </c>
      <c r="BI122" s="592"/>
      <c r="BJ122" s="595"/>
      <c r="BK122" s="579"/>
    </row>
    <row r="123" spans="2:67">
      <c r="B123" s="27"/>
      <c r="C123" s="27"/>
      <c r="D123" s="27"/>
      <c r="E123" s="27"/>
      <c r="F123" s="27"/>
      <c r="G123" s="27"/>
      <c r="H123" s="27"/>
      <c r="I123" s="27"/>
      <c r="J123" s="27"/>
      <c r="K123" s="27"/>
      <c r="L123" s="27"/>
      <c r="M123" s="27"/>
      <c r="N123" s="27"/>
      <c r="O123" s="27"/>
      <c r="P123" s="27"/>
      <c r="Q123" s="580"/>
      <c r="R123" s="880"/>
      <c r="S123" s="603" t="s">
        <v>379</v>
      </c>
      <c r="T123" s="885"/>
      <c r="X123" s="1550"/>
      <c r="Y123" s="1550"/>
      <c r="Z123" s="1559"/>
      <c r="AA123" s="604">
        <f>'2.CO2-sector'!AA56</f>
        <v>7291.6150985304193</v>
      </c>
      <c r="AB123" s="604">
        <f>'2.CO2-sector'!AB56</f>
        <v>7145.9571277713421</v>
      </c>
      <c r="AC123" s="604">
        <f>'2.CO2-sector'!AC56</f>
        <v>6856.7104455657809</v>
      </c>
      <c r="AD123" s="604">
        <f>'2.CO2-sector'!AD56</f>
        <v>6721.2152127579093</v>
      </c>
      <c r="AE123" s="604">
        <f>'2.CO2-sector'!AE56</f>
        <v>6734.3807786019261</v>
      </c>
      <c r="AF123" s="604">
        <f>'2.CO2-sector'!AF56</f>
        <v>6934.5284869924399</v>
      </c>
      <c r="AG123" s="604">
        <f>'2.CO2-sector'!AG56</f>
        <v>6961.400280759779</v>
      </c>
      <c r="AH123" s="604">
        <f>'2.CO2-sector'!AH56</f>
        <v>6932.7209888523757</v>
      </c>
      <c r="AI123" s="604">
        <f>'2.CO2-sector'!AI56</f>
        <v>6645.3598779964195</v>
      </c>
      <c r="AJ123" s="604">
        <f>'2.CO2-sector'!AJ56</f>
        <v>6578.8495921561944</v>
      </c>
      <c r="AK123" s="604">
        <f>'2.CO2-sector'!AK56</f>
        <v>6868.4684534997932</v>
      </c>
      <c r="AL123" s="604">
        <f>'2.CO2-sector'!AL56</f>
        <v>6905.139709002864</v>
      </c>
      <c r="AM123" s="604">
        <f>'2.CO2-sector'!AM56</f>
        <v>6769.2967655909169</v>
      </c>
      <c r="AN123" s="604">
        <f>'2.CO2-sector'!AN56</f>
        <v>6540.9498695917619</v>
      </c>
      <c r="AO123" s="604">
        <f>'2.CO2-sector'!AO56</f>
        <v>6647.7143368855432</v>
      </c>
      <c r="AP123" s="604">
        <f>'2.CO2-sector'!AP56</f>
        <v>6679.4328303542388</v>
      </c>
      <c r="AQ123" s="604">
        <f>'2.CO2-sector'!AQ56</f>
        <v>6737.6532233571206</v>
      </c>
      <c r="AR123" s="604">
        <f>'2.CO2-sector'!AR56</f>
        <v>6841.899202177673</v>
      </c>
      <c r="AS123" s="604">
        <f>'2.CO2-sector'!AS56</f>
        <v>6418.3708618020182</v>
      </c>
      <c r="AT123" s="604">
        <f>'2.CO2-sector'!AT56</f>
        <v>5759.5236281309817</v>
      </c>
      <c r="AU123" s="604">
        <f>'2.CO2-sector'!AU56</f>
        <v>6362.9360900816855</v>
      </c>
      <c r="AV123" s="604">
        <f>'2.CO2-sector'!AV56</f>
        <v>6167.4795134647666</v>
      </c>
      <c r="AW123" s="604">
        <f>'2.CO2-sector'!AW56</f>
        <v>6262.8167049810636</v>
      </c>
      <c r="AX123" s="604">
        <f>'2.CO2-sector'!AX56</f>
        <v>6391.1833372495512</v>
      </c>
      <c r="AY123" s="604">
        <f>'2.CO2-sector'!AY56</f>
        <v>6304.6692433123908</v>
      </c>
      <c r="AZ123" s="604">
        <f>'2.CO2-sector'!AZ56</f>
        <v>6094.2589587502134</v>
      </c>
      <c r="BA123" s="605">
        <f>'2.CO2-sector'!BA56</f>
        <v>6016.5515969002663</v>
      </c>
      <c r="BB123" s="604">
        <f>'2.CO2-sector'!BB56</f>
        <v>5929.1602195656142</v>
      </c>
      <c r="BC123" s="606">
        <f>'2.CO2-sector'!BC56</f>
        <v>5804.0920298604688</v>
      </c>
      <c r="BD123" s="604">
        <f>'2.CO2-sector'!BD56</f>
        <v>5484.4893521476079</v>
      </c>
      <c r="BE123" s="605">
        <f>'2.CO2-sector'!BE56</f>
        <v>5047.6453196034281</v>
      </c>
      <c r="BF123" s="605">
        <f>'2.CO2-sector'!BF56</f>
        <v>5419.8803025397137</v>
      </c>
      <c r="BG123" s="604">
        <f>'2.CO2-sector'!BG56</f>
        <v>5169.5899095979039</v>
      </c>
      <c r="BH123" s="605">
        <f>'2.CO2-sector'!BH56</f>
        <v>5019.4841464229312</v>
      </c>
      <c r="BI123" s="1261"/>
      <c r="BJ123" s="607"/>
      <c r="BK123" s="579"/>
    </row>
    <row r="124" spans="2:67">
      <c r="B124" s="27"/>
      <c r="C124" s="27"/>
      <c r="D124" s="27"/>
      <c r="E124" s="27"/>
      <c r="F124" s="27"/>
      <c r="G124" s="27"/>
      <c r="H124" s="27"/>
      <c r="I124" s="27"/>
      <c r="J124" s="27"/>
      <c r="K124" s="27"/>
      <c r="L124" s="27"/>
      <c r="M124" s="27"/>
      <c r="N124" s="27"/>
      <c r="O124" s="27"/>
      <c r="P124" s="27"/>
      <c r="Q124" s="580"/>
      <c r="R124" s="880"/>
      <c r="S124" s="1826" t="s">
        <v>298</v>
      </c>
      <c r="T124" s="1827"/>
      <c r="X124" s="1810"/>
      <c r="Y124" s="1810"/>
      <c r="Z124" s="1559"/>
      <c r="AA124" s="608">
        <f>'2.CO2-sector'!AA57</f>
        <v>2207.2561940441742</v>
      </c>
      <c r="AB124" s="608">
        <f>'2.CO2-sector'!AB57</f>
        <v>2306.3446658036246</v>
      </c>
      <c r="AC124" s="608">
        <f>'2.CO2-sector'!AC57</f>
        <v>2284.6200794304968</v>
      </c>
      <c r="AD124" s="608">
        <f>'2.CO2-sector'!AD57</f>
        <v>2266.1512610459313</v>
      </c>
      <c r="AE124" s="608">
        <f>'2.CO2-sector'!AE57</f>
        <v>2506.2782279801381</v>
      </c>
      <c r="AF124" s="608">
        <f>'2.CO2-sector'!AF57</f>
        <v>2550.5091828631639</v>
      </c>
      <c r="AG124" s="608">
        <f>'2.CO2-sector'!AG57</f>
        <v>2721.1879090090915</v>
      </c>
      <c r="AH124" s="608">
        <f>'2.CO2-sector'!AH57</f>
        <v>2818.036975014561</v>
      </c>
      <c r="AI124" s="608">
        <f>'2.CO2-sector'!AI57</f>
        <v>2650.8416480474998</v>
      </c>
      <c r="AJ124" s="608">
        <f>'2.CO2-sector'!AJ57</f>
        <v>2810.1792022129384</v>
      </c>
      <c r="AK124" s="608">
        <f>'2.CO2-sector'!AK57</f>
        <v>2840.7184563111482</v>
      </c>
      <c r="AL124" s="608">
        <f>'2.CO2-sector'!AL57</f>
        <v>2905.777553163738</v>
      </c>
      <c r="AM124" s="608">
        <f>'2.CO2-sector'!AM57</f>
        <v>3024.6755997562177</v>
      </c>
      <c r="AN124" s="608">
        <f>'2.CO2-sector'!AN57</f>
        <v>2951.0319907509911</v>
      </c>
      <c r="AO124" s="608">
        <f>'2.CO2-sector'!AO57</f>
        <v>3039.3519107317788</v>
      </c>
      <c r="AP124" s="608">
        <f>'2.CO2-sector'!AP57</f>
        <v>3031.0567440892873</v>
      </c>
      <c r="AQ124" s="608">
        <f>'2.CO2-sector'!AQ57</f>
        <v>3246.389346742099</v>
      </c>
      <c r="AR124" s="608">
        <f>'2.CO2-sector'!AR57</f>
        <v>3207.3558984868077</v>
      </c>
      <c r="AS124" s="608">
        <f>'2.CO2-sector'!AS57</f>
        <v>2928.4653776227583</v>
      </c>
      <c r="AT124" s="608">
        <f>'2.CO2-sector'!AT57</f>
        <v>3015.6318380221392</v>
      </c>
      <c r="AU124" s="608">
        <f>'2.CO2-sector'!AU57</f>
        <v>2897.859042363923</v>
      </c>
      <c r="AV124" s="608">
        <f>'2.CO2-sector'!AV57</f>
        <v>2839.9345486134202</v>
      </c>
      <c r="AW124" s="608">
        <f>'2.CO2-sector'!AW57</f>
        <v>2678.5110607332244</v>
      </c>
      <c r="AX124" s="608">
        <f>'2.CO2-sector'!AX57</f>
        <v>2817.4480703073436</v>
      </c>
      <c r="AY124" s="608">
        <f>'2.CO2-sector'!AY57</f>
        <v>2656.6972175892129</v>
      </c>
      <c r="AZ124" s="608">
        <f>'2.CO2-sector'!AZ57</f>
        <v>2608.2125178009092</v>
      </c>
      <c r="BA124" s="609">
        <f>'2.CO2-sector'!BA57</f>
        <v>2699.760683806101</v>
      </c>
      <c r="BB124" s="608">
        <f>'2.CO2-sector'!BB57</f>
        <v>2809.1071283625056</v>
      </c>
      <c r="BC124" s="610">
        <f>'2.CO2-sector'!BC57</f>
        <v>2874.8420392132221</v>
      </c>
      <c r="BD124" s="608">
        <f>'2.CO2-sector'!BD57</f>
        <v>2765.5333305659569</v>
      </c>
      <c r="BE124" s="609">
        <f>'2.CO2-sector'!BE57</f>
        <v>2508.6477280456656</v>
      </c>
      <c r="BF124" s="609">
        <f>'2.CO2-sector'!BF57</f>
        <v>2513.0995066679075</v>
      </c>
      <c r="BG124" s="608">
        <f>'2.CO2-sector'!BG57</f>
        <v>2340.366496598981</v>
      </c>
      <c r="BH124" s="609">
        <f>'2.CO2-sector'!BH57</f>
        <v>2264.4775599078071</v>
      </c>
      <c r="BI124" s="1262"/>
      <c r="BJ124" s="611"/>
      <c r="BK124" s="579"/>
    </row>
    <row r="125" spans="2:67" ht="14.4" thickBot="1">
      <c r="B125" s="27"/>
      <c r="C125" s="27"/>
      <c r="D125" s="27"/>
      <c r="E125" s="27"/>
      <c r="F125" s="27"/>
      <c r="G125" s="27"/>
      <c r="H125" s="27"/>
      <c r="I125" s="27"/>
      <c r="J125" s="27"/>
      <c r="K125" s="27"/>
      <c r="L125" s="27"/>
      <c r="M125" s="27"/>
      <c r="N125" s="27"/>
      <c r="O125" s="27"/>
      <c r="P125" s="27"/>
      <c r="Q125" s="580"/>
      <c r="R125" s="612"/>
      <c r="S125" s="613" t="s">
        <v>402</v>
      </c>
      <c r="T125" s="886"/>
      <c r="X125" s="1550"/>
      <c r="Y125" s="1550"/>
      <c r="Z125" s="1559"/>
      <c r="AA125" s="614">
        <f>'2.CO2-sector'!AA58</f>
        <v>873.52313589876997</v>
      </c>
      <c r="AB125" s="614">
        <f>'2.CO2-sector'!AB58</f>
        <v>883.63940752249346</v>
      </c>
      <c r="AC125" s="614">
        <f>'2.CO2-sector'!AC58</f>
        <v>914.07382435833756</v>
      </c>
      <c r="AD125" s="614">
        <f>'2.CO2-sector'!AD58</f>
        <v>902.61829224773157</v>
      </c>
      <c r="AE125" s="614">
        <f>'2.CO2-sector'!AE58</f>
        <v>939.06699516930814</v>
      </c>
      <c r="AF125" s="614">
        <f>'2.CO2-sector'!AF58</f>
        <v>954.23431270080505</v>
      </c>
      <c r="AG125" s="614">
        <f>'2.CO2-sector'!AG58</f>
        <v>986.61124535298813</v>
      </c>
      <c r="AH125" s="614">
        <f>'2.CO2-sector'!AH58</f>
        <v>970.84474796340817</v>
      </c>
      <c r="AI125" s="614">
        <f>'2.CO2-sector'!AI58</f>
        <v>936.69448362981711</v>
      </c>
      <c r="AJ125" s="614">
        <f>'2.CO2-sector'!AJ58</f>
        <v>933.28019267172999</v>
      </c>
      <c r="AK125" s="614">
        <f>'2.CO2-sector'!AK58</f>
        <v>932.69342020371516</v>
      </c>
      <c r="AL125" s="614">
        <f>'2.CO2-sector'!AL58</f>
        <v>925.29040104911053</v>
      </c>
      <c r="AM125" s="614">
        <f>'2.CO2-sector'!AM58</f>
        <v>895.63334303410966</v>
      </c>
      <c r="AN125" s="614">
        <f>'2.CO2-sector'!AN58</f>
        <v>912.27073844348183</v>
      </c>
      <c r="AO125" s="614">
        <f>'2.CO2-sector'!AO58</f>
        <v>912.58244308400106</v>
      </c>
      <c r="AP125" s="614">
        <f>'2.CO2-sector'!AP58</f>
        <v>943.84270732019093</v>
      </c>
      <c r="AQ125" s="614">
        <f>'2.CO2-sector'!AQ58</f>
        <v>942.75457924997545</v>
      </c>
      <c r="AR125" s="614">
        <f>'2.CO2-sector'!AR58</f>
        <v>951.5984613026252</v>
      </c>
      <c r="AS125" s="614">
        <f>'2.CO2-sector'!AS58</f>
        <v>931.30668862450102</v>
      </c>
      <c r="AT125" s="614">
        <f>'2.CO2-sector'!AT58</f>
        <v>859.57071437687341</v>
      </c>
      <c r="AU125" s="614">
        <f>'2.CO2-sector'!AU58</f>
        <v>880.2484972603902</v>
      </c>
      <c r="AV125" s="614">
        <f>'2.CO2-sector'!AV58</f>
        <v>865.70295799999985</v>
      </c>
      <c r="AW125" s="614">
        <f>'2.CO2-sector'!AW58</f>
        <v>869.20982915416562</v>
      </c>
      <c r="AX125" s="614">
        <f>'2.CO2-sector'!AX58</f>
        <v>903.91403600000001</v>
      </c>
      <c r="AY125" s="614">
        <f>'2.CO2-sector'!AY58</f>
        <v>898.41780182005152</v>
      </c>
      <c r="AZ125" s="614">
        <f>'2.CO2-sector'!AZ58</f>
        <v>954.27414800000008</v>
      </c>
      <c r="BA125" s="615">
        <f>'2.CO2-sector'!BA58</f>
        <v>972.37438199999997</v>
      </c>
      <c r="BB125" s="614">
        <f>'2.CO2-sector'!BB58</f>
        <v>981.7557503290484</v>
      </c>
      <c r="BC125" s="616">
        <f>'2.CO2-sector'!BC58</f>
        <v>959.06166809267825</v>
      </c>
      <c r="BD125" s="614">
        <f>'2.CO2-sector'!BD58</f>
        <v>944.80531552828393</v>
      </c>
      <c r="BE125" s="615">
        <f>'2.CO2-sector'!BE58</f>
        <v>883.55652428022722</v>
      </c>
      <c r="BF125" s="615">
        <f>'2.CO2-sector'!BF58</f>
        <v>894.08168917694343</v>
      </c>
      <c r="BG125" s="614">
        <f>'2.CO2-sector'!BG58</f>
        <v>885.02890416024638</v>
      </c>
      <c r="BH125" s="615">
        <f>'2.CO2-sector'!BH58</f>
        <v>888.92556030464652</v>
      </c>
      <c r="BI125" s="1263"/>
      <c r="BJ125" s="617"/>
      <c r="BK125" s="618"/>
      <c r="BL125" s="41"/>
      <c r="BM125" s="41"/>
      <c r="BN125" s="41"/>
      <c r="BO125" s="41"/>
    </row>
    <row r="126" spans="2:67">
      <c r="B126" s="27"/>
      <c r="C126" s="27"/>
      <c r="D126" s="27"/>
      <c r="E126" s="27"/>
      <c r="F126" s="27"/>
      <c r="G126" s="27"/>
      <c r="H126" s="27"/>
      <c r="I126" s="27"/>
      <c r="J126" s="27"/>
      <c r="K126" s="27"/>
      <c r="L126" s="27"/>
      <c r="M126" s="27"/>
      <c r="N126" s="27"/>
      <c r="O126" s="27"/>
      <c r="P126" s="27"/>
      <c r="Q126" s="573"/>
      <c r="R126" s="619" t="s">
        <v>47</v>
      </c>
      <c r="S126" s="620"/>
      <c r="T126" s="911"/>
      <c r="V126" s="1550"/>
      <c r="W126" s="1550"/>
      <c r="X126" s="1550"/>
      <c r="Y126" s="1550"/>
      <c r="Z126" s="1559"/>
      <c r="AA126" s="621">
        <f>'2.CO2-sector'!AA59</f>
        <v>23733.741615913474</v>
      </c>
      <c r="AB126" s="621">
        <f>'2.CO2-sector'!AB59</f>
        <v>23905.539656478864</v>
      </c>
      <c r="AC126" s="621">
        <f>'2.CO2-sector'!AC59</f>
        <v>25733.613026581148</v>
      </c>
      <c r="AD126" s="621">
        <f>'2.CO2-sector'!AD59</f>
        <v>24825.049493178802</v>
      </c>
      <c r="AE126" s="621">
        <f>'2.CO2-sector'!AE59</f>
        <v>28443.121329943569</v>
      </c>
      <c r="AF126" s="621">
        <f>'2.CO2-sector'!AF59</f>
        <v>28971.630345248821</v>
      </c>
      <c r="AG126" s="621">
        <f>'2.CO2-sector'!AG59</f>
        <v>29416.827947269649</v>
      </c>
      <c r="AH126" s="621">
        <f>'2.CO2-sector'!AH59</f>
        <v>31025.759163488692</v>
      </c>
      <c r="AI126" s="621">
        <f>'2.CO2-sector'!AI59</f>
        <v>31204.748352109815</v>
      </c>
      <c r="AJ126" s="621">
        <f>'2.CO2-sector'!AJ59</f>
        <v>31100.931039106683</v>
      </c>
      <c r="AK126" s="621">
        <f>'2.CO2-sector'!AK59</f>
        <v>32506.22311881826</v>
      </c>
      <c r="AL126" s="621">
        <f>'2.CO2-sector'!AL59</f>
        <v>32186.238828240836</v>
      </c>
      <c r="AM126" s="621">
        <f>'2.CO2-sector'!AM59</f>
        <v>32541.80313870847</v>
      </c>
      <c r="AN126" s="621">
        <f>'2.CO2-sector'!AN59</f>
        <v>33417.553878821462</v>
      </c>
      <c r="AO126" s="621">
        <f>'2.CO2-sector'!AO59</f>
        <v>32741.084880483868</v>
      </c>
      <c r="AP126" s="621">
        <f>'2.CO2-sector'!AP59</f>
        <v>32056.748771891092</v>
      </c>
      <c r="AQ126" s="621">
        <f>'2.CO2-sector'!AQ59</f>
        <v>30528.047561484185</v>
      </c>
      <c r="AR126" s="621">
        <f>'2.CO2-sector'!AR59</f>
        <v>31121.666419777703</v>
      </c>
      <c r="AS126" s="621">
        <f>'2.CO2-sector'!AS59</f>
        <v>32329.868513721314</v>
      </c>
      <c r="AT126" s="621">
        <f>'2.CO2-sector'!AT59</f>
        <v>28718.830889572491</v>
      </c>
      <c r="AU126" s="621">
        <f>'2.CO2-sector'!AU59</f>
        <v>29460.247632983264</v>
      </c>
      <c r="AV126" s="621">
        <f>'2.CO2-sector'!AV59</f>
        <v>28702.444205657346</v>
      </c>
      <c r="AW126" s="621">
        <f>'2.CO2-sector'!AW59</f>
        <v>30379.433116575259</v>
      </c>
      <c r="AX126" s="621">
        <f>'2.CO2-sector'!AX59</f>
        <v>29908.124203550564</v>
      </c>
      <c r="AY126" s="621">
        <f>'2.CO2-sector'!AY59</f>
        <v>29162.026759519358</v>
      </c>
      <c r="AZ126" s="621">
        <f>'2.CO2-sector'!AZ59</f>
        <v>29602.463455817073</v>
      </c>
      <c r="BA126" s="622">
        <f>'2.CO2-sector'!BA59</f>
        <v>29779.024267968332</v>
      </c>
      <c r="BB126" s="621">
        <f>'2.CO2-sector'!BB59</f>
        <v>30114.380547781169</v>
      </c>
      <c r="BC126" s="623">
        <f>'2.CO2-sector'!BC59</f>
        <v>30804.114011451806</v>
      </c>
      <c r="BD126" s="621">
        <f>'2.CO2-sector'!BD59</f>
        <v>31330.770465125908</v>
      </c>
      <c r="BE126" s="622">
        <f>'2.CO2-sector'!BE59</f>
        <v>29824.745381337336</v>
      </c>
      <c r="BF126" s="622">
        <f>'2.CO2-sector'!BF59</f>
        <v>30625.789087894638</v>
      </c>
      <c r="BG126" s="621">
        <f>'2.CO2-sector'!BG59</f>
        <v>29529.33193535035</v>
      </c>
      <c r="BH126" s="622">
        <f>'2.CO2-sector'!BH59</f>
        <v>29602.61271749653</v>
      </c>
      <c r="BI126" s="621"/>
      <c r="BJ126" s="624"/>
      <c r="BK126" s="475"/>
    </row>
    <row r="127" spans="2:67" ht="28.5" customHeight="1">
      <c r="B127" s="27"/>
      <c r="C127" s="27"/>
      <c r="D127" s="27"/>
      <c r="E127" s="27"/>
      <c r="F127" s="27"/>
      <c r="G127" s="27"/>
      <c r="H127" s="27"/>
      <c r="I127" s="27"/>
      <c r="J127" s="27"/>
      <c r="K127" s="27"/>
      <c r="L127" s="27"/>
      <c r="M127" s="27"/>
      <c r="N127" s="27"/>
      <c r="O127" s="27"/>
      <c r="P127" s="27"/>
      <c r="Q127" s="580"/>
      <c r="R127" s="888"/>
      <c r="S127" s="1828" t="s">
        <v>299</v>
      </c>
      <c r="T127" s="1829"/>
      <c r="X127" s="1816"/>
      <c r="Y127" s="1816"/>
      <c r="Z127" s="1564"/>
      <c r="AA127" s="625">
        <f>'2.CO2-sector'!AA60</f>
        <v>12318.702925351379</v>
      </c>
      <c r="AB127" s="625">
        <f>'2.CO2-sector'!AB60</f>
        <v>12331.274808730599</v>
      </c>
      <c r="AC127" s="625">
        <f>'2.CO2-sector'!AC60</f>
        <v>13375.611278138173</v>
      </c>
      <c r="AD127" s="625">
        <f>'2.CO2-sector'!AD60</f>
        <v>13179.842297780478</v>
      </c>
      <c r="AE127" s="625">
        <f>'2.CO2-sector'!AE60</f>
        <v>15711.933403069759</v>
      </c>
      <c r="AF127" s="625">
        <f>'2.CO2-sector'!AF60</f>
        <v>16009.691542559258</v>
      </c>
      <c r="AG127" s="625">
        <f>'2.CO2-sector'!AG60</f>
        <v>16404.817393740297</v>
      </c>
      <c r="AH127" s="625">
        <f>'2.CO2-sector'!AH60</f>
        <v>17018.945499746162</v>
      </c>
      <c r="AI127" s="625">
        <f>'2.CO2-sector'!AI60</f>
        <v>17039.736188865427</v>
      </c>
      <c r="AJ127" s="625">
        <f>'2.CO2-sector'!AJ60</f>
        <v>16769.845156652267</v>
      </c>
      <c r="AK127" s="625">
        <f>'2.CO2-sector'!AK60</f>
        <v>16884.141410693082</v>
      </c>
      <c r="AL127" s="625">
        <f>'2.CO2-sector'!AL60</f>
        <v>15669.526497158762</v>
      </c>
      <c r="AM127" s="625">
        <f>'2.CO2-sector'!AM60</f>
        <v>15145.670732317754</v>
      </c>
      <c r="AN127" s="625">
        <f>'2.CO2-sector'!AN60</f>
        <v>15164.199547351556</v>
      </c>
      <c r="AO127" s="625">
        <f>'2.CO2-sector'!AO60</f>
        <v>14652.559278399103</v>
      </c>
      <c r="AP127" s="625">
        <f>'2.CO2-sector'!AP60</f>
        <v>14208.601428947706</v>
      </c>
      <c r="AQ127" s="625">
        <f>'2.CO2-sector'!AQ60</f>
        <v>13427.819429522175</v>
      </c>
      <c r="AR127" s="625">
        <f>'2.CO2-sector'!AR60</f>
        <v>13601.542919408699</v>
      </c>
      <c r="AS127" s="625">
        <f>'2.CO2-sector'!AS60</f>
        <v>14671.006464196224</v>
      </c>
      <c r="AT127" s="625">
        <f>'2.CO2-sector'!AT60</f>
        <v>12201.178953129949</v>
      </c>
      <c r="AU127" s="625">
        <f>'2.CO2-sector'!AU60</f>
        <v>12506.191779795836</v>
      </c>
      <c r="AV127" s="625">
        <f>'2.CO2-sector'!AV60</f>
        <v>11728.493280812056</v>
      </c>
      <c r="AW127" s="625">
        <f>'2.CO2-sector'!AW60</f>
        <v>12316.269169037621</v>
      </c>
      <c r="AX127" s="625">
        <f>'2.CO2-sector'!AX60</f>
        <v>12199.890461071229</v>
      </c>
      <c r="AY127" s="625">
        <f>'2.CO2-sector'!AY60</f>
        <v>11719.332607467481</v>
      </c>
      <c r="AZ127" s="625">
        <f>'2.CO2-sector'!AZ60</f>
        <v>11665.965540222425</v>
      </c>
      <c r="BA127" s="626">
        <f>'2.CO2-sector'!BA60</f>
        <v>11094.53855559944</v>
      </c>
      <c r="BB127" s="625">
        <f>'2.CO2-sector'!BB60</f>
        <v>10826.603365950397</v>
      </c>
      <c r="BC127" s="627">
        <f>'2.CO2-sector'!BC60</f>
        <v>11629.081397093845</v>
      </c>
      <c r="BD127" s="625">
        <f>'2.CO2-sector'!BD60</f>
        <v>11360.796822537213</v>
      </c>
      <c r="BE127" s="626">
        <f>'2.CO2-sector'!BE60</f>
        <v>10430.576040842394</v>
      </c>
      <c r="BF127" s="626">
        <f>'2.CO2-sector'!BF60</f>
        <v>10829.47269069584</v>
      </c>
      <c r="BG127" s="625">
        <f>'2.CO2-sector'!BG60</f>
        <v>10281.280436138088</v>
      </c>
      <c r="BH127" s="626">
        <f>'2.CO2-sector'!BH60</f>
        <v>10291.700738866462</v>
      </c>
      <c r="BI127" s="625"/>
      <c r="BJ127" s="628"/>
      <c r="BK127" s="475"/>
    </row>
    <row r="128" spans="2:67">
      <c r="B128" s="27"/>
      <c r="C128" s="27"/>
      <c r="D128" s="27"/>
      <c r="E128" s="27"/>
      <c r="F128" s="27"/>
      <c r="G128" s="27"/>
      <c r="H128" s="27"/>
      <c r="I128" s="27"/>
      <c r="J128" s="27"/>
      <c r="K128" s="27"/>
      <c r="L128" s="27"/>
      <c r="M128" s="27"/>
      <c r="N128" s="27"/>
      <c r="O128" s="27"/>
      <c r="P128" s="27"/>
      <c r="Q128" s="580"/>
      <c r="R128" s="888"/>
      <c r="S128" s="590" t="s">
        <v>300</v>
      </c>
      <c r="T128" s="889"/>
      <c r="X128" s="1816"/>
      <c r="Y128" s="1816"/>
      <c r="Z128" s="1564"/>
      <c r="AA128" s="515">
        <f>'2.CO2-sector'!AA61</f>
        <v>702.83026999291678</v>
      </c>
      <c r="AB128" s="515">
        <f>'2.CO2-sector'!AB61</f>
        <v>686.44620024230187</v>
      </c>
      <c r="AC128" s="515">
        <f>'2.CO2-sector'!AC61</f>
        <v>698.89764571316766</v>
      </c>
      <c r="AD128" s="515">
        <f>'2.CO2-sector'!AD61</f>
        <v>680.74547632983922</v>
      </c>
      <c r="AE128" s="515">
        <f>'2.CO2-sector'!AE61</f>
        <v>701.91349393186852</v>
      </c>
      <c r="AF128" s="515">
        <f>'2.CO2-sector'!AF61</f>
        <v>667.82873473264453</v>
      </c>
      <c r="AG128" s="515">
        <f>'2.CO2-sector'!AG61</f>
        <v>640.46784939712438</v>
      </c>
      <c r="AH128" s="515">
        <f>'2.CO2-sector'!AH61</f>
        <v>655.23057167867137</v>
      </c>
      <c r="AI128" s="515">
        <f>'2.CO2-sector'!AI61</f>
        <v>609.1187236752379</v>
      </c>
      <c r="AJ128" s="515">
        <f>'2.CO2-sector'!AJ61</f>
        <v>652.57502705106276</v>
      </c>
      <c r="AK128" s="515">
        <f>'2.CO2-sector'!AK61</f>
        <v>655.91443265909516</v>
      </c>
      <c r="AL128" s="515">
        <f>'2.CO2-sector'!AL61</f>
        <v>630.52981102330273</v>
      </c>
      <c r="AM128" s="515">
        <f>'2.CO2-sector'!AM61</f>
        <v>577.04643230948568</v>
      </c>
      <c r="AN128" s="515">
        <f>'2.CO2-sector'!AN61</f>
        <v>516.5268173218675</v>
      </c>
      <c r="AO128" s="515">
        <f>'2.CO2-sector'!AO61</f>
        <v>506.69926841574829</v>
      </c>
      <c r="AP128" s="515">
        <f>'2.CO2-sector'!AP61</f>
        <v>506.81438218982044</v>
      </c>
      <c r="AQ128" s="515">
        <f>'2.CO2-sector'!AQ61</f>
        <v>522.35987148863205</v>
      </c>
      <c r="AR128" s="515">
        <f>'2.CO2-sector'!AR61</f>
        <v>561.19836242802796</v>
      </c>
      <c r="AS128" s="515">
        <f>'2.CO2-sector'!AS61</f>
        <v>530.41167542322773</v>
      </c>
      <c r="AT128" s="515">
        <f>'2.CO2-sector'!AT61</f>
        <v>513.68788841490209</v>
      </c>
      <c r="AU128" s="515">
        <f>'2.CO2-sector'!AU61</f>
        <v>526.91409091663695</v>
      </c>
      <c r="AV128" s="515">
        <f>'2.CO2-sector'!AV61</f>
        <v>524.12535460171284</v>
      </c>
      <c r="AW128" s="515">
        <f>'2.CO2-sector'!AW61</f>
        <v>528.10321016884393</v>
      </c>
      <c r="AX128" s="515">
        <f>'2.CO2-sector'!AX61</f>
        <v>604.69033239592966</v>
      </c>
      <c r="AY128" s="515">
        <f>'2.CO2-sector'!AY61</f>
        <v>617.02824714749113</v>
      </c>
      <c r="AZ128" s="515">
        <f>'2.CO2-sector'!AZ61</f>
        <v>624.93138440348548</v>
      </c>
      <c r="BA128" s="629">
        <f>'2.CO2-sector'!BA61</f>
        <v>618.83151051759683</v>
      </c>
      <c r="BB128" s="515">
        <f>'2.CO2-sector'!BB61</f>
        <v>636.62217425062067</v>
      </c>
      <c r="BC128" s="630">
        <f>'2.CO2-sector'!BC61</f>
        <v>673.37481073742629</v>
      </c>
      <c r="BD128" s="515">
        <f>'2.CO2-sector'!BD61</f>
        <v>582.47679245077279</v>
      </c>
      <c r="BE128" s="629">
        <f>'2.CO2-sector'!BE61</f>
        <v>597.18511644765408</v>
      </c>
      <c r="BF128" s="629">
        <f>'2.CO2-sector'!BF61</f>
        <v>679.10227987917926</v>
      </c>
      <c r="BG128" s="515">
        <f>'2.CO2-sector'!BG61</f>
        <v>654.38255986327204</v>
      </c>
      <c r="BH128" s="629">
        <f>'2.CO2-sector'!BH61</f>
        <v>597.2791022153649</v>
      </c>
      <c r="BI128" s="515"/>
      <c r="BJ128" s="631"/>
      <c r="BK128" s="475"/>
    </row>
    <row r="129" spans="2:73" ht="14.4" thickBot="1">
      <c r="B129" s="27"/>
      <c r="C129" s="27"/>
      <c r="D129" s="27"/>
      <c r="E129" s="27"/>
      <c r="F129" s="27"/>
      <c r="G129" s="27"/>
      <c r="H129" s="27"/>
      <c r="I129" s="27"/>
      <c r="J129" s="27"/>
      <c r="K129" s="27"/>
      <c r="L129" s="27"/>
      <c r="M129" s="27"/>
      <c r="N129" s="27"/>
      <c r="O129" s="27"/>
      <c r="P129" s="27"/>
      <c r="Q129" s="580"/>
      <c r="R129" s="632"/>
      <c r="S129" s="633" t="s">
        <v>48</v>
      </c>
      <c r="T129" s="912"/>
      <c r="Z129" s="1564"/>
      <c r="AA129" s="635">
        <f>'2.CO2-sector'!AA62</f>
        <v>10712.208420569179</v>
      </c>
      <c r="AB129" s="635">
        <f>'2.CO2-sector'!AB62</f>
        <v>10887.818647505963</v>
      </c>
      <c r="AC129" s="635">
        <f>'2.CO2-sector'!AC62</f>
        <v>11659.104102729807</v>
      </c>
      <c r="AD129" s="635">
        <f>'2.CO2-sector'!AD62</f>
        <v>10964.461719068484</v>
      </c>
      <c r="AE129" s="635">
        <f>'2.CO2-sector'!AE62</f>
        <v>12029.27443294194</v>
      </c>
      <c r="AF129" s="635">
        <f>'2.CO2-sector'!AF62</f>
        <v>12294.110067956917</v>
      </c>
      <c r="AG129" s="635">
        <f>'2.CO2-sector'!AG62</f>
        <v>12371.542704132225</v>
      </c>
      <c r="AH129" s="635">
        <f>'2.CO2-sector'!AH62</f>
        <v>13351.583092063858</v>
      </c>
      <c r="AI129" s="635">
        <f>'2.CO2-sector'!AI62</f>
        <v>13555.89343956915</v>
      </c>
      <c r="AJ129" s="635">
        <f>'2.CO2-sector'!AJ62</f>
        <v>13678.510855403354</v>
      </c>
      <c r="AK129" s="635">
        <f>'2.CO2-sector'!AK62</f>
        <v>14966.167275466083</v>
      </c>
      <c r="AL129" s="635">
        <f>'2.CO2-sector'!AL62</f>
        <v>15886.182520058768</v>
      </c>
      <c r="AM129" s="635">
        <f>'2.CO2-sector'!AM62</f>
        <v>16819.08597408123</v>
      </c>
      <c r="AN129" s="635">
        <f>'2.CO2-sector'!AN62</f>
        <v>17736.827514148034</v>
      </c>
      <c r="AO129" s="635">
        <f>'2.CO2-sector'!AO62</f>
        <v>17581.826333669014</v>
      </c>
      <c r="AP129" s="635">
        <f>'2.CO2-sector'!AP62</f>
        <v>17341.332960753563</v>
      </c>
      <c r="AQ129" s="635">
        <f>'2.CO2-sector'!AQ62</f>
        <v>16577.86826047338</v>
      </c>
      <c r="AR129" s="635">
        <f>'2.CO2-sector'!AR62</f>
        <v>16958.925137940976</v>
      </c>
      <c r="AS129" s="635">
        <f>'2.CO2-sector'!AS62</f>
        <v>17128.450374101863</v>
      </c>
      <c r="AT129" s="635">
        <f>'2.CO2-sector'!AT62</f>
        <v>16003.964048027638</v>
      </c>
      <c r="AU129" s="635">
        <f>'2.CO2-sector'!AU62</f>
        <v>16427.141762270792</v>
      </c>
      <c r="AV129" s="635">
        <f>'2.CO2-sector'!AV62</f>
        <v>16449.825570243578</v>
      </c>
      <c r="AW129" s="635">
        <f>'2.CO2-sector'!AW62</f>
        <v>17535.060737368796</v>
      </c>
      <c r="AX129" s="635">
        <f>'2.CO2-sector'!AX62</f>
        <v>17103.543410083403</v>
      </c>
      <c r="AY129" s="635">
        <f>'2.CO2-sector'!AY62</f>
        <v>16825.665904904388</v>
      </c>
      <c r="AZ129" s="635">
        <f>'2.CO2-sector'!AZ62</f>
        <v>17311.566531191162</v>
      </c>
      <c r="BA129" s="636">
        <f>'2.CO2-sector'!BA62</f>
        <v>18065.654201851296</v>
      </c>
      <c r="BB129" s="635">
        <f>'2.CO2-sector'!BB62</f>
        <v>18651.15500758015</v>
      </c>
      <c r="BC129" s="637">
        <f>'2.CO2-sector'!BC62</f>
        <v>18501.657803620536</v>
      </c>
      <c r="BD129" s="635">
        <f>'2.CO2-sector'!BD62</f>
        <v>19387.496850137923</v>
      </c>
      <c r="BE129" s="636">
        <f>'2.CO2-sector'!BE62</f>
        <v>18796.98422404729</v>
      </c>
      <c r="BF129" s="636">
        <f>'2.CO2-sector'!BF62</f>
        <v>19117.214117319618</v>
      </c>
      <c r="BG129" s="635">
        <f>'2.CO2-sector'!BG62</f>
        <v>18593.668939348991</v>
      </c>
      <c r="BH129" s="636">
        <f>'2.CO2-sector'!BH62</f>
        <v>18713.632876414704</v>
      </c>
      <c r="BI129" s="635"/>
      <c r="BJ129" s="638"/>
      <c r="BK129" s="618"/>
    </row>
    <row r="130" spans="2:73" ht="16.2">
      <c r="B130" s="27"/>
      <c r="C130" s="27"/>
      <c r="D130" s="27"/>
      <c r="E130" s="27"/>
      <c r="F130" s="27"/>
      <c r="G130" s="27"/>
      <c r="H130" s="27"/>
      <c r="I130" s="27"/>
      <c r="J130" s="27"/>
      <c r="K130" s="27"/>
      <c r="L130" s="27"/>
      <c r="M130" s="27"/>
      <c r="N130" s="27"/>
      <c r="O130" s="27"/>
      <c r="P130" s="27"/>
      <c r="Q130" s="573"/>
      <c r="R130" s="639" t="s">
        <v>368</v>
      </c>
      <c r="S130" s="639"/>
      <c r="T130" s="891"/>
      <c r="V130" s="1550"/>
      <c r="W130" s="1550"/>
      <c r="X130" s="1550"/>
      <c r="Y130" s="1550"/>
      <c r="Z130" s="1569"/>
      <c r="AA130" s="640">
        <f>'2.CO2-sector'!AA63</f>
        <v>6371.5343480808597</v>
      </c>
      <c r="AB130" s="640">
        <f>'2.CO2-sector'!AB63</f>
        <v>6160.7669336914823</v>
      </c>
      <c r="AC130" s="640">
        <f>'2.CO2-sector'!AC63</f>
        <v>5839.2100165558031</v>
      </c>
      <c r="AD130" s="640">
        <f>'2.CO2-sector'!AD63</f>
        <v>5630.0023919065197</v>
      </c>
      <c r="AE130" s="640">
        <f>'2.CO2-sector'!AE63</f>
        <v>5416.895220133214</v>
      </c>
      <c r="AF130" s="640">
        <f>'2.CO2-sector'!AF63</f>
        <v>5588.8407803910395</v>
      </c>
      <c r="AG130" s="640">
        <f>'2.CO2-sector'!AG63</f>
        <v>5686.1092791626797</v>
      </c>
      <c r="AH130" s="640">
        <f>'2.CO2-sector'!AH63</f>
        <v>5542.4721710607691</v>
      </c>
      <c r="AI130" s="640">
        <f>'2.CO2-sector'!AI63</f>
        <v>5134.6721486163042</v>
      </c>
      <c r="AJ130" s="640">
        <f>'2.CO2-sector'!AJ63</f>
        <v>5169.0394563718073</v>
      </c>
      <c r="AK130" s="640">
        <f>'2.CO2-sector'!AK63</f>
        <v>5231.7246432020083</v>
      </c>
      <c r="AL130" s="640">
        <f>'2.CO2-sector'!AL63</f>
        <v>4749.144907787233</v>
      </c>
      <c r="AM130" s="640">
        <f>'2.CO2-sector'!AM63</f>
        <v>4487.6612703732535</v>
      </c>
      <c r="AN130" s="640">
        <f>'2.CO2-sector'!AN63</f>
        <v>4285.7651213576037</v>
      </c>
      <c r="AO130" s="640">
        <f>'2.CO2-sector'!AO63</f>
        <v>4130.4149170828896</v>
      </c>
      <c r="AP130" s="640">
        <f>'2.CO2-sector'!AP63</f>
        <v>4035.6274646511952</v>
      </c>
      <c r="AQ130" s="640">
        <f>'2.CO2-sector'!AQ63</f>
        <v>3955.3036001896817</v>
      </c>
      <c r="AR130" s="640">
        <f>'2.CO2-sector'!AR63</f>
        <v>3964.2397357065997</v>
      </c>
      <c r="AS130" s="640">
        <f>'2.CO2-sector'!AS63</f>
        <v>3547.2788133393005</v>
      </c>
      <c r="AT130" s="640">
        <f>'2.CO2-sector'!AT63</f>
        <v>3236.7499595579984</v>
      </c>
      <c r="AU130" s="640">
        <f>'2.CO2-sector'!AU63</f>
        <v>3149.3724768172024</v>
      </c>
      <c r="AV130" s="640">
        <f>'2.CO2-sector'!AV63</f>
        <v>3055.9883703791247</v>
      </c>
      <c r="AW130" s="640">
        <f>'2.CO2-sector'!AW63</f>
        <v>3087.4158598428803</v>
      </c>
      <c r="AX130" s="640">
        <f>'2.CO2-sector'!AX63</f>
        <v>3061.0218118896819</v>
      </c>
      <c r="AY130" s="640">
        <f>'2.CO2-sector'!AY63</f>
        <v>2963.7443142342622</v>
      </c>
      <c r="AZ130" s="640">
        <f>'2.CO2-sector'!AZ63</f>
        <v>2784.5118010728029</v>
      </c>
      <c r="BA130" s="641">
        <f>'2.CO2-sector'!BA63</f>
        <v>2708.206122000659</v>
      </c>
      <c r="BB130" s="640">
        <f>'2.CO2-sector'!BB63</f>
        <v>2600.8074372504643</v>
      </c>
      <c r="BC130" s="642">
        <f>'2.CO2-sector'!BC63</f>
        <v>2481.6880911436288</v>
      </c>
      <c r="BD130" s="643">
        <f>'2.CO2-sector'!BD63</f>
        <v>2385.5484835182442</v>
      </c>
      <c r="BE130" s="644">
        <f>'2.CO2-sector'!BE63</f>
        <v>2329.4831972936195</v>
      </c>
      <c r="BF130" s="644">
        <f>'2.CO2-sector'!BF63</f>
        <v>2216.5253774955722</v>
      </c>
      <c r="BG130" s="643">
        <f>'2.CO2-sector'!BG63</f>
        <v>2140.8146294571357</v>
      </c>
      <c r="BH130" s="644">
        <f>'2.CO2-sector'!BH63</f>
        <v>2100.454019619448</v>
      </c>
      <c r="BI130" s="1264"/>
      <c r="BJ130" s="645"/>
      <c r="BK130" s="579"/>
    </row>
    <row r="131" spans="2:73">
      <c r="B131" s="27"/>
      <c r="C131" s="27"/>
      <c r="D131" s="27"/>
      <c r="E131" s="27"/>
      <c r="F131" s="27"/>
      <c r="G131" s="27"/>
      <c r="H131" s="27"/>
      <c r="I131" s="27"/>
      <c r="J131" s="27"/>
      <c r="K131" s="27"/>
      <c r="L131" s="27"/>
      <c r="M131" s="27"/>
      <c r="N131" s="27"/>
      <c r="O131" s="27"/>
      <c r="P131" s="27"/>
      <c r="Q131" s="580"/>
      <c r="R131" s="863"/>
      <c r="S131" s="538" t="s">
        <v>49</v>
      </c>
      <c r="T131" s="892"/>
      <c r="X131" s="1550"/>
      <c r="Y131" s="1550"/>
      <c r="Z131" s="1559"/>
      <c r="AA131" s="646">
        <f t="shared" ref="AA131:AX131" si="27">SUM(AA132:AA133)</f>
        <v>732.01263237142848</v>
      </c>
      <c r="AB131" s="646">
        <f t="shared" si="27"/>
        <v>669.24675483809528</v>
      </c>
      <c r="AC131" s="646">
        <f t="shared" si="27"/>
        <v>617.68904015238104</v>
      </c>
      <c r="AD131" s="646">
        <f t="shared" si="27"/>
        <v>649.39861873333325</v>
      </c>
      <c r="AE131" s="646">
        <f t="shared" si="27"/>
        <v>461.93021495238099</v>
      </c>
      <c r="AF131" s="646">
        <f t="shared" si="27"/>
        <v>473.19245233333345</v>
      </c>
      <c r="AG131" s="646">
        <f t="shared" si="27"/>
        <v>452.86890544761911</v>
      </c>
      <c r="AH131" s="646">
        <f t="shared" si="27"/>
        <v>466.20345032380953</v>
      </c>
      <c r="AI131" s="646">
        <f t="shared" si="27"/>
        <v>465.63080153333328</v>
      </c>
      <c r="AJ131" s="646">
        <f t="shared" si="27"/>
        <v>449.73589016190482</v>
      </c>
      <c r="AK131" s="646">
        <f t="shared" si="27"/>
        <v>500.67083900952377</v>
      </c>
      <c r="AL131" s="646">
        <f t="shared" si="27"/>
        <v>418.82785549523805</v>
      </c>
      <c r="AM131" s="646">
        <f t="shared" si="27"/>
        <v>439.84258287619048</v>
      </c>
      <c r="AN131" s="646">
        <f t="shared" si="27"/>
        <v>456.54704228571433</v>
      </c>
      <c r="AO131" s="646">
        <f t="shared" si="27"/>
        <v>429.73283707619044</v>
      </c>
      <c r="AP131" s="646">
        <f t="shared" si="27"/>
        <v>428.08294037142866</v>
      </c>
      <c r="AQ131" s="646">
        <f t="shared" si="27"/>
        <v>398.41545647619051</v>
      </c>
      <c r="AR131" s="646">
        <f t="shared" si="27"/>
        <v>522.67691258095238</v>
      </c>
      <c r="AS131" s="646">
        <f t="shared" si="27"/>
        <v>466.22188391428574</v>
      </c>
      <c r="AT131" s="646">
        <f t="shared" si="27"/>
        <v>416.73084545714289</v>
      </c>
      <c r="AU131" s="646">
        <f t="shared" si="27"/>
        <v>427.24741525714285</v>
      </c>
      <c r="AV131" s="646">
        <f t="shared" si="27"/>
        <v>434.79094319047624</v>
      </c>
      <c r="AW131" s="646">
        <f t="shared" si="27"/>
        <v>541.97401332380957</v>
      </c>
      <c r="AX131" s="646">
        <f t="shared" si="27"/>
        <v>594.0059417809523</v>
      </c>
      <c r="AY131" s="646">
        <f t="shared" ref="AY131:BE131" si="28">SUM(AY132:AY133)</f>
        <v>566.76543345714276</v>
      </c>
      <c r="AZ131" s="646">
        <f t="shared" si="28"/>
        <v>473.5399851809525</v>
      </c>
      <c r="BA131" s="647">
        <f t="shared" si="28"/>
        <v>461.20452504761903</v>
      </c>
      <c r="BB131" s="646">
        <f t="shared" si="28"/>
        <v>524.98361446666672</v>
      </c>
      <c r="BC131" s="648">
        <f t="shared" si="28"/>
        <v>393.16589655047051</v>
      </c>
      <c r="BD131" s="646">
        <f t="shared" si="28"/>
        <v>396.25047172423422</v>
      </c>
      <c r="BE131" s="647">
        <f t="shared" si="28"/>
        <v>388.1645977734695</v>
      </c>
      <c r="BF131" s="647">
        <f t="shared" ref="BF131:BG131" si="29">SUM(BF132:BF133)</f>
        <v>385.98678877809812</v>
      </c>
      <c r="BG131" s="646">
        <f t="shared" si="29"/>
        <v>379.24824663184387</v>
      </c>
      <c r="BH131" s="647">
        <f t="shared" ref="BH131" si="30">SUM(BH132:BH133)</f>
        <v>379.24824663184387</v>
      </c>
      <c r="BI131" s="539"/>
      <c r="BJ131" s="542"/>
      <c r="BK131" s="579"/>
    </row>
    <row r="132" spans="2:73">
      <c r="B132" s="27"/>
      <c r="C132" s="27"/>
      <c r="D132" s="27"/>
      <c r="E132" s="27"/>
      <c r="F132" s="27"/>
      <c r="G132" s="27"/>
      <c r="H132" s="27"/>
      <c r="I132" s="27"/>
      <c r="J132" s="27"/>
      <c r="K132" s="27"/>
      <c r="L132" s="27"/>
      <c r="M132" s="27"/>
      <c r="N132" s="27"/>
      <c r="O132" s="27"/>
      <c r="P132" s="27"/>
      <c r="Q132" s="580"/>
      <c r="R132" s="863"/>
      <c r="S132" s="234"/>
      <c r="T132" s="882" t="s">
        <v>50</v>
      </c>
      <c r="Z132" s="1559"/>
      <c r="AA132" s="650">
        <f>'2.CO2-sector'!AA65</f>
        <v>550.23920379999993</v>
      </c>
      <c r="AB132" s="650">
        <f>'2.CO2-sector'!AB65</f>
        <v>527.37032626666667</v>
      </c>
      <c r="AC132" s="650">
        <f>'2.CO2-sector'!AC65</f>
        <v>477.13732586666669</v>
      </c>
      <c r="AD132" s="650">
        <f>'2.CO2-sector'!AD65</f>
        <v>481.58261873333328</v>
      </c>
      <c r="AE132" s="650">
        <f>'2.CO2-sector'!AE65</f>
        <v>292.75650066666674</v>
      </c>
      <c r="AF132" s="650">
        <f>'2.CO2-sector'!AF65</f>
        <v>303.52845233333341</v>
      </c>
      <c r="AG132" s="650">
        <f>'2.CO2-sector'!AG65</f>
        <v>292.73561973333341</v>
      </c>
      <c r="AH132" s="650">
        <f>'2.CO2-sector'!AH65</f>
        <v>303.65330746666666</v>
      </c>
      <c r="AI132" s="650">
        <f>'2.CO2-sector'!AI65</f>
        <v>300.00380153333327</v>
      </c>
      <c r="AJ132" s="650">
        <f>'2.CO2-sector'!AJ65</f>
        <v>293.56731873333337</v>
      </c>
      <c r="AK132" s="650">
        <f>'2.CO2-sector'!AK65</f>
        <v>332.90198186666657</v>
      </c>
      <c r="AL132" s="650">
        <f>'2.CO2-sector'!AL65</f>
        <v>247.34728406666662</v>
      </c>
      <c r="AM132" s="650">
        <f>'2.CO2-sector'!AM65</f>
        <v>269.91772573333333</v>
      </c>
      <c r="AN132" s="650">
        <f>'2.CO2-sector'!AN65</f>
        <v>246.39832800000002</v>
      </c>
      <c r="AO132" s="650">
        <f>'2.CO2-sector'!AO65</f>
        <v>236.30097993333328</v>
      </c>
      <c r="AP132" s="650">
        <f>'2.CO2-sector'!AP65</f>
        <v>231.29451180000001</v>
      </c>
      <c r="AQ132" s="650">
        <f>'2.CO2-sector'!AQ65</f>
        <v>230.36059933333334</v>
      </c>
      <c r="AR132" s="650">
        <f>'2.CO2-sector'!AR65</f>
        <v>325.00062686666666</v>
      </c>
      <c r="AS132" s="650">
        <f>'2.CO2-sector'!AS65</f>
        <v>305.7365982</v>
      </c>
      <c r="AT132" s="650">
        <f>'2.CO2-sector'!AT65</f>
        <v>270.15270260000005</v>
      </c>
      <c r="AU132" s="650">
        <f>'2.CO2-sector'!AU65</f>
        <v>242.88427239999999</v>
      </c>
      <c r="AV132" s="650">
        <f>'2.CO2-sector'!AV65</f>
        <v>246.77580033333334</v>
      </c>
      <c r="AW132" s="650">
        <f>'2.CO2-sector'!AW65</f>
        <v>369.97487046666669</v>
      </c>
      <c r="AX132" s="650">
        <f>'2.CO2-sector'!AX65</f>
        <v>379.5766560666666</v>
      </c>
      <c r="AY132" s="650">
        <f>'2.CO2-sector'!AY65</f>
        <v>362.50329059999996</v>
      </c>
      <c r="AZ132" s="650">
        <f>'2.CO2-sector'!AZ65</f>
        <v>258.74769946666675</v>
      </c>
      <c r="BA132" s="651">
        <f>'2.CO2-sector'!BA65</f>
        <v>253.01223933333333</v>
      </c>
      <c r="BB132" s="650">
        <f>'2.CO2-sector'!BB65</f>
        <v>293.53987446666667</v>
      </c>
      <c r="BC132" s="652">
        <f>'2.CO2-sector'!BC65</f>
        <v>241.95519113333336</v>
      </c>
      <c r="BD132" s="650">
        <f>'2.CO2-sector'!BD65</f>
        <v>242.2747316</v>
      </c>
      <c r="BE132" s="651">
        <f>'2.CO2-sector'!BE65</f>
        <v>232.55568526666661</v>
      </c>
      <c r="BF132" s="651">
        <f>'2.CO2-sector'!BF65</f>
        <v>225.37650886666665</v>
      </c>
      <c r="BG132" s="650">
        <f>'2.CO2-sector'!BG65</f>
        <v>203.1136880666667</v>
      </c>
      <c r="BH132" s="651">
        <f>'2.CO2-sector'!BH65</f>
        <v>203.1136880666667</v>
      </c>
      <c r="BI132" s="650"/>
      <c r="BJ132" s="653"/>
      <c r="BK132" s="579"/>
    </row>
    <row r="133" spans="2:73">
      <c r="B133" s="27"/>
      <c r="C133" s="27"/>
      <c r="D133" s="27"/>
      <c r="E133" s="27"/>
      <c r="F133" s="27"/>
      <c r="G133" s="27"/>
      <c r="H133" s="27"/>
      <c r="I133" s="27"/>
      <c r="J133" s="27"/>
      <c r="K133" s="27"/>
      <c r="L133" s="27"/>
      <c r="M133" s="27"/>
      <c r="N133" s="27"/>
      <c r="O133" s="27"/>
      <c r="P133" s="27"/>
      <c r="Q133" s="580"/>
      <c r="R133" s="863"/>
      <c r="S133" s="654"/>
      <c r="T133" s="893" t="s">
        <v>51</v>
      </c>
      <c r="Z133" s="1559"/>
      <c r="AA133" s="656">
        <f>'2.CO2-sector'!AA66</f>
        <v>181.77342857142855</v>
      </c>
      <c r="AB133" s="656">
        <f>'2.CO2-sector'!AB66</f>
        <v>141.87642857142856</v>
      </c>
      <c r="AC133" s="656">
        <f>'2.CO2-sector'!AC66</f>
        <v>140.5517142857143</v>
      </c>
      <c r="AD133" s="656">
        <f>'2.CO2-sector'!AD66</f>
        <v>167.816</v>
      </c>
      <c r="AE133" s="656">
        <f>'2.CO2-sector'!AE66</f>
        <v>169.17371428571428</v>
      </c>
      <c r="AF133" s="656">
        <f>'2.CO2-sector'!AF66</f>
        <v>169.66400000000002</v>
      </c>
      <c r="AG133" s="656">
        <f>'2.CO2-sector'!AG66</f>
        <v>160.13328571428571</v>
      </c>
      <c r="AH133" s="656">
        <f>'2.CO2-sector'!AH66</f>
        <v>162.55014285714287</v>
      </c>
      <c r="AI133" s="656">
        <f>'2.CO2-sector'!AI66</f>
        <v>165.62700000000001</v>
      </c>
      <c r="AJ133" s="656">
        <f>'2.CO2-sector'!AJ66</f>
        <v>156.16857142857145</v>
      </c>
      <c r="AK133" s="656">
        <f>'2.CO2-sector'!AK66</f>
        <v>167.76885714285717</v>
      </c>
      <c r="AL133" s="656">
        <f>'2.CO2-sector'!AL66</f>
        <v>171.48057142857147</v>
      </c>
      <c r="AM133" s="656">
        <f>'2.CO2-sector'!AM66</f>
        <v>169.92485714285715</v>
      </c>
      <c r="AN133" s="656">
        <f>'2.CO2-sector'!AN66</f>
        <v>210.14871428571431</v>
      </c>
      <c r="AO133" s="656">
        <f>'2.CO2-sector'!AO66</f>
        <v>193.43185714285713</v>
      </c>
      <c r="AP133" s="656">
        <f>'2.CO2-sector'!AP66</f>
        <v>196.78842857142862</v>
      </c>
      <c r="AQ133" s="656">
        <f>'2.CO2-sector'!AQ66</f>
        <v>168.05485714285717</v>
      </c>
      <c r="AR133" s="656">
        <f>'2.CO2-sector'!AR66</f>
        <v>197.67628571428571</v>
      </c>
      <c r="AS133" s="656">
        <f>'2.CO2-sector'!AS66</f>
        <v>160.48528571428571</v>
      </c>
      <c r="AT133" s="656">
        <f>'2.CO2-sector'!AT66</f>
        <v>146.57814285714286</v>
      </c>
      <c r="AU133" s="656">
        <f>'2.CO2-sector'!AU66</f>
        <v>184.36314285714286</v>
      </c>
      <c r="AV133" s="656">
        <f>'2.CO2-sector'!AV66</f>
        <v>188.01514285714288</v>
      </c>
      <c r="AW133" s="656">
        <f>'2.CO2-sector'!AW66</f>
        <v>171.99914285714289</v>
      </c>
      <c r="AX133" s="656">
        <f>'2.CO2-sector'!AX66</f>
        <v>214.42928571428573</v>
      </c>
      <c r="AY133" s="656">
        <f>'2.CO2-sector'!AY66</f>
        <v>204.26214285714286</v>
      </c>
      <c r="AZ133" s="656">
        <f>'2.CO2-sector'!AZ66</f>
        <v>214.79228571428573</v>
      </c>
      <c r="BA133" s="657">
        <f>'2.CO2-sector'!BA66</f>
        <v>208.1922857142857</v>
      </c>
      <c r="BB133" s="656">
        <f>'2.CO2-sector'!BB66</f>
        <v>231.44374000000002</v>
      </c>
      <c r="BC133" s="658">
        <f>'2.CO2-sector'!BC66</f>
        <v>151.21070541713718</v>
      </c>
      <c r="BD133" s="656">
        <f>'2.CO2-sector'!BD66</f>
        <v>153.97574012423425</v>
      </c>
      <c r="BE133" s="657">
        <f>'2.CO2-sector'!BE66</f>
        <v>155.60891250680285</v>
      </c>
      <c r="BF133" s="657">
        <f>'2.CO2-sector'!BF66</f>
        <v>160.61027991143146</v>
      </c>
      <c r="BG133" s="656">
        <f>'2.CO2-sector'!BG66</f>
        <v>176.13455856517717</v>
      </c>
      <c r="BH133" s="657">
        <f>'2.CO2-sector'!BH66</f>
        <v>176.13455856517717</v>
      </c>
      <c r="BI133" s="655"/>
      <c r="BJ133" s="659"/>
      <c r="BK133" s="475"/>
    </row>
    <row r="134" spans="2:73" ht="15.75" customHeight="1">
      <c r="B134" s="27"/>
      <c r="C134" s="27"/>
      <c r="D134" s="27"/>
      <c r="E134" s="27"/>
      <c r="F134" s="27"/>
      <c r="G134" s="27"/>
      <c r="H134" s="27"/>
      <c r="I134" s="27"/>
      <c r="J134" s="27"/>
      <c r="K134" s="27"/>
      <c r="L134" s="27"/>
      <c r="M134" s="27"/>
      <c r="N134" s="27"/>
      <c r="O134" s="27"/>
      <c r="P134" s="27"/>
      <c r="Q134" s="580"/>
      <c r="R134" s="863"/>
      <c r="S134" s="660" t="s">
        <v>52</v>
      </c>
      <c r="T134" s="913"/>
      <c r="Z134" s="1564"/>
      <c r="AA134" s="625">
        <f>'2.CO2-sector'!AA67</f>
        <v>149.62946543643216</v>
      </c>
      <c r="AB134" s="625">
        <f>'2.CO2-sector'!AB67</f>
        <v>180.34607068185926</v>
      </c>
      <c r="AC134" s="625">
        <f>'2.CO2-sector'!AC67</f>
        <v>187.3553611096369</v>
      </c>
      <c r="AD134" s="625">
        <f>'2.CO2-sector'!AD67</f>
        <v>179.64065799294889</v>
      </c>
      <c r="AE134" s="625">
        <f>'2.CO2-sector'!AE67</f>
        <v>163.40475285108408</v>
      </c>
      <c r="AF134" s="625">
        <f>'2.CO2-sector'!AF67</f>
        <v>422.51456131685865</v>
      </c>
      <c r="AG134" s="625">
        <f>'2.CO2-sector'!AG67</f>
        <v>505.74987823181101</v>
      </c>
      <c r="AH134" s="625">
        <f>'2.CO2-sector'!AH67</f>
        <v>519.83148265019327</v>
      </c>
      <c r="AI134" s="625">
        <f>'2.CO2-sector'!AI67</f>
        <v>492.8017631547383</v>
      </c>
      <c r="AJ134" s="625">
        <f>'2.CO2-sector'!AJ67</f>
        <v>548.5053342819989</v>
      </c>
      <c r="AK134" s="625">
        <f>'2.CO2-sector'!AK67</f>
        <v>488.92847090961232</v>
      </c>
      <c r="AL134" s="625">
        <f>'2.CO2-sector'!AL67</f>
        <v>526.74892835959088</v>
      </c>
      <c r="AM134" s="625">
        <f>'2.CO2-sector'!AM67</f>
        <v>485.62888206741451</v>
      </c>
      <c r="AN134" s="625">
        <f>'2.CO2-sector'!AN67</f>
        <v>406.96055536221508</v>
      </c>
      <c r="AO134" s="625">
        <f>'2.CO2-sector'!AO67</f>
        <v>354.49211550498791</v>
      </c>
      <c r="AP134" s="625">
        <f>'2.CO2-sector'!AP67</f>
        <v>356.73047143538827</v>
      </c>
      <c r="AQ134" s="625">
        <f>'2.CO2-sector'!AQ67</f>
        <v>383.76862786729811</v>
      </c>
      <c r="AR134" s="625">
        <f>'2.CO2-sector'!AR67</f>
        <v>419.50149735029584</v>
      </c>
      <c r="AS134" s="625">
        <f>'2.CO2-sector'!AS67</f>
        <v>357.36645431257006</v>
      </c>
      <c r="AT134" s="625">
        <f>'2.CO2-sector'!AT67</f>
        <v>306.50988813805759</v>
      </c>
      <c r="AU134" s="625">
        <f>'2.CO2-sector'!AU67</f>
        <v>280.59235766411905</v>
      </c>
      <c r="AV134" s="625">
        <f>'2.CO2-sector'!AV67</f>
        <v>267.08806183356853</v>
      </c>
      <c r="AW134" s="625">
        <f>'2.CO2-sector'!AW67</f>
        <v>261.99029782164666</v>
      </c>
      <c r="AX134" s="625">
        <f>'2.CO2-sector'!AX67</f>
        <v>177.91942599390518</v>
      </c>
      <c r="AY134" s="625">
        <f>'2.CO2-sector'!AY67</f>
        <v>179.44421772930656</v>
      </c>
      <c r="AZ134" s="625">
        <f>'2.CO2-sector'!AZ67</f>
        <v>116.49538865920505</v>
      </c>
      <c r="BA134" s="626">
        <f>'2.CO2-sector'!BA67</f>
        <v>90.189674214642935</v>
      </c>
      <c r="BB134" s="625">
        <f>'2.CO2-sector'!BB67</f>
        <v>-45.582721364941733</v>
      </c>
      <c r="BC134" s="627">
        <f>'2.CO2-sector'!BC67</f>
        <v>16.002872781609199</v>
      </c>
      <c r="BD134" s="625">
        <f>'2.CO2-sector'!BD67</f>
        <v>-26.038848035887668</v>
      </c>
      <c r="BE134" s="626">
        <f>'2.CO2-sector'!BE67</f>
        <v>67.933233266234424</v>
      </c>
      <c r="BF134" s="626">
        <f>'2.CO2-sector'!BF67</f>
        <v>-13.740394612356852</v>
      </c>
      <c r="BG134" s="625">
        <f>'2.CO2-sector'!BG67</f>
        <v>-74.619245421468463</v>
      </c>
      <c r="BH134" s="626">
        <f>'2.CO2-sector'!BH67</f>
        <v>-85.322005113898683</v>
      </c>
      <c r="BI134" s="625"/>
      <c r="BJ134" s="628"/>
      <c r="BK134" s="475"/>
    </row>
    <row r="135" spans="2:73" ht="15.75" customHeight="1" thickBot="1">
      <c r="B135" s="27"/>
      <c r="C135" s="27"/>
      <c r="D135" s="27"/>
      <c r="E135" s="27"/>
      <c r="F135" s="27"/>
      <c r="G135" s="27"/>
      <c r="H135" s="27"/>
      <c r="I135" s="27"/>
      <c r="J135" s="27"/>
      <c r="K135" s="27"/>
      <c r="L135" s="27"/>
      <c r="M135" s="27"/>
      <c r="N135" s="27"/>
      <c r="O135" s="27"/>
      <c r="P135" s="27"/>
      <c r="Q135" s="661"/>
      <c r="R135" s="863"/>
      <c r="S135" s="662" t="s">
        <v>301</v>
      </c>
      <c r="T135" s="914"/>
      <c r="Z135" s="1564"/>
      <c r="AA135" s="664">
        <f>'2.CO2-sector'!AA68</f>
        <v>5489.8922502729993</v>
      </c>
      <c r="AB135" s="664">
        <f>'2.CO2-sector'!AB68</f>
        <v>5311.1741081715281</v>
      </c>
      <c r="AC135" s="664">
        <f>'2.CO2-sector'!AC68</f>
        <v>5034.1656152937849</v>
      </c>
      <c r="AD135" s="664">
        <f>'2.CO2-sector'!AD68</f>
        <v>4800.9631151802378</v>
      </c>
      <c r="AE135" s="664">
        <f>'2.CO2-sector'!AE68</f>
        <v>4791.5602523297484</v>
      </c>
      <c r="AF135" s="664">
        <f>'2.CO2-sector'!AF68</f>
        <v>4693.1337667408479</v>
      </c>
      <c r="AG135" s="664">
        <f>'2.CO2-sector'!AG68</f>
        <v>4727.49049548325</v>
      </c>
      <c r="AH135" s="664">
        <f>'2.CO2-sector'!AH68</f>
        <v>4556.4372380867662</v>
      </c>
      <c r="AI135" s="664">
        <f>'2.CO2-sector'!AI68</f>
        <v>4176.2395839282326</v>
      </c>
      <c r="AJ135" s="664">
        <f>'2.CO2-sector'!AJ68</f>
        <v>4170.7982319279035</v>
      </c>
      <c r="AK135" s="664">
        <f>'2.CO2-sector'!AK68</f>
        <v>4242.1253332828719</v>
      </c>
      <c r="AL135" s="664">
        <f>'2.CO2-sector'!AL68</f>
        <v>3803.568123932404</v>
      </c>
      <c r="AM135" s="664">
        <f>'2.CO2-sector'!AM68</f>
        <v>3562.1898054296485</v>
      </c>
      <c r="AN135" s="664">
        <f>'2.CO2-sector'!AN68</f>
        <v>3422.2575237096744</v>
      </c>
      <c r="AO135" s="664">
        <f>'2.CO2-sector'!AO68</f>
        <v>3346.1899645017111</v>
      </c>
      <c r="AP135" s="664">
        <f>'2.CO2-sector'!AP68</f>
        <v>3250.8140528443782</v>
      </c>
      <c r="AQ135" s="664">
        <f>'2.CO2-sector'!AQ68</f>
        <v>3173.1195158461928</v>
      </c>
      <c r="AR135" s="664">
        <f>'2.CO2-sector'!AR68</f>
        <v>3022.0613257753516</v>
      </c>
      <c r="AS135" s="664">
        <f>'2.CO2-sector'!AS68</f>
        <v>2723.6904751124448</v>
      </c>
      <c r="AT135" s="664">
        <f>'2.CO2-sector'!AT68</f>
        <v>2513.5092259627982</v>
      </c>
      <c r="AU135" s="664">
        <f>'2.CO2-sector'!AU68</f>
        <v>2441.5327038959404</v>
      </c>
      <c r="AV135" s="664">
        <f>'2.CO2-sector'!AV68</f>
        <v>2354.1093653550797</v>
      </c>
      <c r="AW135" s="664">
        <f>'2.CO2-sector'!AW68</f>
        <v>2283.4515486974242</v>
      </c>
      <c r="AX135" s="664">
        <f>'2.CO2-sector'!AX68</f>
        <v>2289.0964441148244</v>
      </c>
      <c r="AY135" s="664">
        <f>'2.CO2-sector'!AY68</f>
        <v>2217.534663047813</v>
      </c>
      <c r="AZ135" s="664">
        <f>'2.CO2-sector'!AZ68</f>
        <v>2194.4764272326456</v>
      </c>
      <c r="BA135" s="665">
        <f>'2.CO2-sector'!BA68</f>
        <v>2156.8119227383972</v>
      </c>
      <c r="BB135" s="664">
        <f>'2.CO2-sector'!BB68</f>
        <v>2121.4065441487392</v>
      </c>
      <c r="BC135" s="666">
        <f>'2.CO2-sector'!BC68</f>
        <v>2072.5193218115492</v>
      </c>
      <c r="BD135" s="664">
        <f>'2.CO2-sector'!BD68</f>
        <v>2015.3368598298975</v>
      </c>
      <c r="BE135" s="665">
        <f>'2.CO2-sector'!BE68</f>
        <v>1873.3853662539157</v>
      </c>
      <c r="BF135" s="665">
        <f>'2.CO2-sector'!BF68</f>
        <v>1844.2789833298309</v>
      </c>
      <c r="BG135" s="664">
        <f>'2.CO2-sector'!BG68</f>
        <v>1836.1856282467602</v>
      </c>
      <c r="BH135" s="665">
        <f>'2.CO2-sector'!BH68</f>
        <v>1806.5277781015029</v>
      </c>
      <c r="BI135" s="664"/>
      <c r="BJ135" s="667"/>
      <c r="BK135" s="466"/>
    </row>
    <row r="136" spans="2:73" ht="15" thickTop="1" thickBot="1">
      <c r="Q136" s="668" t="s">
        <v>53</v>
      </c>
      <c r="R136" s="669"/>
      <c r="S136" s="669"/>
      <c r="T136" s="915"/>
      <c r="Y136" s="1554"/>
      <c r="Z136" s="172"/>
      <c r="AA136" s="670">
        <f t="shared" ref="AA136:BG136" si="31">SUM(AA5,AA114,AA126,AA130)</f>
        <v>1162863.5535451148</v>
      </c>
      <c r="AB136" s="670">
        <f t="shared" si="31"/>
        <v>1174381.7123911346</v>
      </c>
      <c r="AC136" s="670">
        <f t="shared" si="31"/>
        <v>1183886.1819344321</v>
      </c>
      <c r="AD136" s="670">
        <f t="shared" si="31"/>
        <v>1176663.3435552015</v>
      </c>
      <c r="AE136" s="670">
        <f t="shared" si="31"/>
        <v>1231678.6615931552</v>
      </c>
      <c r="AF136" s="670">
        <f t="shared" si="31"/>
        <v>1243919.068111381</v>
      </c>
      <c r="AG136" s="670">
        <f t="shared" si="31"/>
        <v>1256465.1473704346</v>
      </c>
      <c r="AH136" s="670">
        <f t="shared" si="31"/>
        <v>1249005.8232648578</v>
      </c>
      <c r="AI136" s="670">
        <f t="shared" si="31"/>
        <v>1208778.7561069953</v>
      </c>
      <c r="AJ136" s="670">
        <f t="shared" si="31"/>
        <v>1245404.6238596512</v>
      </c>
      <c r="AK136" s="670">
        <f t="shared" si="31"/>
        <v>1268193.0858070327</v>
      </c>
      <c r="AL136" s="670">
        <f t="shared" si="31"/>
        <v>1253158.6766645182</v>
      </c>
      <c r="AM136" s="670">
        <f t="shared" si="31"/>
        <v>1282543.1776637163</v>
      </c>
      <c r="AN136" s="670">
        <f t="shared" si="31"/>
        <v>1290903.8068442221</v>
      </c>
      <c r="AO136" s="670">
        <f t="shared" si="31"/>
        <v>1286218.2238030429</v>
      </c>
      <c r="AP136" s="670">
        <f t="shared" si="31"/>
        <v>1293584.2614526676</v>
      </c>
      <c r="AQ136" s="670">
        <f t="shared" si="31"/>
        <v>1270442.1258507585</v>
      </c>
      <c r="AR136" s="670">
        <f t="shared" si="31"/>
        <v>1306018.4933905636</v>
      </c>
      <c r="AS136" s="670">
        <f t="shared" si="31"/>
        <v>1234904.2634428772</v>
      </c>
      <c r="AT136" s="670">
        <f t="shared" si="31"/>
        <v>1165879.258790687</v>
      </c>
      <c r="AU136" s="670">
        <f t="shared" si="31"/>
        <v>1217226.9111844529</v>
      </c>
      <c r="AV136" s="670">
        <f t="shared" si="31"/>
        <v>1267157.2700494989</v>
      </c>
      <c r="AW136" s="670">
        <f t="shared" si="31"/>
        <v>1308252.9592239514</v>
      </c>
      <c r="AX136" s="670">
        <f t="shared" si="31"/>
        <v>1317608.9086754057</v>
      </c>
      <c r="AY136" s="670">
        <f t="shared" si="31"/>
        <v>1265983.5091145569</v>
      </c>
      <c r="AZ136" s="670">
        <f t="shared" si="31"/>
        <v>1225388.3149210284</v>
      </c>
      <c r="BA136" s="671">
        <f t="shared" si="31"/>
        <v>1205329.8082836058</v>
      </c>
      <c r="BB136" s="670">
        <f t="shared" si="31"/>
        <v>1189663.1734534958</v>
      </c>
      <c r="BC136" s="672">
        <f t="shared" si="31"/>
        <v>1144510.1299909537</v>
      </c>
      <c r="BD136" s="670">
        <f t="shared" si="31"/>
        <v>1107413.4983556212</v>
      </c>
      <c r="BE136" s="671">
        <f t="shared" si="31"/>
        <v>1042278.0903837354</v>
      </c>
      <c r="BF136" s="671">
        <f t="shared" si="31"/>
        <v>1063664.2343009314</v>
      </c>
      <c r="BG136" s="670">
        <f t="shared" si="31"/>
        <v>1033966.0524760166</v>
      </c>
      <c r="BH136" s="671">
        <f t="shared" ref="BH136" si="32">SUM(BH5,BH114,BH126,BH130)</f>
        <v>985514.46624162199</v>
      </c>
      <c r="BI136" s="670"/>
      <c r="BJ136" s="673"/>
      <c r="BK136" s="466"/>
    </row>
    <row r="137" spans="2:73">
      <c r="Q137" s="27"/>
      <c r="R137" s="27"/>
      <c r="S137" s="27"/>
      <c r="T137" s="172"/>
      <c r="Y137" s="1554"/>
      <c r="Z137" s="172"/>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2:73">
      <c r="Q138" s="27"/>
      <c r="R138" s="27"/>
      <c r="S138" s="27"/>
      <c r="T138" s="172"/>
      <c r="Y138" s="1554"/>
      <c r="Z138" s="172"/>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2:73">
      <c r="Q139" s="27"/>
      <c r="R139" s="27"/>
      <c r="S139" s="27"/>
      <c r="T139" s="172"/>
      <c r="Y139" s="1554"/>
      <c r="Z139" s="172"/>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2:73" ht="14.25" customHeight="1">
      <c r="T140" s="24" t="s">
        <v>240</v>
      </c>
      <c r="Z140" s="208"/>
      <c r="AA140" s="94"/>
      <c r="AB140" s="94"/>
      <c r="AC140" s="94"/>
      <c r="AD140" s="94"/>
      <c r="AE140" s="94"/>
      <c r="AF140" s="94"/>
      <c r="AG140" s="94"/>
      <c r="AH140" s="94"/>
      <c r="AI140" s="94"/>
      <c r="AJ140" s="94"/>
      <c r="AK140" s="94"/>
      <c r="AL140" s="94"/>
      <c r="AM140" s="94"/>
      <c r="AN140" s="94"/>
      <c r="AO140" s="94"/>
      <c r="AP140" s="94"/>
      <c r="AQ140" s="94"/>
      <c r="AR140" s="94"/>
      <c r="AS140" s="94"/>
      <c r="AT140" s="94"/>
      <c r="AU140" s="94"/>
      <c r="AV140" s="94"/>
      <c r="AW140" s="94"/>
      <c r="AX140" s="94"/>
      <c r="AY140" s="94"/>
      <c r="AZ140" s="94"/>
      <c r="BA140" s="94"/>
      <c r="BB140" s="94"/>
      <c r="BC140" s="94"/>
      <c r="BD140" s="94"/>
      <c r="BE140" s="94"/>
      <c r="BF140" s="94"/>
      <c r="BG140" s="94"/>
      <c r="BH140" s="94"/>
      <c r="BK140" s="178"/>
    </row>
    <row r="141" spans="2:73">
      <c r="T141" s="97"/>
      <c r="Y141" s="1522"/>
      <c r="Z141" s="1532"/>
      <c r="AA141" s="98">
        <v>1990</v>
      </c>
      <c r="AB141" s="98">
        <f t="shared" ref="AB141:BB141" si="33">AA141+1</f>
        <v>1991</v>
      </c>
      <c r="AC141" s="98">
        <f t="shared" si="33"/>
        <v>1992</v>
      </c>
      <c r="AD141" s="98">
        <f t="shared" si="33"/>
        <v>1993</v>
      </c>
      <c r="AE141" s="98">
        <f t="shared" si="33"/>
        <v>1994</v>
      </c>
      <c r="AF141" s="98">
        <f t="shared" si="33"/>
        <v>1995</v>
      </c>
      <c r="AG141" s="98">
        <f t="shared" si="33"/>
        <v>1996</v>
      </c>
      <c r="AH141" s="98">
        <f t="shared" si="33"/>
        <v>1997</v>
      </c>
      <c r="AI141" s="98">
        <f t="shared" si="33"/>
        <v>1998</v>
      </c>
      <c r="AJ141" s="98">
        <f t="shared" si="33"/>
        <v>1999</v>
      </c>
      <c r="AK141" s="98">
        <f t="shared" si="33"/>
        <v>2000</v>
      </c>
      <c r="AL141" s="98">
        <f t="shared" si="33"/>
        <v>2001</v>
      </c>
      <c r="AM141" s="98">
        <f t="shared" si="33"/>
        <v>2002</v>
      </c>
      <c r="AN141" s="98">
        <f t="shared" si="33"/>
        <v>2003</v>
      </c>
      <c r="AO141" s="98">
        <f t="shared" si="33"/>
        <v>2004</v>
      </c>
      <c r="AP141" s="98">
        <f>AO141+1</f>
        <v>2005</v>
      </c>
      <c r="AQ141" s="98">
        <f t="shared" si="33"/>
        <v>2006</v>
      </c>
      <c r="AR141" s="98">
        <f t="shared" si="33"/>
        <v>2007</v>
      </c>
      <c r="AS141" s="98">
        <f t="shared" si="33"/>
        <v>2008</v>
      </c>
      <c r="AT141" s="98">
        <f t="shared" si="33"/>
        <v>2009</v>
      </c>
      <c r="AU141" s="98">
        <f t="shared" si="33"/>
        <v>2010</v>
      </c>
      <c r="AV141" s="98">
        <f t="shared" si="33"/>
        <v>2011</v>
      </c>
      <c r="AW141" s="98">
        <f t="shared" si="33"/>
        <v>2012</v>
      </c>
      <c r="AX141" s="98">
        <f t="shared" si="33"/>
        <v>2013</v>
      </c>
      <c r="AY141" s="98">
        <f t="shared" si="33"/>
        <v>2014</v>
      </c>
      <c r="AZ141" s="98">
        <f t="shared" si="33"/>
        <v>2015</v>
      </c>
      <c r="BA141" s="98">
        <f t="shared" si="33"/>
        <v>2016</v>
      </c>
      <c r="BB141" s="98">
        <f t="shared" si="33"/>
        <v>2017</v>
      </c>
      <c r="BC141" s="98">
        <f t="shared" ref="BC141:BH141" si="34">BB141+1</f>
        <v>2018</v>
      </c>
      <c r="BD141" s="98">
        <f t="shared" si="34"/>
        <v>2019</v>
      </c>
      <c r="BE141" s="98">
        <f t="shared" si="34"/>
        <v>2020</v>
      </c>
      <c r="BF141" s="98">
        <f t="shared" si="34"/>
        <v>2021</v>
      </c>
      <c r="BG141" s="98">
        <f t="shared" si="34"/>
        <v>2022</v>
      </c>
      <c r="BH141" s="98">
        <f t="shared" si="34"/>
        <v>2023</v>
      </c>
      <c r="BI141" s="98" t="s">
        <v>16</v>
      </c>
      <c r="BJ141" s="98" t="s">
        <v>1</v>
      </c>
      <c r="BK141" s="674"/>
    </row>
    <row r="142" spans="2:73">
      <c r="T142" s="161" t="s">
        <v>210</v>
      </c>
      <c r="Y142" s="1558"/>
      <c r="Z142" s="1570"/>
      <c r="AA142" s="676">
        <f t="shared" ref="AA142:BG142" si="35">AA13/10^3</f>
        <v>0.36724404135119781</v>
      </c>
      <c r="AB142" s="676">
        <f t="shared" si="35"/>
        <v>2.3378983654329659E-2</v>
      </c>
      <c r="AC142" s="676">
        <f t="shared" si="35"/>
        <v>-0.24825587910670505</v>
      </c>
      <c r="AD142" s="676">
        <f t="shared" si="35"/>
        <v>-0.14596800023666764</v>
      </c>
      <c r="AE142" s="675">
        <f t="shared" si="35"/>
        <v>-0.54673034631067052</v>
      </c>
      <c r="AF142" s="675">
        <f t="shared" si="35"/>
        <v>-0.71279606857849176</v>
      </c>
      <c r="AG142" s="675">
        <f t="shared" si="35"/>
        <v>-0.72129071875922501</v>
      </c>
      <c r="AH142" s="675">
        <f t="shared" si="35"/>
        <v>-0.94744312730409863</v>
      </c>
      <c r="AI142" s="675">
        <f t="shared" si="35"/>
        <v>-3.8870598033662191</v>
      </c>
      <c r="AJ142" s="675">
        <f t="shared" si="35"/>
        <v>-4.0111330132160443</v>
      </c>
      <c r="AK142" s="675">
        <f t="shared" si="35"/>
        <v>-4.9417658666332969</v>
      </c>
      <c r="AL142" s="675">
        <f t="shared" si="35"/>
        <v>-5.1767948583561303</v>
      </c>
      <c r="AM142" s="675">
        <f t="shared" si="35"/>
        <v>-1.2854831117212258</v>
      </c>
      <c r="AN142" s="675">
        <f t="shared" si="35"/>
        <v>-1.1056634418837883</v>
      </c>
      <c r="AO142" s="675">
        <f t="shared" si="35"/>
        <v>-0.86723915744803626</v>
      </c>
      <c r="AP142" s="675">
        <f t="shared" si="35"/>
        <v>-3.3976161782429495</v>
      </c>
      <c r="AQ142" s="675">
        <f t="shared" si="35"/>
        <v>-2.5144430730568916</v>
      </c>
      <c r="AR142" s="675">
        <f t="shared" si="35"/>
        <v>-1.5880154349588775</v>
      </c>
      <c r="AS142" s="675">
        <f t="shared" si="35"/>
        <v>-3.4085724506504049</v>
      </c>
      <c r="AT142" s="675">
        <f t="shared" si="35"/>
        <v>-1.7991071975819473</v>
      </c>
      <c r="AU142" s="675">
        <f t="shared" si="35"/>
        <v>-4.2243200866340755</v>
      </c>
      <c r="AV142" s="675">
        <f t="shared" si="35"/>
        <v>-3.4180926965768013</v>
      </c>
      <c r="AW142" s="675">
        <f t="shared" si="35"/>
        <v>-2.3678853981083212</v>
      </c>
      <c r="AX142" s="675">
        <f t="shared" si="35"/>
        <v>-2.6293095435126972</v>
      </c>
      <c r="AY142" s="675">
        <f t="shared" si="35"/>
        <v>-1.9409838880800239</v>
      </c>
      <c r="AZ142" s="675">
        <f t="shared" si="35"/>
        <v>-2.6875757566688909</v>
      </c>
      <c r="BA142" s="675">
        <f t="shared" si="35"/>
        <v>-3.3451501411873812</v>
      </c>
      <c r="BB142" s="675">
        <f t="shared" si="35"/>
        <v>-3.5617163205688906</v>
      </c>
      <c r="BC142" s="675">
        <f t="shared" si="35"/>
        <v>-3.7917904584912674</v>
      </c>
      <c r="BD142" s="675">
        <f t="shared" si="35"/>
        <v>-2.881288793329821</v>
      </c>
      <c r="BE142" s="675">
        <f t="shared" si="35"/>
        <v>-2.3349123817279125</v>
      </c>
      <c r="BF142" s="675">
        <f t="shared" si="35"/>
        <v>-4.7164133408599609</v>
      </c>
      <c r="BG142" s="675">
        <f t="shared" si="35"/>
        <v>-2.5822963891916548</v>
      </c>
      <c r="BH142" s="675">
        <f t="shared" ref="BH142" si="36">BH13/10^3</f>
        <v>-1.7485355100377424</v>
      </c>
      <c r="BI142" s="677"/>
      <c r="BJ142" s="677"/>
      <c r="BK142" s="678"/>
      <c r="BL142" s="27"/>
      <c r="BM142" s="27"/>
      <c r="BN142" s="679"/>
      <c r="BO142" s="679"/>
      <c r="BP142" s="679"/>
      <c r="BQ142" s="679"/>
      <c r="BR142" s="679"/>
      <c r="BS142" s="679"/>
      <c r="BT142" s="27"/>
      <c r="BU142" s="27"/>
    </row>
    <row r="143" spans="2:73" ht="26.4">
      <c r="T143" s="680" t="s">
        <v>302</v>
      </c>
      <c r="Y143" s="1554"/>
      <c r="Z143" s="1570"/>
      <c r="AA143" s="675">
        <f t="shared" ref="AA143:BG143" si="37">AA7/10^3</f>
        <v>96.227840095920968</v>
      </c>
      <c r="AB143" s="675">
        <f t="shared" si="37"/>
        <v>95.410245272808652</v>
      </c>
      <c r="AC143" s="675">
        <f t="shared" si="37"/>
        <v>94.329403914667637</v>
      </c>
      <c r="AD143" s="675">
        <f t="shared" si="37"/>
        <v>94.434895527897112</v>
      </c>
      <c r="AE143" s="675">
        <f t="shared" si="37"/>
        <v>94.571355862328844</v>
      </c>
      <c r="AF143" s="675">
        <f t="shared" si="37"/>
        <v>93.217293194885514</v>
      </c>
      <c r="AG143" s="675">
        <f t="shared" si="37"/>
        <v>93.508446780766988</v>
      </c>
      <c r="AH143" s="675">
        <f t="shared" si="37"/>
        <v>95.871779059364201</v>
      </c>
      <c r="AI143" s="675">
        <f t="shared" si="37"/>
        <v>91.58505477768766</v>
      </c>
      <c r="AJ143" s="675">
        <f t="shared" si="37"/>
        <v>95.229703797162358</v>
      </c>
      <c r="AK143" s="675">
        <f t="shared" si="37"/>
        <v>95.265902632369048</v>
      </c>
      <c r="AL143" s="675">
        <f t="shared" si="37"/>
        <v>93.01660185001883</v>
      </c>
      <c r="AM143" s="675">
        <f t="shared" si="37"/>
        <v>95.536181299718507</v>
      </c>
      <c r="AN143" s="675">
        <f t="shared" si="37"/>
        <v>96.848357613923554</v>
      </c>
      <c r="AO143" s="675">
        <f t="shared" si="37"/>
        <v>96.968185172323999</v>
      </c>
      <c r="AP143" s="210">
        <f t="shared" si="37"/>
        <v>102.4382163695372</v>
      </c>
      <c r="AQ143" s="210">
        <f t="shared" si="37"/>
        <v>100.67728663417732</v>
      </c>
      <c r="AR143" s="210">
        <f t="shared" si="37"/>
        <v>105.64865650361882</v>
      </c>
      <c r="AS143" s="210">
        <f t="shared" si="37"/>
        <v>103.51613559368002</v>
      </c>
      <c r="AT143" s="210">
        <f t="shared" si="37"/>
        <v>100.72556284456667</v>
      </c>
      <c r="AU143" s="210">
        <f t="shared" si="37"/>
        <v>104.10248472078118</v>
      </c>
      <c r="AV143" s="210">
        <f t="shared" si="37"/>
        <v>105.16483414176656</v>
      </c>
      <c r="AW143" s="210">
        <f t="shared" si="37"/>
        <v>107.07450329280702</v>
      </c>
      <c r="AX143" s="210">
        <f t="shared" si="37"/>
        <v>106.20258380867791</v>
      </c>
      <c r="AY143" s="675">
        <f t="shared" si="37"/>
        <v>99.660017286149738</v>
      </c>
      <c r="AZ143" s="675">
        <f t="shared" si="37"/>
        <v>96.904070800997886</v>
      </c>
      <c r="BA143" s="210">
        <f t="shared" si="37"/>
        <v>101.47467449453988</v>
      </c>
      <c r="BB143" s="675">
        <f t="shared" si="37"/>
        <v>95.783225156656712</v>
      </c>
      <c r="BC143" s="675">
        <f t="shared" si="37"/>
        <v>94.455932463905995</v>
      </c>
      <c r="BD143" s="675">
        <f t="shared" si="37"/>
        <v>89.552552929313563</v>
      </c>
      <c r="BE143" s="675">
        <f t="shared" si="37"/>
        <v>82.066588495680534</v>
      </c>
      <c r="BF143" s="675">
        <f t="shared" si="37"/>
        <v>87.64480986725188</v>
      </c>
      <c r="BG143" s="675">
        <f t="shared" si="37"/>
        <v>85.184200322933052</v>
      </c>
      <c r="BH143" s="675">
        <f t="shared" ref="BH143" si="38">BH7/10^3</f>
        <v>82.078417531765467</v>
      </c>
      <c r="BI143" s="210"/>
      <c r="BJ143" s="210"/>
      <c r="BK143" s="681"/>
      <c r="BL143" s="27"/>
      <c r="BM143" s="27"/>
      <c r="BN143" s="27"/>
      <c r="BO143" s="27"/>
      <c r="BP143" s="679"/>
      <c r="BQ143" s="679"/>
      <c r="BR143" s="679"/>
      <c r="BS143" s="679"/>
      <c r="BT143" s="679"/>
      <c r="BU143" s="679"/>
    </row>
    <row r="144" spans="2:73">
      <c r="T144" s="169" t="s">
        <v>55</v>
      </c>
      <c r="Z144" s="1571"/>
      <c r="AA144" s="210">
        <f t="shared" ref="AA144:BG144" si="39">AA14/10^3</f>
        <v>505.10436478830042</v>
      </c>
      <c r="AB144" s="210">
        <f t="shared" si="39"/>
        <v>498.29423726978189</v>
      </c>
      <c r="AC144" s="210">
        <f t="shared" si="39"/>
        <v>490.17731374214372</v>
      </c>
      <c r="AD144" s="210">
        <f t="shared" si="39"/>
        <v>477.52394140485421</v>
      </c>
      <c r="AE144" s="210">
        <f t="shared" si="39"/>
        <v>495.06682276942217</v>
      </c>
      <c r="AF144" s="210">
        <f t="shared" si="39"/>
        <v>491.50771937819837</v>
      </c>
      <c r="AG144" s="210">
        <f t="shared" si="39"/>
        <v>495.60801462084396</v>
      </c>
      <c r="AH144" s="210">
        <f t="shared" si="39"/>
        <v>485.49332836810186</v>
      </c>
      <c r="AI144" s="210">
        <f t="shared" si="39"/>
        <v>455.25261196137814</v>
      </c>
      <c r="AJ144" s="210">
        <f t="shared" si="39"/>
        <v>466.16817288124912</v>
      </c>
      <c r="AK144" s="210">
        <f t="shared" si="39"/>
        <v>478.85682718316912</v>
      </c>
      <c r="AL144" s="210">
        <f t="shared" si="39"/>
        <v>466.72902161350339</v>
      </c>
      <c r="AM144" s="210">
        <f t="shared" si="39"/>
        <v>475.21481053933655</v>
      </c>
      <c r="AN144" s="210">
        <f t="shared" si="39"/>
        <v>477.14491244641289</v>
      </c>
      <c r="AO144" s="210">
        <f t="shared" si="39"/>
        <v>472.51590830228082</v>
      </c>
      <c r="AP144" s="210">
        <f t="shared" si="39"/>
        <v>469.85549639681085</v>
      </c>
      <c r="AQ144" s="210">
        <f t="shared" si="39"/>
        <v>463.5393660069094</v>
      </c>
      <c r="AR144" s="210">
        <f t="shared" si="39"/>
        <v>474.68452075489455</v>
      </c>
      <c r="AS144" s="210">
        <f t="shared" si="39"/>
        <v>430.55966744225771</v>
      </c>
      <c r="AT144" s="210">
        <f t="shared" si="39"/>
        <v>404.50570832611578</v>
      </c>
      <c r="AU144" s="210">
        <f t="shared" si="39"/>
        <v>432.16070613848569</v>
      </c>
      <c r="AV144" s="210">
        <f t="shared" si="39"/>
        <v>447.87915063843991</v>
      </c>
      <c r="AW144" s="210">
        <f t="shared" si="39"/>
        <v>458.91900609030876</v>
      </c>
      <c r="AX144" s="210">
        <f t="shared" si="39"/>
        <v>463.28814574403293</v>
      </c>
      <c r="AY144" s="210">
        <f t="shared" si="39"/>
        <v>445.66135849489632</v>
      </c>
      <c r="AZ144" s="210">
        <f t="shared" si="39"/>
        <v>430.82118892298286</v>
      </c>
      <c r="BA144" s="210">
        <f t="shared" si="39"/>
        <v>420.27224703915431</v>
      </c>
      <c r="BB144" s="210">
        <f t="shared" si="39"/>
        <v>412.64148172271194</v>
      </c>
      <c r="BC144" s="210">
        <f t="shared" si="39"/>
        <v>402.92944552881511</v>
      </c>
      <c r="BD144" s="210">
        <f t="shared" si="39"/>
        <v>387.29844835679921</v>
      </c>
      <c r="BE144" s="210">
        <f t="shared" si="39"/>
        <v>355.43134830074217</v>
      </c>
      <c r="BF144" s="210">
        <f t="shared" si="39"/>
        <v>371.93242820886553</v>
      </c>
      <c r="BG144" s="210">
        <f t="shared" si="39"/>
        <v>351.13338785524843</v>
      </c>
      <c r="BH144" s="210">
        <f t="shared" ref="BH144" si="40">BH14/10^3</f>
        <v>333.8493751180024</v>
      </c>
      <c r="BI144" s="676"/>
      <c r="BJ144" s="676"/>
      <c r="BK144" s="682"/>
    </row>
    <row r="145" spans="1:67">
      <c r="T145" s="169" t="s">
        <v>56</v>
      </c>
      <c r="Z145" s="1571"/>
      <c r="AA145" s="210">
        <f t="shared" ref="AA145:BE145" si="41">AA77/10^3</f>
        <v>208.42846404010098</v>
      </c>
      <c r="AB145" s="210">
        <f t="shared" si="41"/>
        <v>220.42631789148814</v>
      </c>
      <c r="AC145" s="210">
        <f t="shared" si="41"/>
        <v>227.05327518602545</v>
      </c>
      <c r="AD145" s="210">
        <f t="shared" si="41"/>
        <v>230.460238716855</v>
      </c>
      <c r="AE145" s="210">
        <f t="shared" si="41"/>
        <v>240.15404103971412</v>
      </c>
      <c r="AF145" s="210">
        <f t="shared" si="41"/>
        <v>249.21932303934324</v>
      </c>
      <c r="AG145" s="210">
        <f t="shared" si="41"/>
        <v>255.82924779154601</v>
      </c>
      <c r="AH145" s="210">
        <f t="shared" si="41"/>
        <v>257.308179240713</v>
      </c>
      <c r="AI145" s="210">
        <f t="shared" si="41"/>
        <v>255.05104911078797</v>
      </c>
      <c r="AJ145" s="210">
        <f t="shared" si="41"/>
        <v>259.40580203285964</v>
      </c>
      <c r="AK145" s="210">
        <f t="shared" si="41"/>
        <v>258.75569324814268</v>
      </c>
      <c r="AL145" s="210">
        <f t="shared" si="41"/>
        <v>262.83400705027458</v>
      </c>
      <c r="AM145" s="210">
        <f t="shared" si="41"/>
        <v>259.60933501764367</v>
      </c>
      <c r="AN145" s="210">
        <f t="shared" si="41"/>
        <v>255.967357194447</v>
      </c>
      <c r="AO145" s="210">
        <f t="shared" si="41"/>
        <v>249.83484828803114</v>
      </c>
      <c r="AP145" s="210">
        <f t="shared" si="41"/>
        <v>244.44928058600971</v>
      </c>
      <c r="AQ145" s="210">
        <f t="shared" si="41"/>
        <v>241.47322165394289</v>
      </c>
      <c r="AR145" s="210">
        <f t="shared" si="41"/>
        <v>239.40053714521326</v>
      </c>
      <c r="AS145" s="210">
        <f t="shared" si="41"/>
        <v>231.65532116752013</v>
      </c>
      <c r="AT145" s="210">
        <f t="shared" si="41"/>
        <v>228.01290444340725</v>
      </c>
      <c r="AU145" s="210">
        <f t="shared" si="41"/>
        <v>228.7779419147908</v>
      </c>
      <c r="AV145" s="210">
        <f t="shared" si="41"/>
        <v>225.17685816416213</v>
      </c>
      <c r="AW145" s="210">
        <f t="shared" si="41"/>
        <v>226.97095390268353</v>
      </c>
      <c r="AX145" s="210">
        <f t="shared" si="41"/>
        <v>224.24371087372651</v>
      </c>
      <c r="AY145" s="210">
        <f t="shared" si="41"/>
        <v>218.8896216267093</v>
      </c>
      <c r="AZ145" s="210">
        <f t="shared" si="41"/>
        <v>217.41888413120691</v>
      </c>
      <c r="BA145" s="210">
        <f t="shared" si="41"/>
        <v>215.38430371911613</v>
      </c>
      <c r="BB145" s="210">
        <f t="shared" si="41"/>
        <v>213.24400685768194</v>
      </c>
      <c r="BC145" s="210">
        <f t="shared" si="41"/>
        <v>210.36563864482176</v>
      </c>
      <c r="BD145" s="210">
        <f t="shared" si="41"/>
        <v>206.14596520438809</v>
      </c>
      <c r="BE145" s="210">
        <f t="shared" si="41"/>
        <v>183.35816443925069</v>
      </c>
      <c r="BF145" s="210">
        <f t="shared" ref="BF145:BG145" si="42">BF77/10^3</f>
        <v>184.59968577140961</v>
      </c>
      <c r="BG145" s="210">
        <f t="shared" si="42"/>
        <v>191.75412476175961</v>
      </c>
      <c r="BH145" s="210">
        <f t="shared" ref="BH145" si="43">BH77/10^3</f>
        <v>190.22839194388473</v>
      </c>
      <c r="BI145" s="676"/>
      <c r="BJ145" s="676"/>
      <c r="BK145" s="208"/>
      <c r="BL145" s="41"/>
      <c r="BM145" s="41"/>
      <c r="BN145" s="41"/>
      <c r="BO145" s="41"/>
    </row>
    <row r="146" spans="1:67">
      <c r="T146" s="169" t="s">
        <v>303</v>
      </c>
      <c r="Y146" s="1554"/>
      <c r="Z146" s="1571"/>
      <c r="AA146" s="210">
        <f t="shared" ref="AA146:BG146" si="44">AA56/10^3</f>
        <v>131.2822988887593</v>
      </c>
      <c r="AB146" s="210">
        <f t="shared" si="44"/>
        <v>135.21955340734002</v>
      </c>
      <c r="AC146" s="210">
        <f t="shared" si="44"/>
        <v>139.88808116502798</v>
      </c>
      <c r="AD146" s="210">
        <f t="shared" si="44"/>
        <v>144.00759843525435</v>
      </c>
      <c r="AE146" s="210">
        <f t="shared" si="44"/>
        <v>158.72686286408594</v>
      </c>
      <c r="AF146" s="210">
        <f t="shared" si="44"/>
        <v>163.74663195780414</v>
      </c>
      <c r="AG146" s="210">
        <f t="shared" si="44"/>
        <v>161.68644305927688</v>
      </c>
      <c r="AH146" s="210">
        <f t="shared" si="44"/>
        <v>166.21773955071581</v>
      </c>
      <c r="AI146" s="210">
        <f t="shared" si="44"/>
        <v>173.65731222188305</v>
      </c>
      <c r="AJ146" s="210">
        <f t="shared" si="44"/>
        <v>183.97339345004815</v>
      </c>
      <c r="AK146" s="210">
        <f t="shared" si="44"/>
        <v>190.41338206237867</v>
      </c>
      <c r="AL146" s="210">
        <f t="shared" si="44"/>
        <v>190.36627899138563</v>
      </c>
      <c r="AM146" s="210">
        <f t="shared" si="44"/>
        <v>200.62341587357068</v>
      </c>
      <c r="AN146" s="210">
        <f t="shared" si="44"/>
        <v>207.47075716642883</v>
      </c>
      <c r="AO146" s="210">
        <f t="shared" si="44"/>
        <v>213.55702370602285</v>
      </c>
      <c r="AP146" s="210">
        <f t="shared" si="44"/>
        <v>221.80027420077036</v>
      </c>
      <c r="AQ146" s="210">
        <f t="shared" si="44"/>
        <v>218.34935806613467</v>
      </c>
      <c r="AR146" s="210">
        <f t="shared" si="44"/>
        <v>227.39217007018428</v>
      </c>
      <c r="AS146" s="210">
        <f t="shared" si="44"/>
        <v>220.86240268039637</v>
      </c>
      <c r="AT146" s="210">
        <f t="shared" si="44"/>
        <v>196.27492547848445</v>
      </c>
      <c r="AU146" s="210">
        <f t="shared" si="44"/>
        <v>200.10973107978225</v>
      </c>
      <c r="AV146" s="210">
        <f t="shared" si="44"/>
        <v>224.84172068835989</v>
      </c>
      <c r="AW146" s="210">
        <f t="shared" si="44"/>
        <v>228.59737375374044</v>
      </c>
      <c r="AX146" s="210">
        <f t="shared" si="44"/>
        <v>234.78018370202122</v>
      </c>
      <c r="AY146" s="210">
        <f t="shared" si="44"/>
        <v>225.14518399880421</v>
      </c>
      <c r="AZ146" s="210">
        <f t="shared" si="44"/>
        <v>216.80064355834148</v>
      </c>
      <c r="BA146" s="210">
        <f t="shared" si="44"/>
        <v>211.6151829611342</v>
      </c>
      <c r="BB146" s="210">
        <f t="shared" si="44"/>
        <v>206.6060598841166</v>
      </c>
      <c r="BC146" s="210">
        <f t="shared" si="44"/>
        <v>200.19529794379179</v>
      </c>
      <c r="BD146" s="210">
        <f t="shared" si="44"/>
        <v>191.11510714944524</v>
      </c>
      <c r="BE146" s="210">
        <f t="shared" si="44"/>
        <v>181.44862806420156</v>
      </c>
      <c r="BF146" s="210">
        <f t="shared" si="44"/>
        <v>187.34488146943667</v>
      </c>
      <c r="BG146" s="210">
        <f t="shared" si="44"/>
        <v>177.92375491051152</v>
      </c>
      <c r="BH146" s="210">
        <f t="shared" ref="BH146" si="45">BH56/10^3</f>
        <v>165.42199157126188</v>
      </c>
      <c r="BI146" s="210"/>
      <c r="BJ146" s="210"/>
      <c r="BK146" s="682"/>
    </row>
    <row r="147" spans="1:67">
      <c r="T147" s="169" t="s">
        <v>58</v>
      </c>
      <c r="Z147" s="1571"/>
      <c r="AA147" s="210">
        <f t="shared" ref="AA147:BC147" si="46">AA101/10^3</f>
        <v>126.15174258341115</v>
      </c>
      <c r="AB147" s="210">
        <f t="shared" si="46"/>
        <v>128.43758067007565</v>
      </c>
      <c r="AC147" s="210">
        <f t="shared" si="46"/>
        <v>134.62234525946579</v>
      </c>
      <c r="AD147" s="210">
        <f t="shared" si="46"/>
        <v>134.72098131344993</v>
      </c>
      <c r="AE147" s="210">
        <f t="shared" si="46"/>
        <v>142.93161918904286</v>
      </c>
      <c r="AF147" s="210">
        <f t="shared" si="46"/>
        <v>145.16305713198636</v>
      </c>
      <c r="AG147" s="210">
        <f t="shared" si="46"/>
        <v>147.63881783694819</v>
      </c>
      <c r="AH147" s="210">
        <f t="shared" si="46"/>
        <v>143.15321353527384</v>
      </c>
      <c r="AI147" s="210">
        <f t="shared" si="46"/>
        <v>141.49884091493772</v>
      </c>
      <c r="AJ147" s="210">
        <f t="shared" si="46"/>
        <v>148.71279378196104</v>
      </c>
      <c r="AK147" s="210">
        <f t="shared" si="46"/>
        <v>151.95020357509185</v>
      </c>
      <c r="AL147" s="210">
        <f t="shared" si="46"/>
        <v>149.59106763290993</v>
      </c>
      <c r="AM147" s="210">
        <f t="shared" si="46"/>
        <v>159.29257982085289</v>
      </c>
      <c r="AN147" s="210">
        <f t="shared" si="46"/>
        <v>160.9725288880885</v>
      </c>
      <c r="AO147" s="210">
        <f t="shared" si="46"/>
        <v>161.43372140437035</v>
      </c>
      <c r="AP147" s="210">
        <f t="shared" si="46"/>
        <v>165.37549375977321</v>
      </c>
      <c r="AQ147" s="210">
        <f t="shared" si="46"/>
        <v>157.15083002045515</v>
      </c>
      <c r="AR147" s="210">
        <f t="shared" si="46"/>
        <v>168.9279752272987</v>
      </c>
      <c r="AS147" s="210">
        <f t="shared" si="46"/>
        <v>163.73330722966605</v>
      </c>
      <c r="AT147" s="210">
        <f t="shared" si="46"/>
        <v>159.55207530710376</v>
      </c>
      <c r="AU147" s="210">
        <f t="shared" si="46"/>
        <v>176.01786823834703</v>
      </c>
      <c r="AV147" s="210">
        <f t="shared" si="46"/>
        <v>188.3602157529038</v>
      </c>
      <c r="AW147" s="210">
        <f t="shared" si="46"/>
        <v>208.06864797341703</v>
      </c>
      <c r="AX147" s="210">
        <f t="shared" si="46"/>
        <v>209.48759229759293</v>
      </c>
      <c r="AY147" s="210">
        <f t="shared" si="46"/>
        <v>197.76526045343462</v>
      </c>
      <c r="AZ147" s="210">
        <f t="shared" si="46"/>
        <v>186.54729193404791</v>
      </c>
      <c r="BA147" s="210">
        <f t="shared" si="46"/>
        <v>180.65613000084457</v>
      </c>
      <c r="BB147" s="210">
        <f t="shared" si="46"/>
        <v>184.70747980663123</v>
      </c>
      <c r="BC147" s="210">
        <f t="shared" si="46"/>
        <v>160.25098551241706</v>
      </c>
      <c r="BD147" s="210">
        <f>BD101/10^3</f>
        <v>157.28802650680848</v>
      </c>
      <c r="BE147" s="210">
        <f>BE101/10^3</f>
        <v>167.91660867306797</v>
      </c>
      <c r="BF147" s="210">
        <f>BF101/10^3</f>
        <v>160.29393225102206</v>
      </c>
      <c r="BG147" s="210">
        <f>BG101/10^3</f>
        <v>158.10306163393341</v>
      </c>
      <c r="BH147" s="210">
        <f>BH101/10^3</f>
        <v>145.7618692522444</v>
      </c>
      <c r="BI147" s="676"/>
      <c r="BJ147" s="676"/>
      <c r="BK147" s="682"/>
    </row>
    <row r="148" spans="1:67">
      <c r="T148" s="169" t="s">
        <v>276</v>
      </c>
      <c r="Z148" s="1570"/>
      <c r="AA148" s="675">
        <f t="shared" ref="AA148:BC148" si="47">AA114/10^3</f>
        <v>65.196323143276459</v>
      </c>
      <c r="AB148" s="675">
        <f t="shared" si="47"/>
        <v>66.504092305815263</v>
      </c>
      <c r="AC148" s="675">
        <f t="shared" si="47"/>
        <v>66.491195503071211</v>
      </c>
      <c r="AD148" s="675">
        <f t="shared" si="47"/>
        <v>65.206604272042711</v>
      </c>
      <c r="AE148" s="675">
        <f t="shared" si="47"/>
        <v>66.914673664794918</v>
      </c>
      <c r="AF148" s="675">
        <f t="shared" si="47"/>
        <v>67.217368352101829</v>
      </c>
      <c r="AG148" s="675">
        <f t="shared" si="47"/>
        <v>67.812530773379407</v>
      </c>
      <c r="AH148" s="675">
        <f t="shared" si="47"/>
        <v>65.340795303443798</v>
      </c>
      <c r="AI148" s="675">
        <f t="shared" si="47"/>
        <v>59.281526422960596</v>
      </c>
      <c r="AJ148" s="675">
        <f t="shared" si="47"/>
        <v>59.655920434108538</v>
      </c>
      <c r="AK148" s="675">
        <f t="shared" si="47"/>
        <v>60.154895210494253</v>
      </c>
      <c r="AL148" s="675">
        <f t="shared" si="47"/>
        <v>58.863110648753761</v>
      </c>
      <c r="AM148" s="675">
        <f t="shared" si="47"/>
        <v>56.52287381523368</v>
      </c>
      <c r="AN148" s="675">
        <f t="shared" si="47"/>
        <v>55.902237976626047</v>
      </c>
      <c r="AO148" s="675">
        <f t="shared" si="47"/>
        <v>55.904276289894995</v>
      </c>
      <c r="AP148" s="675">
        <f t="shared" si="47"/>
        <v>56.970740081467312</v>
      </c>
      <c r="AQ148" s="675">
        <f t="shared" si="47"/>
        <v>57.283155380522224</v>
      </c>
      <c r="AR148" s="675">
        <f t="shared" si="47"/>
        <v>56.466742968828399</v>
      </c>
      <c r="AS148" s="675">
        <f t="shared" si="47"/>
        <v>52.108854452946929</v>
      </c>
      <c r="AT148" s="675">
        <f t="shared" si="47"/>
        <v>46.65160873946062</v>
      </c>
      <c r="AU148" s="675">
        <f t="shared" si="47"/>
        <v>47.672879069099629</v>
      </c>
      <c r="AV148" s="675">
        <f t="shared" si="47"/>
        <v>47.39415078440679</v>
      </c>
      <c r="AW148" s="675">
        <f t="shared" si="47"/>
        <v>47.523510632684733</v>
      </c>
      <c r="AX148" s="675">
        <f t="shared" si="47"/>
        <v>49.26685577742645</v>
      </c>
      <c r="AY148" s="675">
        <f t="shared" si="47"/>
        <v>48.677280068889303</v>
      </c>
      <c r="AZ148" s="675">
        <f t="shared" si="47"/>
        <v>47.196836073230443</v>
      </c>
      <c r="BA148" s="675">
        <f t="shared" si="47"/>
        <v>46.785189820035107</v>
      </c>
      <c r="BB148" s="675">
        <f t="shared" si="47"/>
        <v>47.527448361234462</v>
      </c>
      <c r="BC148" s="675">
        <f t="shared" si="47"/>
        <v>46.818818253097525</v>
      </c>
      <c r="BD148" s="675">
        <f>BD114/10^3</f>
        <v>45.178368053552695</v>
      </c>
      <c r="BE148" s="675">
        <f>BE114/10^3</f>
        <v>42.237436213889374</v>
      </c>
      <c r="BF148" s="675">
        <f>BF114/10^3</f>
        <v>43.72259560841546</v>
      </c>
      <c r="BG148" s="675">
        <f>BG114/10^3</f>
        <v>40.779672816014589</v>
      </c>
      <c r="BH148" s="675">
        <f>BH114/10^3</f>
        <v>38.219889597384871</v>
      </c>
      <c r="BI148" s="676"/>
      <c r="BJ148" s="676"/>
      <c r="BK148" s="682"/>
    </row>
    <row r="149" spans="1:67">
      <c r="T149" s="169" t="s">
        <v>59</v>
      </c>
      <c r="Z149" s="1570"/>
      <c r="AA149" s="675">
        <f t="shared" ref="AA149:BC149" si="48">AA126/10^3</f>
        <v>23.733741615913473</v>
      </c>
      <c r="AB149" s="675">
        <f t="shared" si="48"/>
        <v>23.905539656478865</v>
      </c>
      <c r="AC149" s="675">
        <f t="shared" si="48"/>
        <v>25.733613026581146</v>
      </c>
      <c r="AD149" s="675">
        <f t="shared" si="48"/>
        <v>24.825049493178803</v>
      </c>
      <c r="AE149" s="675">
        <f t="shared" si="48"/>
        <v>28.443121329943569</v>
      </c>
      <c r="AF149" s="675">
        <f t="shared" si="48"/>
        <v>28.971630345248823</v>
      </c>
      <c r="AG149" s="675">
        <f t="shared" si="48"/>
        <v>29.416827947269649</v>
      </c>
      <c r="AH149" s="675">
        <f t="shared" si="48"/>
        <v>31.025759163488694</v>
      </c>
      <c r="AI149" s="675">
        <f t="shared" si="48"/>
        <v>31.204748352109814</v>
      </c>
      <c r="AJ149" s="675">
        <f t="shared" si="48"/>
        <v>31.100931039106683</v>
      </c>
      <c r="AK149" s="675">
        <f t="shared" si="48"/>
        <v>32.506223118818262</v>
      </c>
      <c r="AL149" s="675">
        <f t="shared" si="48"/>
        <v>32.186238828240839</v>
      </c>
      <c r="AM149" s="675">
        <f t="shared" si="48"/>
        <v>32.541803138708467</v>
      </c>
      <c r="AN149" s="675">
        <f t="shared" si="48"/>
        <v>33.417553878821465</v>
      </c>
      <c r="AO149" s="675">
        <f t="shared" si="48"/>
        <v>32.741084880483868</v>
      </c>
      <c r="AP149" s="675">
        <f t="shared" si="48"/>
        <v>32.056748771891094</v>
      </c>
      <c r="AQ149" s="675">
        <f t="shared" si="48"/>
        <v>30.528047561484186</v>
      </c>
      <c r="AR149" s="675">
        <f t="shared" si="48"/>
        <v>31.121666419777704</v>
      </c>
      <c r="AS149" s="675">
        <f t="shared" si="48"/>
        <v>32.329868513721316</v>
      </c>
      <c r="AT149" s="675">
        <f t="shared" si="48"/>
        <v>28.718830889572491</v>
      </c>
      <c r="AU149" s="675">
        <f t="shared" si="48"/>
        <v>29.460247632983265</v>
      </c>
      <c r="AV149" s="675">
        <f t="shared" si="48"/>
        <v>28.702444205657347</v>
      </c>
      <c r="AW149" s="675">
        <f t="shared" si="48"/>
        <v>30.37943311657526</v>
      </c>
      <c r="AX149" s="675">
        <f t="shared" si="48"/>
        <v>29.908124203550564</v>
      </c>
      <c r="AY149" s="675">
        <f t="shared" si="48"/>
        <v>29.162026759519357</v>
      </c>
      <c r="AZ149" s="675">
        <f t="shared" si="48"/>
        <v>29.602463455817073</v>
      </c>
      <c r="BA149" s="675">
        <f t="shared" si="48"/>
        <v>29.779024267968332</v>
      </c>
      <c r="BB149" s="675">
        <f t="shared" si="48"/>
        <v>30.11438054778117</v>
      </c>
      <c r="BC149" s="675">
        <f t="shared" si="48"/>
        <v>30.804114011451805</v>
      </c>
      <c r="BD149" s="675">
        <f>BD126/10^3</f>
        <v>31.330770465125909</v>
      </c>
      <c r="BE149" s="675">
        <f>BE126/10^3</f>
        <v>29.824745381337337</v>
      </c>
      <c r="BF149" s="675">
        <f>BF126/10^3</f>
        <v>30.625789087894638</v>
      </c>
      <c r="BG149" s="675">
        <f>BG126/10^3</f>
        <v>29.529331935350349</v>
      </c>
      <c r="BH149" s="675">
        <f>BH126/10^3</f>
        <v>29.60261271749653</v>
      </c>
      <c r="BI149" s="676"/>
      <c r="BJ149" s="676"/>
      <c r="BK149" s="682"/>
    </row>
    <row r="150" spans="1:67" ht="14.25" customHeight="1" thickBot="1">
      <c r="T150" s="237" t="s">
        <v>277</v>
      </c>
      <c r="Z150" s="1571"/>
      <c r="AA150" s="684">
        <f t="shared" ref="AA150:BC150" si="49">AA130/10^3</f>
        <v>6.3715343480808597</v>
      </c>
      <c r="AB150" s="684">
        <f t="shared" si="49"/>
        <v>6.1607669336914821</v>
      </c>
      <c r="AC150" s="684">
        <f t="shared" si="49"/>
        <v>5.8392100165558034</v>
      </c>
      <c r="AD150" s="684">
        <f t="shared" si="49"/>
        <v>5.6300023919065199</v>
      </c>
      <c r="AE150" s="684">
        <f t="shared" si="49"/>
        <v>5.4168952201332141</v>
      </c>
      <c r="AF150" s="684">
        <f t="shared" si="49"/>
        <v>5.5888407803910392</v>
      </c>
      <c r="AG150" s="684">
        <f t="shared" si="49"/>
        <v>5.6861092791626797</v>
      </c>
      <c r="AH150" s="684">
        <f t="shared" si="49"/>
        <v>5.5424721710607692</v>
      </c>
      <c r="AI150" s="684">
        <f t="shared" si="49"/>
        <v>5.1346721486163043</v>
      </c>
      <c r="AJ150" s="684">
        <f t="shared" si="49"/>
        <v>5.1690394563718076</v>
      </c>
      <c r="AK150" s="684">
        <f t="shared" si="49"/>
        <v>5.2317246432020079</v>
      </c>
      <c r="AL150" s="684">
        <f t="shared" si="49"/>
        <v>4.7491449077872332</v>
      </c>
      <c r="AM150" s="684">
        <f t="shared" si="49"/>
        <v>4.4876612703732537</v>
      </c>
      <c r="AN150" s="684">
        <f t="shared" si="49"/>
        <v>4.2857651213576036</v>
      </c>
      <c r="AO150" s="684">
        <f t="shared" si="49"/>
        <v>4.1304149170828897</v>
      </c>
      <c r="AP150" s="684">
        <f t="shared" si="49"/>
        <v>4.0356274646511956</v>
      </c>
      <c r="AQ150" s="684">
        <f t="shared" si="49"/>
        <v>3.9553036001896817</v>
      </c>
      <c r="AR150" s="684">
        <f t="shared" si="49"/>
        <v>3.9642397357065997</v>
      </c>
      <c r="AS150" s="684">
        <f t="shared" si="49"/>
        <v>3.5472788133393007</v>
      </c>
      <c r="AT150" s="684">
        <f t="shared" si="49"/>
        <v>3.2367499595579985</v>
      </c>
      <c r="AU150" s="684">
        <f t="shared" si="49"/>
        <v>3.1493724768172022</v>
      </c>
      <c r="AV150" s="684">
        <f t="shared" si="49"/>
        <v>3.0559883703791249</v>
      </c>
      <c r="AW150" s="684">
        <f t="shared" si="49"/>
        <v>3.0874158598428805</v>
      </c>
      <c r="AX150" s="684">
        <f t="shared" si="49"/>
        <v>3.0610218118896819</v>
      </c>
      <c r="AY150" s="684">
        <f t="shared" si="49"/>
        <v>2.9637443142342623</v>
      </c>
      <c r="AZ150" s="684">
        <f t="shared" si="49"/>
        <v>2.7845118010728029</v>
      </c>
      <c r="BA150" s="684">
        <f t="shared" si="49"/>
        <v>2.708206122000659</v>
      </c>
      <c r="BB150" s="684">
        <f t="shared" si="49"/>
        <v>2.6008074372504644</v>
      </c>
      <c r="BC150" s="684">
        <f t="shared" si="49"/>
        <v>2.4816880911436288</v>
      </c>
      <c r="BD150" s="684">
        <f>BD130/10^3</f>
        <v>2.3855484835182441</v>
      </c>
      <c r="BE150" s="684">
        <f>BE130/10^3</f>
        <v>2.3294831972936194</v>
      </c>
      <c r="BF150" s="684">
        <f>BF130/10^3</f>
        <v>2.2165253774955724</v>
      </c>
      <c r="BG150" s="684">
        <f>BG130/10^3</f>
        <v>2.1408146294571355</v>
      </c>
      <c r="BH150" s="684">
        <f>BH130/10^3</f>
        <v>2.1004540196194479</v>
      </c>
      <c r="BI150" s="685"/>
      <c r="BJ150" s="685"/>
      <c r="BK150" s="208"/>
    </row>
    <row r="151" spans="1:67" s="172" customFormat="1" ht="14.4" thickTop="1">
      <c r="Q151" s="24"/>
      <c r="R151" s="24"/>
      <c r="S151" s="24"/>
      <c r="T151" s="168" t="s">
        <v>21</v>
      </c>
      <c r="U151" s="1149"/>
      <c r="V151" s="1149"/>
      <c r="W151" s="1149"/>
      <c r="X151" s="1149"/>
      <c r="Y151" s="1149"/>
      <c r="Z151" s="1559"/>
      <c r="AA151" s="686">
        <f>SUM(AA142:AA150)</f>
        <v>1162.8635535451147</v>
      </c>
      <c r="AB151" s="686">
        <f>SUM(AB142:AB150)</f>
        <v>1174.3817123911342</v>
      </c>
      <c r="AC151" s="686">
        <f t="shared" ref="AC151:BA151" si="50">SUM(AC142:AC150)</f>
        <v>1183.886181934432</v>
      </c>
      <c r="AD151" s="686">
        <f t="shared" si="50"/>
        <v>1176.6633435552021</v>
      </c>
      <c r="AE151" s="686">
        <f t="shared" si="50"/>
        <v>1231.6786615931549</v>
      </c>
      <c r="AF151" s="686">
        <f t="shared" si="50"/>
        <v>1243.9190681113807</v>
      </c>
      <c r="AG151" s="686">
        <f t="shared" si="50"/>
        <v>1256.4651473704346</v>
      </c>
      <c r="AH151" s="686">
        <f t="shared" si="50"/>
        <v>1249.0058232648578</v>
      </c>
      <c r="AI151" s="686">
        <f t="shared" si="50"/>
        <v>1208.7787561069952</v>
      </c>
      <c r="AJ151" s="686">
        <f t="shared" si="50"/>
        <v>1245.4046238596513</v>
      </c>
      <c r="AK151" s="686">
        <f t="shared" si="50"/>
        <v>1268.1930858070325</v>
      </c>
      <c r="AL151" s="686">
        <f t="shared" si="50"/>
        <v>1253.158676664518</v>
      </c>
      <c r="AM151" s="686">
        <f t="shared" si="50"/>
        <v>1282.5431776637165</v>
      </c>
      <c r="AN151" s="686">
        <f t="shared" si="50"/>
        <v>1290.9038068442221</v>
      </c>
      <c r="AO151" s="686">
        <f t="shared" si="50"/>
        <v>1286.218223803043</v>
      </c>
      <c r="AP151" s="686">
        <f t="shared" si="50"/>
        <v>1293.5842614526682</v>
      </c>
      <c r="AQ151" s="686">
        <f t="shared" si="50"/>
        <v>1270.4421258507584</v>
      </c>
      <c r="AR151" s="686">
        <f t="shared" si="50"/>
        <v>1306.0184933905634</v>
      </c>
      <c r="AS151" s="686">
        <f t="shared" si="50"/>
        <v>1234.9042634428774</v>
      </c>
      <c r="AT151" s="686">
        <f t="shared" si="50"/>
        <v>1165.8792587906871</v>
      </c>
      <c r="AU151" s="686">
        <f t="shared" si="50"/>
        <v>1217.2269111844532</v>
      </c>
      <c r="AV151" s="686">
        <f t="shared" si="50"/>
        <v>1267.1572700494987</v>
      </c>
      <c r="AW151" s="686">
        <f t="shared" si="50"/>
        <v>1308.2529592239512</v>
      </c>
      <c r="AX151" s="686">
        <f t="shared" si="50"/>
        <v>1317.6089086754057</v>
      </c>
      <c r="AY151" s="686">
        <f t="shared" si="50"/>
        <v>1265.9835091145571</v>
      </c>
      <c r="AZ151" s="686">
        <f t="shared" si="50"/>
        <v>1225.3883149210285</v>
      </c>
      <c r="BA151" s="686">
        <f t="shared" si="50"/>
        <v>1205.3298082836056</v>
      </c>
      <c r="BB151" s="686">
        <f t="shared" ref="BB151:BG151" si="51">SUM(BB142:BB150)</f>
        <v>1189.6631734534956</v>
      </c>
      <c r="BC151" s="686">
        <f t="shared" si="51"/>
        <v>1144.5101299909534</v>
      </c>
      <c r="BD151" s="686">
        <f t="shared" si="51"/>
        <v>1107.4134983556214</v>
      </c>
      <c r="BE151" s="686">
        <f t="shared" si="51"/>
        <v>1042.2780903837354</v>
      </c>
      <c r="BF151" s="686">
        <f t="shared" si="51"/>
        <v>1063.6642343009316</v>
      </c>
      <c r="BG151" s="686">
        <f t="shared" si="51"/>
        <v>1033.9660524760163</v>
      </c>
      <c r="BH151" s="686">
        <f t="shared" ref="BH151" si="52">SUM(BH142:BH150)</f>
        <v>985.5144662416219</v>
      </c>
      <c r="BI151" s="686"/>
      <c r="BJ151" s="686"/>
      <c r="BK151" s="682"/>
    </row>
    <row r="152" spans="1:67" s="172" customFormat="1">
      <c r="Q152" s="24"/>
      <c r="R152" s="24"/>
      <c r="S152" s="24"/>
      <c r="T152" s="24"/>
      <c r="U152" s="1554"/>
      <c r="V152" s="1149"/>
      <c r="W152" s="1149"/>
      <c r="X152" s="1149"/>
      <c r="Y152" s="1149"/>
      <c r="Z152" s="208"/>
      <c r="AA152" s="94"/>
      <c r="AB152" s="94"/>
      <c r="AC152" s="94"/>
      <c r="AD152" s="94"/>
      <c r="AE152" s="94"/>
      <c r="AF152" s="94"/>
      <c r="AG152" s="94"/>
      <c r="AH152" s="94"/>
      <c r="AI152" s="94"/>
      <c r="AJ152" s="94"/>
      <c r="AK152" s="94"/>
      <c r="AL152" s="687"/>
      <c r="AM152" s="687"/>
      <c r="AN152" s="687"/>
      <c r="AO152" s="687"/>
      <c r="AP152" s="687"/>
      <c r="AQ152" s="100"/>
      <c r="AR152" s="100"/>
      <c r="AS152" s="100"/>
      <c r="AT152" s="100"/>
      <c r="AU152" s="100"/>
      <c r="AV152" s="100"/>
      <c r="AW152" s="100"/>
      <c r="AX152" s="100"/>
      <c r="AY152" s="100"/>
      <c r="AZ152" s="100"/>
      <c r="BA152" s="100"/>
      <c r="BB152" s="100"/>
      <c r="BC152" s="100"/>
      <c r="BD152" s="100"/>
      <c r="BE152" s="100"/>
      <c r="BF152" s="100"/>
      <c r="BG152" s="688"/>
      <c r="BH152" s="100"/>
      <c r="BI152" s="100"/>
      <c r="BJ152" s="100"/>
      <c r="BK152" s="27"/>
    </row>
    <row r="153" spans="1:67">
      <c r="T153" s="177" t="s">
        <v>33</v>
      </c>
      <c r="BK153" s="178"/>
    </row>
    <row r="154" spans="1:67">
      <c r="T154" s="97"/>
      <c r="Y154" s="1522"/>
      <c r="Z154" s="1532"/>
      <c r="AA154" s="98">
        <v>1990</v>
      </c>
      <c r="AB154" s="98">
        <f t="shared" ref="AB154:BB154" si="53">AA154+1</f>
        <v>1991</v>
      </c>
      <c r="AC154" s="98">
        <f t="shared" si="53"/>
        <v>1992</v>
      </c>
      <c r="AD154" s="98">
        <f t="shared" si="53"/>
        <v>1993</v>
      </c>
      <c r="AE154" s="98">
        <f t="shared" si="53"/>
        <v>1994</v>
      </c>
      <c r="AF154" s="98">
        <f t="shared" si="53"/>
        <v>1995</v>
      </c>
      <c r="AG154" s="98">
        <f t="shared" si="53"/>
        <v>1996</v>
      </c>
      <c r="AH154" s="98">
        <f t="shared" si="53"/>
        <v>1997</v>
      </c>
      <c r="AI154" s="98">
        <f t="shared" si="53"/>
        <v>1998</v>
      </c>
      <c r="AJ154" s="98">
        <f t="shared" si="53"/>
        <v>1999</v>
      </c>
      <c r="AK154" s="98">
        <f t="shared" si="53"/>
        <v>2000</v>
      </c>
      <c r="AL154" s="98">
        <f t="shared" si="53"/>
        <v>2001</v>
      </c>
      <c r="AM154" s="98">
        <f t="shared" si="53"/>
        <v>2002</v>
      </c>
      <c r="AN154" s="98">
        <f t="shared" si="53"/>
        <v>2003</v>
      </c>
      <c r="AO154" s="98">
        <f t="shared" si="53"/>
        <v>2004</v>
      </c>
      <c r="AP154" s="98">
        <f t="shared" si="53"/>
        <v>2005</v>
      </c>
      <c r="AQ154" s="98">
        <f t="shared" si="53"/>
        <v>2006</v>
      </c>
      <c r="AR154" s="98">
        <f t="shared" si="53"/>
        <v>2007</v>
      </c>
      <c r="AS154" s="98">
        <f t="shared" si="53"/>
        <v>2008</v>
      </c>
      <c r="AT154" s="98">
        <f t="shared" si="53"/>
        <v>2009</v>
      </c>
      <c r="AU154" s="98">
        <f t="shared" si="53"/>
        <v>2010</v>
      </c>
      <c r="AV154" s="98">
        <f t="shared" si="53"/>
        <v>2011</v>
      </c>
      <c r="AW154" s="98">
        <f t="shared" si="53"/>
        <v>2012</v>
      </c>
      <c r="AX154" s="98">
        <f t="shared" si="53"/>
        <v>2013</v>
      </c>
      <c r="AY154" s="98">
        <f t="shared" si="53"/>
        <v>2014</v>
      </c>
      <c r="AZ154" s="98">
        <f t="shared" si="53"/>
        <v>2015</v>
      </c>
      <c r="BA154" s="98">
        <f t="shared" si="53"/>
        <v>2016</v>
      </c>
      <c r="BB154" s="98">
        <f t="shared" si="53"/>
        <v>2017</v>
      </c>
      <c r="BC154" s="98">
        <f t="shared" ref="BC154:BH154" si="54">BB154+1</f>
        <v>2018</v>
      </c>
      <c r="BD154" s="98">
        <f t="shared" si="54"/>
        <v>2019</v>
      </c>
      <c r="BE154" s="98">
        <f t="shared" si="54"/>
        <v>2020</v>
      </c>
      <c r="BF154" s="98">
        <f t="shared" si="54"/>
        <v>2021</v>
      </c>
      <c r="BG154" s="98">
        <f t="shared" si="54"/>
        <v>2022</v>
      </c>
      <c r="BH154" s="98">
        <f t="shared" si="54"/>
        <v>2023</v>
      </c>
      <c r="BI154" s="98" t="s">
        <v>16</v>
      </c>
      <c r="BJ154" s="98" t="s">
        <v>1</v>
      </c>
      <c r="BK154" s="682"/>
    </row>
    <row r="155" spans="1:67">
      <c r="T155" s="689" t="s">
        <v>210</v>
      </c>
      <c r="Y155" s="1522"/>
      <c r="Z155" s="1570"/>
      <c r="AA155" s="690" t="s">
        <v>28</v>
      </c>
      <c r="AB155" s="691" t="s">
        <v>160</v>
      </c>
      <c r="AC155" s="691" t="s">
        <v>160</v>
      </c>
      <c r="AD155" s="691" t="s">
        <v>159</v>
      </c>
      <c r="AE155" s="691" t="s">
        <v>159</v>
      </c>
      <c r="AF155" s="691" t="s">
        <v>160</v>
      </c>
      <c r="AG155" s="691" t="s">
        <v>160</v>
      </c>
      <c r="AH155" s="691" t="s">
        <v>159</v>
      </c>
      <c r="AI155" s="691" t="s">
        <v>159</v>
      </c>
      <c r="AJ155" s="691" t="s">
        <v>160</v>
      </c>
      <c r="AK155" s="691" t="s">
        <v>160</v>
      </c>
      <c r="AL155" s="691" t="s">
        <v>159</v>
      </c>
      <c r="AM155" s="691" t="s">
        <v>159</v>
      </c>
      <c r="AN155" s="691" t="s">
        <v>160</v>
      </c>
      <c r="AO155" s="691" t="s">
        <v>160</v>
      </c>
      <c r="AP155" s="691" t="s">
        <v>159</v>
      </c>
      <c r="AQ155" s="691" t="s">
        <v>159</v>
      </c>
      <c r="AR155" s="691" t="s">
        <v>160</v>
      </c>
      <c r="AS155" s="691" t="s">
        <v>160</v>
      </c>
      <c r="AT155" s="691" t="s">
        <v>159</v>
      </c>
      <c r="AU155" s="691" t="s">
        <v>159</v>
      </c>
      <c r="AV155" s="691" t="s">
        <v>160</v>
      </c>
      <c r="AW155" s="691" t="s">
        <v>160</v>
      </c>
      <c r="AX155" s="691" t="s">
        <v>159</v>
      </c>
      <c r="AY155" s="691" t="s">
        <v>159</v>
      </c>
      <c r="AZ155" s="691" t="s">
        <v>160</v>
      </c>
      <c r="BA155" s="691" t="s">
        <v>160</v>
      </c>
      <c r="BB155" s="691" t="s">
        <v>159</v>
      </c>
      <c r="BC155" s="691" t="s">
        <v>159</v>
      </c>
      <c r="BD155" s="691" t="s">
        <v>28</v>
      </c>
      <c r="BE155" s="691" t="s">
        <v>28</v>
      </c>
      <c r="BF155" s="691" t="s">
        <v>28</v>
      </c>
      <c r="BG155" s="691" t="s">
        <v>28</v>
      </c>
      <c r="BH155" s="691" t="s">
        <v>28</v>
      </c>
      <c r="BI155" s="676"/>
      <c r="BJ155" s="676"/>
      <c r="BK155" s="682"/>
    </row>
    <row r="156" spans="1:67" s="100" customFormat="1" ht="26.4">
      <c r="A156" s="27"/>
      <c r="B156" s="24"/>
      <c r="C156" s="24"/>
      <c r="D156" s="24"/>
      <c r="E156" s="24"/>
      <c r="F156" s="24"/>
      <c r="G156" s="24"/>
      <c r="H156" s="24"/>
      <c r="I156" s="24"/>
      <c r="J156" s="24"/>
      <c r="K156" s="24"/>
      <c r="L156" s="24"/>
      <c r="M156" s="24"/>
      <c r="N156" s="24"/>
      <c r="O156" s="24"/>
      <c r="P156" s="24"/>
      <c r="Q156" s="24"/>
      <c r="R156" s="24"/>
      <c r="S156" s="24"/>
      <c r="T156" s="680" t="s">
        <v>302</v>
      </c>
      <c r="U156" s="1149"/>
      <c r="V156" s="1149"/>
      <c r="W156" s="1149"/>
      <c r="X156" s="1149"/>
      <c r="Y156" s="1554"/>
      <c r="Z156" s="1561"/>
      <c r="AA156" s="102"/>
      <c r="AB156" s="186">
        <f t="shared" ref="AB156:BH156" si="55">AB143/AA143-1</f>
        <v>-8.4964478294153878E-3</v>
      </c>
      <c r="AC156" s="186">
        <f t="shared" si="55"/>
        <v>-1.132835740072291E-2</v>
      </c>
      <c r="AD156" s="186">
        <f t="shared" si="55"/>
        <v>1.1183322363077508E-3</v>
      </c>
      <c r="AE156" s="186">
        <f t="shared" si="55"/>
        <v>1.445020229745575E-3</v>
      </c>
      <c r="AF156" s="186">
        <f t="shared" si="55"/>
        <v>-1.4317894198476844E-2</v>
      </c>
      <c r="AG156" s="186">
        <f t="shared" si="55"/>
        <v>3.1233859716648382E-3</v>
      </c>
      <c r="AH156" s="186">
        <f t="shared" si="55"/>
        <v>2.5273997804049708E-2</v>
      </c>
      <c r="AI156" s="186">
        <f t="shared" si="55"/>
        <v>-4.4713098304165033E-2</v>
      </c>
      <c r="AJ156" s="186">
        <f t="shared" si="55"/>
        <v>3.9795237643539982E-2</v>
      </c>
      <c r="AK156" s="186">
        <f t="shared" si="55"/>
        <v>3.8012126220410281E-4</v>
      </c>
      <c r="AL156" s="186">
        <f t="shared" si="55"/>
        <v>-2.3610764399412343E-2</v>
      </c>
      <c r="AM156" s="186">
        <f t="shared" si="55"/>
        <v>2.7087416650226404E-2</v>
      </c>
      <c r="AN156" s="186">
        <f t="shared" si="55"/>
        <v>1.3734862502913447E-2</v>
      </c>
      <c r="AO156" s="186">
        <f t="shared" si="55"/>
        <v>1.2372699068179394E-3</v>
      </c>
      <c r="AP156" s="186">
        <f t="shared" si="55"/>
        <v>5.6410576185295325E-2</v>
      </c>
      <c r="AQ156" s="186">
        <f t="shared" si="55"/>
        <v>-1.7190163961928739E-2</v>
      </c>
      <c r="AR156" s="186">
        <f t="shared" si="55"/>
        <v>4.9379259569296563E-2</v>
      </c>
      <c r="AS156" s="186">
        <f t="shared" si="55"/>
        <v>-2.0185026298614184E-2</v>
      </c>
      <c r="AT156" s="186">
        <f t="shared" si="55"/>
        <v>-2.6957852832401596E-2</v>
      </c>
      <c r="AU156" s="186">
        <f t="shared" si="55"/>
        <v>3.3525966803735541E-2</v>
      </c>
      <c r="AV156" s="186">
        <f t="shared" si="55"/>
        <v>1.0204842121057656E-2</v>
      </c>
      <c r="AW156" s="186">
        <f t="shared" si="55"/>
        <v>1.8158818645272135E-2</v>
      </c>
      <c r="AX156" s="186">
        <f t="shared" si="55"/>
        <v>-8.1431102392766075E-3</v>
      </c>
      <c r="AY156" s="186">
        <f t="shared" si="55"/>
        <v>-6.1604588964751517E-2</v>
      </c>
      <c r="AZ156" s="186">
        <f t="shared" si="55"/>
        <v>-2.7653481909789557E-2</v>
      </c>
      <c r="BA156" s="186">
        <f t="shared" si="55"/>
        <v>4.7166271300698837E-2</v>
      </c>
      <c r="BB156" s="186">
        <f t="shared" si="55"/>
        <v>-5.6087386988261878E-2</v>
      </c>
      <c r="BC156" s="186">
        <f t="shared" si="55"/>
        <v>-1.3857256221847636E-2</v>
      </c>
      <c r="BD156" s="186">
        <f t="shared" si="55"/>
        <v>-5.1911821806069569E-2</v>
      </c>
      <c r="BE156" s="186">
        <f t="shared" si="55"/>
        <v>-8.3592976288927479E-2</v>
      </c>
      <c r="BF156" s="186">
        <f t="shared" si="55"/>
        <v>6.797189299351647E-2</v>
      </c>
      <c r="BG156" s="186">
        <f t="shared" si="55"/>
        <v>-2.80747890040004E-2</v>
      </c>
      <c r="BH156" s="186">
        <f t="shared" si="55"/>
        <v>-3.6459610812727861E-2</v>
      </c>
      <c r="BI156" s="676"/>
      <c r="BJ156" s="676"/>
      <c r="BK156" s="682"/>
    </row>
    <row r="157" spans="1:67" s="100" customFormat="1">
      <c r="A157" s="27"/>
      <c r="B157" s="24"/>
      <c r="C157" s="24"/>
      <c r="D157" s="24"/>
      <c r="E157" s="24"/>
      <c r="F157" s="24"/>
      <c r="G157" s="24"/>
      <c r="H157" s="24"/>
      <c r="I157" s="24"/>
      <c r="J157" s="24"/>
      <c r="K157" s="24"/>
      <c r="L157" s="24"/>
      <c r="M157" s="24"/>
      <c r="N157" s="24"/>
      <c r="O157" s="24"/>
      <c r="P157" s="24"/>
      <c r="Q157" s="24"/>
      <c r="R157" s="24"/>
      <c r="S157" s="24"/>
      <c r="T157" s="169" t="s">
        <v>55</v>
      </c>
      <c r="U157" s="1149"/>
      <c r="V157" s="1149"/>
      <c r="W157" s="1149"/>
      <c r="X157" s="1149"/>
      <c r="Y157" s="1149"/>
      <c r="Z157" s="1561"/>
      <c r="AA157" s="102"/>
      <c r="AB157" s="186">
        <f t="shared" ref="AB157:BH157" si="56">AB144/AA144-1</f>
        <v>-1.348261466988665E-2</v>
      </c>
      <c r="AC157" s="186">
        <f t="shared" si="56"/>
        <v>-1.6289418822324375E-2</v>
      </c>
      <c r="AD157" s="186">
        <f t="shared" si="56"/>
        <v>-2.5813867722050077E-2</v>
      </c>
      <c r="AE157" s="186">
        <f t="shared" si="56"/>
        <v>3.6737176596753685E-2</v>
      </c>
      <c r="AF157" s="186">
        <f t="shared" si="56"/>
        <v>-7.1891373599104469E-3</v>
      </c>
      <c r="AG157" s="186">
        <f t="shared" si="56"/>
        <v>8.3422804586523736E-3</v>
      </c>
      <c r="AH157" s="186">
        <f t="shared" si="56"/>
        <v>-2.0408641414889517E-2</v>
      </c>
      <c r="AI157" s="186">
        <f t="shared" si="56"/>
        <v>-6.2288634343076188E-2</v>
      </c>
      <c r="AJ157" s="186">
        <f t="shared" si="56"/>
        <v>2.3976932000111306E-2</v>
      </c>
      <c r="AK157" s="186">
        <f t="shared" si="56"/>
        <v>2.7219048918537547E-2</v>
      </c>
      <c r="AL157" s="186">
        <f t="shared" si="56"/>
        <v>-2.532657963969398E-2</v>
      </c>
      <c r="AM157" s="186">
        <f t="shared" si="56"/>
        <v>1.8181404054321337E-2</v>
      </c>
      <c r="AN157" s="186">
        <f t="shared" si="56"/>
        <v>4.0615356766464661E-3</v>
      </c>
      <c r="AO157" s="186">
        <f t="shared" si="56"/>
        <v>-9.7014639020214233E-3</v>
      </c>
      <c r="AP157" s="186">
        <f t="shared" si="56"/>
        <v>-5.6303118238466565E-3</v>
      </c>
      <c r="AQ157" s="186">
        <f t="shared" si="56"/>
        <v>-1.3442708318489593E-2</v>
      </c>
      <c r="AR157" s="186">
        <f t="shared" si="56"/>
        <v>2.4043599239463642E-2</v>
      </c>
      <c r="AS157" s="186">
        <f t="shared" si="56"/>
        <v>-9.2956166429157494E-2</v>
      </c>
      <c r="AT157" s="186">
        <f t="shared" si="56"/>
        <v>-6.0511843273466925E-2</v>
      </c>
      <c r="AU157" s="186">
        <f t="shared" si="56"/>
        <v>6.8367385782536871E-2</v>
      </c>
      <c r="AV157" s="186">
        <f t="shared" si="56"/>
        <v>3.6371757720419007E-2</v>
      </c>
      <c r="AW157" s="186">
        <f t="shared" si="56"/>
        <v>2.4649183682990961E-2</v>
      </c>
      <c r="AX157" s="186">
        <f t="shared" si="56"/>
        <v>9.5205027373923556E-3</v>
      </c>
      <c r="AY157" s="186">
        <f t="shared" si="56"/>
        <v>-3.804713634713941E-2</v>
      </c>
      <c r="AZ157" s="186">
        <f t="shared" si="56"/>
        <v>-3.3299206424430072E-2</v>
      </c>
      <c r="BA157" s="186">
        <f t="shared" si="56"/>
        <v>-2.4485661696909578E-2</v>
      </c>
      <c r="BB157" s="186">
        <f t="shared" si="56"/>
        <v>-1.8156719531688403E-2</v>
      </c>
      <c r="BC157" s="186">
        <f t="shared" si="56"/>
        <v>-2.353625756031763E-2</v>
      </c>
      <c r="BD157" s="186">
        <f t="shared" si="56"/>
        <v>-3.8793385158290894E-2</v>
      </c>
      <c r="BE157" s="186">
        <f t="shared" si="56"/>
        <v>-8.2280474376441148E-2</v>
      </c>
      <c r="BF157" s="186">
        <f t="shared" si="56"/>
        <v>4.6425505198155026E-2</v>
      </c>
      <c r="BG157" s="186">
        <f t="shared" si="56"/>
        <v>-5.5921556648824922E-2</v>
      </c>
      <c r="BH157" s="186">
        <f t="shared" si="56"/>
        <v>-4.9223495500721803E-2</v>
      </c>
      <c r="BI157" s="676"/>
      <c r="BJ157" s="676"/>
      <c r="BK157" s="682"/>
    </row>
    <row r="158" spans="1:67" s="100" customFormat="1">
      <c r="A158" s="27"/>
      <c r="B158" s="24"/>
      <c r="C158" s="24"/>
      <c r="D158" s="24"/>
      <c r="E158" s="24"/>
      <c r="F158" s="24"/>
      <c r="G158" s="24"/>
      <c r="H158" s="24"/>
      <c r="I158" s="24"/>
      <c r="J158" s="24"/>
      <c r="K158" s="24"/>
      <c r="L158" s="24"/>
      <c r="M158" s="24"/>
      <c r="N158" s="24"/>
      <c r="O158" s="24"/>
      <c r="P158" s="24"/>
      <c r="Q158" s="24"/>
      <c r="R158" s="24"/>
      <c r="S158" s="24"/>
      <c r="T158" s="169" t="s">
        <v>56</v>
      </c>
      <c r="U158" s="1149"/>
      <c r="V158" s="1149"/>
      <c r="W158" s="1149"/>
      <c r="X158" s="1149"/>
      <c r="Y158" s="1149"/>
      <c r="Z158" s="1561"/>
      <c r="AA158" s="102"/>
      <c r="AB158" s="186">
        <f t="shared" ref="AB158:BH158" si="57">AB145/AA145-1</f>
        <v>5.756341345526983E-2</v>
      </c>
      <c r="AC158" s="186">
        <f t="shared" si="57"/>
        <v>3.0064274347674003E-2</v>
      </c>
      <c r="AD158" s="186">
        <f t="shared" si="57"/>
        <v>1.5005128325227712E-2</v>
      </c>
      <c r="AE158" s="186">
        <f t="shared" si="57"/>
        <v>4.2062797369436744E-2</v>
      </c>
      <c r="AF158" s="186">
        <f t="shared" si="57"/>
        <v>3.7747780384549179E-2</v>
      </c>
      <c r="AG158" s="186">
        <f t="shared" si="57"/>
        <v>2.6522521093435891E-2</v>
      </c>
      <c r="AH158" s="186">
        <f t="shared" si="57"/>
        <v>5.7809318595660741E-3</v>
      </c>
      <c r="AI158" s="186">
        <f t="shared" si="57"/>
        <v>-8.7720885382872593E-3</v>
      </c>
      <c r="AJ158" s="186">
        <f t="shared" si="57"/>
        <v>1.7074044342315409E-2</v>
      </c>
      <c r="AK158" s="186">
        <f t="shared" si="57"/>
        <v>-2.5061458904246381E-3</v>
      </c>
      <c r="AL158" s="186">
        <f t="shared" si="57"/>
        <v>1.5761252442167084E-2</v>
      </c>
      <c r="AM158" s="186">
        <f t="shared" si="57"/>
        <v>-1.2268853900682997E-2</v>
      </c>
      <c r="AN158" s="186">
        <f t="shared" si="57"/>
        <v>-1.4028685921286921E-2</v>
      </c>
      <c r="AO158" s="186">
        <f t="shared" si="57"/>
        <v>-2.3958167844649325E-2</v>
      </c>
      <c r="AP158" s="186">
        <f t="shared" si="57"/>
        <v>-2.15565111869922E-2</v>
      </c>
      <c r="AQ158" s="186">
        <f t="shared" si="57"/>
        <v>-1.2174545676438164E-2</v>
      </c>
      <c r="AR158" s="186">
        <f t="shared" si="57"/>
        <v>-8.5834963170368095E-3</v>
      </c>
      <c r="AS158" s="186">
        <f t="shared" si="57"/>
        <v>-3.2352542187468525E-2</v>
      </c>
      <c r="AT158" s="186">
        <f t="shared" si="57"/>
        <v>-1.5723432148052829E-2</v>
      </c>
      <c r="AU158" s="186">
        <f t="shared" si="57"/>
        <v>3.3552376048673338E-3</v>
      </c>
      <c r="AV158" s="186">
        <f t="shared" si="57"/>
        <v>-1.5740519914152928E-2</v>
      </c>
      <c r="AW158" s="186">
        <f t="shared" si="57"/>
        <v>7.9674960968389996E-3</v>
      </c>
      <c r="AX158" s="186">
        <f t="shared" si="57"/>
        <v>-1.201582397246459E-2</v>
      </c>
      <c r="AY158" s="186">
        <f t="shared" si="57"/>
        <v>-2.3876206945362854E-2</v>
      </c>
      <c r="AZ158" s="186">
        <f t="shared" si="57"/>
        <v>-6.7190828170490269E-3</v>
      </c>
      <c r="BA158" s="186">
        <f t="shared" si="57"/>
        <v>-9.3578826890812206E-3</v>
      </c>
      <c r="BB158" s="186">
        <f t="shared" si="57"/>
        <v>-9.9371069501209552E-3</v>
      </c>
      <c r="BC158" s="186">
        <f t="shared" si="57"/>
        <v>-1.3498002852578184E-2</v>
      </c>
      <c r="BD158" s="186">
        <f t="shared" si="57"/>
        <v>-2.0058758015885414E-2</v>
      </c>
      <c r="BE158" s="186">
        <f t="shared" si="57"/>
        <v>-0.11054206538820166</v>
      </c>
      <c r="BF158" s="186">
        <f t="shared" si="57"/>
        <v>6.7710174562216618E-3</v>
      </c>
      <c r="BG158" s="186">
        <f t="shared" si="57"/>
        <v>3.8756506872982266E-2</v>
      </c>
      <c r="BH158" s="186">
        <f t="shared" si="57"/>
        <v>-7.9567144632246567E-3</v>
      </c>
      <c r="BI158" s="676"/>
      <c r="BJ158" s="676"/>
      <c r="BK158" s="682"/>
    </row>
    <row r="159" spans="1:67" s="100" customFormat="1">
      <c r="A159" s="27"/>
      <c r="B159" s="24"/>
      <c r="C159" s="24"/>
      <c r="D159" s="24"/>
      <c r="E159" s="24"/>
      <c r="F159" s="24"/>
      <c r="G159" s="24"/>
      <c r="H159" s="24"/>
      <c r="I159" s="24"/>
      <c r="J159" s="24"/>
      <c r="K159" s="24"/>
      <c r="L159" s="24"/>
      <c r="M159" s="24"/>
      <c r="N159" s="24"/>
      <c r="O159" s="24"/>
      <c r="P159" s="24"/>
      <c r="Q159" s="24"/>
      <c r="R159" s="24"/>
      <c r="S159" s="24"/>
      <c r="T159" s="169" t="s">
        <v>57</v>
      </c>
      <c r="U159" s="1149"/>
      <c r="V159" s="1149"/>
      <c r="W159" s="1149"/>
      <c r="X159" s="1149"/>
      <c r="Y159" s="1554"/>
      <c r="Z159" s="1561"/>
      <c r="AA159" s="102"/>
      <c r="AB159" s="186">
        <f t="shared" ref="AB159:BH159" si="58">AB146/AA146-1</f>
        <v>2.9990749338697276E-2</v>
      </c>
      <c r="AC159" s="186">
        <f t="shared" si="58"/>
        <v>3.4525537468862444E-2</v>
      </c>
      <c r="AD159" s="186">
        <f t="shared" si="58"/>
        <v>2.9448665218064773E-2</v>
      </c>
      <c r="AE159" s="186">
        <f t="shared" si="58"/>
        <v>0.10221172069228945</v>
      </c>
      <c r="AF159" s="186">
        <f t="shared" si="58"/>
        <v>3.1625201954734727E-2</v>
      </c>
      <c r="AG159" s="186">
        <f t="shared" si="58"/>
        <v>-1.2581565030651443E-2</v>
      </c>
      <c r="AH159" s="186">
        <f t="shared" si="58"/>
        <v>2.8025209817855057E-2</v>
      </c>
      <c r="AI159" s="186">
        <f t="shared" si="58"/>
        <v>4.4757994491299691E-2</v>
      </c>
      <c r="AJ159" s="186">
        <f t="shared" si="58"/>
        <v>5.9404819158920263E-2</v>
      </c>
      <c r="AK159" s="186">
        <f t="shared" si="58"/>
        <v>3.5004999861999453E-2</v>
      </c>
      <c r="AL159" s="186">
        <f t="shared" si="58"/>
        <v>-2.4737269241725812E-4</v>
      </c>
      <c r="AM159" s="186">
        <f t="shared" si="58"/>
        <v>5.3881059904780759E-2</v>
      </c>
      <c r="AN159" s="186">
        <f t="shared" si="58"/>
        <v>3.4130319549404931E-2</v>
      </c>
      <c r="AO159" s="186">
        <f t="shared" si="58"/>
        <v>2.9335539247643094E-2</v>
      </c>
      <c r="AP159" s="186">
        <f t="shared" si="58"/>
        <v>3.8599762965862316E-2</v>
      </c>
      <c r="AQ159" s="186">
        <f t="shared" si="58"/>
        <v>-1.5558664871225369E-2</v>
      </c>
      <c r="AR159" s="186">
        <f t="shared" si="58"/>
        <v>4.1414419919250101E-2</v>
      </c>
      <c r="AS159" s="186">
        <f t="shared" si="58"/>
        <v>-2.8715884930305635E-2</v>
      </c>
      <c r="AT159" s="186">
        <f t="shared" si="58"/>
        <v>-0.11132486518084184</v>
      </c>
      <c r="AU159" s="186">
        <f t="shared" si="58"/>
        <v>1.9537929218157668E-2</v>
      </c>
      <c r="AV159" s="186">
        <f t="shared" si="58"/>
        <v>0.12359213854881035</v>
      </c>
      <c r="AW159" s="186">
        <f t="shared" si="58"/>
        <v>1.6703541735415106E-2</v>
      </c>
      <c r="AX159" s="186">
        <f t="shared" si="58"/>
        <v>2.7046723445481424E-2</v>
      </c>
      <c r="AY159" s="186">
        <f t="shared" si="58"/>
        <v>-4.1038385571099067E-2</v>
      </c>
      <c r="AZ159" s="186">
        <f t="shared" si="58"/>
        <v>-3.7062931092974427E-2</v>
      </c>
      <c r="BA159" s="186">
        <f t="shared" si="58"/>
        <v>-2.3918105186859662E-2</v>
      </c>
      <c r="BB159" s="186">
        <f t="shared" si="58"/>
        <v>-2.3670905872276604E-2</v>
      </c>
      <c r="BC159" s="186">
        <f t="shared" si="58"/>
        <v>-3.1028915337335983E-2</v>
      </c>
      <c r="BD159" s="186">
        <f t="shared" si="58"/>
        <v>-4.5356663655986451E-2</v>
      </c>
      <c r="BE159" s="186">
        <f t="shared" si="58"/>
        <v>-5.0579356228939165E-2</v>
      </c>
      <c r="BF159" s="186">
        <f t="shared" si="58"/>
        <v>3.2495442198377189E-2</v>
      </c>
      <c r="BG159" s="186">
        <f t="shared" si="58"/>
        <v>-5.0287611196156989E-2</v>
      </c>
      <c r="BH159" s="186">
        <f t="shared" si="58"/>
        <v>-7.0264722917620093E-2</v>
      </c>
      <c r="BI159" s="676"/>
      <c r="BJ159" s="676"/>
      <c r="BK159" s="682"/>
    </row>
    <row r="160" spans="1:67" s="100" customFormat="1">
      <c r="A160" s="27"/>
      <c r="B160" s="24"/>
      <c r="C160" s="24"/>
      <c r="D160" s="24"/>
      <c r="E160" s="24"/>
      <c r="F160" s="24"/>
      <c r="G160" s="24"/>
      <c r="H160" s="24"/>
      <c r="I160" s="24"/>
      <c r="J160" s="24"/>
      <c r="K160" s="24"/>
      <c r="L160" s="24"/>
      <c r="M160" s="24"/>
      <c r="N160" s="24"/>
      <c r="O160" s="24"/>
      <c r="P160" s="24"/>
      <c r="Q160" s="24"/>
      <c r="R160" s="24"/>
      <c r="S160" s="24"/>
      <c r="T160" s="169" t="s">
        <v>58</v>
      </c>
      <c r="U160" s="1149"/>
      <c r="V160" s="1149"/>
      <c r="W160" s="1149"/>
      <c r="X160" s="1149"/>
      <c r="Y160" s="1149"/>
      <c r="Z160" s="1561"/>
      <c r="AA160" s="102"/>
      <c r="AB160" s="186">
        <f t="shared" ref="AB160:BH160" si="59">AB147/AA147-1</f>
        <v>1.8119750388331912E-2</v>
      </c>
      <c r="AC160" s="186">
        <f t="shared" si="59"/>
        <v>4.8153854636029614E-2</v>
      </c>
      <c r="AD160" s="186">
        <f t="shared" si="59"/>
        <v>7.3268708693219331E-4</v>
      </c>
      <c r="AE160" s="186">
        <f t="shared" si="59"/>
        <v>6.0945502293288545E-2</v>
      </c>
      <c r="AF160" s="186">
        <f t="shared" si="59"/>
        <v>1.5611926567432155E-2</v>
      </c>
      <c r="AG160" s="186">
        <f t="shared" si="59"/>
        <v>1.7055032829122574E-2</v>
      </c>
      <c r="AH160" s="186">
        <f t="shared" si="59"/>
        <v>-3.0382282704459529E-2</v>
      </c>
      <c r="AI160" s="186">
        <f t="shared" si="59"/>
        <v>-1.1556657230949785E-2</v>
      </c>
      <c r="AJ160" s="186">
        <f t="shared" si="59"/>
        <v>5.0982416678310383E-2</v>
      </c>
      <c r="AK160" s="186">
        <f t="shared" si="59"/>
        <v>2.176954457514535E-2</v>
      </c>
      <c r="AL160" s="186">
        <f t="shared" si="59"/>
        <v>-1.5525717548749873E-2</v>
      </c>
      <c r="AM160" s="186">
        <f t="shared" si="59"/>
        <v>6.4853552698414196E-2</v>
      </c>
      <c r="AN160" s="186">
        <f t="shared" si="59"/>
        <v>1.054631087728608E-2</v>
      </c>
      <c r="AO160" s="186">
        <f t="shared" si="59"/>
        <v>2.8650386464541544E-3</v>
      </c>
      <c r="AP160" s="186">
        <f t="shared" si="59"/>
        <v>2.4417279866387087E-2</v>
      </c>
      <c r="AQ160" s="186">
        <f t="shared" si="59"/>
        <v>-4.9733267924601532E-2</v>
      </c>
      <c r="AR160" s="186">
        <f t="shared" si="59"/>
        <v>7.4941667220660646E-2</v>
      </c>
      <c r="AS160" s="186">
        <f t="shared" si="59"/>
        <v>-3.0750785893473465E-2</v>
      </c>
      <c r="AT160" s="186">
        <f t="shared" si="59"/>
        <v>-2.553684398921563E-2</v>
      </c>
      <c r="AU160" s="186">
        <f t="shared" si="59"/>
        <v>0.10320011757634706</v>
      </c>
      <c r="AV160" s="186">
        <f t="shared" si="59"/>
        <v>7.0119855660585095E-2</v>
      </c>
      <c r="AW160" s="186">
        <f t="shared" si="59"/>
        <v>0.10463160780388625</v>
      </c>
      <c r="AX160" s="186">
        <f t="shared" si="59"/>
        <v>6.8195969839588422E-3</v>
      </c>
      <c r="AY160" s="186">
        <f t="shared" si="59"/>
        <v>-5.5957165365220551E-2</v>
      </c>
      <c r="AZ160" s="186">
        <f t="shared" si="59"/>
        <v>-5.6723655578670651E-2</v>
      </c>
      <c r="BA160" s="186">
        <f t="shared" si="59"/>
        <v>-3.1579991712161082E-2</v>
      </c>
      <c r="BB160" s="186">
        <f t="shared" si="59"/>
        <v>2.2425753312482311E-2</v>
      </c>
      <c r="BC160" s="186">
        <f t="shared" si="59"/>
        <v>-0.13240662652003843</v>
      </c>
      <c r="BD160" s="186">
        <f t="shared" si="59"/>
        <v>-1.8489490071678771E-2</v>
      </c>
      <c r="BE160" s="186">
        <f t="shared" si="59"/>
        <v>6.7574006758864158E-2</v>
      </c>
      <c r="BF160" s="186">
        <f t="shared" si="59"/>
        <v>-4.5395607273650884E-2</v>
      </c>
      <c r="BG160" s="186">
        <f t="shared" si="59"/>
        <v>-1.3667832501967236E-2</v>
      </c>
      <c r="BH160" s="186">
        <f t="shared" si="59"/>
        <v>-7.8057896249115077E-2</v>
      </c>
      <c r="BI160" s="676"/>
      <c r="BJ160" s="676"/>
      <c r="BK160" s="682"/>
    </row>
    <row r="161" spans="1:64" s="100" customFormat="1">
      <c r="A161" s="27"/>
      <c r="B161" s="24"/>
      <c r="C161" s="24"/>
      <c r="D161" s="24"/>
      <c r="E161" s="24"/>
      <c r="F161" s="24"/>
      <c r="G161" s="24"/>
      <c r="H161" s="24"/>
      <c r="I161" s="24"/>
      <c r="J161" s="24"/>
      <c r="K161" s="24"/>
      <c r="L161" s="24"/>
      <c r="M161" s="24"/>
      <c r="N161" s="24"/>
      <c r="O161" s="24"/>
      <c r="P161" s="24"/>
      <c r="Q161" s="24"/>
      <c r="R161" s="24"/>
      <c r="S161" s="24"/>
      <c r="T161" s="169" t="s">
        <v>276</v>
      </c>
      <c r="U161" s="1149"/>
      <c r="V161" s="1149"/>
      <c r="W161" s="1149"/>
      <c r="X161" s="1149"/>
      <c r="Y161" s="1149"/>
      <c r="Z161" s="1561"/>
      <c r="AA161" s="102"/>
      <c r="AB161" s="186">
        <f t="shared" ref="AB161:BH161" si="60">AB148/AA148-1</f>
        <v>2.0058940435411232E-2</v>
      </c>
      <c r="AC161" s="186">
        <f t="shared" si="60"/>
        <v>-1.9392494953163197E-4</v>
      </c>
      <c r="AD161" s="186">
        <f t="shared" si="60"/>
        <v>-1.9319719269736524E-2</v>
      </c>
      <c r="AE161" s="186">
        <f t="shared" si="60"/>
        <v>2.6194729994313493E-2</v>
      </c>
      <c r="AF161" s="186">
        <f t="shared" si="60"/>
        <v>4.5235920722448419E-3</v>
      </c>
      <c r="AG161" s="186">
        <f t="shared" si="60"/>
        <v>8.8542951898973321E-3</v>
      </c>
      <c r="AH161" s="186">
        <f t="shared" si="60"/>
        <v>-3.6449538776186174E-2</v>
      </c>
      <c r="AI161" s="186">
        <f t="shared" si="60"/>
        <v>-9.2733320008485554E-2</v>
      </c>
      <c r="AJ161" s="186">
        <f t="shared" si="60"/>
        <v>6.3155258263210001E-3</v>
      </c>
      <c r="AK161" s="186">
        <f t="shared" si="60"/>
        <v>8.3642121813685133E-3</v>
      </c>
      <c r="AL161" s="186">
        <f t="shared" si="60"/>
        <v>-2.1474304912680431E-2</v>
      </c>
      <c r="AM161" s="186">
        <f t="shared" si="60"/>
        <v>-3.9757274254238362E-2</v>
      </c>
      <c r="AN161" s="186">
        <f t="shared" si="60"/>
        <v>-1.0980259790689617E-2</v>
      </c>
      <c r="AO161" s="186">
        <f t="shared" si="60"/>
        <v>3.6462104966217268E-5</v>
      </c>
      <c r="AP161" s="186">
        <f t="shared" si="60"/>
        <v>1.9076604910188033E-2</v>
      </c>
      <c r="AQ161" s="186">
        <f t="shared" si="60"/>
        <v>5.4837851607363319E-3</v>
      </c>
      <c r="AR161" s="186">
        <f t="shared" si="60"/>
        <v>-1.4252224869083063E-2</v>
      </c>
      <c r="AS161" s="186">
        <f t="shared" si="60"/>
        <v>-7.7176197647652045E-2</v>
      </c>
      <c r="AT161" s="186">
        <f t="shared" si="60"/>
        <v>-0.1047278005010468</v>
      </c>
      <c r="AU161" s="186">
        <f t="shared" si="60"/>
        <v>2.1891427910719852E-2</v>
      </c>
      <c r="AV161" s="186">
        <f t="shared" si="60"/>
        <v>-5.8466845329151473E-3</v>
      </c>
      <c r="AW161" s="186">
        <f t="shared" si="60"/>
        <v>2.72944754019111E-3</v>
      </c>
      <c r="AX161" s="186">
        <f t="shared" si="60"/>
        <v>3.6683845985542973E-2</v>
      </c>
      <c r="AY161" s="186">
        <f t="shared" si="60"/>
        <v>-1.1966984684402826E-2</v>
      </c>
      <c r="AZ161" s="186">
        <f t="shared" si="60"/>
        <v>-3.0413449427817207E-2</v>
      </c>
      <c r="BA161" s="186">
        <f t="shared" si="60"/>
        <v>-8.7219035732951644E-3</v>
      </c>
      <c r="BB161" s="186">
        <f t="shared" si="60"/>
        <v>1.5865245904837399E-2</v>
      </c>
      <c r="BC161" s="186">
        <f t="shared" si="60"/>
        <v>-1.4909912746650322E-2</v>
      </c>
      <c r="BD161" s="186">
        <f t="shared" si="60"/>
        <v>-3.5038265824582138E-2</v>
      </c>
      <c r="BE161" s="186">
        <f t="shared" si="60"/>
        <v>-6.5096017549311491E-2</v>
      </c>
      <c r="BF161" s="186">
        <f t="shared" si="60"/>
        <v>3.5162157736214672E-2</v>
      </c>
      <c r="BG161" s="186">
        <f t="shared" si="60"/>
        <v>-6.7308968085015408E-2</v>
      </c>
      <c r="BH161" s="186">
        <f t="shared" si="60"/>
        <v>-6.2771058271572588E-2</v>
      </c>
      <c r="BI161" s="676"/>
      <c r="BJ161" s="676"/>
      <c r="BK161" s="682"/>
    </row>
    <row r="162" spans="1:64" s="100" customFormat="1">
      <c r="A162" s="27"/>
      <c r="B162" s="24"/>
      <c r="C162" s="24"/>
      <c r="D162" s="24"/>
      <c r="E162" s="24"/>
      <c r="F162" s="24"/>
      <c r="G162" s="24"/>
      <c r="H162" s="24"/>
      <c r="I162" s="24"/>
      <c r="J162" s="24"/>
      <c r="K162" s="24"/>
      <c r="L162" s="24"/>
      <c r="M162" s="24"/>
      <c r="N162" s="24"/>
      <c r="O162" s="24"/>
      <c r="P162" s="24"/>
      <c r="Q162" s="24"/>
      <c r="R162" s="24"/>
      <c r="S162" s="24"/>
      <c r="T162" s="169" t="s">
        <v>59</v>
      </c>
      <c r="U162" s="1149"/>
      <c r="V162" s="1149"/>
      <c r="W162" s="1149"/>
      <c r="X162" s="1149"/>
      <c r="Y162" s="1149"/>
      <c r="Z162" s="1561"/>
      <c r="AA162" s="102"/>
      <c r="AB162" s="186">
        <f t="shared" ref="AB162:BH162" si="61">AB149/AA149-1</f>
        <v>7.2385569601971511E-3</v>
      </c>
      <c r="AC162" s="186">
        <f t="shared" si="61"/>
        <v>7.647070078197693E-2</v>
      </c>
      <c r="AD162" s="186">
        <f t="shared" si="61"/>
        <v>-3.5306489316671463E-2</v>
      </c>
      <c r="AE162" s="186">
        <f t="shared" si="61"/>
        <v>0.1457427844306578</v>
      </c>
      <c r="AF162" s="186">
        <f t="shared" si="61"/>
        <v>1.8581259390433535E-2</v>
      </c>
      <c r="AG162" s="186">
        <f t="shared" si="61"/>
        <v>1.5366674112416101E-2</v>
      </c>
      <c r="AH162" s="186">
        <f t="shared" si="61"/>
        <v>5.4694245725714907E-2</v>
      </c>
      <c r="AI162" s="186">
        <f t="shared" si="61"/>
        <v>5.7690510545751472E-3</v>
      </c>
      <c r="AJ162" s="186">
        <f t="shared" si="61"/>
        <v>-3.3269716464837673E-3</v>
      </c>
      <c r="AK162" s="186">
        <f t="shared" si="61"/>
        <v>4.5184887807524055E-2</v>
      </c>
      <c r="AL162" s="186">
        <f t="shared" si="61"/>
        <v>-9.8437855855416645E-3</v>
      </c>
      <c r="AM162" s="186">
        <f t="shared" si="61"/>
        <v>1.1047091036795686E-2</v>
      </c>
      <c r="AN162" s="186">
        <f t="shared" si="61"/>
        <v>2.6911561611387524E-2</v>
      </c>
      <c r="AO162" s="186">
        <f t="shared" si="61"/>
        <v>-2.0242923847466621E-2</v>
      </c>
      <c r="AP162" s="186">
        <f t="shared" si="61"/>
        <v>-2.0901448778830489E-2</v>
      </c>
      <c r="AQ162" s="186">
        <f t="shared" si="61"/>
        <v>-4.7687344131022602E-2</v>
      </c>
      <c r="AR162" s="186">
        <f t="shared" si="61"/>
        <v>1.9445031887412867E-2</v>
      </c>
      <c r="AS162" s="186">
        <f t="shared" si="61"/>
        <v>3.8821895898730086E-2</v>
      </c>
      <c r="AT162" s="186">
        <f t="shared" si="61"/>
        <v>-0.1116935450144575</v>
      </c>
      <c r="AU162" s="186">
        <f t="shared" si="61"/>
        <v>2.5816397131958935E-2</v>
      </c>
      <c r="AV162" s="186">
        <f t="shared" si="61"/>
        <v>-2.5722914374877504E-2</v>
      </c>
      <c r="AW162" s="186">
        <f t="shared" si="61"/>
        <v>5.8426693521361317E-2</v>
      </c>
      <c r="AX162" s="186">
        <f t="shared" si="61"/>
        <v>-1.5514078594427327E-2</v>
      </c>
      <c r="AY162" s="186">
        <f t="shared" si="61"/>
        <v>-2.4946313548565247E-2</v>
      </c>
      <c r="AZ162" s="186">
        <f t="shared" si="61"/>
        <v>1.5103089367886513E-2</v>
      </c>
      <c r="BA162" s="186">
        <f t="shared" si="61"/>
        <v>5.9643959164001892E-3</v>
      </c>
      <c r="BB162" s="186">
        <f t="shared" si="61"/>
        <v>1.1261493217343599E-2</v>
      </c>
      <c r="BC162" s="186">
        <f t="shared" si="61"/>
        <v>2.2903790518827627E-2</v>
      </c>
      <c r="BD162" s="186">
        <f t="shared" si="61"/>
        <v>1.7096951838261321E-2</v>
      </c>
      <c r="BE162" s="186">
        <f t="shared" si="61"/>
        <v>-4.8068562037595575E-2</v>
      </c>
      <c r="BF162" s="186">
        <f t="shared" si="61"/>
        <v>2.6858358598378818E-2</v>
      </c>
      <c r="BG162" s="186">
        <f t="shared" si="61"/>
        <v>-3.5801760059063548E-2</v>
      </c>
      <c r="BH162" s="186">
        <f t="shared" si="61"/>
        <v>2.4816268213116999E-3</v>
      </c>
      <c r="BI162" s="676"/>
      <c r="BJ162" s="676"/>
      <c r="BK162" s="682"/>
    </row>
    <row r="163" spans="1:64" s="100" customFormat="1" ht="14.25" customHeight="1" thickBot="1">
      <c r="A163" s="27"/>
      <c r="B163" s="27"/>
      <c r="C163" s="27"/>
      <c r="D163" s="27"/>
      <c r="E163" s="27"/>
      <c r="F163" s="27"/>
      <c r="G163" s="27"/>
      <c r="H163" s="27"/>
      <c r="I163" s="27"/>
      <c r="J163" s="27"/>
      <c r="K163" s="27"/>
      <c r="L163" s="27"/>
      <c r="M163" s="27"/>
      <c r="N163" s="27"/>
      <c r="O163" s="27"/>
      <c r="P163" s="27"/>
      <c r="Q163" s="27"/>
      <c r="R163" s="27"/>
      <c r="S163" s="27"/>
      <c r="T163" s="237" t="s">
        <v>277</v>
      </c>
      <c r="U163" s="1149"/>
      <c r="V163" s="1149"/>
      <c r="W163" s="1149"/>
      <c r="X163" s="1149"/>
      <c r="Y163" s="1149"/>
      <c r="Z163" s="1561"/>
      <c r="AA163" s="103"/>
      <c r="AB163" s="692">
        <f t="shared" ref="AB163:BH163" si="62">AB150/AA150-1</f>
        <v>-3.307953828309218E-2</v>
      </c>
      <c r="AC163" s="692">
        <f t="shared" si="62"/>
        <v>-5.2194299929960941E-2</v>
      </c>
      <c r="AD163" s="692">
        <f t="shared" si="62"/>
        <v>-3.5828069902627435E-2</v>
      </c>
      <c r="AE163" s="692">
        <f t="shared" si="62"/>
        <v>-3.7852057057677357E-2</v>
      </c>
      <c r="AF163" s="692">
        <f t="shared" si="62"/>
        <v>3.1742456383270445E-2</v>
      </c>
      <c r="AG163" s="692">
        <f t="shared" si="62"/>
        <v>1.7404056152917402E-2</v>
      </c>
      <c r="AH163" s="692">
        <f t="shared" si="62"/>
        <v>-2.5261053041713999E-2</v>
      </c>
      <c r="AI163" s="692">
        <f t="shared" si="62"/>
        <v>-7.3577279210121249E-2</v>
      </c>
      <c r="AJ163" s="692">
        <f t="shared" si="62"/>
        <v>6.6931844450408562E-3</v>
      </c>
      <c r="AK163" s="692">
        <f t="shared" si="62"/>
        <v>1.2127047463901475E-2</v>
      </c>
      <c r="AL163" s="692">
        <f t="shared" si="62"/>
        <v>-9.2241042548336094E-2</v>
      </c>
      <c r="AM163" s="692">
        <f t="shared" si="62"/>
        <v>-5.505909853060531E-2</v>
      </c>
      <c r="AN163" s="692">
        <f t="shared" si="62"/>
        <v>-4.4989168489282583E-2</v>
      </c>
      <c r="AO163" s="692">
        <f t="shared" si="62"/>
        <v>-3.6247951036920911E-2</v>
      </c>
      <c r="AP163" s="692">
        <f t="shared" si="62"/>
        <v>-2.2948651487690652E-2</v>
      </c>
      <c r="AQ163" s="692">
        <f t="shared" si="62"/>
        <v>-1.9903686642309126E-2</v>
      </c>
      <c r="AR163" s="692">
        <f t="shared" si="62"/>
        <v>2.25927929185743E-3</v>
      </c>
      <c r="AS163" s="692">
        <f t="shared" si="62"/>
        <v>-0.10518055167341644</v>
      </c>
      <c r="AT163" s="692">
        <f t="shared" si="62"/>
        <v>-8.7540018735933423E-2</v>
      </c>
      <c r="AU163" s="692">
        <f t="shared" si="62"/>
        <v>-2.6995437964793645E-2</v>
      </c>
      <c r="AV163" s="692">
        <f t="shared" si="62"/>
        <v>-2.9651655091763707E-2</v>
      </c>
      <c r="AW163" s="692">
        <f t="shared" si="62"/>
        <v>1.0283903488761181E-2</v>
      </c>
      <c r="AX163" s="692">
        <f t="shared" si="62"/>
        <v>-8.5489124728865828E-3</v>
      </c>
      <c r="AY163" s="692">
        <f t="shared" si="62"/>
        <v>-3.1779419956294519E-2</v>
      </c>
      <c r="AZ163" s="692">
        <f t="shared" si="62"/>
        <v>-6.0475025561632312E-2</v>
      </c>
      <c r="BA163" s="692">
        <f t="shared" si="62"/>
        <v>-2.7403611305488185E-2</v>
      </c>
      <c r="BB163" s="692">
        <f t="shared" si="62"/>
        <v>-3.9656761676195806E-2</v>
      </c>
      <c r="BC163" s="692">
        <f t="shared" si="62"/>
        <v>-4.580090951784066E-2</v>
      </c>
      <c r="BD163" s="692">
        <f t="shared" si="62"/>
        <v>-3.8739601470659024E-2</v>
      </c>
      <c r="BE163" s="692">
        <f t="shared" si="62"/>
        <v>-2.3502052719523325E-2</v>
      </c>
      <c r="BF163" s="692">
        <f t="shared" si="62"/>
        <v>-4.8490506361789087E-2</v>
      </c>
      <c r="BG163" s="692">
        <f t="shared" si="62"/>
        <v>-3.4157401853878944E-2</v>
      </c>
      <c r="BH163" s="692">
        <f t="shared" si="62"/>
        <v>-1.8852921351682927E-2</v>
      </c>
      <c r="BI163" s="685"/>
      <c r="BJ163" s="685"/>
      <c r="BK163" s="682"/>
    </row>
    <row r="164" spans="1:64" s="100" customFormat="1" ht="14.4" thickTop="1">
      <c r="A164" s="27"/>
      <c r="B164" s="24"/>
      <c r="C164" s="24"/>
      <c r="D164" s="24"/>
      <c r="E164" s="24"/>
      <c r="F164" s="24"/>
      <c r="G164" s="24"/>
      <c r="H164" s="24"/>
      <c r="I164" s="24"/>
      <c r="J164" s="24"/>
      <c r="K164" s="24"/>
      <c r="L164" s="24"/>
      <c r="M164" s="24"/>
      <c r="N164" s="24"/>
      <c r="O164" s="24"/>
      <c r="P164" s="24"/>
      <c r="Q164" s="24"/>
      <c r="R164" s="24"/>
      <c r="S164" s="24"/>
      <c r="T164" s="168" t="s">
        <v>21</v>
      </c>
      <c r="U164" s="1149"/>
      <c r="V164" s="1149"/>
      <c r="W164" s="1149"/>
      <c r="X164" s="1149"/>
      <c r="Y164" s="1149"/>
      <c r="Z164" s="1561"/>
      <c r="AA164" s="104"/>
      <c r="AB164" s="693">
        <f t="shared" ref="AB164:BD164" si="63">AB151/AA151-1</f>
        <v>9.9049959996642123E-3</v>
      </c>
      <c r="AC164" s="693">
        <f t="shared" si="63"/>
        <v>8.093168893056113E-3</v>
      </c>
      <c r="AD164" s="693">
        <f t="shared" si="63"/>
        <v>-6.1009567384492369E-3</v>
      </c>
      <c r="AE164" s="693">
        <f t="shared" si="63"/>
        <v>4.6755359839568023E-2</v>
      </c>
      <c r="AF164" s="693">
        <f t="shared" si="63"/>
        <v>9.9379869928031273E-3</v>
      </c>
      <c r="AG164" s="693">
        <f t="shared" si="63"/>
        <v>1.0085928884507211E-2</v>
      </c>
      <c r="AH164" s="693">
        <f t="shared" si="63"/>
        <v>-5.9367536944322508E-3</v>
      </c>
      <c r="AI164" s="693">
        <f t="shared" si="63"/>
        <v>-3.2207269500722169E-2</v>
      </c>
      <c r="AJ164" s="693">
        <f t="shared" si="63"/>
        <v>3.0299893646885234E-2</v>
      </c>
      <c r="AK164" s="693">
        <f t="shared" si="63"/>
        <v>1.8298038654101845E-2</v>
      </c>
      <c r="AL164" s="693">
        <f t="shared" si="63"/>
        <v>-1.1854984316483019E-2</v>
      </c>
      <c r="AM164" s="693">
        <f t="shared" si="63"/>
        <v>2.3448348199136326E-2</v>
      </c>
      <c r="AN164" s="693">
        <f t="shared" si="63"/>
        <v>6.5187896408567259E-3</v>
      </c>
      <c r="AO164" s="693">
        <f t="shared" si="63"/>
        <v>-3.6296918611106177E-3</v>
      </c>
      <c r="AP164" s="693">
        <f t="shared" si="63"/>
        <v>5.7268957267964105E-3</v>
      </c>
      <c r="AQ164" s="693">
        <f t="shared" si="63"/>
        <v>-1.7889932872190095E-2</v>
      </c>
      <c r="AR164" s="693">
        <f t="shared" si="63"/>
        <v>2.8003139077257044E-2</v>
      </c>
      <c r="AS164" s="693">
        <f t="shared" si="63"/>
        <v>-5.4451166126343153E-2</v>
      </c>
      <c r="AT164" s="693">
        <f t="shared" si="63"/>
        <v>-5.5895024979305319E-2</v>
      </c>
      <c r="AU164" s="693">
        <f t="shared" si="63"/>
        <v>4.4041998351550316E-2</v>
      </c>
      <c r="AV164" s="693">
        <f t="shared" si="63"/>
        <v>4.1019762549005412E-2</v>
      </c>
      <c r="AW164" s="693">
        <f t="shared" si="63"/>
        <v>3.2431403856324037E-2</v>
      </c>
      <c r="AX164" s="693">
        <f t="shared" si="63"/>
        <v>7.1514834997998822E-3</v>
      </c>
      <c r="AY164" s="693">
        <f t="shared" si="63"/>
        <v>-3.9181125158562868E-2</v>
      </c>
      <c r="AZ164" s="693">
        <f t="shared" si="63"/>
        <v>-3.2066131905558071E-2</v>
      </c>
      <c r="BA164" s="693">
        <f t="shared" si="63"/>
        <v>-1.6369102261853619E-2</v>
      </c>
      <c r="BB164" s="693">
        <f t="shared" si="63"/>
        <v>-1.2997799210175853E-2</v>
      </c>
      <c r="BC164" s="693">
        <f t="shared" si="63"/>
        <v>-3.7954476922628988E-2</v>
      </c>
      <c r="BD164" s="693">
        <f t="shared" si="63"/>
        <v>-3.2412672167108858E-2</v>
      </c>
      <c r="BE164" s="693">
        <f>BE151/BD151-1</f>
        <v>-5.8817603423296227E-2</v>
      </c>
      <c r="BF164" s="693">
        <f>BF151/BE151-1</f>
        <v>2.0518654392248203E-2</v>
      </c>
      <c r="BG164" s="693">
        <f>BG151/BF151-1</f>
        <v>-2.7920635918000758E-2</v>
      </c>
      <c r="BH164" s="693">
        <f>BH151/BG151-1</f>
        <v>-4.6859939084429758E-2</v>
      </c>
      <c r="BI164" s="694"/>
      <c r="BJ164" s="694"/>
      <c r="BK164" s="27"/>
    </row>
    <row r="165" spans="1:64" s="100" customFormat="1">
      <c r="A165" s="27"/>
      <c r="B165" s="24"/>
      <c r="C165" s="24"/>
      <c r="D165" s="24"/>
      <c r="E165" s="24"/>
      <c r="F165" s="24"/>
      <c r="G165" s="24"/>
      <c r="H165" s="24"/>
      <c r="I165" s="24"/>
      <c r="J165" s="24"/>
      <c r="K165" s="24"/>
      <c r="L165" s="24"/>
      <c r="M165" s="24"/>
      <c r="N165" s="24"/>
      <c r="O165" s="24"/>
      <c r="P165" s="24"/>
      <c r="Q165" s="24"/>
      <c r="R165" s="24"/>
      <c r="S165" s="24"/>
      <c r="T165" s="24"/>
      <c r="U165" s="1149"/>
      <c r="V165" s="1149"/>
      <c r="W165" s="1149"/>
      <c r="X165" s="1149"/>
      <c r="Y165" s="1149"/>
      <c r="Z165" s="27"/>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4"/>
      <c r="BE165" s="24"/>
      <c r="BF165" s="24"/>
      <c r="BG165" s="24"/>
      <c r="BH165" s="24"/>
      <c r="BI165" s="24"/>
      <c r="BJ165" s="24"/>
      <c r="BK165" s="27"/>
      <c r="BL165" s="695"/>
    </row>
    <row r="166" spans="1:64">
      <c r="T166" s="177" t="s">
        <v>269</v>
      </c>
      <c r="BK166" s="178"/>
    </row>
    <row r="167" spans="1:64">
      <c r="T167" s="97"/>
      <c r="Y167" s="1522"/>
      <c r="Z167" s="1532"/>
      <c r="AA167" s="98">
        <v>1990</v>
      </c>
      <c r="AB167" s="98">
        <f t="shared" ref="AB167:BB167" si="64">AA167+1</f>
        <v>1991</v>
      </c>
      <c r="AC167" s="98">
        <f t="shared" si="64"/>
        <v>1992</v>
      </c>
      <c r="AD167" s="98">
        <f t="shared" si="64"/>
        <v>1993</v>
      </c>
      <c r="AE167" s="98">
        <f t="shared" si="64"/>
        <v>1994</v>
      </c>
      <c r="AF167" s="98">
        <f t="shared" si="64"/>
        <v>1995</v>
      </c>
      <c r="AG167" s="98">
        <f t="shared" si="64"/>
        <v>1996</v>
      </c>
      <c r="AH167" s="98">
        <f t="shared" si="64"/>
        <v>1997</v>
      </c>
      <c r="AI167" s="98">
        <f t="shared" si="64"/>
        <v>1998</v>
      </c>
      <c r="AJ167" s="98">
        <f t="shared" si="64"/>
        <v>1999</v>
      </c>
      <c r="AK167" s="98">
        <f t="shared" si="64"/>
        <v>2000</v>
      </c>
      <c r="AL167" s="98">
        <f t="shared" si="64"/>
        <v>2001</v>
      </c>
      <c r="AM167" s="98">
        <f t="shared" si="64"/>
        <v>2002</v>
      </c>
      <c r="AN167" s="98">
        <f t="shared" si="64"/>
        <v>2003</v>
      </c>
      <c r="AO167" s="98">
        <f t="shared" si="64"/>
        <v>2004</v>
      </c>
      <c r="AP167" s="98">
        <f t="shared" si="64"/>
        <v>2005</v>
      </c>
      <c r="AQ167" s="98">
        <f t="shared" si="64"/>
        <v>2006</v>
      </c>
      <c r="AR167" s="98">
        <f t="shared" si="64"/>
        <v>2007</v>
      </c>
      <c r="AS167" s="98">
        <f t="shared" si="64"/>
        <v>2008</v>
      </c>
      <c r="AT167" s="98">
        <f t="shared" si="64"/>
        <v>2009</v>
      </c>
      <c r="AU167" s="98">
        <f t="shared" si="64"/>
        <v>2010</v>
      </c>
      <c r="AV167" s="98">
        <f t="shared" si="64"/>
        <v>2011</v>
      </c>
      <c r="AW167" s="98">
        <f t="shared" si="64"/>
        <v>2012</v>
      </c>
      <c r="AX167" s="98">
        <f t="shared" si="64"/>
        <v>2013</v>
      </c>
      <c r="AY167" s="98">
        <f t="shared" si="64"/>
        <v>2014</v>
      </c>
      <c r="AZ167" s="98">
        <f t="shared" si="64"/>
        <v>2015</v>
      </c>
      <c r="BA167" s="98">
        <f t="shared" si="64"/>
        <v>2016</v>
      </c>
      <c r="BB167" s="98">
        <f t="shared" si="64"/>
        <v>2017</v>
      </c>
      <c r="BC167" s="98">
        <f t="shared" ref="BC167:BH167" si="65">BB167+1</f>
        <v>2018</v>
      </c>
      <c r="BD167" s="98">
        <f t="shared" si="65"/>
        <v>2019</v>
      </c>
      <c r="BE167" s="98">
        <f t="shared" si="65"/>
        <v>2020</v>
      </c>
      <c r="BF167" s="98">
        <f t="shared" si="65"/>
        <v>2021</v>
      </c>
      <c r="BG167" s="98">
        <f t="shared" si="65"/>
        <v>2022</v>
      </c>
      <c r="BH167" s="98">
        <f t="shared" si="65"/>
        <v>2023</v>
      </c>
      <c r="BI167" s="98" t="s">
        <v>16</v>
      </c>
      <c r="BJ167" s="98" t="s">
        <v>1</v>
      </c>
      <c r="BK167" s="682"/>
    </row>
    <row r="168" spans="1:64">
      <c r="T168" s="689" t="s">
        <v>210</v>
      </c>
      <c r="Y168" s="1522"/>
      <c r="Z168" s="1561"/>
      <c r="AA168" s="102"/>
      <c r="AB168" s="179"/>
      <c r="AC168" s="179"/>
      <c r="AD168" s="179"/>
      <c r="AE168" s="179"/>
      <c r="AF168" s="179"/>
      <c r="AG168" s="179"/>
      <c r="AH168" s="179"/>
      <c r="AI168" s="179"/>
      <c r="AJ168" s="179"/>
      <c r="AK168" s="179"/>
      <c r="AL168" s="179"/>
      <c r="AM168" s="179"/>
      <c r="AN168" s="179"/>
      <c r="AO168" s="179"/>
      <c r="AP168" s="179"/>
      <c r="AQ168" s="179"/>
      <c r="AR168" s="179"/>
      <c r="AS168" s="179"/>
      <c r="AT168" s="179"/>
      <c r="AU168" s="179"/>
      <c r="AV168" s="179"/>
      <c r="AW168" s="179"/>
      <c r="AX168" s="690"/>
      <c r="AY168" s="696" t="s">
        <v>28</v>
      </c>
      <c r="AZ168" s="696" t="s">
        <v>28</v>
      </c>
      <c r="BA168" s="696" t="s">
        <v>28</v>
      </c>
      <c r="BB168" s="696" t="s">
        <v>28</v>
      </c>
      <c r="BC168" s="696" t="s">
        <v>28</v>
      </c>
      <c r="BD168" s="696" t="s">
        <v>28</v>
      </c>
      <c r="BE168" s="696" t="s">
        <v>28</v>
      </c>
      <c r="BF168" s="696" t="s">
        <v>28</v>
      </c>
      <c r="BG168" s="696" t="s">
        <v>28</v>
      </c>
      <c r="BH168" s="696" t="s">
        <v>28</v>
      </c>
      <c r="BI168" s="676"/>
      <c r="BJ168" s="676"/>
      <c r="BK168" s="682"/>
    </row>
    <row r="169" spans="1:64" s="100" customFormat="1" ht="26.4">
      <c r="A169" s="27"/>
      <c r="B169" s="24"/>
      <c r="C169" s="24"/>
      <c r="D169" s="24"/>
      <c r="E169" s="24"/>
      <c r="F169" s="24"/>
      <c r="G169" s="24"/>
      <c r="H169" s="24"/>
      <c r="I169" s="24"/>
      <c r="J169" s="24"/>
      <c r="K169" s="24"/>
      <c r="L169" s="24"/>
      <c r="M169" s="24"/>
      <c r="N169" s="24"/>
      <c r="O169" s="24"/>
      <c r="P169" s="24"/>
      <c r="Q169" s="24"/>
      <c r="R169" s="24"/>
      <c r="S169" s="24"/>
      <c r="T169" s="683" t="s">
        <v>302</v>
      </c>
      <c r="U169" s="1149"/>
      <c r="V169" s="1149"/>
      <c r="W169" s="1149"/>
      <c r="X169" s="1149"/>
      <c r="Y169" s="1554"/>
      <c r="Z169" s="1561"/>
      <c r="AA169" s="102"/>
      <c r="AB169" s="179"/>
      <c r="AC169" s="179"/>
      <c r="AD169" s="179"/>
      <c r="AE169" s="179"/>
      <c r="AF169" s="179"/>
      <c r="AG169" s="179"/>
      <c r="AH169" s="179"/>
      <c r="AI169" s="179"/>
      <c r="AJ169" s="179"/>
      <c r="AK169" s="179"/>
      <c r="AL169" s="179"/>
      <c r="AM169" s="179"/>
      <c r="AN169" s="179"/>
      <c r="AO169" s="179"/>
      <c r="AP169" s="179"/>
      <c r="AQ169" s="179"/>
      <c r="AR169" s="179"/>
      <c r="AS169" s="179"/>
      <c r="AT169" s="179"/>
      <c r="AU169" s="179"/>
      <c r="AV169" s="179"/>
      <c r="AW169" s="179"/>
      <c r="AX169" s="179"/>
      <c r="AY169" s="186">
        <f t="shared" ref="AY169:BE177" si="66">AY143/$AX143-1</f>
        <v>-6.1604588964751517E-2</v>
      </c>
      <c r="AZ169" s="186">
        <f t="shared" si="66"/>
        <v>-8.7554489488044229E-2</v>
      </c>
      <c r="BA169" s="186">
        <f t="shared" si="66"/>
        <v>-4.4517836992132631E-2</v>
      </c>
      <c r="BB169" s="186">
        <f t="shared" si="66"/>
        <v>-9.8108334829136501E-2</v>
      </c>
      <c r="BC169" s="186">
        <f t="shared" si="66"/>
        <v>-0.11060607871775796</v>
      </c>
      <c r="BD169" s="186">
        <f t="shared" si="66"/>
        <v>-0.15677613747476327</v>
      </c>
      <c r="BE169" s="186">
        <f t="shared" si="66"/>
        <v>-0.22726372982109311</v>
      </c>
      <c r="BF169" s="186">
        <f t="shared" ref="BF169:BG169" si="67">BF143/$AX143-1</f>
        <v>-0.17473938275228351</v>
      </c>
      <c r="BG169" s="186">
        <f t="shared" si="67"/>
        <v>-0.19790840045482427</v>
      </c>
      <c r="BH169" s="186">
        <f t="shared" ref="BH169" si="68">BH143/$AX143-1</f>
        <v>-0.22715234801039974</v>
      </c>
      <c r="BI169" s="676"/>
      <c r="BJ169" s="676"/>
      <c r="BK169" s="682"/>
    </row>
    <row r="170" spans="1:64" s="100" customFormat="1">
      <c r="A170" s="27"/>
      <c r="B170" s="24"/>
      <c r="C170" s="24"/>
      <c r="D170" s="24"/>
      <c r="E170" s="24"/>
      <c r="F170" s="24"/>
      <c r="G170" s="24"/>
      <c r="H170" s="24"/>
      <c r="I170" s="24"/>
      <c r="J170" s="24"/>
      <c r="K170" s="24"/>
      <c r="L170" s="24"/>
      <c r="M170" s="24"/>
      <c r="N170" s="24"/>
      <c r="O170" s="24"/>
      <c r="P170" s="24"/>
      <c r="Q170" s="24"/>
      <c r="R170" s="24"/>
      <c r="S170" s="24"/>
      <c r="T170" s="169" t="s">
        <v>55</v>
      </c>
      <c r="U170" s="1149"/>
      <c r="V170" s="1149"/>
      <c r="W170" s="1149"/>
      <c r="X170" s="1149"/>
      <c r="Y170" s="1149"/>
      <c r="Z170" s="1561"/>
      <c r="AA170" s="102"/>
      <c r="AB170" s="179"/>
      <c r="AC170" s="179"/>
      <c r="AD170" s="179"/>
      <c r="AE170" s="179"/>
      <c r="AF170" s="179"/>
      <c r="AG170" s="179"/>
      <c r="AH170" s="179"/>
      <c r="AI170" s="179"/>
      <c r="AJ170" s="179"/>
      <c r="AK170" s="179"/>
      <c r="AL170" s="179"/>
      <c r="AM170" s="179"/>
      <c r="AN170" s="179"/>
      <c r="AO170" s="179"/>
      <c r="AP170" s="179"/>
      <c r="AQ170" s="179"/>
      <c r="AR170" s="179"/>
      <c r="AS170" s="179"/>
      <c r="AT170" s="179"/>
      <c r="AU170" s="179"/>
      <c r="AV170" s="179"/>
      <c r="AW170" s="179"/>
      <c r="AX170" s="179"/>
      <c r="AY170" s="186">
        <f t="shared" si="66"/>
        <v>-3.804713634713941E-2</v>
      </c>
      <c r="AZ170" s="186">
        <f t="shared" si="66"/>
        <v>-7.0079403324487588E-2</v>
      </c>
      <c r="BA170" s="186">
        <f t="shared" si="66"/>
        <v>-9.2849124459672527E-2</v>
      </c>
      <c r="BB170" s="186">
        <f t="shared" si="66"/>
        <v>-0.10932000847978374</v>
      </c>
      <c r="BC170" s="186">
        <f t="shared" si="66"/>
        <v>-0.13028328216402507</v>
      </c>
      <c r="BD170" s="186">
        <f t="shared" si="66"/>
        <v>-0.16402253777764064</v>
      </c>
      <c r="BE170" s="186">
        <f t="shared" si="66"/>
        <v>-0.23280715993730983</v>
      </c>
      <c r="BF170" s="186">
        <f t="shared" ref="BF170:BG170" si="69">BF144/$AX144-1</f>
        <v>-0.19718984475299206</v>
      </c>
      <c r="BG170" s="186">
        <f t="shared" si="69"/>
        <v>-0.24208423832788961</v>
      </c>
      <c r="BH170" s="186">
        <f t="shared" ref="BH170" si="70">BH144/$AX144-1</f>
        <v>-0.27939150141248281</v>
      </c>
      <c r="BI170" s="676"/>
      <c r="BJ170" s="676"/>
      <c r="BK170" s="682"/>
    </row>
    <row r="171" spans="1:64" s="100" customFormat="1">
      <c r="A171" s="27"/>
      <c r="B171" s="24"/>
      <c r="C171" s="24"/>
      <c r="D171" s="24"/>
      <c r="E171" s="24"/>
      <c r="F171" s="24"/>
      <c r="G171" s="24"/>
      <c r="H171" s="24"/>
      <c r="I171" s="24"/>
      <c r="J171" s="24"/>
      <c r="K171" s="24"/>
      <c r="L171" s="24"/>
      <c r="M171" s="24"/>
      <c r="N171" s="24"/>
      <c r="O171" s="24"/>
      <c r="P171" s="24"/>
      <c r="Q171" s="24"/>
      <c r="R171" s="24"/>
      <c r="S171" s="24"/>
      <c r="T171" s="169" t="s">
        <v>56</v>
      </c>
      <c r="U171" s="1149"/>
      <c r="V171" s="1149"/>
      <c r="W171" s="1149"/>
      <c r="X171" s="1149"/>
      <c r="Y171" s="1149"/>
      <c r="Z171" s="1561"/>
      <c r="AA171" s="102"/>
      <c r="AB171" s="179"/>
      <c r="AC171" s="179"/>
      <c r="AD171" s="179"/>
      <c r="AE171" s="179"/>
      <c r="AF171" s="179"/>
      <c r="AG171" s="179"/>
      <c r="AH171" s="179"/>
      <c r="AI171" s="179"/>
      <c r="AJ171" s="179"/>
      <c r="AK171" s="179"/>
      <c r="AL171" s="179"/>
      <c r="AM171" s="179"/>
      <c r="AN171" s="179"/>
      <c r="AO171" s="179"/>
      <c r="AP171" s="179"/>
      <c r="AQ171" s="179"/>
      <c r="AR171" s="179"/>
      <c r="AS171" s="179"/>
      <c r="AT171" s="179"/>
      <c r="AU171" s="179"/>
      <c r="AV171" s="179"/>
      <c r="AW171" s="179"/>
      <c r="AX171" s="179"/>
      <c r="AY171" s="186">
        <f t="shared" si="66"/>
        <v>-2.3876206945362854E-2</v>
      </c>
      <c r="AZ171" s="186">
        <f t="shared" si="66"/>
        <v>-3.0434863550588998E-2</v>
      </c>
      <c r="BA171" s="186">
        <f t="shared" si="66"/>
        <v>-3.9507940356905635E-2</v>
      </c>
      <c r="BB171" s="186">
        <f t="shared" si="66"/>
        <v>-4.9052452678321035E-2</v>
      </c>
      <c r="BC171" s="186">
        <f t="shared" si="66"/>
        <v>-6.1888345384721211E-2</v>
      </c>
      <c r="BD171" s="186">
        <f t="shared" si="66"/>
        <v>-8.0705700056530993E-2</v>
      </c>
      <c r="BE171" s="186">
        <f t="shared" si="66"/>
        <v>-0.18232639067188294</v>
      </c>
      <c r="BF171" s="186">
        <f t="shared" ref="BF171:BG171" si="71">BF145/$AX145-1</f>
        <v>-0.17678990838963049</v>
      </c>
      <c r="BG171" s="186">
        <f t="shared" si="71"/>
        <v>-0.14488516081622482</v>
      </c>
      <c r="BH171" s="186">
        <f t="shared" ref="BH171" si="72">BH145/$AX145-1</f>
        <v>-0.15168906542487648</v>
      </c>
      <c r="BI171" s="676"/>
      <c r="BJ171" s="676"/>
      <c r="BK171" s="682"/>
    </row>
    <row r="172" spans="1:64" s="100" customFormat="1">
      <c r="A172" s="27"/>
      <c r="B172" s="24"/>
      <c r="C172" s="24"/>
      <c r="D172" s="24"/>
      <c r="E172" s="24"/>
      <c r="F172" s="24"/>
      <c r="G172" s="24"/>
      <c r="H172" s="24"/>
      <c r="I172" s="24"/>
      <c r="J172" s="24"/>
      <c r="K172" s="24"/>
      <c r="L172" s="24"/>
      <c r="M172" s="24"/>
      <c r="N172" s="24"/>
      <c r="O172" s="24"/>
      <c r="P172" s="24"/>
      <c r="Q172" s="24"/>
      <c r="R172" s="24"/>
      <c r="S172" s="24"/>
      <c r="T172" s="169" t="s">
        <v>57</v>
      </c>
      <c r="U172" s="1149"/>
      <c r="V172" s="1149"/>
      <c r="W172" s="1149"/>
      <c r="X172" s="1149"/>
      <c r="Y172" s="1554"/>
      <c r="Z172" s="1561"/>
      <c r="AA172" s="102"/>
      <c r="AB172" s="179"/>
      <c r="AC172" s="179"/>
      <c r="AD172" s="179"/>
      <c r="AE172" s="179"/>
      <c r="AF172" s="179"/>
      <c r="AG172" s="179"/>
      <c r="AH172" s="179"/>
      <c r="AI172" s="179"/>
      <c r="AJ172" s="179"/>
      <c r="AK172" s="179"/>
      <c r="AL172" s="179"/>
      <c r="AM172" s="179"/>
      <c r="AN172" s="179"/>
      <c r="AO172" s="179"/>
      <c r="AP172" s="179"/>
      <c r="AQ172" s="179"/>
      <c r="AR172" s="179"/>
      <c r="AS172" s="179"/>
      <c r="AT172" s="179"/>
      <c r="AU172" s="179"/>
      <c r="AV172" s="179"/>
      <c r="AW172" s="179"/>
      <c r="AX172" s="179"/>
      <c r="AY172" s="186">
        <f t="shared" si="66"/>
        <v>-4.1038385571099067E-2</v>
      </c>
      <c r="AZ172" s="186">
        <f t="shared" si="66"/>
        <v>-7.6580313807484868E-2</v>
      </c>
      <c r="BA172" s="186">
        <f t="shared" si="66"/>
        <v>-9.8666762993454449E-2</v>
      </c>
      <c r="BB172" s="186">
        <f t="shared" si="66"/>
        <v>-0.12000213720619068</v>
      </c>
      <c r="BC172" s="186">
        <f t="shared" si="66"/>
        <v>-0.14730751638785644</v>
      </c>
      <c r="BD172" s="186">
        <f t="shared" si="66"/>
        <v>-0.1859828025690401</v>
      </c>
      <c r="BE172" s="186">
        <f t="shared" si="66"/>
        <v>-0.22715526837438338</v>
      </c>
      <c r="BF172" s="186">
        <f t="shared" ref="BF172:BG172" si="73">BF146/$AX146-1</f>
        <v>-0.20204133706952276</v>
      </c>
      <c r="BG172" s="186">
        <f t="shared" si="73"/>
        <v>-0.24216877206157594</v>
      </c>
      <c r="BH172" s="186">
        <f t="shared" ref="BH172" si="74">BH146/$AX146-1</f>
        <v>-0.29541757331098906</v>
      </c>
      <c r="BI172" s="676"/>
      <c r="BJ172" s="676"/>
      <c r="BK172" s="682"/>
    </row>
    <row r="173" spans="1:64" s="100" customFormat="1">
      <c r="A173" s="27"/>
      <c r="B173" s="24"/>
      <c r="C173" s="24"/>
      <c r="D173" s="24"/>
      <c r="E173" s="24"/>
      <c r="F173" s="24"/>
      <c r="G173" s="24"/>
      <c r="H173" s="24"/>
      <c r="I173" s="24"/>
      <c r="J173" s="24"/>
      <c r="K173" s="24"/>
      <c r="L173" s="24"/>
      <c r="M173" s="24"/>
      <c r="N173" s="24"/>
      <c r="O173" s="24"/>
      <c r="P173" s="24"/>
      <c r="Q173" s="24"/>
      <c r="R173" s="24"/>
      <c r="S173" s="24"/>
      <c r="T173" s="169" t="s">
        <v>58</v>
      </c>
      <c r="U173" s="1149"/>
      <c r="V173" s="1149"/>
      <c r="W173" s="1149"/>
      <c r="X173" s="1149"/>
      <c r="Y173" s="1149"/>
      <c r="Z173" s="1561"/>
      <c r="AA173" s="102"/>
      <c r="AB173" s="179"/>
      <c r="AC173" s="179"/>
      <c r="AD173" s="179"/>
      <c r="AE173" s="179"/>
      <c r="AF173" s="179"/>
      <c r="AG173" s="179"/>
      <c r="AH173" s="179"/>
      <c r="AI173" s="179"/>
      <c r="AJ173" s="179"/>
      <c r="AK173" s="179"/>
      <c r="AL173" s="179"/>
      <c r="AM173" s="179"/>
      <c r="AN173" s="179"/>
      <c r="AO173" s="179"/>
      <c r="AP173" s="179"/>
      <c r="AQ173" s="179"/>
      <c r="AR173" s="179"/>
      <c r="AS173" s="179"/>
      <c r="AT173" s="179"/>
      <c r="AU173" s="179"/>
      <c r="AV173" s="179"/>
      <c r="AW173" s="179"/>
      <c r="AX173" s="179"/>
      <c r="AY173" s="186">
        <f t="shared" si="66"/>
        <v>-5.5957165365220551E-2</v>
      </c>
      <c r="AZ173" s="186">
        <f t="shared" si="66"/>
        <v>-0.10950672596855571</v>
      </c>
      <c r="BA173" s="186">
        <f t="shared" si="66"/>
        <v>-0.13762849618220385</v>
      </c>
      <c r="BB173" s="186">
        <f t="shared" si="66"/>
        <v>-0.1182891655738717</v>
      </c>
      <c r="BC173" s="186">
        <f t="shared" si="66"/>
        <v>-0.23503352272640354</v>
      </c>
      <c r="BD173" s="186">
        <f t="shared" si="66"/>
        <v>-0.24917736281312086</v>
      </c>
      <c r="BE173" s="186">
        <f t="shared" si="66"/>
        <v>-0.19844126885314639</v>
      </c>
      <c r="BF173" s="186">
        <f t="shared" ref="BF173:BG173" si="75">BF147/$AX147-1</f>
        <v>-0.23482851421905482</v>
      </c>
      <c r="BG173" s="186">
        <f t="shared" si="75"/>
        <v>-0.24528674992199018</v>
      </c>
      <c r="BH173" s="186">
        <f t="shared" ref="BH173" si="76">BH147/$AX147-1</f>
        <v>-0.30419807849441194</v>
      </c>
      <c r="BI173" s="676"/>
      <c r="BJ173" s="676"/>
      <c r="BK173" s="682"/>
    </row>
    <row r="174" spans="1:64" s="100" customFormat="1">
      <c r="A174" s="27"/>
      <c r="B174" s="24"/>
      <c r="C174" s="24"/>
      <c r="D174" s="24"/>
      <c r="E174" s="24"/>
      <c r="F174" s="24"/>
      <c r="G174" s="24"/>
      <c r="H174" s="24"/>
      <c r="I174" s="24"/>
      <c r="J174" s="24"/>
      <c r="K174" s="24"/>
      <c r="L174" s="24"/>
      <c r="M174" s="24"/>
      <c r="N174" s="24"/>
      <c r="O174" s="24"/>
      <c r="P174" s="24"/>
      <c r="Q174" s="24"/>
      <c r="R174" s="24"/>
      <c r="S174" s="24"/>
      <c r="T174" s="169" t="s">
        <v>276</v>
      </c>
      <c r="U174" s="1149"/>
      <c r="V174" s="1149"/>
      <c r="W174" s="1149"/>
      <c r="X174" s="1149"/>
      <c r="Y174" s="1149"/>
      <c r="Z174" s="1561"/>
      <c r="AA174" s="102"/>
      <c r="AB174" s="179"/>
      <c r="AC174" s="179"/>
      <c r="AD174" s="179"/>
      <c r="AE174" s="179"/>
      <c r="AF174" s="179"/>
      <c r="AG174" s="179"/>
      <c r="AH174" s="179"/>
      <c r="AI174" s="179"/>
      <c r="AJ174" s="179"/>
      <c r="AK174" s="179"/>
      <c r="AL174" s="179"/>
      <c r="AM174" s="179"/>
      <c r="AN174" s="179"/>
      <c r="AO174" s="179"/>
      <c r="AP174" s="179"/>
      <c r="AQ174" s="179"/>
      <c r="AR174" s="179"/>
      <c r="AS174" s="179"/>
      <c r="AT174" s="179"/>
      <c r="AU174" s="179"/>
      <c r="AV174" s="179"/>
      <c r="AW174" s="179"/>
      <c r="AX174" s="179"/>
      <c r="AY174" s="186">
        <f t="shared" si="66"/>
        <v>-1.1966984684402826E-2</v>
      </c>
      <c r="AZ174" s="186">
        <f t="shared" si="66"/>
        <v>-4.2016476828717564E-2</v>
      </c>
      <c r="BA174" s="186">
        <f t="shared" si="66"/>
        <v>-5.0371916742623091E-2</v>
      </c>
      <c r="BB174" s="186">
        <f t="shared" si="66"/>
        <v>-3.5305833683605292E-2</v>
      </c>
      <c r="BC174" s="186">
        <f t="shared" si="66"/>
        <v>-4.9689339530585408E-2</v>
      </c>
      <c r="BD174" s="186">
        <f t="shared" si="66"/>
        <v>-8.2986577068046907E-2</v>
      </c>
      <c r="BE174" s="186">
        <f t="shared" si="66"/>
        <v>-0.14268049894017965</v>
      </c>
      <c r="BF174" s="186">
        <f t="shared" ref="BF174:BG174" si="77">BF148/$AX148-1</f>
        <v>-0.11253529541358132</v>
      </c>
      <c r="BG174" s="186">
        <f t="shared" si="77"/>
        <v>-0.17226962889116615</v>
      </c>
      <c r="BH174" s="186">
        <f t="shared" ref="BH174" si="78">BH148/$AX148-1</f>
        <v>-0.22422714024918922</v>
      </c>
      <c r="BI174" s="676"/>
      <c r="BJ174" s="676"/>
      <c r="BK174" s="682"/>
    </row>
    <row r="175" spans="1:64" s="100" customFormat="1">
      <c r="A175" s="27"/>
      <c r="B175" s="24"/>
      <c r="C175" s="24"/>
      <c r="D175" s="24"/>
      <c r="E175" s="24"/>
      <c r="F175" s="24"/>
      <c r="G175" s="24"/>
      <c r="H175" s="24"/>
      <c r="I175" s="24"/>
      <c r="J175" s="24"/>
      <c r="K175" s="24"/>
      <c r="L175" s="24"/>
      <c r="M175" s="24"/>
      <c r="N175" s="24"/>
      <c r="O175" s="24"/>
      <c r="P175" s="24"/>
      <c r="Q175" s="24"/>
      <c r="R175" s="24"/>
      <c r="S175" s="24"/>
      <c r="T175" s="169" t="s">
        <v>59</v>
      </c>
      <c r="U175" s="1149"/>
      <c r="V175" s="1149"/>
      <c r="W175" s="1149"/>
      <c r="X175" s="1149"/>
      <c r="Y175" s="1149"/>
      <c r="Z175" s="1561"/>
      <c r="AA175" s="102"/>
      <c r="AB175" s="179"/>
      <c r="AC175" s="179"/>
      <c r="AD175" s="179"/>
      <c r="AE175" s="179"/>
      <c r="AF175" s="179"/>
      <c r="AG175" s="179"/>
      <c r="AH175" s="179"/>
      <c r="AI175" s="179"/>
      <c r="AJ175" s="179"/>
      <c r="AK175" s="179"/>
      <c r="AL175" s="179"/>
      <c r="AM175" s="179"/>
      <c r="AN175" s="179"/>
      <c r="AO175" s="179"/>
      <c r="AP175" s="179"/>
      <c r="AQ175" s="179"/>
      <c r="AR175" s="179"/>
      <c r="AS175" s="179"/>
      <c r="AT175" s="179"/>
      <c r="AU175" s="179"/>
      <c r="AV175" s="179"/>
      <c r="AW175" s="179"/>
      <c r="AX175" s="179"/>
      <c r="AY175" s="186">
        <f t="shared" si="66"/>
        <v>-2.4946313548565247E-2</v>
      </c>
      <c r="AZ175" s="186">
        <f t="shared" si="66"/>
        <v>-1.0219990583602123E-2</v>
      </c>
      <c r="BA175" s="186">
        <f t="shared" si="66"/>
        <v>-4.3165507373045253E-3</v>
      </c>
      <c r="BB175" s="186">
        <f t="shared" si="66"/>
        <v>6.8963316731887048E-3</v>
      </c>
      <c r="BC175" s="186">
        <f t="shared" si="66"/>
        <v>2.9958074328007234E-2</v>
      </c>
      <c r="BD175" s="186">
        <f t="shared" si="66"/>
        <v>4.7567217920221561E-2</v>
      </c>
      <c r="BE175" s="186">
        <f t="shared" si="66"/>
        <v>-2.7878318829279713E-3</v>
      </c>
      <c r="BF175" s="186">
        <f t="shared" ref="BF175:BG175" si="79">BF149/$AX149-1</f>
        <v>2.3995650127027313E-2</v>
      </c>
      <c r="BG175" s="186">
        <f t="shared" si="79"/>
        <v>-1.2665196440345361E-2</v>
      </c>
      <c r="BH175" s="186">
        <f t="shared" ref="BH175" si="80">BH149/$AX149-1</f>
        <v>-1.0214999910217237E-2</v>
      </c>
      <c r="BI175" s="676"/>
      <c r="BJ175" s="676"/>
      <c r="BK175" s="682"/>
    </row>
    <row r="176" spans="1:64" s="100" customFormat="1" ht="14.25" customHeight="1" thickBot="1">
      <c r="A176" s="27"/>
      <c r="B176" s="27"/>
      <c r="C176" s="27"/>
      <c r="D176" s="27"/>
      <c r="E176" s="27"/>
      <c r="F176" s="27"/>
      <c r="G176" s="27"/>
      <c r="H176" s="27"/>
      <c r="I176" s="27"/>
      <c r="J176" s="27"/>
      <c r="K176" s="27"/>
      <c r="L176" s="27"/>
      <c r="M176" s="27"/>
      <c r="N176" s="27"/>
      <c r="O176" s="27"/>
      <c r="P176" s="27"/>
      <c r="Q176" s="27"/>
      <c r="R176" s="27"/>
      <c r="S176" s="27"/>
      <c r="T176" s="237" t="s">
        <v>277</v>
      </c>
      <c r="U176" s="1149"/>
      <c r="V176" s="1149"/>
      <c r="W176" s="1149"/>
      <c r="X176" s="1149"/>
      <c r="Y176" s="1149"/>
      <c r="Z176" s="1561"/>
      <c r="AA176" s="103"/>
      <c r="AB176" s="697"/>
      <c r="AC176" s="697"/>
      <c r="AD176" s="697"/>
      <c r="AE176" s="697"/>
      <c r="AF176" s="697"/>
      <c r="AG176" s="697"/>
      <c r="AH176" s="697"/>
      <c r="AI176" s="697"/>
      <c r="AJ176" s="697"/>
      <c r="AK176" s="697"/>
      <c r="AL176" s="697"/>
      <c r="AM176" s="697"/>
      <c r="AN176" s="697"/>
      <c r="AO176" s="697"/>
      <c r="AP176" s="697"/>
      <c r="AQ176" s="697"/>
      <c r="AR176" s="697"/>
      <c r="AS176" s="697"/>
      <c r="AT176" s="697"/>
      <c r="AU176" s="697"/>
      <c r="AV176" s="697"/>
      <c r="AW176" s="697"/>
      <c r="AX176" s="697"/>
      <c r="AY176" s="692">
        <f t="shared" si="66"/>
        <v>-3.1779419956294519E-2</v>
      </c>
      <c r="AZ176" s="692">
        <f t="shared" si="66"/>
        <v>-9.0332584283736028E-2</v>
      </c>
      <c r="BA176" s="692">
        <f t="shared" si="66"/>
        <v>-0.11526075656129242</v>
      </c>
      <c r="BB176" s="692">
        <f t="shared" si="66"/>
        <v>-0.1503466498839191</v>
      </c>
      <c r="BC176" s="692">
        <f t="shared" si="66"/>
        <v>-0.18926154609411594</v>
      </c>
      <c r="BD176" s="692">
        <f t="shared" si="66"/>
        <v>-0.22066923069536803</v>
      </c>
      <c r="BE176" s="692">
        <f t="shared" si="66"/>
        <v>-0.23898510352151225</v>
      </c>
      <c r="BF176" s="692">
        <f t="shared" ref="BF176:BG176" si="81">BF150/$AX150-1</f>
        <v>-0.27588710120061855</v>
      </c>
      <c r="BG176" s="692">
        <f t="shared" si="81"/>
        <v>-0.30062091647248623</v>
      </c>
      <c r="BH176" s="692">
        <f t="shared" ref="BH176" si="82">BH150/$AX150-1</f>
        <v>-0.31380625532924256</v>
      </c>
      <c r="BI176" s="685"/>
      <c r="BJ176" s="685"/>
      <c r="BK176" s="682"/>
    </row>
    <row r="177" spans="1:63" s="100" customFormat="1" ht="14.4" thickTop="1">
      <c r="A177" s="27"/>
      <c r="B177" s="24"/>
      <c r="C177" s="24"/>
      <c r="D177" s="24"/>
      <c r="E177" s="24"/>
      <c r="F177" s="24"/>
      <c r="G177" s="24"/>
      <c r="H177" s="24"/>
      <c r="I177" s="24"/>
      <c r="J177" s="24"/>
      <c r="K177" s="24"/>
      <c r="L177" s="24"/>
      <c r="M177" s="24"/>
      <c r="N177" s="24"/>
      <c r="O177" s="24"/>
      <c r="P177" s="24"/>
      <c r="Q177" s="24"/>
      <c r="R177" s="24"/>
      <c r="S177" s="24"/>
      <c r="T177" s="168" t="s">
        <v>21</v>
      </c>
      <c r="U177" s="1149"/>
      <c r="V177" s="1149"/>
      <c r="W177" s="1149"/>
      <c r="X177" s="1149"/>
      <c r="Y177" s="1149"/>
      <c r="Z177" s="1561"/>
      <c r="AA177" s="104"/>
      <c r="AB177" s="350"/>
      <c r="AC177" s="350"/>
      <c r="AD177" s="350"/>
      <c r="AE177" s="350"/>
      <c r="AF177" s="350"/>
      <c r="AG177" s="350"/>
      <c r="AH177" s="350"/>
      <c r="AI177" s="350"/>
      <c r="AJ177" s="350"/>
      <c r="AK177" s="350"/>
      <c r="AL177" s="350"/>
      <c r="AM177" s="350"/>
      <c r="AN177" s="350"/>
      <c r="AO177" s="350"/>
      <c r="AP177" s="350"/>
      <c r="AQ177" s="350"/>
      <c r="AR177" s="350"/>
      <c r="AS177" s="350"/>
      <c r="AT177" s="350"/>
      <c r="AU177" s="350"/>
      <c r="AV177" s="350"/>
      <c r="AW177" s="350"/>
      <c r="AX177" s="350"/>
      <c r="AY177" s="693">
        <f t="shared" si="66"/>
        <v>-3.9181125158562868E-2</v>
      </c>
      <c r="AZ177" s="693">
        <f t="shared" si="66"/>
        <v>-6.9990869936578326E-2</v>
      </c>
      <c r="BA177" s="693">
        <f t="shared" si="66"/>
        <v>-8.5214284491044068E-2</v>
      </c>
      <c r="BB177" s="693">
        <f t="shared" si="66"/>
        <v>-9.7104485541566476E-2</v>
      </c>
      <c r="BC177" s="693">
        <f t="shared" si="66"/>
        <v>-0.13137341250862433</v>
      </c>
      <c r="BD177" s="693">
        <f t="shared" si="66"/>
        <v>-0.15952792132461679</v>
      </c>
      <c r="BE177" s="693">
        <f t="shared" si="66"/>
        <v>-0.20896247473649887</v>
      </c>
      <c r="BF177" s="693">
        <f t="shared" ref="BF177:BG177" si="83">BF151/$AX151-1</f>
        <v>-0.19273144914431783</v>
      </c>
      <c r="BG177" s="693">
        <f t="shared" si="83"/>
        <v>-0.21527090044081132</v>
      </c>
      <c r="BH177" s="693">
        <f t="shared" ref="BH177" si="84">BH151/$AX151-1</f>
        <v>-0.25204325824393436</v>
      </c>
      <c r="BI177" s="694"/>
      <c r="BJ177" s="694"/>
      <c r="BK177" s="27"/>
    </row>
    <row r="182" spans="1:63" s="100" customFormat="1">
      <c r="A182" s="27"/>
      <c r="B182" s="24"/>
      <c r="C182" s="24"/>
      <c r="D182" s="24"/>
      <c r="E182" s="24"/>
      <c r="F182" s="24"/>
      <c r="G182" s="24"/>
      <c r="H182" s="24"/>
      <c r="I182" s="24"/>
      <c r="J182" s="24"/>
      <c r="K182" s="24"/>
      <c r="L182" s="24"/>
      <c r="M182" s="24"/>
      <c r="N182" s="24"/>
      <c r="O182" s="24"/>
      <c r="P182" s="24"/>
      <c r="Q182" s="24"/>
      <c r="R182" s="24"/>
      <c r="S182" s="24"/>
      <c r="T182" s="24"/>
      <c r="U182" s="1149"/>
      <c r="V182" s="1149"/>
      <c r="W182" s="1149"/>
      <c r="X182" s="1149"/>
      <c r="Y182" s="1149"/>
      <c r="Z182" s="27"/>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4"/>
      <c r="BE182" s="24"/>
      <c r="BF182" s="24"/>
      <c r="BG182" s="24"/>
      <c r="BH182" s="24"/>
      <c r="BI182" s="24"/>
      <c r="BJ182" s="24"/>
      <c r="BK182" s="27"/>
    </row>
    <row r="183" spans="1:63" s="100" customFormat="1">
      <c r="A183" s="27"/>
      <c r="B183" s="24"/>
      <c r="C183" s="24"/>
      <c r="D183" s="24"/>
      <c r="E183" s="24"/>
      <c r="F183" s="24"/>
      <c r="G183" s="24"/>
      <c r="H183" s="24"/>
      <c r="I183" s="24"/>
      <c r="J183" s="24"/>
      <c r="K183" s="24"/>
      <c r="L183" s="24"/>
      <c r="M183" s="24"/>
      <c r="N183" s="24"/>
      <c r="O183" s="24"/>
      <c r="P183" s="24"/>
      <c r="Q183" s="24"/>
      <c r="R183" s="24"/>
      <c r="S183" s="24"/>
      <c r="T183" s="24"/>
      <c r="U183" s="1149"/>
      <c r="V183" s="1149"/>
      <c r="W183" s="1149"/>
      <c r="X183" s="1149"/>
      <c r="Y183" s="1149"/>
      <c r="Z183" s="27"/>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c r="BE183" s="24"/>
      <c r="BF183" s="24"/>
      <c r="BG183" s="24"/>
      <c r="BH183" s="24"/>
      <c r="BI183" s="24"/>
      <c r="BJ183" s="24"/>
      <c r="BK183" s="27"/>
    </row>
    <row r="184" spans="1:63" s="100" customFormat="1">
      <c r="A184" s="27"/>
      <c r="B184" s="24"/>
      <c r="C184" s="24"/>
      <c r="D184" s="24"/>
      <c r="E184" s="24"/>
      <c r="F184" s="24"/>
      <c r="G184" s="24"/>
      <c r="H184" s="24"/>
      <c r="I184" s="24"/>
      <c r="J184" s="24"/>
      <c r="K184" s="24"/>
      <c r="L184" s="24"/>
      <c r="M184" s="24"/>
      <c r="N184" s="24"/>
      <c r="O184" s="24"/>
      <c r="P184" s="24"/>
      <c r="Q184" s="24"/>
      <c r="R184" s="24"/>
      <c r="S184" s="24"/>
      <c r="T184" s="24"/>
      <c r="U184" s="1149"/>
      <c r="V184" s="1149"/>
      <c r="W184" s="1149"/>
      <c r="X184" s="1149"/>
      <c r="Y184" s="1149"/>
      <c r="Z184" s="27"/>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4"/>
      <c r="BE184" s="24"/>
      <c r="BF184" s="24"/>
      <c r="BG184" s="24"/>
      <c r="BH184" s="24"/>
      <c r="BI184" s="24"/>
      <c r="BJ184" s="24"/>
      <c r="BK184" s="27"/>
    </row>
    <row r="185" spans="1:63" s="100" customFormat="1">
      <c r="A185" s="27"/>
      <c r="B185" s="24"/>
      <c r="C185" s="24"/>
      <c r="D185" s="24"/>
      <c r="E185" s="24"/>
      <c r="F185" s="24"/>
      <c r="G185" s="24"/>
      <c r="H185" s="24"/>
      <c r="I185" s="24"/>
      <c r="J185" s="24"/>
      <c r="K185" s="24"/>
      <c r="L185" s="24"/>
      <c r="M185" s="24"/>
      <c r="N185" s="24"/>
      <c r="O185" s="24"/>
      <c r="P185" s="24"/>
      <c r="Q185" s="24"/>
      <c r="R185" s="24"/>
      <c r="S185" s="24"/>
      <c r="T185" s="24"/>
      <c r="U185" s="1149"/>
      <c r="V185" s="1149"/>
      <c r="W185" s="1149"/>
      <c r="X185" s="1149"/>
      <c r="Y185" s="1149"/>
      <c r="Z185" s="27"/>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c r="BK185" s="27"/>
    </row>
    <row r="186" spans="1:63" s="100" customFormat="1">
      <c r="A186" s="27"/>
      <c r="B186" s="24"/>
      <c r="C186" s="24"/>
      <c r="D186" s="24"/>
      <c r="E186" s="24"/>
      <c r="F186" s="24"/>
      <c r="G186" s="24"/>
      <c r="H186" s="24"/>
      <c r="I186" s="24"/>
      <c r="J186" s="24"/>
      <c r="K186" s="24"/>
      <c r="L186" s="24"/>
      <c r="M186" s="24"/>
      <c r="N186" s="24"/>
      <c r="O186" s="24"/>
      <c r="P186" s="24"/>
      <c r="Q186" s="24"/>
      <c r="R186" s="24"/>
      <c r="S186" s="24"/>
      <c r="T186" s="24"/>
      <c r="U186" s="1149"/>
      <c r="V186" s="1149"/>
      <c r="W186" s="1149"/>
      <c r="X186" s="1149"/>
      <c r="Y186" s="1149"/>
      <c r="Z186" s="27"/>
      <c r="AA186" s="24"/>
      <c r="AB186" s="24"/>
      <c r="AC186" s="24"/>
      <c r="AD186" s="24"/>
      <c r="AE186" s="24"/>
      <c r="AF186" s="24"/>
      <c r="AG186" s="24"/>
      <c r="AH186" s="24"/>
      <c r="AI186" s="24"/>
      <c r="AJ186" s="24"/>
      <c r="AK186" s="24"/>
      <c r="AL186" s="698"/>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c r="BI186" s="24"/>
      <c r="BJ186" s="24"/>
      <c r="BK186" s="27"/>
    </row>
    <row r="187" spans="1:63" s="100" customFormat="1">
      <c r="A187" s="27"/>
      <c r="B187" s="24"/>
      <c r="C187" s="24"/>
      <c r="D187" s="24"/>
      <c r="E187" s="24"/>
      <c r="F187" s="24"/>
      <c r="G187" s="24"/>
      <c r="H187" s="24"/>
      <c r="I187" s="24"/>
      <c r="J187" s="24"/>
      <c r="K187" s="24"/>
      <c r="L187" s="24"/>
      <c r="M187" s="24"/>
      <c r="N187" s="24"/>
      <c r="O187" s="24"/>
      <c r="P187" s="24"/>
      <c r="Q187" s="24"/>
      <c r="R187" s="24"/>
      <c r="S187" s="24"/>
      <c r="T187" s="24"/>
      <c r="U187" s="1149"/>
      <c r="V187" s="1149"/>
      <c r="W187" s="1149"/>
      <c r="X187" s="1149"/>
      <c r="Y187" s="1149"/>
      <c r="Z187" s="27"/>
      <c r="AA187" s="24"/>
      <c r="AB187" s="24"/>
      <c r="AC187" s="24"/>
      <c r="AD187" s="24"/>
      <c r="AE187" s="24"/>
      <c r="AF187" s="24"/>
      <c r="AG187" s="24"/>
      <c r="AH187" s="24"/>
      <c r="AI187" s="24"/>
      <c r="AJ187" s="24"/>
      <c r="AK187" s="24"/>
      <c r="AL187" s="698"/>
      <c r="AM187" s="698"/>
      <c r="AN187" s="24"/>
      <c r="AO187" s="24"/>
      <c r="AP187" s="24"/>
      <c r="AQ187" s="24"/>
      <c r="AR187" s="24"/>
      <c r="AS187" s="24"/>
      <c r="AT187" s="24"/>
      <c r="AU187" s="24"/>
      <c r="AV187" s="24"/>
      <c r="AW187" s="24"/>
      <c r="AX187" s="24"/>
      <c r="AY187" s="24"/>
      <c r="AZ187" s="24"/>
      <c r="BA187" s="24"/>
      <c r="BB187" s="24"/>
      <c r="BC187" s="24"/>
      <c r="BD187" s="24"/>
      <c r="BE187" s="24"/>
      <c r="BF187" s="24"/>
      <c r="BG187" s="24"/>
      <c r="BH187" s="24"/>
      <c r="BI187" s="24"/>
      <c r="BJ187" s="24"/>
      <c r="BK187" s="27"/>
    </row>
    <row r="188" spans="1:63" s="100" customFormat="1">
      <c r="A188" s="27"/>
      <c r="B188" s="24"/>
      <c r="C188" s="24"/>
      <c r="D188" s="24"/>
      <c r="E188" s="24"/>
      <c r="F188" s="24"/>
      <c r="G188" s="24"/>
      <c r="H188" s="24"/>
      <c r="I188" s="24"/>
      <c r="J188" s="24"/>
      <c r="K188" s="24"/>
      <c r="L188" s="24"/>
      <c r="M188" s="24"/>
      <c r="N188" s="24"/>
      <c r="O188" s="24"/>
      <c r="P188" s="24"/>
      <c r="Q188" s="24"/>
      <c r="R188" s="24"/>
      <c r="S188" s="24"/>
      <c r="T188" s="24"/>
      <c r="U188" s="1149"/>
      <c r="V188" s="1149"/>
      <c r="W188" s="1149"/>
      <c r="X188" s="1149"/>
      <c r="Y188" s="1149"/>
      <c r="Z188" s="27"/>
      <c r="AA188" s="24"/>
      <c r="AB188" s="24"/>
      <c r="AC188" s="24"/>
      <c r="AD188" s="24"/>
      <c r="AE188" s="24"/>
      <c r="AF188" s="24"/>
      <c r="AG188" s="24"/>
      <c r="AH188" s="24"/>
      <c r="AI188" s="24"/>
      <c r="AJ188" s="24"/>
      <c r="AK188" s="24"/>
      <c r="AL188" s="24"/>
      <c r="AM188" s="698"/>
      <c r="AN188" s="24"/>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c r="BK188" s="27"/>
    </row>
    <row r="189" spans="1:63" s="100" customFormat="1">
      <c r="A189" s="27"/>
      <c r="B189" s="27"/>
      <c r="C189" s="27"/>
      <c r="D189" s="27"/>
      <c r="E189" s="27"/>
      <c r="F189" s="27"/>
      <c r="G189" s="27"/>
      <c r="H189" s="27"/>
      <c r="I189" s="27"/>
      <c r="J189" s="27"/>
      <c r="K189" s="27"/>
      <c r="L189" s="27"/>
      <c r="M189" s="27"/>
      <c r="N189" s="27"/>
      <c r="O189" s="27"/>
      <c r="P189" s="27"/>
      <c r="Q189" s="24"/>
      <c r="R189" s="24"/>
      <c r="S189" s="24"/>
      <c r="T189" s="24"/>
      <c r="U189" s="1149"/>
      <c r="V189" s="1149"/>
      <c r="W189" s="1149"/>
      <c r="X189" s="1149"/>
      <c r="Y189" s="1149"/>
      <c r="Z189" s="27"/>
      <c r="AA189" s="24"/>
      <c r="AB189" s="24"/>
      <c r="AC189" s="24"/>
      <c r="AD189" s="24"/>
      <c r="AE189" s="24"/>
      <c r="AF189" s="24"/>
      <c r="AG189" s="24"/>
      <c r="AH189" s="24"/>
      <c r="AI189" s="24"/>
      <c r="AJ189" s="24"/>
      <c r="AK189" s="24"/>
      <c r="AL189" s="24"/>
      <c r="AM189" s="698"/>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c r="BK189" s="27"/>
    </row>
    <row r="190" spans="1:63" s="100" customFormat="1">
      <c r="A190" s="27"/>
      <c r="B190" s="24"/>
      <c r="C190" s="24"/>
      <c r="D190" s="24"/>
      <c r="E190" s="24"/>
      <c r="F190" s="24"/>
      <c r="G190" s="24"/>
      <c r="H190" s="24"/>
      <c r="I190" s="24"/>
      <c r="J190" s="24"/>
      <c r="K190" s="24"/>
      <c r="L190" s="24"/>
      <c r="M190" s="24"/>
      <c r="N190" s="24"/>
      <c r="O190" s="24"/>
      <c r="P190" s="24"/>
      <c r="Q190" s="24"/>
      <c r="R190" s="24"/>
      <c r="S190" s="24"/>
      <c r="T190" s="24"/>
      <c r="U190" s="1149"/>
      <c r="V190" s="1149"/>
      <c r="W190" s="1149"/>
      <c r="X190" s="1149"/>
      <c r="Y190" s="1149"/>
      <c r="Z190" s="27"/>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4"/>
      <c r="BE190" s="24"/>
      <c r="BF190" s="24"/>
      <c r="BG190" s="24"/>
      <c r="BH190" s="24"/>
      <c r="BI190" s="24"/>
      <c r="BJ190" s="24"/>
      <c r="BK190" s="27"/>
    </row>
  </sheetData>
  <mergeCells count="20">
    <mergeCell ref="Q1:T1"/>
    <mergeCell ref="S66:T66"/>
    <mergeCell ref="X70:Y70"/>
    <mergeCell ref="V1:Y1"/>
    <mergeCell ref="X128:Y128"/>
    <mergeCell ref="X124:Y124"/>
    <mergeCell ref="S13:T13"/>
    <mergeCell ref="S70:T70"/>
    <mergeCell ref="S62:T62"/>
    <mergeCell ref="S26:T26"/>
    <mergeCell ref="S57:T57"/>
    <mergeCell ref="S15:T15"/>
    <mergeCell ref="X13:Y13"/>
    <mergeCell ref="X15:Y15"/>
    <mergeCell ref="X57:Y57"/>
    <mergeCell ref="X62:Y62"/>
    <mergeCell ref="X66:Y66"/>
    <mergeCell ref="S124:T124"/>
    <mergeCell ref="S127:T127"/>
    <mergeCell ref="X127:Y127"/>
  </mergeCells>
  <phoneticPr fontId="10"/>
  <pageMargins left="0.78740157480314965" right="0.78740157480314965" top="0.98425196850393704" bottom="0.98425196850393704" header="0.51181102362204722" footer="0.51181102362204722"/>
  <pageSetup paperSize="9" scale="20" orientation="portrait" r:id="rId1"/>
  <headerFooter alignWithMargins="0"/>
  <ignoredErrors>
    <ignoredError sqref="AA7:BH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B1:X49"/>
  <sheetViews>
    <sheetView zoomScaleNormal="100" zoomScaleSheetLayoutView="50" workbookViewId="0"/>
  </sheetViews>
  <sheetFormatPr defaultColWidth="9" defaultRowHeight="13.2"/>
  <cols>
    <col min="1" max="1" width="2.44140625" style="426" customWidth="1"/>
    <col min="2" max="2" width="4.44140625" style="424" hidden="1" customWidth="1"/>
    <col min="3" max="3" width="29.33203125" style="426" customWidth="1"/>
    <col min="4" max="4" width="10.6640625" style="426" customWidth="1"/>
    <col min="5" max="5" width="7.6640625" style="426" customWidth="1"/>
    <col min="6" max="6" width="10.6640625" style="426" customWidth="1"/>
    <col min="7" max="7" width="7.6640625" style="426" customWidth="1"/>
    <col min="8" max="8" width="2.88671875" style="426" customWidth="1"/>
    <col min="9" max="11" width="9" style="426"/>
    <col min="12" max="12" width="9" style="426" customWidth="1"/>
    <col min="13" max="16" width="9" style="426"/>
    <col min="17" max="17" width="9" style="426" customWidth="1"/>
    <col min="18" max="16384" width="9" style="426"/>
  </cols>
  <sheetData>
    <row r="1" spans="2:24" s="147" customFormat="1" ht="24" customHeight="1">
      <c r="C1" s="29" t="s">
        <v>274</v>
      </c>
    </row>
    <row r="2" spans="2:24" s="147" customFormat="1" ht="24" customHeight="1">
      <c r="B2" s="29"/>
      <c r="C2" s="423" t="s">
        <v>514</v>
      </c>
      <c r="R2" s="426"/>
      <c r="S2" s="426"/>
      <c r="T2" s="426"/>
      <c r="U2" s="426"/>
      <c r="V2" s="426"/>
      <c r="W2" s="426"/>
      <c r="X2" s="426"/>
    </row>
    <row r="3" spans="2:24" ht="16.2" thickBot="1">
      <c r="C3" s="30" t="str">
        <f>'0.Contents'!$B2</f>
        <v>＜暫定データ＞</v>
      </c>
      <c r="G3" s="427"/>
      <c r="H3" s="427"/>
    </row>
    <row r="4" spans="2:24" ht="35.25" customHeight="1" thickBot="1">
      <c r="C4" s="428" t="s">
        <v>163</v>
      </c>
      <c r="D4" s="1841" t="s">
        <v>73</v>
      </c>
      <c r="E4" s="1842"/>
      <c r="F4" s="1843" t="s">
        <v>513</v>
      </c>
      <c r="G4" s="1842"/>
      <c r="H4" s="917"/>
      <c r="R4" s="24"/>
    </row>
    <row r="5" spans="2:24" s="22" customFormat="1" ht="29.4">
      <c r="B5" s="177"/>
      <c r="C5" s="429"/>
      <c r="D5" s="430" t="s">
        <v>275</v>
      </c>
      <c r="E5" s="845" t="s">
        <v>386</v>
      </c>
      <c r="F5" s="430" t="s">
        <v>275</v>
      </c>
      <c r="G5" s="846" t="s">
        <v>386</v>
      </c>
      <c r="H5" s="918"/>
      <c r="P5" s="426"/>
      <c r="S5" s="24"/>
      <c r="T5" s="24"/>
      <c r="U5" s="24"/>
      <c r="V5" s="24"/>
      <c r="W5" s="24"/>
      <c r="X5" s="24"/>
    </row>
    <row r="6" spans="2:24" s="24" customFormat="1" ht="15" customHeight="1">
      <c r="B6" s="27"/>
      <c r="C6" s="432" t="s">
        <v>54</v>
      </c>
      <c r="D6" s="433">
        <f>'2.CO2-sector'!$AX$75*1000</f>
        <v>526342.78776429105</v>
      </c>
      <c r="E6" s="434">
        <f>D6/D14</f>
        <v>0.39946814589575325</v>
      </c>
      <c r="F6" s="433">
        <f>'2.CO2-sector'!$BH$75*1000</f>
        <v>392734.89792080427</v>
      </c>
      <c r="G6" s="435">
        <f>F6/F14</f>
        <v>0.39850749164397975</v>
      </c>
      <c r="H6" s="182"/>
    </row>
    <row r="7" spans="2:24" s="24" customFormat="1" ht="15" customHeight="1">
      <c r="B7" s="27"/>
      <c r="C7" s="432" t="s">
        <v>55</v>
      </c>
      <c r="D7" s="433">
        <f>'2.CO2-sector'!$AX$76*1000</f>
        <v>330135.36197653913</v>
      </c>
      <c r="E7" s="434">
        <f>D7/D14</f>
        <v>0.25055641306222254</v>
      </c>
      <c r="F7" s="433">
        <f>'2.CO2-sector'!$BH$76*1000</f>
        <v>240796.30145386976</v>
      </c>
      <c r="G7" s="435">
        <f>F7/F14</f>
        <v>0.24433563352162191</v>
      </c>
      <c r="H7" s="204"/>
    </row>
    <row r="8" spans="2:24" s="24" customFormat="1" ht="15" customHeight="1">
      <c r="B8" s="27"/>
      <c r="C8" s="432" t="s">
        <v>56</v>
      </c>
      <c r="D8" s="433">
        <f>'2.CO2-sector'!$AX$77*1000</f>
        <v>214847.91333662378</v>
      </c>
      <c r="E8" s="434">
        <f>D8/D14</f>
        <v>0.16305894102720569</v>
      </c>
      <c r="F8" s="433">
        <f>'2.CO2-sector'!$BH$77*1000</f>
        <v>183685.4897712532</v>
      </c>
      <c r="G8" s="435">
        <f>F8/F14</f>
        <v>0.18638538150714309</v>
      </c>
      <c r="H8" s="204"/>
    </row>
    <row r="9" spans="2:24" s="24" customFormat="1" ht="15" customHeight="1">
      <c r="B9" s="27"/>
      <c r="C9" s="432" t="s">
        <v>57</v>
      </c>
      <c r="D9" s="433">
        <f>'2.CO2-sector'!$AX$78*1000</f>
        <v>103727.56933450061</v>
      </c>
      <c r="E9" s="434">
        <f>D9/D14</f>
        <v>7.8724095330213059E-2</v>
      </c>
      <c r="F9" s="433">
        <f>'2.CO2-sector'!$BH$78*1000</f>
        <v>51978.486321131582</v>
      </c>
      <c r="G9" s="435">
        <f>F9/F14</f>
        <v>5.2742489432304127E-2</v>
      </c>
      <c r="H9" s="204"/>
    </row>
    <row r="10" spans="2:24" s="24" customFormat="1" ht="15" customHeight="1">
      <c r="B10" s="27"/>
      <c r="C10" s="432" t="s">
        <v>58</v>
      </c>
      <c r="D10" s="433">
        <f>'2.CO2-sector'!$AX$79*1000</f>
        <v>60319.27447058422</v>
      </c>
      <c r="E10" s="434">
        <f>D10/D14</f>
        <v>4.5779346263849482E-2</v>
      </c>
      <c r="F10" s="433">
        <f>'2.CO2-sector'!$BH$79*1000</f>
        <v>46396.334440062339</v>
      </c>
      <c r="G10" s="435">
        <f>F10/F14</f>
        <v>4.7078288578553645E-2</v>
      </c>
      <c r="H10" s="204"/>
    </row>
    <row r="11" spans="2:24" s="24" customFormat="1" ht="15" customHeight="1">
      <c r="B11" s="27"/>
      <c r="C11" s="432" t="s">
        <v>276</v>
      </c>
      <c r="D11" s="433">
        <f>'2.CO2-sector'!$AX$80*1000</f>
        <v>49266.855777426448</v>
      </c>
      <c r="E11" s="434">
        <f>D11/D14</f>
        <v>3.7391107067539869E-2</v>
      </c>
      <c r="F11" s="433">
        <f>'2.CO2-sector'!$BH$80*1000</f>
        <v>38219.88959738487</v>
      </c>
      <c r="G11" s="435">
        <f>F11/F14</f>
        <v>3.8781662681361767E-2</v>
      </c>
      <c r="H11" s="204"/>
    </row>
    <row r="12" spans="2:24" s="24" customFormat="1" ht="15" customHeight="1">
      <c r="B12" s="27"/>
      <c r="C12" s="432" t="s">
        <v>59</v>
      </c>
      <c r="D12" s="433">
        <f>'2.CO2-sector'!$AX$81*1000</f>
        <v>29908.124203550564</v>
      </c>
      <c r="E12" s="434">
        <f>D12/D14</f>
        <v>2.2698787179283156E-2</v>
      </c>
      <c r="F12" s="433">
        <f>'2.CO2-sector'!$BH$81*1000</f>
        <v>29602.61271749653</v>
      </c>
      <c r="G12" s="435">
        <f>F12/F14</f>
        <v>3.0037725199904632E-2</v>
      </c>
      <c r="H12" s="204"/>
    </row>
    <row r="13" spans="2:24" s="24" customFormat="1" ht="15" customHeight="1" thickBot="1">
      <c r="B13" s="27"/>
      <c r="C13" s="436" t="s">
        <v>277</v>
      </c>
      <c r="D13" s="437">
        <f>'2.CO2-sector'!$AX$82*1000</f>
        <v>3061.0218118896819</v>
      </c>
      <c r="E13" s="438">
        <f>D13/D14</f>
        <v>2.3231641739330168E-3</v>
      </c>
      <c r="F13" s="437">
        <f>'2.CO2-sector'!$BH$82*1000</f>
        <v>2100.454019619448</v>
      </c>
      <c r="G13" s="439">
        <f>F13/F14</f>
        <v>2.1313274351311986E-3</v>
      </c>
      <c r="H13" s="204"/>
    </row>
    <row r="14" spans="2:24" ht="15" thickTop="1" thickBot="1">
      <c r="C14" s="440" t="s">
        <v>21</v>
      </c>
      <c r="D14" s="441">
        <f>'2.CO2-sector'!$AX$83*1000</f>
        <v>1317608.9086754054</v>
      </c>
      <c r="E14" s="442">
        <f>SUM(E6:E13)</f>
        <v>1.0000000000000002</v>
      </c>
      <c r="F14" s="441">
        <f>'2.CO2-sector'!$BH$83*1000</f>
        <v>985514.46624162188</v>
      </c>
      <c r="G14" s="442">
        <f>SUM(G6:G13)</f>
        <v>1.0000000000000002</v>
      </c>
      <c r="H14" s="916"/>
    </row>
    <row r="15" spans="2:24" ht="7.5" customHeight="1">
      <c r="B15" s="443"/>
      <c r="C15" s="24"/>
    </row>
    <row r="16" spans="2:24" ht="6" customHeight="1" thickBot="1"/>
    <row r="17" spans="3:9" ht="35.25" customHeight="1" thickBot="1">
      <c r="C17" s="428" t="s">
        <v>74</v>
      </c>
      <c r="D17" s="1841" t="s">
        <v>73</v>
      </c>
      <c r="E17" s="1842"/>
      <c r="F17" s="1843" t="s">
        <v>513</v>
      </c>
      <c r="G17" s="1842"/>
      <c r="H17" s="917"/>
    </row>
    <row r="18" spans="3:9" ht="29.4">
      <c r="C18" s="429"/>
      <c r="D18" s="430" t="s">
        <v>275</v>
      </c>
      <c r="E18" s="845" t="s">
        <v>386</v>
      </c>
      <c r="F18" s="430" t="s">
        <v>275</v>
      </c>
      <c r="G18" s="846" t="s">
        <v>386</v>
      </c>
      <c r="H18" s="918"/>
    </row>
    <row r="19" spans="3:9" ht="15" customHeight="1">
      <c r="C19" s="432" t="s">
        <v>161</v>
      </c>
      <c r="D19" s="433">
        <f>('3.Allocated_CO2-sector'!$AX$142+'3.Allocated_CO2-sector'!$AX$143)*1000</f>
        <v>103573.27426516522</v>
      </c>
      <c r="E19" s="434">
        <f>D19/D27</f>
        <v>7.8606993003172393E-2</v>
      </c>
      <c r="F19" s="433">
        <f>('3.Allocated_CO2-sector'!$BH$142+'3.Allocated_CO2-sector'!$BH$143)*1000</f>
        <v>80329.882021727724</v>
      </c>
      <c r="G19" s="435">
        <f>F19/F27</f>
        <v>8.1510606666257687E-2</v>
      </c>
      <c r="H19" s="204"/>
    </row>
    <row r="20" spans="3:9" ht="15" customHeight="1">
      <c r="C20" s="432" t="s">
        <v>55</v>
      </c>
      <c r="D20" s="433">
        <f>'3.Allocated_CO2-sector'!$AX$144*1000</f>
        <v>463288.14574403292</v>
      </c>
      <c r="E20" s="434">
        <f>D20/D27</f>
        <v>0.35161279093792502</v>
      </c>
      <c r="F20" s="433">
        <f>'3.Allocated_CO2-sector'!$BH$144*1000</f>
        <v>333849.37511800241</v>
      </c>
      <c r="G20" s="435">
        <f>F20/F27</f>
        <v>0.33875644300907853</v>
      </c>
      <c r="H20" s="204"/>
    </row>
    <row r="21" spans="3:9" ht="15" customHeight="1">
      <c r="C21" s="432" t="s">
        <v>56</v>
      </c>
      <c r="D21" s="433">
        <f>'3.Allocated_CO2-sector'!$AX$145*1000</f>
        <v>224243.71087372652</v>
      </c>
      <c r="E21" s="434">
        <f>D21/D27</f>
        <v>0.17018988669343402</v>
      </c>
      <c r="F21" s="433">
        <f>'3.Allocated_CO2-sector'!$BH$145*1000</f>
        <v>190228.39194388472</v>
      </c>
      <c r="G21" s="435">
        <f>F21/F27</f>
        <v>0.19302445419126479</v>
      </c>
      <c r="H21" s="204"/>
    </row>
    <row r="22" spans="3:9" ht="15" customHeight="1">
      <c r="C22" s="432" t="s">
        <v>57</v>
      </c>
      <c r="D22" s="433">
        <f>'3.Allocated_CO2-sector'!$AX$146*1000</f>
        <v>234780.18370202123</v>
      </c>
      <c r="E22" s="434">
        <f>D22/D27</f>
        <v>0.1781865484941553</v>
      </c>
      <c r="F22" s="433">
        <f>'3.Allocated_CO2-sector'!$BH$146*1000</f>
        <v>165421.9915712619</v>
      </c>
      <c r="G22" s="435">
        <f>F22/F27</f>
        <v>0.16785343821701429</v>
      </c>
      <c r="H22" s="204"/>
    </row>
    <row r="23" spans="3:9" ht="15" customHeight="1">
      <c r="C23" s="432" t="s">
        <v>58</v>
      </c>
      <c r="D23" s="433">
        <f>'3.Allocated_CO2-sector'!$AX$147*1000</f>
        <v>209487.59229759293</v>
      </c>
      <c r="E23" s="434">
        <f>D23/D27</f>
        <v>0.15899072245055715</v>
      </c>
      <c r="F23" s="433">
        <f>'3.Allocated_CO2-sector'!$BH$147*1000</f>
        <v>145761.86925224439</v>
      </c>
      <c r="G23" s="435">
        <f>F23/F27</f>
        <v>0.14790434259998722</v>
      </c>
      <c r="H23" s="204"/>
    </row>
    <row r="24" spans="3:9" ht="15" customHeight="1">
      <c r="C24" s="432" t="s">
        <v>276</v>
      </c>
      <c r="D24" s="433">
        <f>'3.Allocated_CO2-sector'!$AX$148*1000</f>
        <v>49266.855777426448</v>
      </c>
      <c r="E24" s="434">
        <f>D24/D27</f>
        <v>3.7391107067539862E-2</v>
      </c>
      <c r="F24" s="433">
        <f>'3.Allocated_CO2-sector'!$BH$148*1000</f>
        <v>38219.88959738487</v>
      </c>
      <c r="G24" s="435">
        <f>F24/F27</f>
        <v>3.8781662681361767E-2</v>
      </c>
      <c r="H24" s="204"/>
    </row>
    <row r="25" spans="3:9" ht="15" customHeight="1">
      <c r="C25" s="432" t="s">
        <v>59</v>
      </c>
      <c r="D25" s="433">
        <f>'3.Allocated_CO2-sector'!$AX$149*1000</f>
        <v>29908.124203550564</v>
      </c>
      <c r="E25" s="434">
        <f>D25/D27</f>
        <v>2.2698787179283152E-2</v>
      </c>
      <c r="F25" s="433">
        <f>'3.Allocated_CO2-sector'!$BH$149*1000</f>
        <v>29602.61271749653</v>
      </c>
      <c r="G25" s="435">
        <f>F25/F27</f>
        <v>3.0037725199904632E-2</v>
      </c>
      <c r="H25" s="204"/>
    </row>
    <row r="26" spans="3:9" ht="15" customHeight="1" thickBot="1">
      <c r="C26" s="436" t="s">
        <v>277</v>
      </c>
      <c r="D26" s="437">
        <f>'3.Allocated_CO2-sector'!$AX$150*1000</f>
        <v>3061.0218118896819</v>
      </c>
      <c r="E26" s="438">
        <f>D26/D27</f>
        <v>2.3231641739330164E-3</v>
      </c>
      <c r="F26" s="437">
        <f>'3.Allocated_CO2-sector'!$BH$150*1000</f>
        <v>2100.454019619448</v>
      </c>
      <c r="G26" s="439">
        <f>F26/F27</f>
        <v>2.1313274351311986E-3</v>
      </c>
      <c r="H26" s="204"/>
    </row>
    <row r="27" spans="3:9" ht="15.75" customHeight="1" thickTop="1" thickBot="1">
      <c r="C27" s="440" t="s">
        <v>21</v>
      </c>
      <c r="D27" s="441">
        <f>'3.Allocated_CO2-sector'!$AX$151*1000</f>
        <v>1317608.9086754057</v>
      </c>
      <c r="E27" s="442">
        <f>SUM(E19:E26)</f>
        <v>0.99999999999999989</v>
      </c>
      <c r="F27" s="441">
        <f>'3.Allocated_CO2-sector'!$BH$151*1000</f>
        <v>985514.46624162188</v>
      </c>
      <c r="G27" s="442">
        <f>SUM(G19:G26)</f>
        <v>1</v>
      </c>
      <c r="H27" s="916"/>
    </row>
    <row r="28" spans="3:9">
      <c r="C28" s="426" t="s">
        <v>162</v>
      </c>
      <c r="F28" s="427"/>
    </row>
    <row r="30" spans="3:9">
      <c r="C30" s="444"/>
      <c r="D30" s="424"/>
      <c r="E30" s="424"/>
      <c r="F30" s="424"/>
      <c r="G30" s="424"/>
      <c r="H30" s="424"/>
      <c r="I30" s="424"/>
    </row>
    <row r="31" spans="3:9">
      <c r="C31" s="445"/>
      <c r="D31" s="446"/>
      <c r="E31" s="446"/>
      <c r="F31" s="446"/>
      <c r="G31" s="446"/>
      <c r="H31" s="446"/>
      <c r="I31" s="446"/>
    </row>
    <row r="33" spans="15:15" s="426" customFormat="1"/>
    <row r="34" spans="15:15" s="426" customFormat="1" ht="15.6">
      <c r="O34" s="425"/>
    </row>
    <row r="35" spans="15:15" s="426" customFormat="1"/>
    <row r="36" spans="15:15" s="426" customFormat="1"/>
    <row r="37" spans="15:15" s="426" customFormat="1"/>
    <row r="38" spans="15:15" s="426" customFormat="1"/>
    <row r="39" spans="15:15" s="426" customFormat="1"/>
    <row r="40" spans="15:15" s="426" customFormat="1"/>
    <row r="41" spans="15:15" s="426" customFormat="1"/>
    <row r="42" spans="15:15" s="426" customFormat="1"/>
    <row r="43" spans="15:15" s="426" customFormat="1"/>
    <row r="44" spans="15:15" s="426" customFormat="1"/>
    <row r="45" spans="15:15" s="426" customFormat="1"/>
    <row r="46" spans="15:15" s="426" customFormat="1"/>
    <row r="47" spans="15:15" s="426" customFormat="1"/>
    <row r="48" spans="15:15" s="426" customFormat="1"/>
    <row r="49" s="426" customFormat="1"/>
  </sheetData>
  <mergeCells count="4">
    <mergeCell ref="D4:E4"/>
    <mergeCell ref="F4:G4"/>
    <mergeCell ref="D17:E17"/>
    <mergeCell ref="F17:G17"/>
  </mergeCells>
  <phoneticPr fontId="10"/>
  <pageMargins left="0.78740157480314965" right="0.78740157480314965" top="0.98425196850393704" bottom="0.98425196850393704" header="0.51181102362204722" footer="0.51181102362204722"/>
  <pageSetup paperSize="9" scale="36" orientation="landscape" verticalDpi="300" r:id="rId1"/>
  <headerFooter alignWithMargins="0"/>
  <ignoredErrors>
    <ignoredError sqref="D27 D14 F15:G16 G26 F18 G7 G8 G9 G10 G11 G12 G13 G14 G19 G20 G21 G22 G23 G24 G25 F19:F27 F6:F14 G1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B1:BJ24"/>
  <sheetViews>
    <sheetView zoomScaleNormal="100" workbookViewId="0">
      <pane xSplit="23" topLeftCell="AA1" activePane="topRight" state="frozen"/>
      <selection pane="topRight"/>
    </sheetView>
  </sheetViews>
  <sheetFormatPr defaultColWidth="9" defaultRowHeight="13.8"/>
  <cols>
    <col min="1" max="1" width="1.6640625" style="24" customWidth="1"/>
    <col min="2" max="21" width="1.6640625" style="24" hidden="1" customWidth="1"/>
    <col min="22" max="22" width="1.6640625" style="24" customWidth="1"/>
    <col min="23" max="23" width="23.109375" style="24" customWidth="1"/>
    <col min="24" max="25" width="3" style="1149" hidden="1" customWidth="1"/>
    <col min="26" max="26" width="3" style="27" hidden="1" customWidth="1"/>
    <col min="27" max="60" width="9.109375" style="24" customWidth="1"/>
    <col min="61" max="62" width="20.109375" style="24" hidden="1" customWidth="1"/>
    <col min="63" max="16384" width="9" style="24"/>
  </cols>
  <sheetData>
    <row r="1" spans="23:62" ht="81.599999999999994">
      <c r="W1" s="403" t="s">
        <v>272</v>
      </c>
      <c r="Y1" s="1603"/>
    </row>
    <row r="2" spans="23:62" s="22" customFormat="1" ht="25.5" customHeight="1">
      <c r="W2" s="1513" t="str">
        <f>'0.Contents'!$B$2</f>
        <v>＜暫定データ＞</v>
      </c>
      <c r="X2" s="1154"/>
      <c r="Y2" s="1547"/>
      <c r="Z2" s="177"/>
    </row>
    <row r="3" spans="23:62" ht="16.8" thickBot="1">
      <c r="W3" s="24" t="s">
        <v>273</v>
      </c>
    </row>
    <row r="4" spans="23:62" ht="14.4" thickBot="1">
      <c r="W4" s="945"/>
      <c r="Y4" s="1522"/>
      <c r="Z4" s="1532"/>
      <c r="AA4" s="957">
        <v>1990</v>
      </c>
      <c r="AB4" s="957">
        <f t="shared" ref="AB4:BH4" si="0">AA4+1</f>
        <v>1991</v>
      </c>
      <c r="AC4" s="957">
        <f t="shared" si="0"/>
        <v>1992</v>
      </c>
      <c r="AD4" s="957">
        <f t="shared" si="0"/>
        <v>1993</v>
      </c>
      <c r="AE4" s="957">
        <f t="shared" si="0"/>
        <v>1994</v>
      </c>
      <c r="AF4" s="957">
        <f t="shared" si="0"/>
        <v>1995</v>
      </c>
      <c r="AG4" s="957">
        <f t="shared" si="0"/>
        <v>1996</v>
      </c>
      <c r="AH4" s="957">
        <f t="shared" si="0"/>
        <v>1997</v>
      </c>
      <c r="AI4" s="957">
        <f t="shared" si="0"/>
        <v>1998</v>
      </c>
      <c r="AJ4" s="957">
        <f t="shared" si="0"/>
        <v>1999</v>
      </c>
      <c r="AK4" s="957">
        <f t="shared" si="0"/>
        <v>2000</v>
      </c>
      <c r="AL4" s="957">
        <f t="shared" si="0"/>
        <v>2001</v>
      </c>
      <c r="AM4" s="957">
        <f t="shared" si="0"/>
        <v>2002</v>
      </c>
      <c r="AN4" s="957">
        <f t="shared" si="0"/>
        <v>2003</v>
      </c>
      <c r="AO4" s="957">
        <f>AN4+1</f>
        <v>2004</v>
      </c>
      <c r="AP4" s="957">
        <f t="shared" si="0"/>
        <v>2005</v>
      </c>
      <c r="AQ4" s="957">
        <f t="shared" si="0"/>
        <v>2006</v>
      </c>
      <c r="AR4" s="957">
        <f t="shared" si="0"/>
        <v>2007</v>
      </c>
      <c r="AS4" s="957">
        <f t="shared" si="0"/>
        <v>2008</v>
      </c>
      <c r="AT4" s="957">
        <f t="shared" si="0"/>
        <v>2009</v>
      </c>
      <c r="AU4" s="957">
        <f t="shared" si="0"/>
        <v>2010</v>
      </c>
      <c r="AV4" s="957">
        <f t="shared" si="0"/>
        <v>2011</v>
      </c>
      <c r="AW4" s="957">
        <f t="shared" si="0"/>
        <v>2012</v>
      </c>
      <c r="AX4" s="957">
        <f t="shared" si="0"/>
        <v>2013</v>
      </c>
      <c r="AY4" s="957">
        <f t="shared" si="0"/>
        <v>2014</v>
      </c>
      <c r="AZ4" s="957">
        <f t="shared" si="0"/>
        <v>2015</v>
      </c>
      <c r="BA4" s="957">
        <f t="shared" si="0"/>
        <v>2016</v>
      </c>
      <c r="BB4" s="957">
        <f t="shared" si="0"/>
        <v>2017</v>
      </c>
      <c r="BC4" s="957">
        <f t="shared" si="0"/>
        <v>2018</v>
      </c>
      <c r="BD4" s="957">
        <f t="shared" si="0"/>
        <v>2019</v>
      </c>
      <c r="BE4" s="957">
        <f t="shared" si="0"/>
        <v>2020</v>
      </c>
      <c r="BF4" s="957">
        <f t="shared" si="0"/>
        <v>2021</v>
      </c>
      <c r="BG4" s="1265">
        <f t="shared" si="0"/>
        <v>2022</v>
      </c>
      <c r="BH4" s="958">
        <f t="shared" si="0"/>
        <v>2023</v>
      </c>
      <c r="BI4" s="151" t="s">
        <v>16</v>
      </c>
      <c r="BJ4" s="98" t="s">
        <v>1</v>
      </c>
    </row>
    <row r="5" spans="23:62" ht="18" customHeight="1">
      <c r="W5" s="944" t="s">
        <v>60</v>
      </c>
      <c r="Y5" s="1554"/>
      <c r="Z5" s="1571"/>
      <c r="AA5" s="955">
        <v>125224.35086769791</v>
      </c>
      <c r="AB5" s="955">
        <v>133336.39740021425</v>
      </c>
      <c r="AC5" s="955">
        <v>138568.56345044918</v>
      </c>
      <c r="AD5" s="955">
        <v>145982.76681078706</v>
      </c>
      <c r="AE5" s="955">
        <v>157869.33332369212</v>
      </c>
      <c r="AF5" s="955">
        <v>169209.8815114501</v>
      </c>
      <c r="AG5" s="955">
        <v>177381.5765400253</v>
      </c>
      <c r="AH5" s="955">
        <v>185557.10455546761</v>
      </c>
      <c r="AI5" s="955">
        <v>181894.64906777226</v>
      </c>
      <c r="AJ5" s="955">
        <v>195065.42554864203</v>
      </c>
      <c r="AK5" s="955">
        <v>213859.76225286312</v>
      </c>
      <c r="AL5" s="955">
        <v>226048.86084113325</v>
      </c>
      <c r="AM5" s="955">
        <v>239113.7559609267</v>
      </c>
      <c r="AN5" s="955">
        <v>253666.91405112355</v>
      </c>
      <c r="AO5" s="955">
        <v>262684.55128926213</v>
      </c>
      <c r="AP5" s="955">
        <v>275421.20866641618</v>
      </c>
      <c r="AQ5" s="955">
        <v>268515.1631746862</v>
      </c>
      <c r="AR5" s="955">
        <v>282843.94460207172</v>
      </c>
      <c r="AS5" s="955">
        <v>277790.57827816578</v>
      </c>
      <c r="AT5" s="955">
        <v>269790.30068953754</v>
      </c>
      <c r="AU5" s="955">
        <v>288068.7655805212</v>
      </c>
      <c r="AV5" s="955">
        <v>284348.92793667829</v>
      </c>
      <c r="AW5" s="955">
        <v>303239.93646302586</v>
      </c>
      <c r="AX5" s="955">
        <v>330269.72842046648</v>
      </c>
      <c r="AY5" s="955">
        <v>322041.63949128892</v>
      </c>
      <c r="AZ5" s="955">
        <v>320603.57596816297</v>
      </c>
      <c r="BA5" s="955">
        <v>314799.13998139405</v>
      </c>
      <c r="BB5" s="955">
        <v>319508.47510924627</v>
      </c>
      <c r="BC5" s="955">
        <v>304994.53379459225</v>
      </c>
      <c r="BD5" s="955">
        <v>298555.44719958457</v>
      </c>
      <c r="BE5" s="955">
        <v>285157.3351238998</v>
      </c>
      <c r="BF5" s="955">
        <v>300975.40738364507</v>
      </c>
      <c r="BG5" s="1266">
        <v>293042.47396561404</v>
      </c>
      <c r="BH5" s="956">
        <v>273133.45492970251</v>
      </c>
      <c r="BI5" s="946"/>
      <c r="BJ5" s="405"/>
    </row>
    <row r="6" spans="23:62" ht="18" customHeight="1">
      <c r="W6" s="941" t="s">
        <v>61</v>
      </c>
      <c r="Y6" s="1554"/>
      <c r="Z6" s="1571"/>
      <c r="AA6" s="407">
        <v>184257.75168656121</v>
      </c>
      <c r="AB6" s="407">
        <v>176142.58958791205</v>
      </c>
      <c r="AC6" s="407">
        <v>165616.05124304345</v>
      </c>
      <c r="AD6" s="407">
        <v>163896.45476555158</v>
      </c>
      <c r="AE6" s="407">
        <v>159636.14171615857</v>
      </c>
      <c r="AF6" s="407">
        <v>157991.28980973701</v>
      </c>
      <c r="AG6" s="407">
        <v>158603.01192761771</v>
      </c>
      <c r="AH6" s="407">
        <v>155984.02461480483</v>
      </c>
      <c r="AI6" s="407">
        <v>137746.51456082324</v>
      </c>
      <c r="AJ6" s="407">
        <v>142437.49569823116</v>
      </c>
      <c r="AK6" s="407">
        <v>150219.20500563527</v>
      </c>
      <c r="AL6" s="407">
        <v>147158.35456438598</v>
      </c>
      <c r="AM6" s="407">
        <v>151355.17634815795</v>
      </c>
      <c r="AN6" s="407">
        <v>150421.29892660386</v>
      </c>
      <c r="AO6" s="407">
        <v>149236.46992075775</v>
      </c>
      <c r="AP6" s="407">
        <v>147026.24751978318</v>
      </c>
      <c r="AQ6" s="407">
        <v>150954.30494326868</v>
      </c>
      <c r="AR6" s="407">
        <v>153970.02957959805</v>
      </c>
      <c r="AS6" s="407">
        <v>141005.80643713957</v>
      </c>
      <c r="AT6" s="407">
        <v>134800.9964939474</v>
      </c>
      <c r="AU6" s="407">
        <v>150443.76718806446</v>
      </c>
      <c r="AV6" s="407">
        <v>138896.50141388745</v>
      </c>
      <c r="AW6" s="407">
        <v>139537.80531880388</v>
      </c>
      <c r="AX6" s="407">
        <v>143547.21438315365</v>
      </c>
      <c r="AY6" s="407">
        <v>143101.61397443674</v>
      </c>
      <c r="AZ6" s="407">
        <v>138172.38277199006</v>
      </c>
      <c r="BA6" s="407">
        <v>135384.36937831371</v>
      </c>
      <c r="BB6" s="407">
        <v>132680.58623068113</v>
      </c>
      <c r="BC6" s="407">
        <v>130828.03261011653</v>
      </c>
      <c r="BD6" s="407">
        <v>127763.2442314802</v>
      </c>
      <c r="BE6" s="407">
        <v>108655.35290731952</v>
      </c>
      <c r="BF6" s="407">
        <v>119206.71141252111</v>
      </c>
      <c r="BG6" s="1267">
        <v>109878.93444862679</v>
      </c>
      <c r="BH6" s="951">
        <v>107410.24638914497</v>
      </c>
      <c r="BI6" s="947"/>
      <c r="BJ6" s="408"/>
    </row>
    <row r="7" spans="23:62" ht="18" customHeight="1">
      <c r="W7" s="941" t="s">
        <v>62</v>
      </c>
      <c r="Y7" s="1554"/>
      <c r="Z7" s="1571"/>
      <c r="AA7" s="407">
        <v>61080.855164067922</v>
      </c>
      <c r="AB7" s="407">
        <v>56393.287077834742</v>
      </c>
      <c r="AC7" s="407">
        <v>56878.969434301049</v>
      </c>
      <c r="AD7" s="407">
        <v>44074.703304420822</v>
      </c>
      <c r="AE7" s="407">
        <v>58748.347764844046</v>
      </c>
      <c r="AF7" s="407">
        <v>46957.254268162054</v>
      </c>
      <c r="AG7" s="407">
        <v>46428.835069869514</v>
      </c>
      <c r="AH7" s="407">
        <v>33910.996759942376</v>
      </c>
      <c r="AI7" s="407">
        <v>26938.027641532688</v>
      </c>
      <c r="AJ7" s="407">
        <v>26218.519338170136</v>
      </c>
      <c r="AK7" s="407">
        <v>21291.523854675754</v>
      </c>
      <c r="AL7" s="407">
        <v>13178.34447490083</v>
      </c>
      <c r="AM7" s="407">
        <v>18670.745517089606</v>
      </c>
      <c r="AN7" s="407">
        <v>16526.901453836956</v>
      </c>
      <c r="AO7" s="407">
        <v>17020.86200830101</v>
      </c>
      <c r="AP7" s="407">
        <v>21648.386206714258</v>
      </c>
      <c r="AQ7" s="407">
        <v>17063.564357533756</v>
      </c>
      <c r="AR7" s="407">
        <v>31441.496796094834</v>
      </c>
      <c r="AS7" s="407">
        <v>22211.404840475599</v>
      </c>
      <c r="AT7" s="407">
        <v>10307.191400559523</v>
      </c>
      <c r="AU7" s="407">
        <v>13347.783765216675</v>
      </c>
      <c r="AV7" s="407">
        <v>32012.100521749817</v>
      </c>
      <c r="AW7" s="407">
        <v>37162.556843288083</v>
      </c>
      <c r="AX7" s="407">
        <v>32087.92964262719</v>
      </c>
      <c r="AY7" s="407">
        <v>18820.488484550813</v>
      </c>
      <c r="AZ7" s="407">
        <v>16046.312694324073</v>
      </c>
      <c r="BA7" s="407">
        <v>8118.6804571345365</v>
      </c>
      <c r="BB7" s="407">
        <v>4675.8746679071319</v>
      </c>
      <c r="BC7" s="407">
        <v>1667.9316415857943</v>
      </c>
      <c r="BD7" s="407">
        <v>723.1939306646442</v>
      </c>
      <c r="BE7" s="407">
        <v>890.63115526224556</v>
      </c>
      <c r="BF7" s="407">
        <v>654.5088363398404</v>
      </c>
      <c r="BG7" s="1267">
        <v>554.50460518906687</v>
      </c>
      <c r="BH7" s="951">
        <v>125.36440271082914</v>
      </c>
      <c r="BI7" s="948"/>
      <c r="BJ7" s="409"/>
    </row>
    <row r="8" spans="23:62" ht="18" customHeight="1">
      <c r="W8" s="941" t="s">
        <v>63</v>
      </c>
      <c r="Y8" s="1554"/>
      <c r="Z8" s="1571"/>
      <c r="AA8" s="407">
        <v>582832.26167095767</v>
      </c>
      <c r="AB8" s="407">
        <v>589566.81251702376</v>
      </c>
      <c r="AC8" s="407">
        <v>600897.94129208243</v>
      </c>
      <c r="AD8" s="407">
        <v>600166.64256297587</v>
      </c>
      <c r="AE8" s="407">
        <v>621605.2106955715</v>
      </c>
      <c r="AF8" s="407">
        <v>630055.80352266191</v>
      </c>
      <c r="AG8" s="407">
        <v>627449.06745047169</v>
      </c>
      <c r="AH8" s="407">
        <v>623322.70286138775</v>
      </c>
      <c r="AI8" s="407">
        <v>614499.2160533485</v>
      </c>
      <c r="AJ8" s="407">
        <v>624575.77488296607</v>
      </c>
      <c r="AK8" s="407">
        <v>618857.19121063675</v>
      </c>
      <c r="AL8" s="407">
        <v>605592.44183353044</v>
      </c>
      <c r="AM8" s="407">
        <v>610506.17325172981</v>
      </c>
      <c r="AN8" s="407">
        <v>601901.27532523102</v>
      </c>
      <c r="AO8" s="407">
        <v>590822.56201821624</v>
      </c>
      <c r="AP8" s="407">
        <v>584010.10391346039</v>
      </c>
      <c r="AQ8" s="407">
        <v>553095.77510422876</v>
      </c>
      <c r="AR8" s="407">
        <v>540787.5046125435</v>
      </c>
      <c r="AS8" s="407">
        <v>504624.7624577519</v>
      </c>
      <c r="AT8" s="407">
        <v>473246.92835931724</v>
      </c>
      <c r="AU8" s="407">
        <v>475152.45035308832</v>
      </c>
      <c r="AV8" s="407">
        <v>488061.51993276528</v>
      </c>
      <c r="AW8" s="407">
        <v>493271.05600642029</v>
      </c>
      <c r="AX8" s="407">
        <v>476090.42648243724</v>
      </c>
      <c r="AY8" s="407">
        <v>445708.56636541261</v>
      </c>
      <c r="AZ8" s="407">
        <v>427614.70779533137</v>
      </c>
      <c r="BA8" s="407">
        <v>418926.50083220075</v>
      </c>
      <c r="BB8" s="407">
        <v>409738.16251531086</v>
      </c>
      <c r="BC8" s="407">
        <v>395568.34463483881</v>
      </c>
      <c r="BD8" s="407">
        <v>380058.42393284745</v>
      </c>
      <c r="BE8" s="407">
        <v>352908.67493528058</v>
      </c>
      <c r="BF8" s="407">
        <v>356960.31955175061</v>
      </c>
      <c r="BG8" s="1267">
        <v>358233.68234522262</v>
      </c>
      <c r="BH8" s="951">
        <v>341182.65114035551</v>
      </c>
      <c r="BI8" s="948"/>
      <c r="BJ8" s="409"/>
    </row>
    <row r="9" spans="23:62" ht="18" customHeight="1">
      <c r="W9" s="941" t="s">
        <v>64</v>
      </c>
      <c r="Y9" s="1554"/>
      <c r="Z9" s="1571"/>
      <c r="AA9" s="407">
        <v>80889.761780647154</v>
      </c>
      <c r="AB9" s="407">
        <v>85992.458220133209</v>
      </c>
      <c r="AC9" s="407">
        <v>85243.205428816451</v>
      </c>
      <c r="AD9" s="407">
        <v>85290.376389400757</v>
      </c>
      <c r="AE9" s="407">
        <v>90867.935717931192</v>
      </c>
      <c r="AF9" s="407">
        <v>92389.203951710399</v>
      </c>
      <c r="AG9" s="407">
        <v>96952.839646211651</v>
      </c>
      <c r="AH9" s="407">
        <v>100469.31409845706</v>
      </c>
      <c r="AI9" s="407">
        <v>102649.9148205604</v>
      </c>
      <c r="AJ9" s="407">
        <v>108761.66192064084</v>
      </c>
      <c r="AK9" s="407">
        <v>111946.13369347723</v>
      </c>
      <c r="AL9" s="407">
        <v>110342.91416644132</v>
      </c>
      <c r="AM9" s="407">
        <v>109732.07170577317</v>
      </c>
      <c r="AN9" s="407">
        <v>113239.09505825292</v>
      </c>
      <c r="AO9" s="407">
        <v>108796.75442601541</v>
      </c>
      <c r="AP9" s="407">
        <v>102447.69137999351</v>
      </c>
      <c r="AQ9" s="407">
        <v>111859.25613923463</v>
      </c>
      <c r="AR9" s="407">
        <v>122920.68807540464</v>
      </c>
      <c r="AS9" s="407">
        <v>121613.04261156407</v>
      </c>
      <c r="AT9" s="407">
        <v>122721.64919727498</v>
      </c>
      <c r="AU9" s="407">
        <v>131714.25193935941</v>
      </c>
      <c r="AV9" s="407">
        <v>163925.67869025539</v>
      </c>
      <c r="AW9" s="407">
        <v>173176.59959258584</v>
      </c>
      <c r="AX9" s="407">
        <v>174337.90057961064</v>
      </c>
      <c r="AY9" s="407">
        <v>175139.57433615159</v>
      </c>
      <c r="AZ9" s="407">
        <v>162382.81581893191</v>
      </c>
      <c r="BA9" s="407">
        <v>166765.97278550832</v>
      </c>
      <c r="BB9" s="407">
        <v>159469.90482416854</v>
      </c>
      <c r="BC9" s="407">
        <v>149644.04166311928</v>
      </c>
      <c r="BD9" s="407">
        <v>140866.82332001027</v>
      </c>
      <c r="BE9" s="407">
        <v>142099.64341520151</v>
      </c>
      <c r="BF9" s="407">
        <v>127897.19124747784</v>
      </c>
      <c r="BG9" s="1267">
        <v>121296.07478750516</v>
      </c>
      <c r="BH9" s="951">
        <v>117456.39055993954</v>
      </c>
      <c r="BI9" s="948"/>
      <c r="BJ9" s="409"/>
    </row>
    <row r="10" spans="23:62" ht="18" customHeight="1" thickBot="1">
      <c r="W10" s="942" t="s">
        <v>65</v>
      </c>
      <c r="Y10" s="1554"/>
      <c r="Z10" s="1571"/>
      <c r="AA10" s="411">
        <v>33276.973267912115</v>
      </c>
      <c r="AB10" s="411">
        <v>36379.76869203055</v>
      </c>
      <c r="AC10" s="411">
        <v>38617.432539531241</v>
      </c>
      <c r="AD10" s="411">
        <v>41590.743564937788</v>
      </c>
      <c r="AE10" s="411">
        <v>42177.002160085751</v>
      </c>
      <c r="AF10" s="411">
        <v>45537.795569917711</v>
      </c>
      <c r="AG10" s="411">
        <v>46734.348736427084</v>
      </c>
      <c r="AH10" s="411">
        <v>47852.653736804823</v>
      </c>
      <c r="AI10" s="411">
        <v>49429.487039271087</v>
      </c>
      <c r="AJ10" s="411">
        <v>52419.855541414014</v>
      </c>
      <c r="AK10" s="411">
        <v>54126.426817229898</v>
      </c>
      <c r="AL10" s="411">
        <v>55039.266399344429</v>
      </c>
      <c r="AM10" s="411">
        <v>59612.916655723726</v>
      </c>
      <c r="AN10" s="411">
        <v>61542.765052368813</v>
      </c>
      <c r="AO10" s="411">
        <v>64881.248053028634</v>
      </c>
      <c r="AP10" s="411">
        <v>69967.507448290897</v>
      </c>
      <c r="AQ10" s="411">
        <v>77187.555589610711</v>
      </c>
      <c r="AR10" s="411">
        <v>82502.180600538006</v>
      </c>
      <c r="AS10" s="411">
        <v>79672.667037772873</v>
      </c>
      <c r="AT10" s="411">
        <v>76405.003061459312</v>
      </c>
      <c r="AU10" s="411">
        <v>78217.393179302933</v>
      </c>
      <c r="AV10" s="411">
        <v>80759.958193719169</v>
      </c>
      <c r="AW10" s="411">
        <v>80874.645390724676</v>
      </c>
      <c r="AX10" s="411">
        <v>79039.707374243575</v>
      </c>
      <c r="AY10" s="411">
        <v>80368.575320073622</v>
      </c>
      <c r="AZ10" s="411">
        <v>80984.708542167733</v>
      </c>
      <c r="BA10" s="411">
        <v>82062.724639050299</v>
      </c>
      <c r="BB10" s="411">
        <v>83347.533759915532</v>
      </c>
      <c r="BC10" s="411">
        <v>81702.62529100776</v>
      </c>
      <c r="BD10" s="411">
        <v>80551.678738837596</v>
      </c>
      <c r="BE10" s="411">
        <v>78174.788054251345</v>
      </c>
      <c r="BF10" s="411">
        <v>81405.185795391415</v>
      </c>
      <c r="BG10" s="1268">
        <v>78510.562943036697</v>
      </c>
      <c r="BH10" s="952">
        <v>76283.402485267827</v>
      </c>
      <c r="BI10" s="949"/>
      <c r="BJ10" s="412"/>
    </row>
    <row r="11" spans="23:62" ht="18" customHeight="1" thickTop="1" thickBot="1">
      <c r="W11" s="943" t="s">
        <v>21</v>
      </c>
      <c r="Z11" s="1571"/>
      <c r="AA11" s="953">
        <f>SUM(AA5:AA10)</f>
        <v>1067561.954437844</v>
      </c>
      <c r="AB11" s="953">
        <f t="shared" ref="AB11:AX11" si="1">SUM(AB5:AB10)</f>
        <v>1077811.3134951484</v>
      </c>
      <c r="AC11" s="953">
        <f t="shared" si="1"/>
        <v>1085822.1633882239</v>
      </c>
      <c r="AD11" s="953">
        <f t="shared" si="1"/>
        <v>1081001.687398074</v>
      </c>
      <c r="AE11" s="953">
        <f t="shared" si="1"/>
        <v>1130903.9713782833</v>
      </c>
      <c r="AF11" s="953">
        <f t="shared" si="1"/>
        <v>1142141.2286336392</v>
      </c>
      <c r="AG11" s="953">
        <f t="shared" si="1"/>
        <v>1153549.6793706228</v>
      </c>
      <c r="AH11" s="953">
        <f t="shared" si="1"/>
        <v>1147096.7966268645</v>
      </c>
      <c r="AI11" s="953">
        <f t="shared" si="1"/>
        <v>1113157.8091833082</v>
      </c>
      <c r="AJ11" s="953">
        <f t="shared" si="1"/>
        <v>1149478.7329300644</v>
      </c>
      <c r="AK11" s="953">
        <f t="shared" si="1"/>
        <v>1170300.242834518</v>
      </c>
      <c r="AL11" s="953">
        <f t="shared" si="1"/>
        <v>1157360.1822797363</v>
      </c>
      <c r="AM11" s="953">
        <f t="shared" si="1"/>
        <v>1188990.8394394009</v>
      </c>
      <c r="AN11" s="953">
        <f t="shared" si="1"/>
        <v>1197298.2498674172</v>
      </c>
      <c r="AO11" s="953">
        <f t="shared" si="1"/>
        <v>1193442.4477155812</v>
      </c>
      <c r="AP11" s="953">
        <f t="shared" si="1"/>
        <v>1200521.1451346583</v>
      </c>
      <c r="AQ11" s="953">
        <f t="shared" si="1"/>
        <v>1178675.6193085627</v>
      </c>
      <c r="AR11" s="953">
        <f t="shared" si="1"/>
        <v>1214465.8442662507</v>
      </c>
      <c r="AS11" s="953">
        <f t="shared" si="1"/>
        <v>1146918.2616628699</v>
      </c>
      <c r="AT11" s="953">
        <f t="shared" si="1"/>
        <v>1087272.069202096</v>
      </c>
      <c r="AU11" s="953">
        <f t="shared" si="1"/>
        <v>1136944.412005553</v>
      </c>
      <c r="AV11" s="953">
        <f t="shared" si="1"/>
        <v>1188004.6866890553</v>
      </c>
      <c r="AW11" s="953">
        <f t="shared" si="1"/>
        <v>1227262.5996148486</v>
      </c>
      <c r="AX11" s="953">
        <f t="shared" si="1"/>
        <v>1235372.9068825387</v>
      </c>
      <c r="AY11" s="953">
        <f t="shared" ref="AY11:BE11" si="2">SUM(AY5:AY10)</f>
        <v>1185180.4579719144</v>
      </c>
      <c r="AZ11" s="953">
        <f t="shared" si="2"/>
        <v>1145804.5035909079</v>
      </c>
      <c r="BA11" s="953">
        <f t="shared" si="2"/>
        <v>1126057.3880736015</v>
      </c>
      <c r="BB11" s="953">
        <f t="shared" si="2"/>
        <v>1109420.5371072295</v>
      </c>
      <c r="BC11" s="953">
        <f t="shared" si="2"/>
        <v>1064405.5096352606</v>
      </c>
      <c r="BD11" s="953">
        <f t="shared" si="2"/>
        <v>1028518.8113534246</v>
      </c>
      <c r="BE11" s="953">
        <f t="shared" si="2"/>
        <v>967886.42559121503</v>
      </c>
      <c r="BF11" s="953">
        <f t="shared" ref="BF11:BG11" si="3">SUM(BF5:BF10)</f>
        <v>987099.32422712585</v>
      </c>
      <c r="BG11" s="1269">
        <f t="shared" si="3"/>
        <v>961516.23309519445</v>
      </c>
      <c r="BH11" s="954">
        <f t="shared" ref="BH11" si="4">SUM(BH5:BH10)</f>
        <v>915591.50990712119</v>
      </c>
      <c r="BI11" s="950"/>
      <c r="BJ11" s="414"/>
    </row>
    <row r="12" spans="23:62">
      <c r="Z12" s="208"/>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row>
    <row r="13" spans="23:62">
      <c r="W13" s="24" t="s">
        <v>66</v>
      </c>
      <c r="Z13" s="208"/>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row>
    <row r="14" spans="23:62">
      <c r="W14" s="97"/>
      <c r="Y14" s="1522"/>
      <c r="Z14" s="1532"/>
      <c r="AA14" s="98">
        <v>1990</v>
      </c>
      <c r="AB14" s="98">
        <f t="shared" ref="AB14:AX14" si="5">AA14+1</f>
        <v>1991</v>
      </c>
      <c r="AC14" s="98">
        <f t="shared" si="5"/>
        <v>1992</v>
      </c>
      <c r="AD14" s="98">
        <f t="shared" si="5"/>
        <v>1993</v>
      </c>
      <c r="AE14" s="98">
        <f t="shared" si="5"/>
        <v>1994</v>
      </c>
      <c r="AF14" s="98">
        <f t="shared" si="5"/>
        <v>1995</v>
      </c>
      <c r="AG14" s="98">
        <f t="shared" si="5"/>
        <v>1996</v>
      </c>
      <c r="AH14" s="98">
        <f t="shared" si="5"/>
        <v>1997</v>
      </c>
      <c r="AI14" s="98">
        <f t="shared" si="5"/>
        <v>1998</v>
      </c>
      <c r="AJ14" s="98">
        <f t="shared" si="5"/>
        <v>1999</v>
      </c>
      <c r="AK14" s="98">
        <f t="shared" si="5"/>
        <v>2000</v>
      </c>
      <c r="AL14" s="98">
        <f t="shared" si="5"/>
        <v>2001</v>
      </c>
      <c r="AM14" s="98">
        <f t="shared" si="5"/>
        <v>2002</v>
      </c>
      <c r="AN14" s="98">
        <f t="shared" si="5"/>
        <v>2003</v>
      </c>
      <c r="AO14" s="98">
        <f t="shared" si="5"/>
        <v>2004</v>
      </c>
      <c r="AP14" s="98">
        <f t="shared" si="5"/>
        <v>2005</v>
      </c>
      <c r="AQ14" s="98">
        <f t="shared" si="5"/>
        <v>2006</v>
      </c>
      <c r="AR14" s="98">
        <f t="shared" si="5"/>
        <v>2007</v>
      </c>
      <c r="AS14" s="98">
        <f t="shared" si="5"/>
        <v>2008</v>
      </c>
      <c r="AT14" s="98">
        <f t="shared" si="5"/>
        <v>2009</v>
      </c>
      <c r="AU14" s="98">
        <f t="shared" si="5"/>
        <v>2010</v>
      </c>
      <c r="AV14" s="98">
        <f t="shared" si="5"/>
        <v>2011</v>
      </c>
      <c r="AW14" s="98">
        <f t="shared" si="5"/>
        <v>2012</v>
      </c>
      <c r="AX14" s="98">
        <f t="shared" si="5"/>
        <v>2013</v>
      </c>
      <c r="AY14" s="98">
        <f t="shared" ref="AY14:BH14" si="6">AX14+1</f>
        <v>2014</v>
      </c>
      <c r="AZ14" s="98">
        <f t="shared" si="6"/>
        <v>2015</v>
      </c>
      <c r="BA14" s="98">
        <f t="shared" si="6"/>
        <v>2016</v>
      </c>
      <c r="BB14" s="98">
        <f t="shared" si="6"/>
        <v>2017</v>
      </c>
      <c r="BC14" s="98">
        <f t="shared" si="6"/>
        <v>2018</v>
      </c>
      <c r="BD14" s="98">
        <f t="shared" si="6"/>
        <v>2019</v>
      </c>
      <c r="BE14" s="98">
        <f t="shared" si="6"/>
        <v>2020</v>
      </c>
      <c r="BF14" s="98">
        <f t="shared" si="6"/>
        <v>2021</v>
      </c>
      <c r="BG14" s="98">
        <f t="shared" si="6"/>
        <v>2022</v>
      </c>
      <c r="BH14" s="98">
        <f t="shared" si="6"/>
        <v>2023</v>
      </c>
      <c r="BI14" s="98" t="s">
        <v>16</v>
      </c>
      <c r="BJ14" s="98" t="s">
        <v>1</v>
      </c>
    </row>
    <row r="15" spans="23:62" ht="18" customHeight="1">
      <c r="W15" s="404" t="s">
        <v>60</v>
      </c>
      <c r="Y15" s="1554"/>
      <c r="Z15" s="1571"/>
      <c r="AA15" s="415">
        <f>AA5/AA$11</f>
        <v>0.11729937578530368</v>
      </c>
      <c r="AB15" s="415">
        <f t="shared" ref="AB15:AX20" si="7">AB5/AB$11</f>
        <v>0.1237103338318358</v>
      </c>
      <c r="AC15" s="415">
        <f t="shared" si="7"/>
        <v>0.12761625993897263</v>
      </c>
      <c r="AD15" s="415">
        <f t="shared" si="7"/>
        <v>0.1350439768157638</v>
      </c>
      <c r="AE15" s="415">
        <f t="shared" si="7"/>
        <v>0.1395957015972715</v>
      </c>
      <c r="AF15" s="415">
        <f t="shared" si="7"/>
        <v>0.14815145208782846</v>
      </c>
      <c r="AG15" s="415">
        <f t="shared" si="7"/>
        <v>0.15377021008475747</v>
      </c>
      <c r="AH15" s="415">
        <f t="shared" si="7"/>
        <v>0.16176237707324614</v>
      </c>
      <c r="AI15" s="415">
        <f t="shared" si="7"/>
        <v>0.16340418902619308</v>
      </c>
      <c r="AJ15" s="415">
        <f t="shared" si="7"/>
        <v>0.16969902962137712</v>
      </c>
      <c r="AK15" s="415">
        <f t="shared" si="7"/>
        <v>0.18273922744379298</v>
      </c>
      <c r="AL15" s="415">
        <f t="shared" si="7"/>
        <v>0.19531418507578896</v>
      </c>
      <c r="AM15" s="415">
        <f t="shared" si="7"/>
        <v>0.20110647452394739</v>
      </c>
      <c r="AN15" s="415">
        <f t="shared" si="7"/>
        <v>0.21186610276864043</v>
      </c>
      <c r="AO15" s="415">
        <f t="shared" si="7"/>
        <v>0.22010659315166625</v>
      </c>
      <c r="AP15" s="415">
        <f t="shared" si="7"/>
        <v>0.22941804047568284</v>
      </c>
      <c r="AQ15" s="415">
        <f t="shared" si="7"/>
        <v>0.22781090808699611</v>
      </c>
      <c r="AR15" s="415">
        <f t="shared" si="7"/>
        <v>0.23289575901820345</v>
      </c>
      <c r="AS15" s="415">
        <f t="shared" si="7"/>
        <v>0.24220608177901759</v>
      </c>
      <c r="AT15" s="415">
        <f t="shared" si="7"/>
        <v>0.24813504212200124</v>
      </c>
      <c r="AU15" s="415">
        <f t="shared" si="7"/>
        <v>0.25337102019998692</v>
      </c>
      <c r="AV15" s="415">
        <f t="shared" si="7"/>
        <v>0.23935000520002403</v>
      </c>
      <c r="AW15" s="415">
        <f t="shared" si="7"/>
        <v>0.24708643167174779</v>
      </c>
      <c r="AX15" s="415">
        <f t="shared" si="7"/>
        <v>0.26734415703991887</v>
      </c>
      <c r="AY15" s="415">
        <f t="shared" ref="AY15:AY20" si="8">AY5/AY$11</f>
        <v>0.27172371711424254</v>
      </c>
      <c r="AZ15" s="415">
        <f t="shared" ref="AZ15:BB20" si="9">AZ5/AZ$11</f>
        <v>0.27980652455406091</v>
      </c>
      <c r="BA15" s="415">
        <f>BA5/BA$11</f>
        <v>0.27955870039619873</v>
      </c>
      <c r="BB15" s="415">
        <f t="shared" ref="BB15:BC20" si="10">BB5/BB$11</f>
        <v>0.28799581801717145</v>
      </c>
      <c r="BC15" s="415">
        <f t="shared" si="10"/>
        <v>0.28653979243221372</v>
      </c>
      <c r="BD15" s="415">
        <f t="shared" ref="BD15:BE20" si="11">BD5/BD$11</f>
        <v>0.29027708963992249</v>
      </c>
      <c r="BE15" s="415">
        <f t="shared" si="11"/>
        <v>0.29461859117377004</v>
      </c>
      <c r="BF15" s="415">
        <f>BF5/BF$11</f>
        <v>0.30490893874261471</v>
      </c>
      <c r="BG15" s="415">
        <f>BG5/BG$11</f>
        <v>0.304771218497568</v>
      </c>
      <c r="BH15" s="415">
        <f>BH5/BH$11</f>
        <v>0.29831366059456965</v>
      </c>
      <c r="BI15" s="416"/>
      <c r="BJ15" s="417"/>
    </row>
    <row r="16" spans="23:62" ht="18" customHeight="1">
      <c r="W16" s="406" t="s">
        <v>61</v>
      </c>
      <c r="Y16" s="1554"/>
      <c r="Z16" s="1571"/>
      <c r="AA16" s="418">
        <f t="shared" ref="AA16:AA20" si="12">AA6/AA$11</f>
        <v>0.17259677615955088</v>
      </c>
      <c r="AB16" s="418">
        <f t="shared" ref="AB16:AP16" si="13">AB6/AB$11</f>
        <v>0.16342618358376038</v>
      </c>
      <c r="AC16" s="418">
        <f t="shared" si="13"/>
        <v>0.15252594469636852</v>
      </c>
      <c r="AD16" s="418">
        <f t="shared" si="13"/>
        <v>0.15161535516197344</v>
      </c>
      <c r="AE16" s="418">
        <f t="shared" si="13"/>
        <v>0.1411579990488519</v>
      </c>
      <c r="AF16" s="418">
        <f t="shared" si="13"/>
        <v>0.13832903133944685</v>
      </c>
      <c r="AG16" s="418">
        <f t="shared" si="13"/>
        <v>0.13749127130281166</v>
      </c>
      <c r="AH16" s="418">
        <f t="shared" si="13"/>
        <v>0.13598157110497483</v>
      </c>
      <c r="AI16" s="418">
        <f t="shared" si="13"/>
        <v>0.12374392330040239</v>
      </c>
      <c r="AJ16" s="418">
        <f t="shared" si="13"/>
        <v>0.12391485950779849</v>
      </c>
      <c r="AK16" s="418">
        <f t="shared" si="13"/>
        <v>0.12835954356618592</v>
      </c>
      <c r="AL16" s="418">
        <f t="shared" si="13"/>
        <v>0.12715000638307558</v>
      </c>
      <c r="AM16" s="418">
        <f t="shared" si="13"/>
        <v>0.12729717616623576</v>
      </c>
      <c r="AN16" s="418">
        <f t="shared" si="13"/>
        <v>0.12563394203846934</v>
      </c>
      <c r="AO16" s="418">
        <f t="shared" si="13"/>
        <v>0.12504706046480718</v>
      </c>
      <c r="AP16" s="418">
        <f t="shared" si="13"/>
        <v>0.12246868629980837</v>
      </c>
      <c r="AQ16" s="418">
        <f t="shared" si="7"/>
        <v>0.12807111852523242</v>
      </c>
      <c r="AR16" s="418">
        <f t="shared" si="7"/>
        <v>0.1267800410415188</v>
      </c>
      <c r="AS16" s="418">
        <f t="shared" si="7"/>
        <v>0.12294320454249374</v>
      </c>
      <c r="AT16" s="418">
        <f t="shared" si="7"/>
        <v>0.12398092465749835</v>
      </c>
      <c r="AU16" s="418">
        <f t="shared" si="7"/>
        <v>0.13232288720491084</v>
      </c>
      <c r="AV16" s="418">
        <f t="shared" si="7"/>
        <v>0.11691578574575254</v>
      </c>
      <c r="AW16" s="418">
        <f t="shared" si="7"/>
        <v>0.11369840925861749</v>
      </c>
      <c r="AX16" s="418">
        <f t="shared" si="7"/>
        <v>0.11619747655418054</v>
      </c>
      <c r="AY16" s="418">
        <f t="shared" si="8"/>
        <v>0.1207424683826738</v>
      </c>
      <c r="AZ16" s="418">
        <f t="shared" si="9"/>
        <v>0.12058984088381836</v>
      </c>
      <c r="BA16" s="418">
        <f t="shared" si="9"/>
        <v>0.12022865869200683</v>
      </c>
      <c r="BB16" s="418">
        <f t="shared" si="9"/>
        <v>0.11959449261381132</v>
      </c>
      <c r="BC16" s="418">
        <f t="shared" si="10"/>
        <v>0.12291183334342878</v>
      </c>
      <c r="BD16" s="418">
        <f t="shared" si="11"/>
        <v>0.12422061980894347</v>
      </c>
      <c r="BE16" s="418">
        <f t="shared" si="11"/>
        <v>0.11226043679758135</v>
      </c>
      <c r="BF16" s="418">
        <f t="shared" ref="BF16:BG16" si="14">BF6/BF$11</f>
        <v>0.12076465709857211</v>
      </c>
      <c r="BG16" s="418">
        <f t="shared" si="14"/>
        <v>0.11427673362821768</v>
      </c>
      <c r="BH16" s="418">
        <f t="shared" ref="BH16" si="15">BH6/BH$11</f>
        <v>0.11731240976671006</v>
      </c>
      <c r="BI16" s="409"/>
      <c r="BJ16" s="409"/>
    </row>
    <row r="17" spans="23:62" ht="18" customHeight="1">
      <c r="W17" s="406" t="s">
        <v>62</v>
      </c>
      <c r="Y17" s="1554"/>
      <c r="Z17" s="1571"/>
      <c r="AA17" s="418">
        <f t="shared" si="12"/>
        <v>5.7215279085354662E-2</v>
      </c>
      <c r="AB17" s="418">
        <f t="shared" si="7"/>
        <v>5.2322040390317896E-2</v>
      </c>
      <c r="AC17" s="418">
        <f t="shared" si="7"/>
        <v>5.2383319619130481E-2</v>
      </c>
      <c r="AD17" s="418">
        <f t="shared" si="7"/>
        <v>4.0772094824853417E-2</v>
      </c>
      <c r="AE17" s="418">
        <f t="shared" si="7"/>
        <v>5.1948131098385655E-2</v>
      </c>
      <c r="AF17" s="418">
        <f t="shared" si="7"/>
        <v>4.1113351913876474E-2</v>
      </c>
      <c r="AG17" s="418">
        <f t="shared" si="7"/>
        <v>4.0248665402257411E-2</v>
      </c>
      <c r="AH17" s="418">
        <f t="shared" si="7"/>
        <v>2.956245441505943E-2</v>
      </c>
      <c r="AI17" s="418">
        <f t="shared" si="7"/>
        <v>2.4199648440948678E-2</v>
      </c>
      <c r="AJ17" s="418">
        <f t="shared" si="7"/>
        <v>2.2809051256945091E-2</v>
      </c>
      <c r="AK17" s="418">
        <f t="shared" si="7"/>
        <v>1.8193214933551374E-2</v>
      </c>
      <c r="AL17" s="418">
        <f t="shared" si="7"/>
        <v>1.1386554226310507E-2</v>
      </c>
      <c r="AM17" s="418">
        <f t="shared" si="7"/>
        <v>1.570301881038268E-2</v>
      </c>
      <c r="AN17" s="418">
        <f t="shared" si="7"/>
        <v>1.380349587554067E-2</v>
      </c>
      <c r="AO17" s="418">
        <f t="shared" si="7"/>
        <v>1.4261988117551345E-2</v>
      </c>
      <c r="AP17" s="418">
        <f t="shared" si="7"/>
        <v>1.8032490551664573E-2</v>
      </c>
      <c r="AQ17" s="418">
        <f t="shared" si="7"/>
        <v>1.4476895999209368E-2</v>
      </c>
      <c r="AR17" s="418">
        <f t="shared" si="7"/>
        <v>2.5889156903454114E-2</v>
      </c>
      <c r="AS17" s="418">
        <f t="shared" si="7"/>
        <v>1.9366161986358287E-2</v>
      </c>
      <c r="AT17" s="419">
        <f t="shared" si="7"/>
        <v>9.4798640492287679E-3</v>
      </c>
      <c r="AU17" s="418">
        <f t="shared" si="7"/>
        <v>1.1740049578740074E-2</v>
      </c>
      <c r="AV17" s="418">
        <f t="shared" si="7"/>
        <v>2.6946106257347256E-2</v>
      </c>
      <c r="AW17" s="418">
        <f t="shared" si="7"/>
        <v>3.0280851754914389E-2</v>
      </c>
      <c r="AX17" s="418">
        <f t="shared" si="7"/>
        <v>2.5974286358279478E-2</v>
      </c>
      <c r="AY17" s="418">
        <f t="shared" si="8"/>
        <v>1.5879850496992254E-2</v>
      </c>
      <c r="AZ17" s="418">
        <f t="shared" si="9"/>
        <v>1.4004407072965359E-2</v>
      </c>
      <c r="BA17" s="419">
        <f t="shared" si="9"/>
        <v>7.2098283294633313E-3</v>
      </c>
      <c r="BB17" s="419">
        <f t="shared" si="9"/>
        <v>4.2146999370493822E-3</v>
      </c>
      <c r="BC17" s="418">
        <f t="shared" si="10"/>
        <v>1.5670077113348875E-3</v>
      </c>
      <c r="BD17" s="418">
        <f t="shared" si="11"/>
        <v>7.0314117999747191E-4</v>
      </c>
      <c r="BE17" s="418">
        <f t="shared" si="11"/>
        <v>9.2018147141408708E-4</v>
      </c>
      <c r="BF17" s="418">
        <f t="shared" ref="BF17:BG17" si="16">BF7/BF$11</f>
        <v>6.6306279446833223E-4</v>
      </c>
      <c r="BG17" s="418">
        <f t="shared" si="16"/>
        <v>5.7669812126215911E-4</v>
      </c>
      <c r="BH17" s="418">
        <f t="shared" ref="BH17" si="17">BH7/BH$11</f>
        <v>1.3692176189308077E-4</v>
      </c>
      <c r="BI17" s="408"/>
      <c r="BJ17" s="408"/>
    </row>
    <row r="18" spans="23:62" ht="18" customHeight="1">
      <c r="W18" s="406" t="s">
        <v>63</v>
      </c>
      <c r="Y18" s="1554"/>
      <c r="Z18" s="1571"/>
      <c r="AA18" s="418">
        <f t="shared" si="12"/>
        <v>0.54594701436120874</v>
      </c>
      <c r="AB18" s="418">
        <f t="shared" si="7"/>
        <v>0.54700373352471554</v>
      </c>
      <c r="AC18" s="418">
        <f t="shared" si="7"/>
        <v>0.55340364338947268</v>
      </c>
      <c r="AD18" s="418">
        <f t="shared" si="7"/>
        <v>0.55519491741733729</v>
      </c>
      <c r="AE18" s="418">
        <f t="shared" si="7"/>
        <v>0.54965339801397406</v>
      </c>
      <c r="AF18" s="418">
        <f t="shared" si="7"/>
        <v>0.55164439189049086</v>
      </c>
      <c r="AG18" s="418">
        <f t="shared" si="7"/>
        <v>0.54392895136758057</v>
      </c>
      <c r="AH18" s="418">
        <f t="shared" si="7"/>
        <v>0.54339154698567815</v>
      </c>
      <c r="AI18" s="418">
        <f t="shared" si="7"/>
        <v>0.55203243509937638</v>
      </c>
      <c r="AJ18" s="418">
        <f t="shared" si="7"/>
        <v>0.5433556593873633</v>
      </c>
      <c r="AK18" s="418">
        <f t="shared" si="7"/>
        <v>0.52880207023775183</v>
      </c>
      <c r="AL18" s="418">
        <f t="shared" si="7"/>
        <v>0.52325321978906436</v>
      </c>
      <c r="AM18" s="418">
        <f t="shared" si="7"/>
        <v>0.51346583421919234</v>
      </c>
      <c r="AN18" s="418">
        <f t="shared" si="7"/>
        <v>0.50271624082961996</v>
      </c>
      <c r="AO18" s="418">
        <f t="shared" si="7"/>
        <v>0.49505743921639017</v>
      </c>
      <c r="AP18" s="418">
        <f t="shared" si="7"/>
        <v>0.48646382138313271</v>
      </c>
      <c r="AQ18" s="418">
        <f t="shared" si="7"/>
        <v>0.46925190106900405</v>
      </c>
      <c r="AR18" s="418">
        <f t="shared" si="7"/>
        <v>0.44528836044728248</v>
      </c>
      <c r="AS18" s="418">
        <f t="shared" si="7"/>
        <v>0.43998319612255288</v>
      </c>
      <c r="AT18" s="418">
        <f t="shared" si="7"/>
        <v>0.43526081627997087</v>
      </c>
      <c r="AU18" s="418">
        <f t="shared" si="7"/>
        <v>0.41792056439674696</v>
      </c>
      <c r="AV18" s="418">
        <f t="shared" si="7"/>
        <v>0.41082457451660626</v>
      </c>
      <c r="AW18" s="418">
        <f t="shared" si="7"/>
        <v>0.40192788092884391</v>
      </c>
      <c r="AX18" s="418">
        <f t="shared" si="7"/>
        <v>0.38538195538369913</v>
      </c>
      <c r="AY18" s="418">
        <f t="shared" si="8"/>
        <v>0.37606810285086112</v>
      </c>
      <c r="AZ18" s="418">
        <f t="shared" si="9"/>
        <v>0.37320040762207085</v>
      </c>
      <c r="BA18" s="418">
        <f t="shared" si="9"/>
        <v>0.3720294411893853</v>
      </c>
      <c r="BB18" s="418">
        <f t="shared" si="9"/>
        <v>0.36932628233445819</v>
      </c>
      <c r="BC18" s="418">
        <f t="shared" si="10"/>
        <v>0.37163312389315617</v>
      </c>
      <c r="BD18" s="418">
        <f t="shared" si="11"/>
        <v>0.3695201485257521</v>
      </c>
      <c r="BE18" s="418">
        <f t="shared" si="11"/>
        <v>0.36461785763728738</v>
      </c>
      <c r="BF18" s="418">
        <f t="shared" ref="BF18:BG18" si="18">BF8/BF$11</f>
        <v>0.36162553330815178</v>
      </c>
      <c r="BG18" s="418">
        <f t="shared" si="18"/>
        <v>0.37257164259415665</v>
      </c>
      <c r="BH18" s="418">
        <f t="shared" ref="BH18" si="19">BH8/BH$11</f>
        <v>0.37263632028978244</v>
      </c>
      <c r="BI18" s="409"/>
      <c r="BJ18" s="409"/>
    </row>
    <row r="19" spans="23:62" ht="18" customHeight="1">
      <c r="W19" s="406" t="s">
        <v>64</v>
      </c>
      <c r="Y19" s="1554"/>
      <c r="Z19" s="1571"/>
      <c r="AA19" s="418">
        <f t="shared" si="12"/>
        <v>7.5770554996259704E-2</v>
      </c>
      <c r="AB19" s="418">
        <f t="shared" si="7"/>
        <v>7.9784334366722429E-2</v>
      </c>
      <c r="AC19" s="418">
        <f t="shared" si="7"/>
        <v>7.8505678280522143E-2</v>
      </c>
      <c r="AD19" s="418">
        <f t="shared" si="7"/>
        <v>7.8899392465048915E-2</v>
      </c>
      <c r="AE19" s="418">
        <f t="shared" si="7"/>
        <v>8.0349824580761148E-2</v>
      </c>
      <c r="AF19" s="418">
        <f t="shared" si="7"/>
        <v>8.0891225739427169E-2</v>
      </c>
      <c r="AG19" s="418">
        <f t="shared" si="7"/>
        <v>8.404738987843953E-2</v>
      </c>
      <c r="AH19" s="418">
        <f t="shared" si="7"/>
        <v>8.7585733299836252E-2</v>
      </c>
      <c r="AI19" s="418">
        <f t="shared" si="7"/>
        <v>9.221506059044017E-2</v>
      </c>
      <c r="AJ19" s="418">
        <f t="shared" si="7"/>
        <v>9.4618246344935222E-2</v>
      </c>
      <c r="AK19" s="418">
        <f t="shared" si="7"/>
        <v>9.5655909138614575E-2</v>
      </c>
      <c r="AL19" s="418">
        <f t="shared" si="7"/>
        <v>9.5340167957991162E-2</v>
      </c>
      <c r="AM19" s="418">
        <f t="shared" si="7"/>
        <v>9.2290090104908545E-2</v>
      </c>
      <c r="AN19" s="418">
        <f t="shared" si="7"/>
        <v>9.4578852905524965E-2</v>
      </c>
      <c r="AO19" s="418">
        <f t="shared" si="7"/>
        <v>9.1162129044653886E-2</v>
      </c>
      <c r="AP19" s="418">
        <f t="shared" si="7"/>
        <v>8.5336015775467497E-2</v>
      </c>
      <c r="AQ19" s="418">
        <f t="shared" si="7"/>
        <v>9.4902494211981533E-2</v>
      </c>
      <c r="AR19" s="418">
        <f t="shared" si="7"/>
        <v>0.10121378765466243</v>
      </c>
      <c r="AS19" s="418">
        <f t="shared" si="7"/>
        <v>0.10603462049269517</v>
      </c>
      <c r="AT19" s="418">
        <f t="shared" si="7"/>
        <v>0.11287115035276803</v>
      </c>
      <c r="AU19" s="418">
        <f t="shared" si="7"/>
        <v>0.11584933313231861</v>
      </c>
      <c r="AV19" s="418">
        <f t="shared" si="7"/>
        <v>0.13798403367171294</v>
      </c>
      <c r="AW19" s="418">
        <f t="shared" si="7"/>
        <v>0.14110802337407968</v>
      </c>
      <c r="AX19" s="418">
        <f t="shared" si="7"/>
        <v>0.14112168043214743</v>
      </c>
      <c r="AY19" s="418">
        <f t="shared" si="8"/>
        <v>0.14777460525787872</v>
      </c>
      <c r="AZ19" s="418">
        <f t="shared" si="9"/>
        <v>0.1417194777207022</v>
      </c>
      <c r="BA19" s="418">
        <f t="shared" si="9"/>
        <v>0.14809722359781555</v>
      </c>
      <c r="BB19" s="418">
        <f t="shared" si="9"/>
        <v>0.14374161960259008</v>
      </c>
      <c r="BC19" s="418">
        <f t="shared" si="10"/>
        <v>0.1405893151703036</v>
      </c>
      <c r="BD19" s="418">
        <f t="shared" si="11"/>
        <v>0.13696086232457341</v>
      </c>
      <c r="BE19" s="418">
        <f t="shared" si="11"/>
        <v>0.14681437786298393</v>
      </c>
      <c r="BF19" s="418">
        <f t="shared" ref="BF19:BG19" si="20">BF9/BF$11</f>
        <v>0.12956871523300673</v>
      </c>
      <c r="BG19" s="418">
        <f t="shared" si="20"/>
        <v>0.12615083408113018</v>
      </c>
      <c r="BH19" s="418">
        <f t="shared" ref="BH19" si="21">BH9/BH$11</f>
        <v>0.12828470916233645</v>
      </c>
      <c r="BI19" s="408"/>
      <c r="BJ19" s="408"/>
    </row>
    <row r="20" spans="23:62" ht="18" customHeight="1" thickBot="1">
      <c r="W20" s="410" t="s">
        <v>65</v>
      </c>
      <c r="Y20" s="1554"/>
      <c r="Z20" s="1571"/>
      <c r="AA20" s="420">
        <f t="shared" si="12"/>
        <v>3.117099961232234E-2</v>
      </c>
      <c r="AB20" s="420">
        <f t="shared" si="7"/>
        <v>3.3753374302648111E-2</v>
      </c>
      <c r="AC20" s="420">
        <f t="shared" si="7"/>
        <v>3.5565154075533456E-2</v>
      </c>
      <c r="AD20" s="420">
        <f t="shared" si="7"/>
        <v>3.8474263315023099E-2</v>
      </c>
      <c r="AE20" s="420">
        <f t="shared" si="7"/>
        <v>3.7294945660755571E-2</v>
      </c>
      <c r="AF20" s="420">
        <f t="shared" si="7"/>
        <v>3.9870547028930267E-2</v>
      </c>
      <c r="AG20" s="420">
        <f t="shared" si="7"/>
        <v>4.0513511964153433E-2</v>
      </c>
      <c r="AH20" s="420">
        <f t="shared" si="7"/>
        <v>4.1716317121205125E-2</v>
      </c>
      <c r="AI20" s="420">
        <f t="shared" si="7"/>
        <v>4.4404743542639367E-2</v>
      </c>
      <c r="AJ20" s="420">
        <f t="shared" si="7"/>
        <v>4.5603153881580594E-2</v>
      </c>
      <c r="AK20" s="420">
        <f t="shared" si="7"/>
        <v>4.6250034680103407E-2</v>
      </c>
      <c r="AL20" s="420">
        <f t="shared" si="7"/>
        <v>4.7555866567769417E-2</v>
      </c>
      <c r="AM20" s="420">
        <f t="shared" si="7"/>
        <v>5.0137406175333285E-2</v>
      </c>
      <c r="AN20" s="420">
        <f t="shared" si="7"/>
        <v>5.140136558220456E-2</v>
      </c>
      <c r="AO20" s="420">
        <f t="shared" si="7"/>
        <v>5.4364790004931184E-2</v>
      </c>
      <c r="AP20" s="420">
        <f t="shared" si="7"/>
        <v>5.8280945514244051E-2</v>
      </c>
      <c r="AQ20" s="420">
        <f t="shared" si="7"/>
        <v>6.5486682107576508E-2</v>
      </c>
      <c r="AR20" s="420">
        <f t="shared" si="7"/>
        <v>6.7932894934878738E-2</v>
      </c>
      <c r="AS20" s="420">
        <f t="shared" si="7"/>
        <v>6.9466735076882224E-2</v>
      </c>
      <c r="AT20" s="420">
        <f t="shared" si="7"/>
        <v>7.027220253853278E-2</v>
      </c>
      <c r="AU20" s="420">
        <f t="shared" si="7"/>
        <v>6.8796145487296623E-2</v>
      </c>
      <c r="AV20" s="420">
        <f t="shared" si="7"/>
        <v>6.7979494608557067E-2</v>
      </c>
      <c r="AW20" s="420">
        <f t="shared" si="7"/>
        <v>6.5898403011796766E-2</v>
      </c>
      <c r="AX20" s="420">
        <f t="shared" si="7"/>
        <v>6.3980444231774625E-2</v>
      </c>
      <c r="AY20" s="420">
        <f t="shared" si="8"/>
        <v>6.7811255897351402E-2</v>
      </c>
      <c r="AZ20" s="420">
        <f t="shared" si="9"/>
        <v>7.0679342146382496E-2</v>
      </c>
      <c r="BA20" s="420">
        <f t="shared" si="9"/>
        <v>7.2876147795130408E-2</v>
      </c>
      <c r="BB20" s="420">
        <f t="shared" si="9"/>
        <v>7.51270874949196E-2</v>
      </c>
      <c r="BC20" s="420">
        <f t="shared" si="10"/>
        <v>7.6758927449562683E-2</v>
      </c>
      <c r="BD20" s="420">
        <f t="shared" si="11"/>
        <v>7.8318138520811209E-2</v>
      </c>
      <c r="BE20" s="420">
        <f t="shared" si="11"/>
        <v>8.0768555056963176E-2</v>
      </c>
      <c r="BF20" s="420">
        <f t="shared" ref="BF20:BG20" si="22">BF10/BF$11</f>
        <v>8.2469092823186402E-2</v>
      </c>
      <c r="BG20" s="420">
        <f t="shared" si="22"/>
        <v>8.1652873077665236E-2</v>
      </c>
      <c r="BH20" s="420">
        <f t="shared" ref="BH20" si="23">BH10/BH$11</f>
        <v>8.3315978424708323E-2</v>
      </c>
      <c r="BI20" s="412"/>
      <c r="BJ20" s="412"/>
    </row>
    <row r="21" spans="23:62" ht="18" customHeight="1" thickTop="1">
      <c r="W21" s="160" t="s">
        <v>21</v>
      </c>
      <c r="Z21" s="1571"/>
      <c r="AA21" s="421">
        <f>SUM(AA15:AA20)</f>
        <v>1</v>
      </c>
      <c r="AB21" s="421">
        <f>SUM(AB15:AB20)</f>
        <v>1.0000000000000002</v>
      </c>
      <c r="AC21" s="421">
        <f t="shared" ref="AC21:AZ21" si="24">SUM(AC15:AC20)</f>
        <v>0.99999999999999978</v>
      </c>
      <c r="AD21" s="421">
        <f t="shared" si="24"/>
        <v>1</v>
      </c>
      <c r="AE21" s="421">
        <f t="shared" si="24"/>
        <v>0.99999999999999978</v>
      </c>
      <c r="AF21" s="421">
        <f t="shared" si="24"/>
        <v>1</v>
      </c>
      <c r="AG21" s="421">
        <f t="shared" si="24"/>
        <v>1.0000000000000002</v>
      </c>
      <c r="AH21" s="421">
        <f t="shared" si="24"/>
        <v>1</v>
      </c>
      <c r="AI21" s="421">
        <f t="shared" si="24"/>
        <v>1</v>
      </c>
      <c r="AJ21" s="421">
        <f t="shared" si="24"/>
        <v>0.99999999999999978</v>
      </c>
      <c r="AK21" s="421">
        <f t="shared" si="24"/>
        <v>1</v>
      </c>
      <c r="AL21" s="421">
        <f t="shared" si="24"/>
        <v>1</v>
      </c>
      <c r="AM21" s="421">
        <f t="shared" si="24"/>
        <v>0.99999999999999989</v>
      </c>
      <c r="AN21" s="421">
        <f t="shared" si="24"/>
        <v>0.99999999999999989</v>
      </c>
      <c r="AO21" s="421">
        <f t="shared" si="24"/>
        <v>1</v>
      </c>
      <c r="AP21" s="421">
        <f t="shared" si="24"/>
        <v>0.99999999999999989</v>
      </c>
      <c r="AQ21" s="421">
        <f t="shared" si="24"/>
        <v>1</v>
      </c>
      <c r="AR21" s="421">
        <f t="shared" si="24"/>
        <v>1</v>
      </c>
      <c r="AS21" s="421">
        <f t="shared" si="24"/>
        <v>1</v>
      </c>
      <c r="AT21" s="421">
        <f t="shared" si="24"/>
        <v>1.0000000000000002</v>
      </c>
      <c r="AU21" s="421">
        <f t="shared" si="24"/>
        <v>1</v>
      </c>
      <c r="AV21" s="421">
        <f t="shared" si="24"/>
        <v>1.0000000000000002</v>
      </c>
      <c r="AW21" s="421">
        <f t="shared" si="24"/>
        <v>1</v>
      </c>
      <c r="AX21" s="421">
        <f t="shared" si="24"/>
        <v>1</v>
      </c>
      <c r="AY21" s="421">
        <f t="shared" si="24"/>
        <v>0.99999999999999978</v>
      </c>
      <c r="AZ21" s="421">
        <f t="shared" si="24"/>
        <v>1.0000000000000002</v>
      </c>
      <c r="BA21" s="421">
        <f t="shared" ref="BA21:BF21" si="25">SUM(BA15:BA20)</f>
        <v>1</v>
      </c>
      <c r="BB21" s="421">
        <f t="shared" si="25"/>
        <v>0.99999999999999989</v>
      </c>
      <c r="BC21" s="421">
        <f t="shared" si="25"/>
        <v>0.99999999999999989</v>
      </c>
      <c r="BD21" s="421">
        <f t="shared" si="25"/>
        <v>1.0000000000000002</v>
      </c>
      <c r="BE21" s="421">
        <f t="shared" si="25"/>
        <v>1</v>
      </c>
      <c r="BF21" s="421">
        <f t="shared" si="25"/>
        <v>1</v>
      </c>
      <c r="BG21" s="421">
        <f t="shared" ref="BG21:BH21" si="26">SUM(BG15:BG20)</f>
        <v>0.99999999999999989</v>
      </c>
      <c r="BH21" s="421">
        <f t="shared" si="26"/>
        <v>1</v>
      </c>
      <c r="BI21" s="413"/>
      <c r="BJ21" s="422"/>
    </row>
    <row r="22" spans="23:62" ht="18" customHeight="1">
      <c r="W22" s="27"/>
      <c r="Z22" s="208"/>
      <c r="AA22" s="245"/>
      <c r="AB22" s="245"/>
      <c r="AC22" s="245"/>
      <c r="AD22" s="245"/>
      <c r="AE22" s="245"/>
      <c r="AF22" s="245"/>
      <c r="AG22" s="245"/>
      <c r="AH22" s="245"/>
      <c r="AI22" s="245"/>
      <c r="AJ22" s="245"/>
      <c r="AK22" s="245"/>
      <c r="AL22" s="245"/>
      <c r="AM22" s="245"/>
      <c r="AN22" s="245"/>
      <c r="AO22" s="245"/>
      <c r="AP22" s="245"/>
      <c r="AQ22" s="245"/>
      <c r="AR22" s="245"/>
      <c r="AS22" s="245"/>
      <c r="AT22" s="245"/>
      <c r="AU22" s="245"/>
      <c r="AV22" s="245"/>
      <c r="AW22" s="245"/>
      <c r="AX22" s="245"/>
      <c r="AY22" s="245"/>
      <c r="AZ22" s="245"/>
      <c r="BA22" s="245"/>
      <c r="BB22" s="245"/>
      <c r="BC22" s="245"/>
      <c r="BD22" s="245"/>
      <c r="BE22" s="245"/>
      <c r="BF22" s="245"/>
      <c r="BG22" s="245"/>
      <c r="BH22" s="245"/>
      <c r="BI22" s="368"/>
      <c r="BJ22" s="192"/>
    </row>
    <row r="23" spans="23:62">
      <c r="W23" s="24" t="s">
        <v>414</v>
      </c>
    </row>
    <row r="24" spans="23:62" ht="158.4">
      <c r="W24" s="850" t="s">
        <v>415</v>
      </c>
      <c r="Y24" s="1604"/>
    </row>
  </sheetData>
  <phoneticPr fontId="10"/>
  <pageMargins left="0.78740157480314965" right="0.78740157480314965" top="0.98425196850393704" bottom="0.98425196850393704" header="0.51181102362204722" footer="0.51181102362204722"/>
  <pageSetup paperSize="9" scale="4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CA72"/>
  <sheetViews>
    <sheetView zoomScaleNormal="100" zoomScaleSheetLayoutView="30" workbookViewId="0">
      <pane xSplit="22" ySplit="4" topLeftCell="AA5" activePane="bottomRight" state="frozen"/>
      <selection pane="topRight" activeCell="W1" sqref="W1"/>
      <selection pane="bottomLeft" activeCell="A5" sqref="A5"/>
      <selection pane="bottomRight"/>
    </sheetView>
  </sheetViews>
  <sheetFormatPr defaultColWidth="9.6640625" defaultRowHeight="13.8"/>
  <cols>
    <col min="1" max="1" width="1.6640625" style="1154" customWidth="1"/>
    <col min="2" max="19" width="1.6640625" style="1154" hidden="1" customWidth="1"/>
    <col min="20" max="20" width="0.21875" style="1154" customWidth="1"/>
    <col min="21" max="21" width="1.6640625" style="1154" customWidth="1"/>
    <col min="22" max="22" width="30.109375" style="1154" customWidth="1"/>
    <col min="23" max="26" width="2.6640625" style="1154" hidden="1" customWidth="1"/>
    <col min="27" max="60" width="7.21875" style="22" customWidth="1"/>
    <col min="61" max="61" width="3.21875" style="1154" customWidth="1"/>
    <col min="62" max="62" width="9.33203125" style="1227" customWidth="1"/>
    <col min="63" max="64" width="9.109375" style="1227" customWidth="1"/>
    <col min="65" max="70" width="9.6640625" style="1227" customWidth="1"/>
    <col min="71" max="71" width="9.109375" style="1227" customWidth="1"/>
    <col min="72" max="72" width="9" style="1227" customWidth="1"/>
    <col min="73" max="16384" width="9.6640625" style="1227"/>
  </cols>
  <sheetData>
    <row r="1" spans="1:72" ht="36.75" customHeight="1">
      <c r="A1" s="352"/>
      <c r="B1" s="177"/>
      <c r="C1" s="177"/>
      <c r="D1" s="177"/>
      <c r="E1" s="177"/>
      <c r="F1" s="177"/>
      <c r="G1" s="177"/>
      <c r="H1" s="177"/>
      <c r="I1" s="177"/>
      <c r="J1" s="177"/>
      <c r="K1" s="177"/>
      <c r="L1" s="177"/>
      <c r="M1" s="177"/>
      <c r="N1" s="177"/>
      <c r="O1" s="177"/>
      <c r="P1" s="177"/>
      <c r="Q1" s="177"/>
      <c r="R1" s="177"/>
      <c r="S1" s="177"/>
      <c r="T1" s="177"/>
      <c r="U1" s="188" t="s">
        <v>270</v>
      </c>
      <c r="V1" s="188"/>
      <c r="W1" s="188"/>
      <c r="X1" s="1606"/>
    </row>
    <row r="2" spans="1:72">
      <c r="A2" s="177"/>
      <c r="B2" s="177"/>
      <c r="C2" s="177"/>
      <c r="D2" s="177"/>
      <c r="E2" s="177"/>
      <c r="F2" s="177"/>
      <c r="G2" s="177"/>
      <c r="H2" s="177"/>
      <c r="I2" s="177"/>
      <c r="J2" s="177"/>
      <c r="K2" s="177"/>
      <c r="L2" s="177"/>
      <c r="M2" s="177"/>
      <c r="N2" s="177"/>
      <c r="O2" s="177"/>
      <c r="P2" s="177"/>
      <c r="Q2" s="177"/>
      <c r="R2" s="177"/>
      <c r="S2" s="177"/>
      <c r="T2" s="177"/>
      <c r="U2" s="353" t="str">
        <f>'0.Contents'!$B2</f>
        <v>＜暫定データ＞</v>
      </c>
      <c r="V2" s="177"/>
      <c r="W2" s="177"/>
      <c r="X2" s="1521"/>
      <c r="AA2" s="354"/>
      <c r="AB2" s="354"/>
      <c r="AC2" s="354"/>
      <c r="AD2" s="354"/>
      <c r="AE2" s="354"/>
      <c r="AF2" s="354"/>
      <c r="AG2" s="354"/>
      <c r="AH2" s="354"/>
      <c r="AI2" s="354"/>
      <c r="AJ2" s="354"/>
      <c r="AK2" s="354"/>
      <c r="AL2" s="354"/>
      <c r="AM2" s="354"/>
      <c r="AN2" s="354"/>
      <c r="AO2" s="354"/>
      <c r="AP2" s="354"/>
      <c r="AQ2" s="354"/>
      <c r="AR2" s="354"/>
      <c r="AS2" s="354"/>
      <c r="AT2" s="354"/>
      <c r="AU2" s="354"/>
      <c r="AV2" s="354"/>
      <c r="AW2" s="354"/>
      <c r="AX2" s="354"/>
      <c r="AY2" s="354"/>
      <c r="AZ2" s="354"/>
      <c r="BA2" s="354"/>
      <c r="BB2" s="354"/>
      <c r="BC2" s="354"/>
      <c r="BD2" s="354"/>
      <c r="BE2" s="354"/>
      <c r="BF2" s="354"/>
      <c r="BG2" s="354"/>
      <c r="BH2" s="354"/>
    </row>
    <row r="3" spans="1:72" ht="16.8" thickBot="1">
      <c r="A3" s="177"/>
      <c r="B3" s="177"/>
      <c r="C3" s="177"/>
      <c r="D3" s="177"/>
      <c r="E3" s="177"/>
      <c r="F3" s="177"/>
      <c r="G3" s="177"/>
      <c r="H3" s="177"/>
      <c r="I3" s="177"/>
      <c r="J3" s="177"/>
      <c r="K3" s="177"/>
      <c r="L3" s="177"/>
      <c r="M3" s="177"/>
      <c r="N3" s="177"/>
      <c r="O3" s="177"/>
      <c r="P3" s="177"/>
      <c r="Q3" s="177"/>
      <c r="R3" s="177"/>
      <c r="S3" s="177"/>
      <c r="T3" s="177"/>
      <c r="U3" s="177" t="s">
        <v>271</v>
      </c>
      <c r="V3" s="177"/>
      <c r="W3" s="177"/>
      <c r="X3" s="1149"/>
      <c r="AA3" s="354"/>
      <c r="AB3" s="354"/>
      <c r="AC3" s="354"/>
      <c r="AD3" s="354"/>
      <c r="AE3" s="354"/>
      <c r="AF3" s="354"/>
      <c r="AG3" s="354"/>
      <c r="AH3" s="354"/>
      <c r="AI3" s="354"/>
      <c r="AJ3" s="354"/>
      <c r="AK3" s="354"/>
      <c r="AL3" s="354"/>
      <c r="AM3" s="354"/>
      <c r="AN3" s="354"/>
      <c r="AO3" s="354"/>
      <c r="AP3" s="354"/>
      <c r="AQ3" s="354"/>
      <c r="AR3" s="354"/>
      <c r="AS3" s="354"/>
      <c r="AT3" s="354"/>
      <c r="AU3" s="354"/>
      <c r="AV3" s="354"/>
      <c r="AW3" s="354"/>
      <c r="AX3" s="354"/>
      <c r="AY3" s="354"/>
      <c r="AZ3" s="354"/>
      <c r="BA3" s="354"/>
      <c r="BB3" s="354"/>
      <c r="BC3" s="354"/>
      <c r="BD3" s="354"/>
      <c r="BE3" s="354"/>
      <c r="BF3" s="354"/>
      <c r="BG3" s="354"/>
      <c r="BH3" s="354"/>
      <c r="BJ3" s="1154"/>
    </row>
    <row r="4" spans="1:72" ht="14.4" thickBot="1">
      <c r="A4" s="177"/>
      <c r="B4" s="177"/>
      <c r="C4" s="177"/>
      <c r="D4" s="177"/>
      <c r="E4" s="177"/>
      <c r="F4" s="177"/>
      <c r="G4" s="177"/>
      <c r="H4" s="177"/>
      <c r="I4" s="177"/>
      <c r="J4" s="177"/>
      <c r="K4" s="177"/>
      <c r="L4" s="177"/>
      <c r="M4" s="177"/>
      <c r="N4" s="177"/>
      <c r="O4" s="177"/>
      <c r="P4" s="177"/>
      <c r="Q4" s="177"/>
      <c r="R4" s="177"/>
      <c r="S4" s="177"/>
      <c r="T4" s="177"/>
      <c r="U4" s="32"/>
      <c r="V4" s="856"/>
      <c r="W4" s="177"/>
      <c r="X4" s="1522"/>
      <c r="Y4" s="1150"/>
      <c r="Z4" s="1605"/>
      <c r="AA4" s="356">
        <v>1990</v>
      </c>
      <c r="AB4" s="356">
        <f>AA4+1</f>
        <v>1991</v>
      </c>
      <c r="AC4" s="356">
        <f t="shared" ref="AC4:BH4" si="0">AB4+1</f>
        <v>1992</v>
      </c>
      <c r="AD4" s="356">
        <f t="shared" si="0"/>
        <v>1993</v>
      </c>
      <c r="AE4" s="356">
        <f t="shared" si="0"/>
        <v>1994</v>
      </c>
      <c r="AF4" s="356">
        <f t="shared" si="0"/>
        <v>1995</v>
      </c>
      <c r="AG4" s="356">
        <f t="shared" si="0"/>
        <v>1996</v>
      </c>
      <c r="AH4" s="356">
        <f t="shared" si="0"/>
        <v>1997</v>
      </c>
      <c r="AI4" s="356">
        <f t="shared" si="0"/>
        <v>1998</v>
      </c>
      <c r="AJ4" s="356">
        <f t="shared" si="0"/>
        <v>1999</v>
      </c>
      <c r="AK4" s="356">
        <f t="shared" si="0"/>
        <v>2000</v>
      </c>
      <c r="AL4" s="356">
        <f t="shared" si="0"/>
        <v>2001</v>
      </c>
      <c r="AM4" s="356">
        <f t="shared" si="0"/>
        <v>2002</v>
      </c>
      <c r="AN4" s="356">
        <f t="shared" si="0"/>
        <v>2003</v>
      </c>
      <c r="AO4" s="356">
        <f t="shared" si="0"/>
        <v>2004</v>
      </c>
      <c r="AP4" s="356">
        <f t="shared" si="0"/>
        <v>2005</v>
      </c>
      <c r="AQ4" s="356">
        <f t="shared" si="0"/>
        <v>2006</v>
      </c>
      <c r="AR4" s="356">
        <f t="shared" si="0"/>
        <v>2007</v>
      </c>
      <c r="AS4" s="356">
        <f t="shared" si="0"/>
        <v>2008</v>
      </c>
      <c r="AT4" s="356">
        <f t="shared" si="0"/>
        <v>2009</v>
      </c>
      <c r="AU4" s="356">
        <f t="shared" si="0"/>
        <v>2010</v>
      </c>
      <c r="AV4" s="356">
        <f t="shared" si="0"/>
        <v>2011</v>
      </c>
      <c r="AW4" s="356">
        <f t="shared" si="0"/>
        <v>2012</v>
      </c>
      <c r="AX4" s="356">
        <f t="shared" si="0"/>
        <v>2013</v>
      </c>
      <c r="AY4" s="356">
        <f t="shared" si="0"/>
        <v>2014</v>
      </c>
      <c r="AZ4" s="356">
        <f t="shared" si="0"/>
        <v>2015</v>
      </c>
      <c r="BA4" s="356">
        <f t="shared" si="0"/>
        <v>2016</v>
      </c>
      <c r="BB4" s="356">
        <f t="shared" si="0"/>
        <v>2017</v>
      </c>
      <c r="BC4" s="356">
        <f t="shared" si="0"/>
        <v>2018</v>
      </c>
      <c r="BD4" s="356">
        <f t="shared" si="0"/>
        <v>2019</v>
      </c>
      <c r="BE4" s="356">
        <f t="shared" si="0"/>
        <v>2020</v>
      </c>
      <c r="BF4" s="357">
        <f t="shared" si="0"/>
        <v>2021</v>
      </c>
      <c r="BG4" s="357">
        <f t="shared" si="0"/>
        <v>2022</v>
      </c>
      <c r="BH4" s="358">
        <f t="shared" si="0"/>
        <v>2023</v>
      </c>
      <c r="BI4" s="1150"/>
      <c r="BJ4" s="1154"/>
    </row>
    <row r="5" spans="1:72">
      <c r="A5" s="177"/>
      <c r="B5" s="177"/>
      <c r="C5" s="177"/>
      <c r="D5" s="177"/>
      <c r="E5" s="177"/>
      <c r="F5" s="177"/>
      <c r="G5" s="177"/>
      <c r="H5" s="177"/>
      <c r="I5" s="177"/>
      <c r="J5" s="177"/>
      <c r="K5" s="177"/>
      <c r="L5" s="177"/>
      <c r="M5" s="177"/>
      <c r="N5" s="177"/>
      <c r="O5" s="177"/>
      <c r="P5" s="177"/>
      <c r="Q5" s="177"/>
      <c r="R5" s="177"/>
      <c r="S5" s="177"/>
      <c r="T5" s="177"/>
      <c r="U5" s="1323" t="s">
        <v>473</v>
      </c>
      <c r="V5" s="1293"/>
      <c r="W5" s="177"/>
      <c r="X5" s="1149"/>
      <c r="Z5" s="1229"/>
      <c r="AA5" s="322">
        <v>1416.8483456127994</v>
      </c>
      <c r="AB5" s="322">
        <v>1409.9525837497995</v>
      </c>
      <c r="AC5" s="322">
        <v>1397.9970897001006</v>
      </c>
      <c r="AD5" s="322">
        <v>1418.4959889736847</v>
      </c>
      <c r="AE5" s="322">
        <v>1412.0412210562986</v>
      </c>
      <c r="AF5" s="322">
        <v>1448.9241059518254</v>
      </c>
      <c r="AG5" s="322">
        <v>1456.5061192034996</v>
      </c>
      <c r="AH5" s="322">
        <v>1367.558012475007</v>
      </c>
      <c r="AI5" s="322">
        <v>1317.7980708869902</v>
      </c>
      <c r="AJ5" s="322">
        <v>1310.3325154506012</v>
      </c>
      <c r="AK5" s="322">
        <v>1311.6975863055291</v>
      </c>
      <c r="AL5" s="322">
        <v>1256.6548458676341</v>
      </c>
      <c r="AM5" s="322">
        <v>1273.5576582290009</v>
      </c>
      <c r="AN5" s="322">
        <v>1271.9301163693979</v>
      </c>
      <c r="AO5" s="322">
        <v>1403.179179269634</v>
      </c>
      <c r="AP5" s="322">
        <v>1487.1866444005773</v>
      </c>
      <c r="AQ5" s="322">
        <v>1536.7669694865463</v>
      </c>
      <c r="AR5" s="322">
        <v>1549.6194481520602</v>
      </c>
      <c r="AS5" s="322">
        <v>1488.9983861211324</v>
      </c>
      <c r="AT5" s="322">
        <v>1378.9947981418309</v>
      </c>
      <c r="AU5" s="322">
        <v>1458.3221956955738</v>
      </c>
      <c r="AV5" s="322">
        <v>1128.2961434785623</v>
      </c>
      <c r="AW5" s="322">
        <v>1145.4804692642331</v>
      </c>
      <c r="AX5" s="322">
        <v>1077.3260612229917</v>
      </c>
      <c r="AY5" s="322">
        <v>1048.5149255051601</v>
      </c>
      <c r="AZ5" s="322">
        <v>1109.8580834238469</v>
      </c>
      <c r="BA5" s="322">
        <v>1210.4194847295707</v>
      </c>
      <c r="BB5" s="322">
        <v>1275.995021723086</v>
      </c>
      <c r="BC5" s="322">
        <v>1170.7476454115554</v>
      </c>
      <c r="BD5" s="322">
        <v>1067.1283368721429</v>
      </c>
      <c r="BE5" s="322">
        <v>951.17104459598397</v>
      </c>
      <c r="BF5" s="359">
        <v>944.20579080673429</v>
      </c>
      <c r="BG5" s="1300">
        <v>901.21517523730654</v>
      </c>
      <c r="BH5" s="360">
        <v>868.02857886052652</v>
      </c>
      <c r="BI5" s="678"/>
      <c r="BJ5" s="1154"/>
      <c r="BM5" s="1230"/>
    </row>
    <row r="6" spans="1:72">
      <c r="A6" s="177"/>
      <c r="B6" s="177"/>
      <c r="C6" s="177"/>
      <c r="D6" s="177"/>
      <c r="E6" s="177"/>
      <c r="F6" s="177"/>
      <c r="G6" s="177"/>
      <c r="H6" s="177"/>
      <c r="I6" s="177"/>
      <c r="J6" s="177"/>
      <c r="K6" s="177"/>
      <c r="L6" s="177"/>
      <c r="M6" s="177"/>
      <c r="N6" s="177"/>
      <c r="O6" s="177"/>
      <c r="P6" s="177"/>
      <c r="Q6" s="177"/>
      <c r="R6" s="177"/>
      <c r="S6" s="177"/>
      <c r="T6" s="177"/>
      <c r="U6" s="1324" t="s">
        <v>474</v>
      </c>
      <c r="V6" s="1325"/>
      <c r="W6" s="177"/>
      <c r="X6" s="1149"/>
      <c r="Z6" s="1229"/>
      <c r="AA6" s="322">
        <v>5783.5562164996709</v>
      </c>
      <c r="AB6" s="322">
        <v>5409.2127311902759</v>
      </c>
      <c r="AC6" s="322">
        <v>4471.0675546984112</v>
      </c>
      <c r="AD6" s="322">
        <v>3837.4991490557218</v>
      </c>
      <c r="AE6" s="322">
        <v>3568.0486865640378</v>
      </c>
      <c r="AF6" s="322">
        <v>3183.3423350686166</v>
      </c>
      <c r="AG6" s="322">
        <v>2807.0671637908167</v>
      </c>
      <c r="AH6" s="322">
        <v>2637.623094416258</v>
      </c>
      <c r="AI6" s="322">
        <v>2452.3078243535847</v>
      </c>
      <c r="AJ6" s="322">
        <v>2384.7139131052836</v>
      </c>
      <c r="AK6" s="322">
        <v>2228.8503173163772</v>
      </c>
      <c r="AL6" s="322">
        <v>1967.7814420583147</v>
      </c>
      <c r="AM6" s="322">
        <v>1331.3531249481232</v>
      </c>
      <c r="AN6" s="322">
        <v>1261.5042925813207</v>
      </c>
      <c r="AO6" s="322">
        <v>1238.3757229665991</v>
      </c>
      <c r="AP6" s="322">
        <v>1240.4511563652711</v>
      </c>
      <c r="AQ6" s="322">
        <v>1249.4836415749087</v>
      </c>
      <c r="AR6" s="322">
        <v>1248.7697656977525</v>
      </c>
      <c r="AS6" s="322">
        <v>1213.2112661107587</v>
      </c>
      <c r="AT6" s="322">
        <v>1175.1056033938135</v>
      </c>
      <c r="AU6" s="322">
        <v>1132.9849716526246</v>
      </c>
      <c r="AV6" s="322">
        <v>1109.7248724922995</v>
      </c>
      <c r="AW6" s="322">
        <v>1084.8700833068544</v>
      </c>
      <c r="AX6" s="322">
        <v>1039.8286389663235</v>
      </c>
      <c r="AY6" s="322">
        <v>1022.8578588671239</v>
      </c>
      <c r="AZ6" s="322">
        <v>996.81687137429356</v>
      </c>
      <c r="BA6" s="322">
        <v>1009.1722539774139</v>
      </c>
      <c r="BB6" s="322">
        <v>1024.8617463624519</v>
      </c>
      <c r="BC6" s="322">
        <v>938.3172597199748</v>
      </c>
      <c r="BD6" s="322">
        <v>892.79434531109723</v>
      </c>
      <c r="BE6" s="322">
        <v>853.9353856352144</v>
      </c>
      <c r="BF6" s="359">
        <v>855.42911472606295</v>
      </c>
      <c r="BG6" s="1300">
        <v>818.587546339509</v>
      </c>
      <c r="BH6" s="360">
        <v>801.7603430359361</v>
      </c>
      <c r="BI6" s="678"/>
      <c r="BJ6" s="1154"/>
      <c r="BM6" s="1230"/>
    </row>
    <row r="7" spans="1:72" s="394" customFormat="1" ht="15" customHeight="1">
      <c r="A7" s="27"/>
      <c r="B7" s="27"/>
      <c r="C7" s="27"/>
      <c r="D7" s="27"/>
      <c r="E7" s="27"/>
      <c r="F7" s="27"/>
      <c r="G7" s="27"/>
      <c r="H7" s="27"/>
      <c r="I7" s="27"/>
      <c r="J7" s="27"/>
      <c r="K7" s="27"/>
      <c r="L7" s="27"/>
      <c r="M7" s="27"/>
      <c r="N7" s="27"/>
      <c r="O7" s="27"/>
      <c r="P7" s="27"/>
      <c r="Q7" s="27"/>
      <c r="R7" s="27"/>
      <c r="S7" s="27"/>
      <c r="T7" s="27"/>
      <c r="U7" s="321"/>
      <c r="V7" s="1294" t="s">
        <v>482</v>
      </c>
      <c r="W7" s="27"/>
      <c r="X7" s="1149"/>
      <c r="Y7" s="1149"/>
      <c r="Z7" s="1229"/>
      <c r="AA7" s="324">
        <v>5482.0829068366993</v>
      </c>
      <c r="AB7" s="324">
        <v>5079.8250992218882</v>
      </c>
      <c r="AC7" s="324">
        <v>4141.1034816325782</v>
      </c>
      <c r="AD7" s="324">
        <v>3497.4315984361674</v>
      </c>
      <c r="AE7" s="324">
        <v>3223.9669688284653</v>
      </c>
      <c r="AF7" s="324">
        <v>2822.2071800557192</v>
      </c>
      <c r="AG7" s="324">
        <v>2447.2993189526683</v>
      </c>
      <c r="AH7" s="324">
        <v>2265.4009800573681</v>
      </c>
      <c r="AI7" s="324">
        <v>2088.6194322881638</v>
      </c>
      <c r="AJ7" s="324">
        <v>2020.2607765327082</v>
      </c>
      <c r="AK7" s="324">
        <v>1847.368804476439</v>
      </c>
      <c r="AL7" s="324">
        <v>1589.7169547367143</v>
      </c>
      <c r="AM7" s="324">
        <v>927.7103434734754</v>
      </c>
      <c r="AN7" s="324">
        <v>846.34032507850634</v>
      </c>
      <c r="AO7" s="324">
        <v>811.55281897120551</v>
      </c>
      <c r="AP7" s="324">
        <v>788.11871282478</v>
      </c>
      <c r="AQ7" s="324">
        <v>771.17023892621489</v>
      </c>
      <c r="AR7" s="324">
        <v>725.07721792666166</v>
      </c>
      <c r="AS7" s="324">
        <v>698.63475772518939</v>
      </c>
      <c r="AT7" s="324">
        <v>685.5504658606817</v>
      </c>
      <c r="AU7" s="324">
        <v>671.6435321785425</v>
      </c>
      <c r="AV7" s="324">
        <v>655.19181279721795</v>
      </c>
      <c r="AW7" s="324">
        <v>646.1762408071146</v>
      </c>
      <c r="AX7" s="324">
        <v>632.5233854243703</v>
      </c>
      <c r="AY7" s="324">
        <v>637.87110215118116</v>
      </c>
      <c r="AZ7" s="324">
        <v>614.65703782866626</v>
      </c>
      <c r="BA7" s="362">
        <v>605.00934907868714</v>
      </c>
      <c r="BB7" s="324">
        <v>621.03291337723203</v>
      </c>
      <c r="BC7" s="363">
        <v>558.57731589411742</v>
      </c>
      <c r="BD7" s="324">
        <v>535.2149424988902</v>
      </c>
      <c r="BE7" s="324">
        <v>525.2411497942561</v>
      </c>
      <c r="BF7" s="363">
        <v>525.81618645764297</v>
      </c>
      <c r="BG7" s="362">
        <v>510.34335396395664</v>
      </c>
      <c r="BH7" s="364">
        <v>511.04462249205989</v>
      </c>
      <c r="BI7" s="1231"/>
      <c r="BJ7" s="1231"/>
      <c r="BK7" s="1233"/>
    </row>
    <row r="8" spans="1:72" s="394" customFormat="1" ht="15" customHeight="1">
      <c r="A8" s="27"/>
      <c r="B8" s="27"/>
      <c r="C8" s="27"/>
      <c r="D8" s="27"/>
      <c r="E8" s="27"/>
      <c r="F8" s="27"/>
      <c r="G8" s="27"/>
      <c r="H8" s="27"/>
      <c r="I8" s="27"/>
      <c r="J8" s="27"/>
      <c r="K8" s="27"/>
      <c r="L8" s="27"/>
      <c r="M8" s="27"/>
      <c r="N8" s="27"/>
      <c r="O8" s="27"/>
      <c r="P8" s="27"/>
      <c r="Q8" s="27"/>
      <c r="R8" s="27"/>
      <c r="S8" s="27"/>
      <c r="T8" s="27"/>
      <c r="U8" s="326"/>
      <c r="V8" s="1295" t="s">
        <v>469</v>
      </c>
      <c r="W8" s="27"/>
      <c r="X8" s="1149"/>
      <c r="Y8" s="1149"/>
      <c r="Z8" s="1229"/>
      <c r="AA8" s="329">
        <v>301.47330966297227</v>
      </c>
      <c r="AB8" s="329">
        <v>329.38763196838727</v>
      </c>
      <c r="AC8" s="329">
        <v>329.96407306583234</v>
      </c>
      <c r="AD8" s="329">
        <v>340.06755061955408</v>
      </c>
      <c r="AE8" s="329">
        <v>344.08171773557268</v>
      </c>
      <c r="AF8" s="329">
        <v>361.13515501289737</v>
      </c>
      <c r="AG8" s="329">
        <v>359.76784483814879</v>
      </c>
      <c r="AH8" s="329">
        <v>372.22211435889011</v>
      </c>
      <c r="AI8" s="329">
        <v>363.6883920654206</v>
      </c>
      <c r="AJ8" s="329">
        <v>364.4531365725752</v>
      </c>
      <c r="AK8" s="329">
        <v>381.48151283993815</v>
      </c>
      <c r="AL8" s="329">
        <v>378.06448732160067</v>
      </c>
      <c r="AM8" s="329">
        <v>403.6427814746479</v>
      </c>
      <c r="AN8" s="329">
        <v>415.16396750281427</v>
      </c>
      <c r="AO8" s="329">
        <v>426.82290399539352</v>
      </c>
      <c r="AP8" s="329">
        <v>452.332443540491</v>
      </c>
      <c r="AQ8" s="329">
        <v>478.31340264869391</v>
      </c>
      <c r="AR8" s="329">
        <v>523.69254777109097</v>
      </c>
      <c r="AS8" s="329">
        <v>514.57650838556924</v>
      </c>
      <c r="AT8" s="329">
        <v>489.5551375331317</v>
      </c>
      <c r="AU8" s="329">
        <v>461.34143947408216</v>
      </c>
      <c r="AV8" s="329">
        <v>454.53305969508153</v>
      </c>
      <c r="AW8" s="329">
        <v>438.69384249973984</v>
      </c>
      <c r="AX8" s="329">
        <v>407.30525354195316</v>
      </c>
      <c r="AY8" s="329">
        <v>384.98675671594287</v>
      </c>
      <c r="AZ8" s="329">
        <v>382.15983354562724</v>
      </c>
      <c r="BA8" s="369">
        <v>404.16290489872665</v>
      </c>
      <c r="BB8" s="329">
        <v>403.82883298521983</v>
      </c>
      <c r="BC8" s="370">
        <v>379.73994382585755</v>
      </c>
      <c r="BD8" s="329">
        <v>357.57940281220698</v>
      </c>
      <c r="BE8" s="329">
        <v>328.6942358409583</v>
      </c>
      <c r="BF8" s="370">
        <v>329.61292826842003</v>
      </c>
      <c r="BG8" s="369">
        <v>308.24419237555225</v>
      </c>
      <c r="BH8" s="371">
        <v>290.71572054387616</v>
      </c>
      <c r="BI8" s="1231"/>
      <c r="BJ8" s="1231"/>
      <c r="BK8" s="1233"/>
    </row>
    <row r="9" spans="1:72">
      <c r="A9" s="177"/>
      <c r="B9" s="177"/>
      <c r="C9" s="177"/>
      <c r="D9" s="177"/>
      <c r="E9" s="177"/>
      <c r="F9" s="177"/>
      <c r="G9" s="177"/>
      <c r="H9" s="177"/>
      <c r="I9" s="177"/>
      <c r="J9" s="177"/>
      <c r="K9" s="177"/>
      <c r="L9" s="177"/>
      <c r="M9" s="177"/>
      <c r="N9" s="177"/>
      <c r="O9" s="177"/>
      <c r="P9" s="177"/>
      <c r="Q9" s="177"/>
      <c r="R9" s="177"/>
      <c r="S9" s="177"/>
      <c r="T9" s="177"/>
      <c r="U9" s="1296" t="s">
        <v>475</v>
      </c>
      <c r="V9" s="923"/>
      <c r="W9" s="177"/>
      <c r="X9" s="1149"/>
      <c r="Y9" s="1149"/>
      <c r="Z9" s="1229"/>
      <c r="AA9" s="372">
        <v>67.797731632736003</v>
      </c>
      <c r="AB9" s="372">
        <v>65.248243353215997</v>
      </c>
      <c r="AC9" s="372">
        <v>61.478530222144002</v>
      </c>
      <c r="AD9" s="372">
        <v>58.407957913088012</v>
      </c>
      <c r="AE9" s="372">
        <v>62.453988504991997</v>
      </c>
      <c r="AF9" s="372">
        <v>65.444100856063997</v>
      </c>
      <c r="AG9" s="372">
        <v>62.197089710335995</v>
      </c>
      <c r="AH9" s="372">
        <v>61.619331534432</v>
      </c>
      <c r="AI9" s="372">
        <v>58.927204139776009</v>
      </c>
      <c r="AJ9" s="372">
        <v>58.218198536511998</v>
      </c>
      <c r="AK9" s="372">
        <v>60.691840732319989</v>
      </c>
      <c r="AL9" s="372">
        <v>58.004849676704005</v>
      </c>
      <c r="AM9" s="372">
        <v>59.218043575488004</v>
      </c>
      <c r="AN9" s="372">
        <v>56.205930750143999</v>
      </c>
      <c r="AO9" s="372">
        <v>60.115658345343995</v>
      </c>
      <c r="AP9" s="372">
        <v>60.247105414271999</v>
      </c>
      <c r="AQ9" s="372">
        <v>61.13497814905601</v>
      </c>
      <c r="AR9" s="372">
        <v>56.999928091680012</v>
      </c>
      <c r="AS9" s="372">
        <v>55.580512595999991</v>
      </c>
      <c r="AT9" s="372">
        <v>57.409282114464006</v>
      </c>
      <c r="AU9" s="372">
        <v>60.396787449599998</v>
      </c>
      <c r="AV9" s="372">
        <v>60.112645066879992</v>
      </c>
      <c r="AW9" s="372">
        <v>51.675896708799996</v>
      </c>
      <c r="AX9" s="372">
        <v>51.921001798399999</v>
      </c>
      <c r="AY9" s="372">
        <v>48.054982361568001</v>
      </c>
      <c r="AZ9" s="372">
        <v>54.291191961440006</v>
      </c>
      <c r="BA9" s="372">
        <v>48.449983608320004</v>
      </c>
      <c r="BB9" s="372">
        <v>47.808405373215066</v>
      </c>
      <c r="BC9" s="372">
        <v>45.359672954399997</v>
      </c>
      <c r="BD9" s="372">
        <v>46.060420563359997</v>
      </c>
      <c r="BE9" s="372">
        <v>42.673267667519994</v>
      </c>
      <c r="BF9" s="373">
        <v>48.843753511840013</v>
      </c>
      <c r="BG9" s="1301">
        <v>43.479282902720001</v>
      </c>
      <c r="BH9" s="374">
        <v>35.409817683520011</v>
      </c>
      <c r="BI9" s="678"/>
      <c r="BJ9" s="1154"/>
      <c r="BM9" s="1230"/>
      <c r="BR9" s="1234"/>
      <c r="BS9" s="1234"/>
      <c r="BT9" s="1234"/>
    </row>
    <row r="10" spans="1:72" s="394" customFormat="1" ht="15" customHeight="1">
      <c r="A10" s="27"/>
      <c r="B10" s="27"/>
      <c r="C10" s="27"/>
      <c r="D10" s="27"/>
      <c r="E10" s="27"/>
      <c r="F10" s="27"/>
      <c r="G10" s="27"/>
      <c r="H10" s="27"/>
      <c r="I10" s="27"/>
      <c r="J10" s="27"/>
      <c r="K10" s="27"/>
      <c r="L10" s="27"/>
      <c r="M10" s="27"/>
      <c r="N10" s="27"/>
      <c r="O10" s="27"/>
      <c r="P10" s="27"/>
      <c r="Q10" s="27"/>
      <c r="R10" s="27"/>
      <c r="S10" s="27"/>
      <c r="T10" s="27"/>
      <c r="U10" s="321"/>
      <c r="V10" s="1297" t="s">
        <v>476</v>
      </c>
      <c r="W10" s="27"/>
      <c r="X10" s="1149"/>
      <c r="Y10" s="1149"/>
      <c r="Z10" s="1229"/>
      <c r="AA10" s="376">
        <v>41.985849505376002</v>
      </c>
      <c r="AB10" s="376">
        <v>40.795688416895999</v>
      </c>
      <c r="AC10" s="376">
        <v>37.793562286144009</v>
      </c>
      <c r="AD10" s="376">
        <v>36.139749621248001</v>
      </c>
      <c r="AE10" s="376">
        <v>39.184483009951997</v>
      </c>
      <c r="AF10" s="376">
        <v>41.544159582463998</v>
      </c>
      <c r="AG10" s="376">
        <v>37.906594078975992</v>
      </c>
      <c r="AH10" s="376">
        <v>37.184823184991998</v>
      </c>
      <c r="AI10" s="376">
        <v>37.398038868735995</v>
      </c>
      <c r="AJ10" s="376">
        <v>36.772853707072002</v>
      </c>
      <c r="AK10" s="376">
        <v>38.242422103199992</v>
      </c>
      <c r="AL10" s="376">
        <v>36.880304959904002</v>
      </c>
      <c r="AM10" s="376">
        <v>37.032533216448002</v>
      </c>
      <c r="AN10" s="376">
        <v>34.202957095103997</v>
      </c>
      <c r="AO10" s="376">
        <v>37.439074900864</v>
      </c>
      <c r="AP10" s="376">
        <v>37.732814808192003</v>
      </c>
      <c r="AQ10" s="376">
        <v>38.256852765376003</v>
      </c>
      <c r="AR10" s="376">
        <v>33.932382573600002</v>
      </c>
      <c r="AS10" s="376">
        <v>35.548057980959996</v>
      </c>
      <c r="AT10" s="376">
        <v>40.130428031904003</v>
      </c>
      <c r="AU10" s="376">
        <v>40.576025091839995</v>
      </c>
      <c r="AV10" s="376">
        <v>39.998026678399995</v>
      </c>
      <c r="AW10" s="376">
        <v>31.5219737392</v>
      </c>
      <c r="AX10" s="376">
        <v>31.584798882560001</v>
      </c>
      <c r="AY10" s="376">
        <v>28.250540249568001</v>
      </c>
      <c r="AZ10" s="376">
        <v>35.601890088800005</v>
      </c>
      <c r="BA10" s="377">
        <v>29.973598430720006</v>
      </c>
      <c r="BB10" s="376">
        <v>28.286013595935064</v>
      </c>
      <c r="BC10" s="378">
        <v>25.435759779359998</v>
      </c>
      <c r="BD10" s="376">
        <v>27.873658139039996</v>
      </c>
      <c r="BE10" s="376">
        <v>26.701363483199994</v>
      </c>
      <c r="BF10" s="378">
        <v>30.258568846240014</v>
      </c>
      <c r="BG10" s="377">
        <v>26.303042897599997</v>
      </c>
      <c r="BH10" s="379">
        <v>19.242215056960003</v>
      </c>
      <c r="BI10" s="1231"/>
      <c r="BJ10" s="1231"/>
      <c r="BK10" s="1233"/>
    </row>
    <row r="11" spans="1:72" s="394" customFormat="1" ht="15" customHeight="1">
      <c r="A11" s="27"/>
      <c r="B11" s="27"/>
      <c r="C11" s="27"/>
      <c r="D11" s="27"/>
      <c r="E11" s="27"/>
      <c r="F11" s="27"/>
      <c r="G11" s="27"/>
      <c r="H11" s="27"/>
      <c r="I11" s="27"/>
      <c r="J11" s="27"/>
      <c r="K11" s="27"/>
      <c r="L11" s="27"/>
      <c r="M11" s="27"/>
      <c r="N11" s="27"/>
      <c r="O11" s="27"/>
      <c r="P11" s="27"/>
      <c r="Q11" s="27"/>
      <c r="R11" s="27"/>
      <c r="S11" s="27"/>
      <c r="T11" s="27"/>
      <c r="U11" s="326"/>
      <c r="V11" s="1298" t="s">
        <v>477</v>
      </c>
      <c r="W11" s="27"/>
      <c r="X11" s="1149"/>
      <c r="Y11" s="1149"/>
      <c r="Z11" s="1229"/>
      <c r="AA11" s="330">
        <v>25.811882127359997</v>
      </c>
      <c r="AB11" s="330">
        <v>24.452554936320002</v>
      </c>
      <c r="AC11" s="330">
        <v>23.684967936</v>
      </c>
      <c r="AD11" s="330">
        <v>22.268208291840004</v>
      </c>
      <c r="AE11" s="330">
        <v>23.269505495040001</v>
      </c>
      <c r="AF11" s="330">
        <v>23.899941273600003</v>
      </c>
      <c r="AG11" s="330">
        <v>24.290495631360002</v>
      </c>
      <c r="AH11" s="330">
        <v>24.434508349440001</v>
      </c>
      <c r="AI11" s="330">
        <v>21.529165271040004</v>
      </c>
      <c r="AJ11" s="330">
        <v>21.44534482944</v>
      </c>
      <c r="AK11" s="330">
        <v>22.44941862912</v>
      </c>
      <c r="AL11" s="330">
        <v>21.124544716800003</v>
      </c>
      <c r="AM11" s="330">
        <v>22.185510359040002</v>
      </c>
      <c r="AN11" s="330">
        <v>22.002973655040002</v>
      </c>
      <c r="AO11" s="330">
        <v>22.676583444480002</v>
      </c>
      <c r="AP11" s="330">
        <v>22.514290606079999</v>
      </c>
      <c r="AQ11" s="330">
        <v>22.878125383680004</v>
      </c>
      <c r="AR11" s="330">
        <v>23.067545518080003</v>
      </c>
      <c r="AS11" s="330">
        <v>20.032454615040002</v>
      </c>
      <c r="AT11" s="330">
        <v>17.278854082560002</v>
      </c>
      <c r="AU11" s="330">
        <v>19.82076235776</v>
      </c>
      <c r="AV11" s="330">
        <v>20.114618388479997</v>
      </c>
      <c r="AW11" s="330">
        <v>20.1539229696</v>
      </c>
      <c r="AX11" s="330">
        <v>20.336202915839998</v>
      </c>
      <c r="AY11" s="330">
        <v>19.804442112</v>
      </c>
      <c r="AZ11" s="330">
        <v>18.689301872640002</v>
      </c>
      <c r="BA11" s="380">
        <v>18.476385177600001</v>
      </c>
      <c r="BB11" s="330">
        <v>19.522391777280003</v>
      </c>
      <c r="BC11" s="381">
        <v>19.923913175040003</v>
      </c>
      <c r="BD11" s="330">
        <v>18.186762424320001</v>
      </c>
      <c r="BE11" s="330">
        <v>15.97190418432</v>
      </c>
      <c r="BF11" s="381">
        <v>18.5851846656</v>
      </c>
      <c r="BG11" s="380">
        <v>17.17624000512</v>
      </c>
      <c r="BH11" s="382">
        <v>16.167602626560004</v>
      </c>
      <c r="BI11" s="383"/>
      <c r="BJ11" s="1231"/>
      <c r="BK11" s="1233"/>
    </row>
    <row r="12" spans="1:72">
      <c r="A12" s="27"/>
      <c r="B12" s="177"/>
      <c r="C12" s="177"/>
      <c r="D12" s="177"/>
      <c r="E12" s="177"/>
      <c r="F12" s="177"/>
      <c r="G12" s="177"/>
      <c r="H12" s="177"/>
      <c r="I12" s="177"/>
      <c r="J12" s="177"/>
      <c r="K12" s="177"/>
      <c r="L12" s="177"/>
      <c r="M12" s="177"/>
      <c r="N12" s="177"/>
      <c r="O12" s="177"/>
      <c r="P12" s="177"/>
      <c r="Q12" s="177"/>
      <c r="R12" s="177"/>
      <c r="S12" s="177"/>
      <c r="T12" s="177"/>
      <c r="U12" s="1296" t="s">
        <v>483</v>
      </c>
      <c r="V12" s="923"/>
      <c r="W12" s="177"/>
      <c r="X12" s="1149"/>
      <c r="Y12" s="1149"/>
      <c r="Z12" s="1229"/>
      <c r="AA12" s="322">
        <v>28002.443564406996</v>
      </c>
      <c r="AB12" s="322">
        <v>27824.998421324319</v>
      </c>
      <c r="AC12" s="322">
        <v>28825.396245136606</v>
      </c>
      <c r="AD12" s="322">
        <v>28746.314404720993</v>
      </c>
      <c r="AE12" s="322">
        <v>29344.849560619987</v>
      </c>
      <c r="AF12" s="322">
        <v>28764.366757898533</v>
      </c>
      <c r="AG12" s="322">
        <v>28109.0184506925</v>
      </c>
      <c r="AH12" s="322">
        <v>28273.910604237848</v>
      </c>
      <c r="AI12" s="322">
        <v>27132.881146260846</v>
      </c>
      <c r="AJ12" s="322">
        <v>27243.869423540589</v>
      </c>
      <c r="AK12" s="322">
        <v>27100.452041364297</v>
      </c>
      <c r="AL12" s="322">
        <v>26603.617840543295</v>
      </c>
      <c r="AM12" s="322">
        <v>26764.174635647003</v>
      </c>
      <c r="AN12" s="322">
        <v>26253.988643777397</v>
      </c>
      <c r="AO12" s="322">
        <v>26255.292085661174</v>
      </c>
      <c r="AP12" s="322">
        <v>26600.478058025135</v>
      </c>
      <c r="AQ12" s="322">
        <v>26399.44769737051</v>
      </c>
      <c r="AR12" s="322">
        <v>26164.833446369885</v>
      </c>
      <c r="AS12" s="322">
        <v>25828.878771976</v>
      </c>
      <c r="AT12" s="322">
        <v>25859.647751021032</v>
      </c>
      <c r="AU12" s="322">
        <v>25749.925313321295</v>
      </c>
      <c r="AV12" s="322">
        <v>25075.890378819284</v>
      </c>
      <c r="AW12" s="322">
        <v>24664.094524471817</v>
      </c>
      <c r="AX12" s="322">
        <v>24987.630150013742</v>
      </c>
      <c r="AY12" s="322">
        <v>24747.540015099836</v>
      </c>
      <c r="AZ12" s="322">
        <v>24551.209613684878</v>
      </c>
      <c r="BA12" s="322">
        <v>24656.114915823353</v>
      </c>
      <c r="BB12" s="322">
        <v>24624.50844727924</v>
      </c>
      <c r="BC12" s="322">
        <v>24508.409354283773</v>
      </c>
      <c r="BD12" s="322">
        <v>24548.832676269529</v>
      </c>
      <c r="BE12" s="322">
        <v>24668.580608519729</v>
      </c>
      <c r="BF12" s="359">
        <v>24789.121650234323</v>
      </c>
      <c r="BG12" s="1300">
        <v>24469.119737931582</v>
      </c>
      <c r="BH12" s="360">
        <v>24202.585312981166</v>
      </c>
      <c r="BI12" s="678"/>
      <c r="BJ12" s="1154"/>
      <c r="BM12" s="1230"/>
    </row>
    <row r="13" spans="1:72" s="394" customFormat="1" ht="15" customHeight="1">
      <c r="A13" s="27"/>
      <c r="B13" s="27"/>
      <c r="C13" s="27"/>
      <c r="D13" s="27"/>
      <c r="E13" s="27"/>
      <c r="F13" s="27"/>
      <c r="G13" s="27"/>
      <c r="H13" s="27"/>
      <c r="I13" s="27"/>
      <c r="J13" s="27"/>
      <c r="K13" s="27"/>
      <c r="L13" s="27"/>
      <c r="M13" s="27"/>
      <c r="N13" s="27"/>
      <c r="O13" s="27"/>
      <c r="P13" s="27"/>
      <c r="Q13" s="27"/>
      <c r="R13" s="27"/>
      <c r="S13" s="27"/>
      <c r="T13" s="27"/>
      <c r="U13" s="321"/>
      <c r="V13" s="1297" t="s">
        <v>478</v>
      </c>
      <c r="W13" s="27"/>
      <c r="X13" s="1149"/>
      <c r="Y13" s="1149"/>
      <c r="Z13" s="1229"/>
      <c r="AA13" s="324">
        <v>10553.652466618023</v>
      </c>
      <c r="AB13" s="324">
        <v>10763.28943203911</v>
      </c>
      <c r="AC13" s="324">
        <v>10835.457673705234</v>
      </c>
      <c r="AD13" s="324">
        <v>10720.156918063341</v>
      </c>
      <c r="AE13" s="324">
        <v>10555.23939621022</v>
      </c>
      <c r="AF13" s="324">
        <v>10436.664940913421</v>
      </c>
      <c r="AG13" s="324">
        <v>10324.046506900433</v>
      </c>
      <c r="AH13" s="324">
        <v>10278.179590889938</v>
      </c>
      <c r="AI13" s="324">
        <v>10211.457769714494</v>
      </c>
      <c r="AJ13" s="324">
        <v>10161.963564695219</v>
      </c>
      <c r="AK13" s="324">
        <v>10042.300845934904</v>
      </c>
      <c r="AL13" s="324">
        <v>10095.273137682798</v>
      </c>
      <c r="AM13" s="324">
        <v>10023.896592287514</v>
      </c>
      <c r="AN13" s="324">
        <v>9913.249742825119</v>
      </c>
      <c r="AO13" s="324">
        <v>9709.099453565861</v>
      </c>
      <c r="AP13" s="324">
        <v>9688.7952188536237</v>
      </c>
      <c r="AQ13" s="324">
        <v>9661.4849310847258</v>
      </c>
      <c r="AR13" s="324">
        <v>9714.075648000111</v>
      </c>
      <c r="AS13" s="324">
        <v>9617.2720125056858</v>
      </c>
      <c r="AT13" s="324">
        <v>9497.3324371309081</v>
      </c>
      <c r="AU13" s="324">
        <v>9186.3639115792903</v>
      </c>
      <c r="AV13" s="324">
        <v>9132.7775785735357</v>
      </c>
      <c r="AW13" s="324">
        <v>8907.5060934577177</v>
      </c>
      <c r="AX13" s="324">
        <v>8665.2694607916164</v>
      </c>
      <c r="AY13" s="324">
        <v>8448.6770960528665</v>
      </c>
      <c r="AZ13" s="324">
        <v>8438.0028257688627</v>
      </c>
      <c r="BA13" s="362">
        <v>8378.448017802164</v>
      </c>
      <c r="BB13" s="324">
        <v>8393.420560857754</v>
      </c>
      <c r="BC13" s="363">
        <v>8360.7943576454782</v>
      </c>
      <c r="BD13" s="324">
        <v>8474.6811709356753</v>
      </c>
      <c r="BE13" s="324">
        <v>8554.5318149397372</v>
      </c>
      <c r="BF13" s="362">
        <v>8651.7334731105657</v>
      </c>
      <c r="BG13" s="362">
        <v>8670.5788071203569</v>
      </c>
      <c r="BH13" s="364">
        <v>8559.5272820433547</v>
      </c>
      <c r="BI13" s="383"/>
      <c r="BJ13" s="1231"/>
    </row>
    <row r="14" spans="1:72" s="394" customFormat="1" ht="15" customHeight="1">
      <c r="A14" s="27"/>
      <c r="B14" s="27"/>
      <c r="C14" s="27"/>
      <c r="D14" s="27"/>
      <c r="E14" s="27"/>
      <c r="F14" s="27"/>
      <c r="G14" s="27"/>
      <c r="H14" s="27"/>
      <c r="I14" s="27"/>
      <c r="J14" s="27"/>
      <c r="K14" s="27"/>
      <c r="L14" s="27"/>
      <c r="M14" s="27"/>
      <c r="N14" s="27"/>
      <c r="O14" s="27"/>
      <c r="P14" s="27"/>
      <c r="Q14" s="27"/>
      <c r="R14" s="27"/>
      <c r="S14" s="27"/>
      <c r="T14" s="27"/>
      <c r="U14" s="321"/>
      <c r="V14" s="1299" t="s">
        <v>479</v>
      </c>
      <c r="W14" s="27"/>
      <c r="X14" s="1149"/>
      <c r="Y14" s="1149"/>
      <c r="Z14" s="1229"/>
      <c r="AA14" s="325">
        <v>3786.0902614134038</v>
      </c>
      <c r="AB14" s="325">
        <v>3805.2340862315323</v>
      </c>
      <c r="AC14" s="325">
        <v>3801.7159431662531</v>
      </c>
      <c r="AD14" s="325">
        <v>3721.5885848000657</v>
      </c>
      <c r="AE14" s="325">
        <v>3619.8715948148292</v>
      </c>
      <c r="AF14" s="325">
        <v>3595.471783316345</v>
      </c>
      <c r="AG14" s="325">
        <v>3568.6372708827803</v>
      </c>
      <c r="AH14" s="325">
        <v>3531.7083224610988</v>
      </c>
      <c r="AI14" s="325">
        <v>3476.272967873484</v>
      </c>
      <c r="AJ14" s="325">
        <v>3445.0931565429091</v>
      </c>
      <c r="AK14" s="325">
        <v>3365.4434961651282</v>
      </c>
      <c r="AL14" s="325">
        <v>3342.1931742765983</v>
      </c>
      <c r="AM14" s="325">
        <v>3328.91882673292</v>
      </c>
      <c r="AN14" s="325">
        <v>3277.7469030696025</v>
      </c>
      <c r="AO14" s="325">
        <v>3197.05987987664</v>
      </c>
      <c r="AP14" s="325">
        <v>3180.4054420220787</v>
      </c>
      <c r="AQ14" s="325">
        <v>3105.8753801242092</v>
      </c>
      <c r="AR14" s="325">
        <v>3046.2667475902663</v>
      </c>
      <c r="AS14" s="325">
        <v>2991.2279864971133</v>
      </c>
      <c r="AT14" s="325">
        <v>2946.5951038728358</v>
      </c>
      <c r="AU14" s="325">
        <v>2880.7112921444364</v>
      </c>
      <c r="AV14" s="325">
        <v>2876.2641626586637</v>
      </c>
      <c r="AW14" s="325">
        <v>2829.2562735996898</v>
      </c>
      <c r="AX14" s="325">
        <v>2759.260783129736</v>
      </c>
      <c r="AY14" s="325">
        <v>2710.784291148489</v>
      </c>
      <c r="AZ14" s="325">
        <v>2707.2133317362582</v>
      </c>
      <c r="BA14" s="365">
        <v>2664.1881257895989</v>
      </c>
      <c r="BB14" s="325">
        <v>2678.6457088220363</v>
      </c>
      <c r="BC14" s="366">
        <v>2679.6210513244805</v>
      </c>
      <c r="BD14" s="325">
        <v>2701.1269850405879</v>
      </c>
      <c r="BE14" s="325">
        <v>2712.1276970606477</v>
      </c>
      <c r="BF14" s="365">
        <v>2750.7406052058454</v>
      </c>
      <c r="BG14" s="365">
        <v>2703.3809793449946</v>
      </c>
      <c r="BH14" s="367">
        <v>2647.9652332280903</v>
      </c>
      <c r="BI14" s="1231"/>
      <c r="BJ14" s="1231"/>
    </row>
    <row r="15" spans="1:72" s="394" customFormat="1" ht="15" customHeight="1">
      <c r="A15" s="27"/>
      <c r="B15" s="27"/>
      <c r="C15" s="27"/>
      <c r="D15" s="27"/>
      <c r="E15" s="27"/>
      <c r="F15" s="27"/>
      <c r="G15" s="27"/>
      <c r="H15" s="27"/>
      <c r="I15" s="27"/>
      <c r="J15" s="27"/>
      <c r="K15" s="27"/>
      <c r="L15" s="27"/>
      <c r="M15" s="27"/>
      <c r="N15" s="27"/>
      <c r="O15" s="27"/>
      <c r="P15" s="27"/>
      <c r="Q15" s="27"/>
      <c r="R15" s="27"/>
      <c r="S15" s="27"/>
      <c r="T15" s="27"/>
      <c r="U15" s="321"/>
      <c r="V15" s="1299" t="s">
        <v>480</v>
      </c>
      <c r="W15" s="27"/>
      <c r="X15" s="1149"/>
      <c r="Y15" s="1149"/>
      <c r="Z15" s="1229"/>
      <c r="AA15" s="325">
        <v>13584.764366957101</v>
      </c>
      <c r="AB15" s="325">
        <v>13188.587258901342</v>
      </c>
      <c r="AC15" s="325">
        <v>14111.684726430112</v>
      </c>
      <c r="AD15" s="325">
        <v>14238.115895682149</v>
      </c>
      <c r="AE15" s="325">
        <v>15094.759159785022</v>
      </c>
      <c r="AF15" s="325">
        <v>14663.15386732317</v>
      </c>
      <c r="AG15" s="325">
        <v>14150.097459898669</v>
      </c>
      <c r="AH15" s="325">
        <v>14399.07864910752</v>
      </c>
      <c r="AI15" s="325">
        <v>13386.596638809238</v>
      </c>
      <c r="AJ15" s="325">
        <v>13578.903738651679</v>
      </c>
      <c r="AK15" s="325">
        <v>13636.491436431661</v>
      </c>
      <c r="AL15" s="325">
        <v>13111.955591121026</v>
      </c>
      <c r="AM15" s="325">
        <v>13358.420116990372</v>
      </c>
      <c r="AN15" s="325">
        <v>13014.371685929143</v>
      </c>
      <c r="AO15" s="325">
        <v>13302.630324241221</v>
      </c>
      <c r="AP15" s="325">
        <v>13682.059637568993</v>
      </c>
      <c r="AQ15" s="325">
        <v>13585.968361751316</v>
      </c>
      <c r="AR15" s="325">
        <v>13358.668977988698</v>
      </c>
      <c r="AS15" s="325">
        <v>13178.136712733207</v>
      </c>
      <c r="AT15" s="325">
        <v>13378.785519196026</v>
      </c>
      <c r="AU15" s="325">
        <v>13648.583329375993</v>
      </c>
      <c r="AV15" s="325">
        <v>13031.693767459192</v>
      </c>
      <c r="AW15" s="325">
        <v>12892.195718380552</v>
      </c>
      <c r="AX15" s="325">
        <v>13527.109300428441</v>
      </c>
      <c r="AY15" s="325">
        <v>13553.577878798871</v>
      </c>
      <c r="AZ15" s="325">
        <v>13373.510706831774</v>
      </c>
      <c r="BA15" s="365">
        <v>13583.066907688251</v>
      </c>
      <c r="BB15" s="325">
        <v>13523.123268899248</v>
      </c>
      <c r="BC15" s="366">
        <v>13439.425915667691</v>
      </c>
      <c r="BD15" s="325">
        <v>13342.228313960222</v>
      </c>
      <c r="BE15" s="325">
        <v>13371.57126523925</v>
      </c>
      <c r="BF15" s="366">
        <v>13354.757516672817</v>
      </c>
      <c r="BG15" s="365">
        <v>13066.731725704878</v>
      </c>
      <c r="BH15" s="367">
        <v>12966.992929941189</v>
      </c>
      <c r="BI15" s="1231"/>
      <c r="BJ15" s="1231"/>
    </row>
    <row r="16" spans="1:72" s="394" customFormat="1" ht="15" customHeight="1">
      <c r="A16" s="27"/>
      <c r="B16" s="27"/>
      <c r="C16" s="27"/>
      <c r="D16" s="27"/>
      <c r="E16" s="27"/>
      <c r="F16" s="27"/>
      <c r="G16" s="27"/>
      <c r="H16" s="27"/>
      <c r="I16" s="27"/>
      <c r="J16" s="27"/>
      <c r="K16" s="27"/>
      <c r="L16" s="27"/>
      <c r="M16" s="27"/>
      <c r="N16" s="27"/>
      <c r="O16" s="27"/>
      <c r="P16" s="27"/>
      <c r="Q16" s="27"/>
      <c r="R16" s="27"/>
      <c r="S16" s="27"/>
      <c r="T16" s="27"/>
      <c r="U16" s="326"/>
      <c r="V16" s="1298" t="s">
        <v>481</v>
      </c>
      <c r="W16" s="27"/>
      <c r="X16" s="1149"/>
      <c r="Y16" s="1149"/>
      <c r="Z16" s="1229"/>
      <c r="AA16" s="329">
        <v>77.936469418468775</v>
      </c>
      <c r="AB16" s="329">
        <v>67.887644152335511</v>
      </c>
      <c r="AC16" s="329">
        <v>76.537901835007162</v>
      </c>
      <c r="AD16" s="329">
        <v>66.453006175434481</v>
      </c>
      <c r="AE16" s="329">
        <v>74.9794098099173</v>
      </c>
      <c r="AF16" s="329">
        <v>69.076166345591602</v>
      </c>
      <c r="AG16" s="329">
        <v>66.237213010619683</v>
      </c>
      <c r="AH16" s="329">
        <v>64.944041779289975</v>
      </c>
      <c r="AI16" s="329">
        <v>58.553769863631018</v>
      </c>
      <c r="AJ16" s="330">
        <v>57.908963650782937</v>
      </c>
      <c r="AK16" s="330">
        <v>56.216262832604087</v>
      </c>
      <c r="AL16" s="330">
        <v>54.195937462870234</v>
      </c>
      <c r="AM16" s="330">
        <v>52.939099636199451</v>
      </c>
      <c r="AN16" s="330">
        <v>48.620311953530845</v>
      </c>
      <c r="AO16" s="330">
        <v>46.50242797745382</v>
      </c>
      <c r="AP16" s="330">
        <v>49.217759580439989</v>
      </c>
      <c r="AQ16" s="330">
        <v>46.11902441025736</v>
      </c>
      <c r="AR16" s="330">
        <v>45.822072790812598</v>
      </c>
      <c r="AS16" s="330">
        <v>42.242060239993478</v>
      </c>
      <c r="AT16" s="330">
        <v>36.934690821261476</v>
      </c>
      <c r="AU16" s="330">
        <v>34.266780221578216</v>
      </c>
      <c r="AV16" s="330">
        <v>35.154870127892444</v>
      </c>
      <c r="AW16" s="330">
        <v>35.136439033858579</v>
      </c>
      <c r="AX16" s="330">
        <v>35.99060566394634</v>
      </c>
      <c r="AY16" s="330">
        <v>34.500749099608178</v>
      </c>
      <c r="AZ16" s="330">
        <v>32.482749347982299</v>
      </c>
      <c r="BA16" s="380">
        <v>30.411864543339604</v>
      </c>
      <c r="BB16" s="330">
        <v>29.318908700205291</v>
      </c>
      <c r="BC16" s="381">
        <v>28.568029646121047</v>
      </c>
      <c r="BD16" s="330">
        <v>30.796206333043656</v>
      </c>
      <c r="BE16" s="330">
        <v>30.349831280090861</v>
      </c>
      <c r="BF16" s="381">
        <v>31.890055245092853</v>
      </c>
      <c r="BG16" s="380">
        <v>28.428225761351115</v>
      </c>
      <c r="BH16" s="382">
        <v>28.099867768533091</v>
      </c>
      <c r="BI16" s="1231"/>
      <c r="BJ16" s="1231"/>
    </row>
    <row r="17" spans="1:72" ht="13.35" customHeight="1">
      <c r="U17" s="1296" t="s">
        <v>484</v>
      </c>
      <c r="V17" s="1157"/>
      <c r="X17" s="1149"/>
      <c r="Y17" s="1149"/>
      <c r="Z17" s="1229"/>
      <c r="AA17" s="322">
        <v>14620.832974796205</v>
      </c>
      <c r="AB17" s="322">
        <v>14453.489452739032</v>
      </c>
      <c r="AC17" s="322">
        <v>14334.679103482602</v>
      </c>
      <c r="AD17" s="322">
        <v>14025.423757282459</v>
      </c>
      <c r="AE17" s="322">
        <v>13736.751812354913</v>
      </c>
      <c r="AF17" s="322">
        <v>13328.73766680172</v>
      </c>
      <c r="AG17" s="322">
        <v>12934.148566062926</v>
      </c>
      <c r="AH17" s="322">
        <v>12496.225799644842</v>
      </c>
      <c r="AI17" s="322">
        <v>11976.68847007359</v>
      </c>
      <c r="AJ17" s="322">
        <v>11507.302261395856</v>
      </c>
      <c r="AK17" s="322">
        <v>11072.454185790742</v>
      </c>
      <c r="AL17" s="322">
        <v>10572.32109014605</v>
      </c>
      <c r="AM17" s="322">
        <v>10106.313463948598</v>
      </c>
      <c r="AN17" s="322">
        <v>9677.925753748741</v>
      </c>
      <c r="AO17" s="322">
        <v>9218.4398094950902</v>
      </c>
      <c r="AP17" s="322">
        <v>8776.6138553066412</v>
      </c>
      <c r="AQ17" s="322">
        <v>8283.3327338440449</v>
      </c>
      <c r="AR17" s="322">
        <v>7824.336848091104</v>
      </c>
      <c r="AS17" s="322">
        <v>7365.1063372566805</v>
      </c>
      <c r="AT17" s="322">
        <v>6872.4256525402743</v>
      </c>
      <c r="AU17" s="322">
        <v>6434.411545856472</v>
      </c>
      <c r="AV17" s="322">
        <v>6100.0200221983159</v>
      </c>
      <c r="AW17" s="322">
        <v>5789.9299910154696</v>
      </c>
      <c r="AX17" s="322">
        <v>5506.9670551646859</v>
      </c>
      <c r="AY17" s="322">
        <v>5233.5198828035554</v>
      </c>
      <c r="AZ17" s="322">
        <v>4972.0517354917693</v>
      </c>
      <c r="BA17" s="322">
        <v>4716.1672172515273</v>
      </c>
      <c r="BB17" s="322">
        <v>4462.495928297586</v>
      </c>
      <c r="BC17" s="322">
        <v>4265.7918227976543</v>
      </c>
      <c r="BD17" s="322">
        <v>4090.2348719706624</v>
      </c>
      <c r="BE17" s="322">
        <v>3897.5848322315433</v>
      </c>
      <c r="BF17" s="359">
        <v>3751.2753461103011</v>
      </c>
      <c r="BG17" s="1300">
        <v>3594.1695784772501</v>
      </c>
      <c r="BH17" s="360">
        <v>3491.7668317388288</v>
      </c>
      <c r="BI17" s="678"/>
      <c r="BJ17" s="1154"/>
      <c r="BM17" s="1230"/>
    </row>
    <row r="18" spans="1:72" s="394" customFormat="1" ht="16.649999999999999" customHeight="1">
      <c r="A18" s="1149"/>
      <c r="B18" s="1149"/>
      <c r="C18" s="1149"/>
      <c r="D18" s="1149"/>
      <c r="E18" s="1149"/>
      <c r="F18" s="1149"/>
      <c r="G18" s="1149"/>
      <c r="H18" s="1149"/>
      <c r="I18" s="1149"/>
      <c r="J18" s="1149"/>
      <c r="K18" s="1149"/>
      <c r="L18" s="1149"/>
      <c r="M18" s="1149"/>
      <c r="N18" s="1149"/>
      <c r="O18" s="1149"/>
      <c r="P18" s="1149"/>
      <c r="Q18" s="1149"/>
      <c r="R18" s="1149"/>
      <c r="S18" s="1149"/>
      <c r="T18" s="1149"/>
      <c r="U18" s="1158"/>
      <c r="V18" s="920" t="s">
        <v>470</v>
      </c>
      <c r="W18" s="1149"/>
      <c r="X18" s="1149"/>
      <c r="Y18" s="1149"/>
      <c r="Z18" s="1229"/>
      <c r="AA18" s="324">
        <v>11168.987512390584</v>
      </c>
      <c r="AB18" s="324">
        <v>11029.446792136983</v>
      </c>
      <c r="AC18" s="324">
        <v>10936.536621267131</v>
      </c>
      <c r="AD18" s="324">
        <v>10684.697574316586</v>
      </c>
      <c r="AE18" s="324">
        <v>10461.384632864749</v>
      </c>
      <c r="AF18" s="324">
        <v>10088.697562046584</v>
      </c>
      <c r="AG18" s="324">
        <v>9736.8027750214915</v>
      </c>
      <c r="AH18" s="324">
        <v>9342.7773683505511</v>
      </c>
      <c r="AI18" s="324">
        <v>8886.7140286966387</v>
      </c>
      <c r="AJ18" s="324">
        <v>8449.9906470965343</v>
      </c>
      <c r="AK18" s="324">
        <v>8042.6837696890652</v>
      </c>
      <c r="AL18" s="324">
        <v>7637.8833885919221</v>
      </c>
      <c r="AM18" s="324">
        <v>7235.3053547378559</v>
      </c>
      <c r="AN18" s="324">
        <v>6831.5781188218398</v>
      </c>
      <c r="AO18" s="324">
        <v>6417.7570602271553</v>
      </c>
      <c r="AP18" s="324">
        <v>6005.6969108276571</v>
      </c>
      <c r="AQ18" s="324">
        <v>5582.5225397732538</v>
      </c>
      <c r="AR18" s="324">
        <v>5190.639136947676</v>
      </c>
      <c r="AS18" s="324">
        <v>4753.9627989698129</v>
      </c>
      <c r="AT18" s="324">
        <v>4373.1957562870593</v>
      </c>
      <c r="AU18" s="324">
        <v>4001.409057661529</v>
      </c>
      <c r="AV18" s="324">
        <v>3702.3119133397231</v>
      </c>
      <c r="AW18" s="324">
        <v>3449.0317669426886</v>
      </c>
      <c r="AX18" s="324">
        <v>3208.0363857747375</v>
      </c>
      <c r="AY18" s="324">
        <v>2958.1892741369888</v>
      </c>
      <c r="AZ18" s="324">
        <v>2735.9773759646478</v>
      </c>
      <c r="BA18" s="362">
        <v>2520.5352400496777</v>
      </c>
      <c r="BB18" s="324">
        <v>2346.1172807019966</v>
      </c>
      <c r="BC18" s="363">
        <v>2175.7577345379032</v>
      </c>
      <c r="BD18" s="324">
        <v>2026.5283385989792</v>
      </c>
      <c r="BE18" s="324">
        <v>1887.6915322246955</v>
      </c>
      <c r="BF18" s="363">
        <v>1759.2912272673882</v>
      </c>
      <c r="BG18" s="362">
        <v>1633.6768281628936</v>
      </c>
      <c r="BH18" s="364">
        <v>1531.8099006924397</v>
      </c>
      <c r="BI18" s="384"/>
      <c r="BJ18" s="1235"/>
    </row>
    <row r="19" spans="1:72" s="394" customFormat="1" ht="15" customHeight="1">
      <c r="A19" s="1149"/>
      <c r="B19" s="1149"/>
      <c r="C19" s="1149"/>
      <c r="D19" s="1149"/>
      <c r="E19" s="1149"/>
      <c r="F19" s="1149"/>
      <c r="G19" s="1149"/>
      <c r="H19" s="1149"/>
      <c r="I19" s="1149"/>
      <c r="J19" s="1149"/>
      <c r="K19" s="1149"/>
      <c r="L19" s="1149"/>
      <c r="M19" s="1149"/>
      <c r="N19" s="1149"/>
      <c r="O19" s="1149"/>
      <c r="P19" s="1149"/>
      <c r="Q19" s="1149"/>
      <c r="R19" s="1149"/>
      <c r="S19" s="1149"/>
      <c r="T19" s="1149"/>
      <c r="U19" s="1158"/>
      <c r="V19" s="921" t="s">
        <v>466</v>
      </c>
      <c r="W19" s="1149"/>
      <c r="X19" s="1149"/>
      <c r="Y19" s="1149"/>
      <c r="Z19" s="1229"/>
      <c r="AA19" s="385">
        <v>60.471456098349925</v>
      </c>
      <c r="AB19" s="385">
        <v>59.787919485866539</v>
      </c>
      <c r="AC19" s="385">
        <v>59.917379543310133</v>
      </c>
      <c r="AD19" s="385">
        <v>60.062843449619393</v>
      </c>
      <c r="AE19" s="385">
        <v>59.755911788135244</v>
      </c>
      <c r="AF19" s="385">
        <v>59.891958351896804</v>
      </c>
      <c r="AG19" s="385">
        <v>60.042155318399999</v>
      </c>
      <c r="AH19" s="385">
        <v>60.3265988064</v>
      </c>
      <c r="AI19" s="385">
        <v>60.017911685280005</v>
      </c>
      <c r="AJ19" s="385">
        <v>60.254123260320007</v>
      </c>
      <c r="AK19" s="385">
        <v>60.564982987680011</v>
      </c>
      <c r="AL19" s="385">
        <v>61.118205112800013</v>
      </c>
      <c r="AM19" s="385">
        <v>77.530655484960008</v>
      </c>
      <c r="AN19" s="385">
        <v>91.147246660959993</v>
      </c>
      <c r="AO19" s="385">
        <v>94.102368156799997</v>
      </c>
      <c r="AP19" s="385">
        <v>106.88330629651199</v>
      </c>
      <c r="AQ19" s="385">
        <v>110.3389171000064</v>
      </c>
      <c r="AR19" s="385">
        <v>106.57965153473282</v>
      </c>
      <c r="AS19" s="325">
        <v>119.78478657221758</v>
      </c>
      <c r="AT19" s="325">
        <v>118.78708705589298</v>
      </c>
      <c r="AU19" s="385">
        <v>103.74785085438322</v>
      </c>
      <c r="AV19" s="325">
        <v>114.6462944563329</v>
      </c>
      <c r="AW19" s="325">
        <v>113.45491728255999</v>
      </c>
      <c r="AX19" s="325">
        <v>112.23647671014402</v>
      </c>
      <c r="AY19" s="325">
        <v>111.87744762510593</v>
      </c>
      <c r="AZ19" s="325">
        <v>114.01015745344</v>
      </c>
      <c r="BA19" s="365">
        <v>115.49715818979236</v>
      </c>
      <c r="BB19" s="325">
        <v>100.42088837145599</v>
      </c>
      <c r="BC19" s="366">
        <v>99.561636040012814</v>
      </c>
      <c r="BD19" s="325">
        <v>92.203026465689589</v>
      </c>
      <c r="BE19" s="325">
        <v>83.218772496959986</v>
      </c>
      <c r="BF19" s="366">
        <v>85.657975142118389</v>
      </c>
      <c r="BG19" s="365">
        <v>85.666604030796805</v>
      </c>
      <c r="BH19" s="367">
        <v>85.13561721344</v>
      </c>
      <c r="BI19" s="1231"/>
      <c r="BJ19" s="1231"/>
    </row>
    <row r="20" spans="1:72" s="394" customFormat="1" ht="27">
      <c r="A20" s="1149"/>
      <c r="B20" s="1149"/>
      <c r="C20" s="1149"/>
      <c r="D20" s="1149"/>
      <c r="E20" s="1149"/>
      <c r="F20" s="1149"/>
      <c r="G20" s="1149"/>
      <c r="H20" s="1149"/>
      <c r="I20" s="1149"/>
      <c r="J20" s="1149"/>
      <c r="K20" s="1149"/>
      <c r="L20" s="1149"/>
      <c r="M20" s="1149"/>
      <c r="N20" s="1149"/>
      <c r="O20" s="1149"/>
      <c r="P20" s="1149"/>
      <c r="Q20" s="1149"/>
      <c r="R20" s="1149"/>
      <c r="S20" s="1149"/>
      <c r="T20" s="1149"/>
      <c r="U20" s="1158"/>
      <c r="V20" s="924" t="s">
        <v>467</v>
      </c>
      <c r="W20" s="1149"/>
      <c r="X20" s="1149"/>
      <c r="Y20" s="1149"/>
      <c r="Z20" s="1229"/>
      <c r="AA20" s="385">
        <v>31.180506328572431</v>
      </c>
      <c r="AB20" s="385">
        <v>30.675311639242423</v>
      </c>
      <c r="AC20" s="385">
        <v>31.115111660950191</v>
      </c>
      <c r="AD20" s="385">
        <v>31.007498368845759</v>
      </c>
      <c r="AE20" s="385">
        <v>32.549608210285882</v>
      </c>
      <c r="AF20" s="385">
        <v>32.969190194382136</v>
      </c>
      <c r="AG20" s="385">
        <v>33.463733694726969</v>
      </c>
      <c r="AH20" s="385">
        <v>27.956708567948432</v>
      </c>
      <c r="AI20" s="385">
        <v>26.652283446335225</v>
      </c>
      <c r="AJ20" s="385">
        <v>26.468889195439772</v>
      </c>
      <c r="AK20" s="385">
        <v>23.034931625934348</v>
      </c>
      <c r="AL20" s="385">
        <v>18.61596658607462</v>
      </c>
      <c r="AM20" s="385">
        <v>27.054472206612949</v>
      </c>
      <c r="AN20" s="385">
        <v>23.316139178979284</v>
      </c>
      <c r="AO20" s="385">
        <v>21.13907961115811</v>
      </c>
      <c r="AP20" s="385">
        <v>19.661770564104472</v>
      </c>
      <c r="AQ20" s="385">
        <v>18.193687651842666</v>
      </c>
      <c r="AR20" s="385">
        <v>16.839666252289046</v>
      </c>
      <c r="AS20" s="385">
        <v>15.941563104021039</v>
      </c>
      <c r="AT20" s="385">
        <v>14.18161075399529</v>
      </c>
      <c r="AU20" s="385">
        <v>12.956048181528807</v>
      </c>
      <c r="AV20" s="385">
        <v>11.977564667602728</v>
      </c>
      <c r="AW20" s="385">
        <v>12.618088479592693</v>
      </c>
      <c r="AX20" s="385">
        <v>13.315155574878773</v>
      </c>
      <c r="AY20" s="385">
        <v>11.508988814677409</v>
      </c>
      <c r="AZ20" s="385">
        <v>11.455019294578156</v>
      </c>
      <c r="BA20" s="386">
        <v>10.434082210355346</v>
      </c>
      <c r="BB20" s="385">
        <v>11.494315723438921</v>
      </c>
      <c r="BC20" s="387">
        <v>11.898678256287608</v>
      </c>
      <c r="BD20" s="385">
        <v>11.12190402509896</v>
      </c>
      <c r="BE20" s="385">
        <v>9.9610022204427118</v>
      </c>
      <c r="BF20" s="387">
        <v>9.4628316573491507</v>
      </c>
      <c r="BG20" s="386">
        <v>9.2392888413756822</v>
      </c>
      <c r="BH20" s="388">
        <v>9.2392888413756822</v>
      </c>
      <c r="BI20" s="1235"/>
      <c r="BJ20" s="1235"/>
      <c r="BL20" s="1236"/>
    </row>
    <row r="21" spans="1:72" s="394" customFormat="1" ht="15" customHeight="1">
      <c r="A21" s="1149"/>
      <c r="B21" s="1149"/>
      <c r="C21" s="1149"/>
      <c r="D21" s="1149"/>
      <c r="E21" s="1149"/>
      <c r="F21" s="1149"/>
      <c r="G21" s="1149"/>
      <c r="H21" s="1149"/>
      <c r="I21" s="1149"/>
      <c r="J21" s="1149"/>
      <c r="K21" s="1149"/>
      <c r="L21" s="1149"/>
      <c r="M21" s="1149"/>
      <c r="N21" s="1149"/>
      <c r="O21" s="1149"/>
      <c r="P21" s="1149"/>
      <c r="Q21" s="1149"/>
      <c r="R21" s="1149"/>
      <c r="S21" s="1149"/>
      <c r="T21" s="1149"/>
      <c r="U21" s="1158"/>
      <c r="V21" s="913" t="s">
        <v>468</v>
      </c>
      <c r="W21" s="1149"/>
      <c r="X21" s="1149"/>
      <c r="Y21" s="1149"/>
      <c r="Z21" s="1237"/>
      <c r="AA21" s="325">
        <v>3294.5313338039509</v>
      </c>
      <c r="AB21" s="325">
        <v>3267.3173977946508</v>
      </c>
      <c r="AC21" s="325">
        <v>3240.8554015833233</v>
      </c>
      <c r="AD21" s="325">
        <v>3183.2857310157428</v>
      </c>
      <c r="AE21" s="325">
        <v>3116.5138496773488</v>
      </c>
      <c r="AF21" s="325">
        <v>3080.0309491273401</v>
      </c>
      <c r="AG21" s="325">
        <v>3036.6197448434896</v>
      </c>
      <c r="AH21" s="325">
        <v>2997.6502779814255</v>
      </c>
      <c r="AI21" s="325">
        <v>2939.561042243809</v>
      </c>
      <c r="AJ21" s="325">
        <v>2902.4917370045196</v>
      </c>
      <c r="AK21" s="325">
        <v>2862.8787462090727</v>
      </c>
      <c r="AL21" s="325">
        <v>2789.2636402918038</v>
      </c>
      <c r="AM21" s="325">
        <v>2709.9086493264181</v>
      </c>
      <c r="AN21" s="325">
        <v>2650.6183482006741</v>
      </c>
      <c r="AO21" s="325">
        <v>2599.493273287062</v>
      </c>
      <c r="AP21" s="325">
        <v>2553.1314923819577</v>
      </c>
      <c r="AQ21" s="325">
        <v>2475.776233136532</v>
      </c>
      <c r="AR21" s="325">
        <v>2407.2729326148669</v>
      </c>
      <c r="AS21" s="325">
        <v>2351.6995665603936</v>
      </c>
      <c r="AT21" s="325">
        <v>2237.1315640080611</v>
      </c>
      <c r="AU21" s="325">
        <v>2188.0791731934141</v>
      </c>
      <c r="AV21" s="325">
        <v>2137.0637890202456</v>
      </c>
      <c r="AW21" s="325">
        <v>2078.1529181660117</v>
      </c>
      <c r="AX21" s="325">
        <v>2028.6347720299505</v>
      </c>
      <c r="AY21" s="325">
        <v>1992.8942572945662</v>
      </c>
      <c r="AZ21" s="325">
        <v>1959.4058730568731</v>
      </c>
      <c r="BA21" s="365">
        <v>1919.8882062942121</v>
      </c>
      <c r="BB21" s="325">
        <v>1845.9708121657279</v>
      </c>
      <c r="BC21" s="366">
        <v>1823.9522854043205</v>
      </c>
      <c r="BD21" s="325">
        <v>1793.0753718720853</v>
      </c>
      <c r="BE21" s="325">
        <v>1752.5196495753407</v>
      </c>
      <c r="BF21" s="366">
        <v>1732.7845924465139</v>
      </c>
      <c r="BG21" s="365">
        <v>1702.3849066555556</v>
      </c>
      <c r="BH21" s="367">
        <v>1702.3849066555556</v>
      </c>
      <c r="BI21" s="1231"/>
      <c r="BJ21" s="1231"/>
    </row>
    <row r="22" spans="1:72" s="394" customFormat="1" ht="15" customHeight="1" thickBot="1">
      <c r="A22" s="1149"/>
      <c r="B22" s="1149"/>
      <c r="C22" s="1149"/>
      <c r="D22" s="1149"/>
      <c r="E22" s="1149"/>
      <c r="F22" s="1149"/>
      <c r="G22" s="1149"/>
      <c r="H22" s="1149"/>
      <c r="I22" s="1149"/>
      <c r="J22" s="1149"/>
      <c r="K22" s="1149"/>
      <c r="L22" s="1149"/>
      <c r="M22" s="1149"/>
      <c r="N22" s="1149"/>
      <c r="O22" s="1149"/>
      <c r="P22" s="1149"/>
      <c r="Q22" s="1149"/>
      <c r="R22" s="1149"/>
      <c r="S22" s="1149"/>
      <c r="T22" s="1149"/>
      <c r="U22" s="1159"/>
      <c r="V22" s="925" t="s">
        <v>134</v>
      </c>
      <c r="W22" s="1149"/>
      <c r="X22" s="1149"/>
      <c r="Y22" s="1149"/>
      <c r="Z22" s="1237"/>
      <c r="AA22" s="390">
        <v>65.662166174747981</v>
      </c>
      <c r="AB22" s="390">
        <v>66.262031682287429</v>
      </c>
      <c r="AC22" s="390">
        <v>66.254589427886572</v>
      </c>
      <c r="AD22" s="390">
        <v>66.370110131663608</v>
      </c>
      <c r="AE22" s="390">
        <v>66.547809814393233</v>
      </c>
      <c r="AF22" s="390">
        <v>67.148007081517534</v>
      </c>
      <c r="AG22" s="390">
        <v>67.220157184817467</v>
      </c>
      <c r="AH22" s="390">
        <v>67.514845938518107</v>
      </c>
      <c r="AI22" s="390">
        <v>63.74320400152741</v>
      </c>
      <c r="AJ22" s="390">
        <v>68.096864839040904</v>
      </c>
      <c r="AK22" s="390">
        <v>83.291755278989882</v>
      </c>
      <c r="AL22" s="390">
        <v>65.439889563449114</v>
      </c>
      <c r="AM22" s="390">
        <v>56.514332192750821</v>
      </c>
      <c r="AN22" s="390">
        <v>81.265900886286261</v>
      </c>
      <c r="AO22" s="390">
        <v>85.948028212915588</v>
      </c>
      <c r="AP22" s="390">
        <v>91.240375236409704</v>
      </c>
      <c r="AQ22" s="390">
        <v>96.501356182408514</v>
      </c>
      <c r="AR22" s="390">
        <v>103.0054607415403</v>
      </c>
      <c r="AS22" s="391">
        <v>123.71762205023603</v>
      </c>
      <c r="AT22" s="391">
        <v>129.12963443526553</v>
      </c>
      <c r="AU22" s="391">
        <v>128.21941596561635</v>
      </c>
      <c r="AV22" s="391">
        <v>134.02046071441191</v>
      </c>
      <c r="AW22" s="391">
        <v>136.67230014461586</v>
      </c>
      <c r="AX22" s="391">
        <v>144.74426507497549</v>
      </c>
      <c r="AY22" s="391">
        <v>159.04991493221723</v>
      </c>
      <c r="AZ22" s="391">
        <v>151.20330972222959</v>
      </c>
      <c r="BA22" s="391">
        <v>149.81253050749007</v>
      </c>
      <c r="BB22" s="270">
        <v>158.49263133496694</v>
      </c>
      <c r="BC22" s="392">
        <v>154.62148855912989</v>
      </c>
      <c r="BD22" s="270">
        <v>167.30623100880925</v>
      </c>
      <c r="BE22" s="270">
        <v>164.19387571410408</v>
      </c>
      <c r="BF22" s="392">
        <v>164.07871959693108</v>
      </c>
      <c r="BG22" s="391">
        <v>163.20195078662812</v>
      </c>
      <c r="BH22" s="393">
        <v>163.19711833601815</v>
      </c>
      <c r="BI22" s="1231"/>
      <c r="BJ22" s="1231"/>
    </row>
    <row r="23" spans="1:72" ht="15" thickTop="1" thickBot="1">
      <c r="A23" s="1149"/>
      <c r="U23" s="395" t="s">
        <v>22</v>
      </c>
      <c r="V23" s="1238"/>
      <c r="X23" s="1149"/>
      <c r="Z23" s="1229"/>
      <c r="AA23" s="396">
        <f t="shared" ref="AA23:BH23" si="1">SUM(AA12,AA17,AA5,AA6,AA9)</f>
        <v>49891.478832948414</v>
      </c>
      <c r="AB23" s="396">
        <f t="shared" si="1"/>
        <v>49162.901432356637</v>
      </c>
      <c r="AC23" s="396">
        <f t="shared" si="1"/>
        <v>49090.618523239871</v>
      </c>
      <c r="AD23" s="396">
        <f t="shared" si="1"/>
        <v>48086.141257945943</v>
      </c>
      <c r="AE23" s="396">
        <f t="shared" si="1"/>
        <v>48124.14526910022</v>
      </c>
      <c r="AF23" s="396">
        <f t="shared" si="1"/>
        <v>46790.814966576756</v>
      </c>
      <c r="AG23" s="396">
        <f t="shared" si="1"/>
        <v>45368.937389460079</v>
      </c>
      <c r="AH23" s="396">
        <f t="shared" si="1"/>
        <v>44836.936842308387</v>
      </c>
      <c r="AI23" s="396">
        <f t="shared" si="1"/>
        <v>42938.602715714791</v>
      </c>
      <c r="AJ23" s="396">
        <f t="shared" si="1"/>
        <v>42504.43631202884</v>
      </c>
      <c r="AK23" s="396">
        <f t="shared" si="1"/>
        <v>41774.145971509257</v>
      </c>
      <c r="AL23" s="396">
        <f t="shared" si="1"/>
        <v>40458.380068291997</v>
      </c>
      <c r="AM23" s="396">
        <f t="shared" si="1"/>
        <v>39534.616926348215</v>
      </c>
      <c r="AN23" s="396">
        <f t="shared" si="1"/>
        <v>38521.554737226994</v>
      </c>
      <c r="AO23" s="396">
        <f t="shared" si="1"/>
        <v>38175.402455737836</v>
      </c>
      <c r="AP23" s="396">
        <f t="shared" si="1"/>
        <v>38164.976819511903</v>
      </c>
      <c r="AQ23" s="396">
        <f t="shared" si="1"/>
        <v>37530.166020425066</v>
      </c>
      <c r="AR23" s="396">
        <f t="shared" si="1"/>
        <v>36844.55943640248</v>
      </c>
      <c r="AS23" s="396">
        <f t="shared" si="1"/>
        <v>35951.775274060572</v>
      </c>
      <c r="AT23" s="396">
        <f t="shared" si="1"/>
        <v>35343.583087211417</v>
      </c>
      <c r="AU23" s="396">
        <f t="shared" si="1"/>
        <v>34836.040813975567</v>
      </c>
      <c r="AV23" s="396">
        <f t="shared" si="1"/>
        <v>33474.044062055342</v>
      </c>
      <c r="AW23" s="396">
        <f t="shared" si="1"/>
        <v>32736.050964767172</v>
      </c>
      <c r="AX23" s="396">
        <f t="shared" si="1"/>
        <v>32663.672907166143</v>
      </c>
      <c r="AY23" s="396">
        <f t="shared" si="1"/>
        <v>32100.48766463724</v>
      </c>
      <c r="AZ23" s="396">
        <f t="shared" si="1"/>
        <v>31684.227495936226</v>
      </c>
      <c r="BA23" s="396">
        <f t="shared" si="1"/>
        <v>31640.323855390183</v>
      </c>
      <c r="BB23" s="396">
        <f t="shared" si="1"/>
        <v>31435.669549035581</v>
      </c>
      <c r="BC23" s="396">
        <f t="shared" si="1"/>
        <v>30928.625755167359</v>
      </c>
      <c r="BD23" s="396">
        <f t="shared" si="1"/>
        <v>30645.050650986792</v>
      </c>
      <c r="BE23" s="396">
        <f t="shared" si="1"/>
        <v>30413.94513864999</v>
      </c>
      <c r="BF23" s="397">
        <f t="shared" si="1"/>
        <v>30388.87565538926</v>
      </c>
      <c r="BG23" s="1302">
        <f t="shared" si="1"/>
        <v>29826.571320888368</v>
      </c>
      <c r="BH23" s="398">
        <f t="shared" si="1"/>
        <v>29399.550884299981</v>
      </c>
      <c r="BI23" s="678"/>
      <c r="BJ23" s="1154"/>
      <c r="BR23" s="394"/>
      <c r="BS23" s="1239"/>
      <c r="BT23" s="1239"/>
    </row>
    <row r="24" spans="1:72">
      <c r="AA24" s="315"/>
      <c r="AB24" s="315"/>
      <c r="AC24" s="315"/>
      <c r="AD24" s="315"/>
      <c r="AE24" s="315"/>
      <c r="AF24" s="315"/>
      <c r="AG24" s="315"/>
      <c r="AH24" s="315"/>
      <c r="AI24" s="315"/>
      <c r="AJ24" s="315"/>
      <c r="AK24" s="315"/>
      <c r="AL24" s="315"/>
      <c r="AM24" s="315"/>
      <c r="AN24" s="315"/>
      <c r="AO24" s="315"/>
      <c r="AP24" s="315"/>
      <c r="AQ24" s="315"/>
      <c r="AR24" s="315"/>
      <c r="AS24" s="315"/>
      <c r="AT24" s="315"/>
      <c r="AU24" s="315"/>
      <c r="AV24" s="315"/>
      <c r="AW24" s="315"/>
      <c r="AX24" s="315"/>
      <c r="AY24" s="315"/>
      <c r="AZ24" s="315"/>
      <c r="BA24" s="315"/>
      <c r="BB24" s="315"/>
      <c r="BC24" s="315"/>
      <c r="BD24" s="315"/>
      <c r="BE24" s="315"/>
      <c r="BF24" s="315"/>
      <c r="BG24" s="315"/>
      <c r="BH24" s="315"/>
      <c r="BJ24" s="1154"/>
      <c r="BR24" s="394"/>
      <c r="BS24" s="1239"/>
      <c r="BT24" s="1239"/>
    </row>
    <row r="25" spans="1:72">
      <c r="V25" s="22" t="s">
        <v>66</v>
      </c>
      <c r="X25" s="1149"/>
      <c r="BR25" s="394"/>
      <c r="BS25" s="1239"/>
      <c r="BT25" s="1239"/>
    </row>
    <row r="26" spans="1:72">
      <c r="V26" s="1240"/>
      <c r="X26" s="1150"/>
      <c r="Y26" s="1150"/>
      <c r="Z26" s="1605"/>
      <c r="AA26" s="98">
        <v>1990</v>
      </c>
      <c r="AB26" s="98">
        <f t="shared" ref="AB26:AP26" si="2">AA26+1</f>
        <v>1991</v>
      </c>
      <c r="AC26" s="98">
        <f t="shared" si="2"/>
        <v>1992</v>
      </c>
      <c r="AD26" s="98">
        <f t="shared" si="2"/>
        <v>1993</v>
      </c>
      <c r="AE26" s="98">
        <f t="shared" si="2"/>
        <v>1994</v>
      </c>
      <c r="AF26" s="98">
        <f t="shared" si="2"/>
        <v>1995</v>
      </c>
      <c r="AG26" s="98">
        <f t="shared" si="2"/>
        <v>1996</v>
      </c>
      <c r="AH26" s="98">
        <f t="shared" si="2"/>
        <v>1997</v>
      </c>
      <c r="AI26" s="98">
        <f t="shared" si="2"/>
        <v>1998</v>
      </c>
      <c r="AJ26" s="98">
        <f t="shared" si="2"/>
        <v>1999</v>
      </c>
      <c r="AK26" s="98">
        <f t="shared" si="2"/>
        <v>2000</v>
      </c>
      <c r="AL26" s="98">
        <f t="shared" si="2"/>
        <v>2001</v>
      </c>
      <c r="AM26" s="98">
        <f t="shared" si="2"/>
        <v>2002</v>
      </c>
      <c r="AN26" s="98">
        <f t="shared" si="2"/>
        <v>2003</v>
      </c>
      <c r="AO26" s="98">
        <f t="shared" si="2"/>
        <v>2004</v>
      </c>
      <c r="AP26" s="98">
        <f t="shared" si="2"/>
        <v>2005</v>
      </c>
      <c r="AQ26" s="98">
        <f t="shared" ref="AQ26:AZ26" si="3">AP26+1</f>
        <v>2006</v>
      </c>
      <c r="AR26" s="98">
        <f t="shared" si="3"/>
        <v>2007</v>
      </c>
      <c r="AS26" s="98">
        <f t="shared" si="3"/>
        <v>2008</v>
      </c>
      <c r="AT26" s="98">
        <f t="shared" si="3"/>
        <v>2009</v>
      </c>
      <c r="AU26" s="98">
        <f t="shared" si="3"/>
        <v>2010</v>
      </c>
      <c r="AV26" s="98">
        <f t="shared" si="3"/>
        <v>2011</v>
      </c>
      <c r="AW26" s="98">
        <f t="shared" si="3"/>
        <v>2012</v>
      </c>
      <c r="AX26" s="98">
        <f t="shared" si="3"/>
        <v>2013</v>
      </c>
      <c r="AY26" s="98">
        <f t="shared" si="3"/>
        <v>2014</v>
      </c>
      <c r="AZ26" s="98">
        <f t="shared" si="3"/>
        <v>2015</v>
      </c>
      <c r="BA26" s="98">
        <f t="shared" ref="BA26:BH26" si="4">AZ26+1</f>
        <v>2016</v>
      </c>
      <c r="BB26" s="98">
        <f t="shared" si="4"/>
        <v>2017</v>
      </c>
      <c r="BC26" s="98">
        <f t="shared" si="4"/>
        <v>2018</v>
      </c>
      <c r="BD26" s="98">
        <f t="shared" si="4"/>
        <v>2019</v>
      </c>
      <c r="BE26" s="98">
        <f t="shared" si="4"/>
        <v>2020</v>
      </c>
      <c r="BF26" s="98">
        <f t="shared" si="4"/>
        <v>2021</v>
      </c>
      <c r="BG26" s="98">
        <f t="shared" si="4"/>
        <v>2022</v>
      </c>
      <c r="BH26" s="98">
        <f t="shared" si="4"/>
        <v>2023</v>
      </c>
      <c r="BI26" s="1150"/>
      <c r="BR26" s="394"/>
      <c r="BS26" s="1239"/>
      <c r="BT26" s="1239"/>
    </row>
    <row r="27" spans="1:72">
      <c r="V27" s="169" t="s">
        <v>471</v>
      </c>
      <c r="X27" s="1149"/>
      <c r="Z27" s="1607"/>
      <c r="AA27" s="340">
        <f t="shared" ref="AA27:BH27" si="5">AA5/AA$23</f>
        <v>2.8398603905024168E-2</v>
      </c>
      <c r="AB27" s="340">
        <f t="shared" si="5"/>
        <v>2.8679197986102526E-2</v>
      </c>
      <c r="AC27" s="340">
        <f t="shared" si="5"/>
        <v>2.8477887053679679E-2</v>
      </c>
      <c r="AD27" s="340">
        <f t="shared" si="5"/>
        <v>2.9499060474919826E-2</v>
      </c>
      <c r="AE27" s="340">
        <f t="shared" si="5"/>
        <v>2.9341637408009172E-2</v>
      </c>
      <c r="AF27" s="340">
        <f t="shared" si="5"/>
        <v>3.0965994223157031E-2</v>
      </c>
      <c r="AG27" s="340">
        <f t="shared" si="5"/>
        <v>3.2103597814082126E-2</v>
      </c>
      <c r="AH27" s="340">
        <f t="shared" si="5"/>
        <v>3.0500701180473405E-2</v>
      </c>
      <c r="AI27" s="340">
        <f t="shared" si="5"/>
        <v>3.06902877024617E-2</v>
      </c>
      <c r="AJ27" s="340">
        <f t="shared" si="5"/>
        <v>3.0828135346422054E-2</v>
      </c>
      <c r="AK27" s="340">
        <f t="shared" si="5"/>
        <v>3.1399746321567681E-2</v>
      </c>
      <c r="AL27" s="340">
        <f t="shared" si="5"/>
        <v>3.106043404966919E-2</v>
      </c>
      <c r="AM27" s="340">
        <f t="shared" si="5"/>
        <v>3.2213734626583078E-2</v>
      </c>
      <c r="AN27" s="340">
        <f t="shared" si="5"/>
        <v>3.3018659943655194E-2</v>
      </c>
      <c r="AO27" s="340">
        <f t="shared" si="5"/>
        <v>3.6756107048158529E-2</v>
      </c>
      <c r="AP27" s="340">
        <f t="shared" si="5"/>
        <v>3.8967314232462753E-2</v>
      </c>
      <c r="AQ27" s="340">
        <f t="shared" si="5"/>
        <v>4.0947513225765925E-2</v>
      </c>
      <c r="AR27" s="340">
        <f t="shared" si="5"/>
        <v>4.205829766608727E-2</v>
      </c>
      <c r="AS27" s="340">
        <f t="shared" si="5"/>
        <v>4.1416546881773986E-2</v>
      </c>
      <c r="AT27" s="340">
        <f t="shared" si="5"/>
        <v>3.9016836372789861E-2</v>
      </c>
      <c r="AU27" s="340">
        <f t="shared" si="5"/>
        <v>4.1862455136133674E-2</v>
      </c>
      <c r="AV27" s="340">
        <f t="shared" si="5"/>
        <v>3.3706597905735193E-2</v>
      </c>
      <c r="AW27" s="340">
        <f t="shared" si="5"/>
        <v>3.4991406584046418E-2</v>
      </c>
      <c r="AX27" s="340">
        <f t="shared" si="5"/>
        <v>3.2982391915473634E-2</v>
      </c>
      <c r="AY27" s="340">
        <f t="shared" si="5"/>
        <v>3.2663520145216743E-2</v>
      </c>
      <c r="AZ27" s="340">
        <f t="shared" si="5"/>
        <v>3.5028724735870417E-2</v>
      </c>
      <c r="BA27" s="340">
        <f t="shared" si="5"/>
        <v>3.825559720127094E-2</v>
      </c>
      <c r="BB27" s="340">
        <f t="shared" si="5"/>
        <v>4.0590674225427226E-2</v>
      </c>
      <c r="BC27" s="340">
        <f t="shared" si="5"/>
        <v>3.7853206110069544E-2</v>
      </c>
      <c r="BD27" s="340">
        <f t="shared" si="5"/>
        <v>3.4822208291497167E-2</v>
      </c>
      <c r="BE27" s="340">
        <f t="shared" si="5"/>
        <v>3.1274175062124293E-2</v>
      </c>
      <c r="BF27" s="340">
        <f t="shared" si="5"/>
        <v>3.1070770814756545E-2</v>
      </c>
      <c r="BG27" s="340">
        <f t="shared" si="5"/>
        <v>3.0215178457544022E-2</v>
      </c>
      <c r="BH27" s="340">
        <f t="shared" si="5"/>
        <v>2.9525232622654562E-2</v>
      </c>
      <c r="BI27" s="1241"/>
    </row>
    <row r="28" spans="1:72">
      <c r="S28" s="1149"/>
      <c r="V28" s="339" t="s">
        <v>472</v>
      </c>
      <c r="X28" s="1149"/>
      <c r="Z28" s="1607"/>
      <c r="AA28" s="340">
        <f t="shared" ref="AA28:BE28" si="6">AA6/AA$23</f>
        <v>0.11592272571965137</v>
      </c>
      <c r="AB28" s="340">
        <f t="shared" si="6"/>
        <v>0.11002631198715612</v>
      </c>
      <c r="AC28" s="340">
        <f t="shared" si="6"/>
        <v>9.1077841127256809E-2</v>
      </c>
      <c r="AD28" s="340">
        <f t="shared" si="6"/>
        <v>7.9804680697301705E-2</v>
      </c>
      <c r="AE28" s="340">
        <f t="shared" si="6"/>
        <v>7.4142588229094794E-2</v>
      </c>
      <c r="AF28" s="340">
        <f t="shared" si="6"/>
        <v>6.8033487712118645E-2</v>
      </c>
      <c r="AG28" s="340">
        <f t="shared" si="6"/>
        <v>6.1872005943056155E-2</v>
      </c>
      <c r="AH28" s="340">
        <f t="shared" si="6"/>
        <v>5.8827013622558218E-2</v>
      </c>
      <c r="AI28" s="340">
        <f t="shared" si="6"/>
        <v>5.7111961481133205E-2</v>
      </c>
      <c r="AJ28" s="340">
        <f t="shared" si="6"/>
        <v>5.6105059142506609E-2</v>
      </c>
      <c r="AK28" s="340">
        <f t="shared" si="6"/>
        <v>5.3354778786776261E-2</v>
      </c>
      <c r="AL28" s="340">
        <f t="shared" si="6"/>
        <v>4.8637178224555322E-2</v>
      </c>
      <c r="AM28" s="340">
        <f t="shared" si="6"/>
        <v>3.3675629826599648E-2</v>
      </c>
      <c r="AN28" s="340">
        <f t="shared" si="6"/>
        <v>3.2748010852277742E-2</v>
      </c>
      <c r="AO28" s="340">
        <f t="shared" si="6"/>
        <v>3.2439100659185559E-2</v>
      </c>
      <c r="AP28" s="340">
        <f t="shared" si="6"/>
        <v>3.2502342716767711E-2</v>
      </c>
      <c r="AQ28" s="340">
        <f t="shared" si="6"/>
        <v>3.3292782155424021E-2</v>
      </c>
      <c r="AR28" s="340">
        <f t="shared" si="6"/>
        <v>3.3892921636185076E-2</v>
      </c>
      <c r="AS28" s="340">
        <f t="shared" si="6"/>
        <v>3.3745517623606704E-2</v>
      </c>
      <c r="AT28" s="340">
        <f t="shared" si="6"/>
        <v>3.3248060913750682E-2</v>
      </c>
      <c r="AU28" s="340">
        <f t="shared" si="6"/>
        <v>3.2523356419943458E-2</v>
      </c>
      <c r="AV28" s="340">
        <f t="shared" si="6"/>
        <v>3.3151801749291276E-2</v>
      </c>
      <c r="AW28" s="340">
        <f t="shared" si="6"/>
        <v>3.3139919181897279E-2</v>
      </c>
      <c r="AX28" s="340">
        <f t="shared" si="6"/>
        <v>3.1834406434378466E-2</v>
      </c>
      <c r="AY28" s="340">
        <f t="shared" si="6"/>
        <v>3.1864246722766512E-2</v>
      </c>
      <c r="AZ28" s="340">
        <f t="shared" si="6"/>
        <v>3.1460980751452559E-2</v>
      </c>
      <c r="BA28" s="340">
        <f t="shared" si="6"/>
        <v>3.1895130359277067E-2</v>
      </c>
      <c r="BB28" s="340">
        <f t="shared" si="6"/>
        <v>3.2601874274183984E-2</v>
      </c>
      <c r="BC28" s="340">
        <f t="shared" si="6"/>
        <v>3.0338149103285222E-2</v>
      </c>
      <c r="BD28" s="340">
        <f t="shared" si="6"/>
        <v>2.9133394344131997E-2</v>
      </c>
      <c r="BE28" s="340">
        <f t="shared" si="6"/>
        <v>2.8077100216441001E-2</v>
      </c>
      <c r="BF28" s="340">
        <f t="shared" ref="BF28:BH28" si="7">BF6/BF$23</f>
        <v>2.8149416399167057E-2</v>
      </c>
      <c r="BG28" s="340">
        <f>BG6/BG$23</f>
        <v>2.7444909357255878E-2</v>
      </c>
      <c r="BH28" s="340">
        <f t="shared" si="7"/>
        <v>2.7271176562907774E-2</v>
      </c>
      <c r="BI28" s="1241"/>
    </row>
    <row r="29" spans="1:72">
      <c r="V29" s="169" t="s">
        <v>457</v>
      </c>
      <c r="W29" s="1608"/>
      <c r="X29" s="1149"/>
      <c r="Z29" s="1607"/>
      <c r="AA29" s="340">
        <f t="shared" ref="AA29:BE29" si="8">AA9/AA$23</f>
        <v>1.3589040296789574E-3</v>
      </c>
      <c r="AB29" s="340">
        <f t="shared" si="8"/>
        <v>1.3271845528277297E-3</v>
      </c>
      <c r="AC29" s="340">
        <f t="shared" si="8"/>
        <v>1.2523478430616962E-3</v>
      </c>
      <c r="AD29" s="340">
        <f t="shared" si="8"/>
        <v>1.2146526293256366E-3</v>
      </c>
      <c r="AE29" s="340">
        <f t="shared" si="8"/>
        <v>1.2977682648857923E-3</v>
      </c>
      <c r="AF29" s="340">
        <f t="shared" si="8"/>
        <v>1.3986527249591936E-3</v>
      </c>
      <c r="AG29" s="340">
        <f t="shared" si="8"/>
        <v>1.3709179295168011E-3</v>
      </c>
      <c r="AH29" s="340">
        <f t="shared" si="8"/>
        <v>1.3742984216595199E-3</v>
      </c>
      <c r="AI29" s="340">
        <f t="shared" si="8"/>
        <v>1.3723596114647127E-3</v>
      </c>
      <c r="AJ29" s="340">
        <f t="shared" si="8"/>
        <v>1.3696969913711368E-3</v>
      </c>
      <c r="AK29" s="340">
        <f t="shared" si="8"/>
        <v>1.4528565293402515E-3</v>
      </c>
      <c r="AL29" s="340">
        <f t="shared" si="8"/>
        <v>1.4336918477406738E-3</v>
      </c>
      <c r="AM29" s="340">
        <f t="shared" si="8"/>
        <v>1.4978782692092203E-3</v>
      </c>
      <c r="AN29" s="340">
        <f t="shared" si="8"/>
        <v>1.4590774212917977E-3</v>
      </c>
      <c r="AO29" s="340">
        <f t="shared" si="8"/>
        <v>1.574722320610624E-3</v>
      </c>
      <c r="AP29" s="340">
        <f t="shared" si="8"/>
        <v>1.5785966725249149E-3</v>
      </c>
      <c r="AQ29" s="340">
        <f t="shared" si="8"/>
        <v>1.6289557076775115E-3</v>
      </c>
      <c r="AR29" s="340">
        <f t="shared" si="8"/>
        <v>1.5470378520896085E-3</v>
      </c>
      <c r="AS29" s="340">
        <f t="shared" si="8"/>
        <v>1.5459740770048058E-3</v>
      </c>
      <c r="AT29" s="340">
        <f t="shared" si="8"/>
        <v>1.6243198085718919E-3</v>
      </c>
      <c r="AU29" s="340">
        <f t="shared" si="8"/>
        <v>1.7337443072856298E-3</v>
      </c>
      <c r="AV29" s="340">
        <f t="shared" si="8"/>
        <v>1.7957987076626025E-3</v>
      </c>
      <c r="AW29" s="340">
        <f t="shared" si="8"/>
        <v>1.5785623245887909E-3</v>
      </c>
      <c r="AX29" s="340">
        <f t="shared" si="8"/>
        <v>1.5895640991129615E-3</v>
      </c>
      <c r="AY29" s="340">
        <f t="shared" si="8"/>
        <v>1.4970172062060809E-3</v>
      </c>
      <c r="AZ29" s="340">
        <f t="shared" si="8"/>
        <v>1.7135084631116008E-3</v>
      </c>
      <c r="BA29" s="340">
        <f t="shared" si="8"/>
        <v>1.5312733153351134E-3</v>
      </c>
      <c r="BB29" s="340">
        <f t="shared" si="8"/>
        <v>1.5208330555403038E-3</v>
      </c>
      <c r="BC29" s="340">
        <f t="shared" si="8"/>
        <v>1.4665919305134852E-3</v>
      </c>
      <c r="BD29" s="340">
        <f t="shared" si="8"/>
        <v>1.5030296764047548E-3</v>
      </c>
      <c r="BE29" s="340">
        <f t="shared" si="8"/>
        <v>1.4030822858719133E-3</v>
      </c>
      <c r="BF29" s="340">
        <f t="shared" ref="BF29:BH29" si="9">BF9/BF$23</f>
        <v>1.60729057783281E-3</v>
      </c>
      <c r="BG29" s="340">
        <f>BG9/BG$23</f>
        <v>1.4577365408497444E-3</v>
      </c>
      <c r="BH29" s="340">
        <f t="shared" si="9"/>
        <v>1.2044339664531967E-3</v>
      </c>
      <c r="BI29" s="1151"/>
    </row>
    <row r="30" spans="1:72">
      <c r="V30" s="168" t="s">
        <v>461</v>
      </c>
      <c r="X30" s="1149"/>
      <c r="Z30" s="1607"/>
      <c r="AA30" s="341">
        <f t="shared" ref="AA30:BE30" si="10">AA12/AA$23</f>
        <v>0.56126705841227009</v>
      </c>
      <c r="AB30" s="341">
        <f t="shared" si="10"/>
        <v>0.56597551427286708</v>
      </c>
      <c r="AC30" s="341">
        <f t="shared" si="10"/>
        <v>0.58718747313176434</v>
      </c>
      <c r="AD30" s="341">
        <f t="shared" si="10"/>
        <v>0.59780871687163795</v>
      </c>
      <c r="AE30" s="341">
        <f t="shared" si="10"/>
        <v>0.60977393772979627</v>
      </c>
      <c r="AF30" s="341">
        <f t="shared" si="10"/>
        <v>0.61474387181427093</v>
      </c>
      <c r="AG30" s="341">
        <f t="shared" si="10"/>
        <v>0.61956528118339105</v>
      </c>
      <c r="AH30" s="341">
        <f t="shared" si="10"/>
        <v>0.63059416176616301</v>
      </c>
      <c r="AI30" s="341">
        <f t="shared" si="10"/>
        <v>0.63189948974121313</v>
      </c>
      <c r="AJ30" s="341">
        <f t="shared" si="10"/>
        <v>0.6409653153271091</v>
      </c>
      <c r="AK30" s="341">
        <f t="shared" si="10"/>
        <v>0.64873742864419792</v>
      </c>
      <c r="AL30" s="341">
        <f t="shared" si="10"/>
        <v>0.65755519117763828</v>
      </c>
      <c r="AM30" s="341">
        <f t="shared" si="10"/>
        <v>0.6769807504523907</v>
      </c>
      <c r="AN30" s="341">
        <f t="shared" si="10"/>
        <v>0.68154021359905559</v>
      </c>
      <c r="AO30" s="341">
        <f t="shared" si="10"/>
        <v>0.68775416620958119</v>
      </c>
      <c r="AP30" s="341">
        <f t="shared" si="10"/>
        <v>0.69698661638975767</v>
      </c>
      <c r="AQ30" s="341">
        <f t="shared" si="10"/>
        <v>0.70341942220567644</v>
      </c>
      <c r="AR30" s="341">
        <f t="shared" si="10"/>
        <v>0.71014103158250796</v>
      </c>
      <c r="AS30" s="341">
        <f t="shared" si="10"/>
        <v>0.71843124783358603</v>
      </c>
      <c r="AT30" s="341">
        <f t="shared" si="10"/>
        <v>0.73166457648653016</v>
      </c>
      <c r="AU30" s="341">
        <f t="shared" si="10"/>
        <v>0.73917485201105027</v>
      </c>
      <c r="AV30" s="341">
        <f t="shared" si="10"/>
        <v>0.74911445812560706</v>
      </c>
      <c r="AW30" s="341">
        <f t="shared" si="10"/>
        <v>0.75342302439035913</v>
      </c>
      <c r="AX30" s="341">
        <f t="shared" si="10"/>
        <v>0.76499756230817695</v>
      </c>
      <c r="AY30" s="341">
        <f t="shared" si="10"/>
        <v>0.77093969018926745</v>
      </c>
      <c r="AZ30" s="341">
        <f t="shared" si="10"/>
        <v>0.77487164920886209</v>
      </c>
      <c r="BA30" s="341">
        <f t="shared" si="10"/>
        <v>0.77926240668434199</v>
      </c>
      <c r="BB30" s="341">
        <f t="shared" si="10"/>
        <v>0.78333017239757496</v>
      </c>
      <c r="BC30" s="341">
        <f t="shared" si="10"/>
        <v>0.79241831008896546</v>
      </c>
      <c r="BD30" s="341">
        <f t="shared" si="10"/>
        <v>0.80107006367369271</v>
      </c>
      <c r="BE30" s="341">
        <f t="shared" si="10"/>
        <v>0.81109440081059847</v>
      </c>
      <c r="BF30" s="341">
        <f t="shared" ref="BF30:BH30" si="11">BF12/BF$23</f>
        <v>0.81573013530818606</v>
      </c>
      <c r="BG30" s="341">
        <f>BG12/BG$23</f>
        <v>0.82037990470581457</v>
      </c>
      <c r="BH30" s="341">
        <f t="shared" si="11"/>
        <v>0.82322976321063079</v>
      </c>
      <c r="BI30" s="1241"/>
      <c r="BR30" s="394"/>
      <c r="BS30" s="1239"/>
      <c r="BT30" s="1239"/>
    </row>
    <row r="31" spans="1:72" ht="14.4" thickBot="1">
      <c r="V31" s="237" t="s">
        <v>465</v>
      </c>
      <c r="W31" s="1608"/>
      <c r="X31" s="1149"/>
      <c r="Z31" s="1607"/>
      <c r="AA31" s="399">
        <f t="shared" ref="AA31:BE31" si="12">AA17/AA$23</f>
        <v>0.29305270793337523</v>
      </c>
      <c r="AB31" s="399">
        <f t="shared" si="12"/>
        <v>0.29399179120104668</v>
      </c>
      <c r="AC31" s="399">
        <f t="shared" si="12"/>
        <v>0.29200445084423732</v>
      </c>
      <c r="AD31" s="399">
        <f t="shared" si="12"/>
        <v>0.29167288932681495</v>
      </c>
      <c r="AE31" s="399">
        <f t="shared" si="12"/>
        <v>0.28544406836821412</v>
      </c>
      <c r="AF31" s="399">
        <f t="shared" si="12"/>
        <v>0.28485799352549424</v>
      </c>
      <c r="AG31" s="399">
        <f t="shared" si="12"/>
        <v>0.28508819712995376</v>
      </c>
      <c r="AH31" s="399">
        <f t="shared" si="12"/>
        <v>0.27870382500914587</v>
      </c>
      <c r="AI31" s="399">
        <f t="shared" si="12"/>
        <v>0.27892590146372714</v>
      </c>
      <c r="AJ31" s="399">
        <f t="shared" si="12"/>
        <v>0.27073179319259122</v>
      </c>
      <c r="AK31" s="399">
        <f t="shared" si="12"/>
        <v>0.26505518971811803</v>
      </c>
      <c r="AL31" s="399">
        <f t="shared" si="12"/>
        <v>0.26131350470039655</v>
      </c>
      <c r="AM31" s="399">
        <f t="shared" si="12"/>
        <v>0.25563200682521731</v>
      </c>
      <c r="AN31" s="399">
        <f t="shared" si="12"/>
        <v>0.25123403818371987</v>
      </c>
      <c r="AO31" s="399">
        <f t="shared" si="12"/>
        <v>0.24147590376246422</v>
      </c>
      <c r="AP31" s="399">
        <f t="shared" si="12"/>
        <v>0.22996512998848681</v>
      </c>
      <c r="AQ31" s="399">
        <f t="shared" si="12"/>
        <v>0.22071132670545612</v>
      </c>
      <c r="AR31" s="399">
        <f t="shared" si="12"/>
        <v>0.21236071126313014</v>
      </c>
      <c r="AS31" s="399">
        <f t="shared" si="12"/>
        <v>0.20486071358402849</v>
      </c>
      <c r="AT31" s="399">
        <f t="shared" si="12"/>
        <v>0.19444620641835733</v>
      </c>
      <c r="AU31" s="399">
        <f t="shared" si="12"/>
        <v>0.18470559212558699</v>
      </c>
      <c r="AV31" s="399">
        <f t="shared" si="12"/>
        <v>0.18223134351170381</v>
      </c>
      <c r="AW31" s="399">
        <f t="shared" si="12"/>
        <v>0.17686708751910843</v>
      </c>
      <c r="AX31" s="399">
        <f t="shared" si="12"/>
        <v>0.16859607524285802</v>
      </c>
      <c r="AY31" s="399">
        <f t="shared" si="12"/>
        <v>0.16303552573654331</v>
      </c>
      <c r="AZ31" s="399">
        <f t="shared" si="12"/>
        <v>0.15692513684070339</v>
      </c>
      <c r="BA31" s="399">
        <f t="shared" si="12"/>
        <v>0.14905559243977493</v>
      </c>
      <c r="BB31" s="399">
        <f t="shared" si="12"/>
        <v>0.14195644604727345</v>
      </c>
      <c r="BC31" s="399">
        <f t="shared" si="12"/>
        <v>0.13792374276716621</v>
      </c>
      <c r="BD31" s="399">
        <f t="shared" si="12"/>
        <v>0.13347130401427332</v>
      </c>
      <c r="BE31" s="399">
        <f t="shared" si="12"/>
        <v>0.1281512416249643</v>
      </c>
      <c r="BF31" s="399">
        <f t="shared" ref="BF31:BH31" si="13">BF17/BF$23</f>
        <v>0.12344238690005756</v>
      </c>
      <c r="BG31" s="399">
        <f>BG17/BG$23</f>
        <v>0.12050227093853574</v>
      </c>
      <c r="BH31" s="399">
        <f t="shared" si="13"/>
        <v>0.1187693936373535</v>
      </c>
      <c r="BI31" s="1241"/>
    </row>
    <row r="32" spans="1:72" ht="14.4" thickTop="1">
      <c r="V32" s="168" t="s">
        <v>22</v>
      </c>
      <c r="W32" s="1608"/>
      <c r="X32" s="1149"/>
      <c r="Z32" s="1607"/>
      <c r="AA32" s="400">
        <f>SUM(AA27:AA31)</f>
        <v>0.99999999999999978</v>
      </c>
      <c r="AB32" s="400">
        <f t="shared" ref="AB32:BE32" si="14">SUM(AB27:AB31)</f>
        <v>1</v>
      </c>
      <c r="AC32" s="400">
        <f t="shared" si="14"/>
        <v>0.99999999999999989</v>
      </c>
      <c r="AD32" s="400">
        <f t="shared" si="14"/>
        <v>1</v>
      </c>
      <c r="AE32" s="400">
        <f t="shared" si="14"/>
        <v>1</v>
      </c>
      <c r="AF32" s="400">
        <f t="shared" si="14"/>
        <v>1</v>
      </c>
      <c r="AG32" s="400">
        <f t="shared" si="14"/>
        <v>0.99999999999999978</v>
      </c>
      <c r="AH32" s="400">
        <f t="shared" si="14"/>
        <v>1</v>
      </c>
      <c r="AI32" s="400">
        <f t="shared" si="14"/>
        <v>0.99999999999999978</v>
      </c>
      <c r="AJ32" s="400">
        <f t="shared" si="14"/>
        <v>1</v>
      </c>
      <c r="AK32" s="400">
        <f t="shared" si="14"/>
        <v>1</v>
      </c>
      <c r="AL32" s="400">
        <f t="shared" si="14"/>
        <v>1</v>
      </c>
      <c r="AM32" s="400">
        <f t="shared" si="14"/>
        <v>1</v>
      </c>
      <c r="AN32" s="400">
        <f t="shared" si="14"/>
        <v>1.0000000000000002</v>
      </c>
      <c r="AO32" s="400">
        <f t="shared" si="14"/>
        <v>1.0000000000000002</v>
      </c>
      <c r="AP32" s="400">
        <f t="shared" si="14"/>
        <v>0.99999999999999989</v>
      </c>
      <c r="AQ32" s="400">
        <f t="shared" si="14"/>
        <v>1</v>
      </c>
      <c r="AR32" s="400">
        <f t="shared" si="14"/>
        <v>1</v>
      </c>
      <c r="AS32" s="400">
        <f t="shared" si="14"/>
        <v>1</v>
      </c>
      <c r="AT32" s="400">
        <f t="shared" si="14"/>
        <v>0.99999999999999989</v>
      </c>
      <c r="AU32" s="400">
        <f t="shared" si="14"/>
        <v>1</v>
      </c>
      <c r="AV32" s="400">
        <f t="shared" si="14"/>
        <v>0.99999999999999989</v>
      </c>
      <c r="AW32" s="400">
        <f t="shared" si="14"/>
        <v>1</v>
      </c>
      <c r="AX32" s="400">
        <f t="shared" si="14"/>
        <v>1</v>
      </c>
      <c r="AY32" s="400">
        <f t="shared" si="14"/>
        <v>1</v>
      </c>
      <c r="AZ32" s="400">
        <f t="shared" si="14"/>
        <v>1</v>
      </c>
      <c r="BA32" s="400">
        <f t="shared" si="14"/>
        <v>1</v>
      </c>
      <c r="BB32" s="400">
        <f t="shared" si="14"/>
        <v>0.99999999999999989</v>
      </c>
      <c r="BC32" s="400">
        <f t="shared" si="14"/>
        <v>1</v>
      </c>
      <c r="BD32" s="400">
        <f t="shared" si="14"/>
        <v>0.99999999999999989</v>
      </c>
      <c r="BE32" s="400">
        <f t="shared" si="14"/>
        <v>1</v>
      </c>
      <c r="BF32" s="400">
        <f t="shared" ref="BF32:BG32" si="15">SUM(BF27:BF31)</f>
        <v>1</v>
      </c>
      <c r="BG32" s="400">
        <f t="shared" si="15"/>
        <v>0.99999999999999989</v>
      </c>
      <c r="BH32" s="400">
        <f t="shared" ref="BH32" si="16">SUM(BH27:BH31)</f>
        <v>0.99999999999999978</v>
      </c>
      <c r="BI32" s="1241"/>
    </row>
    <row r="33" spans="20:79">
      <c r="V33" s="1227"/>
    </row>
    <row r="34" spans="20:79">
      <c r="V34" s="177" t="s">
        <v>33</v>
      </c>
      <c r="X34" s="1149"/>
      <c r="Z34" s="1609"/>
      <c r="AA34" s="401"/>
      <c r="AB34" s="401"/>
      <c r="AC34" s="401"/>
      <c r="AD34" s="401"/>
      <c r="AE34" s="401"/>
      <c r="AF34" s="401"/>
      <c r="AG34" s="401"/>
      <c r="AH34" s="401"/>
      <c r="AI34" s="401"/>
      <c r="AJ34" s="401"/>
      <c r="AK34" s="401"/>
      <c r="AL34" s="401"/>
      <c r="AM34" s="401"/>
      <c r="AN34" s="401"/>
      <c r="AO34" s="401"/>
      <c r="AP34" s="401"/>
    </row>
    <row r="35" spans="20:79">
      <c r="V35" s="1240"/>
      <c r="X35" s="1150"/>
      <c r="Y35" s="1150"/>
      <c r="Z35" s="1605"/>
      <c r="AA35" s="98">
        <v>1990</v>
      </c>
      <c r="AB35" s="98">
        <f t="shared" ref="AB35:AP35" si="17">AA35+1</f>
        <v>1991</v>
      </c>
      <c r="AC35" s="98">
        <f t="shared" si="17"/>
        <v>1992</v>
      </c>
      <c r="AD35" s="98">
        <f t="shared" si="17"/>
        <v>1993</v>
      </c>
      <c r="AE35" s="98">
        <f t="shared" si="17"/>
        <v>1994</v>
      </c>
      <c r="AF35" s="98">
        <f t="shared" si="17"/>
        <v>1995</v>
      </c>
      <c r="AG35" s="98">
        <f t="shared" si="17"/>
        <v>1996</v>
      </c>
      <c r="AH35" s="98">
        <f t="shared" si="17"/>
        <v>1997</v>
      </c>
      <c r="AI35" s="98">
        <f t="shared" si="17"/>
        <v>1998</v>
      </c>
      <c r="AJ35" s="98">
        <f t="shared" si="17"/>
        <v>1999</v>
      </c>
      <c r="AK35" s="98">
        <f t="shared" si="17"/>
        <v>2000</v>
      </c>
      <c r="AL35" s="98">
        <f t="shared" si="17"/>
        <v>2001</v>
      </c>
      <c r="AM35" s="98">
        <f t="shared" si="17"/>
        <v>2002</v>
      </c>
      <c r="AN35" s="98">
        <f t="shared" si="17"/>
        <v>2003</v>
      </c>
      <c r="AO35" s="98">
        <f t="shared" si="17"/>
        <v>2004</v>
      </c>
      <c r="AP35" s="98">
        <f t="shared" si="17"/>
        <v>2005</v>
      </c>
      <c r="AQ35" s="98">
        <f t="shared" ref="AQ35:AZ35" si="18">AP35+1</f>
        <v>2006</v>
      </c>
      <c r="AR35" s="98">
        <f t="shared" si="18"/>
        <v>2007</v>
      </c>
      <c r="AS35" s="98">
        <f t="shared" si="18"/>
        <v>2008</v>
      </c>
      <c r="AT35" s="98">
        <f t="shared" si="18"/>
        <v>2009</v>
      </c>
      <c r="AU35" s="98">
        <f t="shared" si="18"/>
        <v>2010</v>
      </c>
      <c r="AV35" s="98">
        <f t="shared" si="18"/>
        <v>2011</v>
      </c>
      <c r="AW35" s="98">
        <f t="shared" si="18"/>
        <v>2012</v>
      </c>
      <c r="AX35" s="98">
        <f t="shared" si="18"/>
        <v>2013</v>
      </c>
      <c r="AY35" s="98">
        <f t="shared" si="18"/>
        <v>2014</v>
      </c>
      <c r="AZ35" s="98">
        <f t="shared" si="18"/>
        <v>2015</v>
      </c>
      <c r="BA35" s="98">
        <f t="shared" ref="BA35:BH35" si="19">AZ35+1</f>
        <v>2016</v>
      </c>
      <c r="BB35" s="98">
        <f t="shared" si="19"/>
        <v>2017</v>
      </c>
      <c r="BC35" s="98">
        <f t="shared" si="19"/>
        <v>2018</v>
      </c>
      <c r="BD35" s="98">
        <f t="shared" si="19"/>
        <v>2019</v>
      </c>
      <c r="BE35" s="98">
        <f t="shared" si="19"/>
        <v>2020</v>
      </c>
      <c r="BF35" s="98">
        <f t="shared" si="19"/>
        <v>2021</v>
      </c>
      <c r="BG35" s="98">
        <f t="shared" si="19"/>
        <v>2022</v>
      </c>
      <c r="BH35" s="98">
        <f t="shared" si="19"/>
        <v>2023</v>
      </c>
      <c r="BI35" s="1150"/>
    </row>
    <row r="36" spans="20:79">
      <c r="V36" s="320" t="s">
        <v>471</v>
      </c>
      <c r="X36" s="1149"/>
      <c r="Z36" s="1610"/>
      <c r="AA36" s="179"/>
      <c r="AB36" s="343">
        <f>AB$5/AA$5-1</f>
        <v>-4.8669724493467514E-3</v>
      </c>
      <c r="AC36" s="343">
        <f t="shared" ref="AC36:BH36" si="20">AC$5/AB$5-1</f>
        <v>-8.4793589426269689E-3</v>
      </c>
      <c r="AD36" s="343">
        <f t="shared" si="20"/>
        <v>1.4663048603328344E-2</v>
      </c>
      <c r="AE36" s="343">
        <f t="shared" si="20"/>
        <v>-4.5504308560339046E-3</v>
      </c>
      <c r="AF36" s="343">
        <f t="shared" si="20"/>
        <v>2.6120260758348168E-2</v>
      </c>
      <c r="AG36" s="343">
        <f t="shared" si="20"/>
        <v>5.232857415049752E-3</v>
      </c>
      <c r="AH36" s="343">
        <f t="shared" si="20"/>
        <v>-6.106950431292002E-2</v>
      </c>
      <c r="AI36" s="343">
        <f t="shared" si="20"/>
        <v>-3.6385982264811711E-2</v>
      </c>
      <c r="AJ36" s="343">
        <f t="shared" si="20"/>
        <v>-5.6651740515631932E-3</v>
      </c>
      <c r="AK36" s="343">
        <f t="shared" si="20"/>
        <v>1.0417743884332253E-3</v>
      </c>
      <c r="AL36" s="343">
        <f t="shared" si="20"/>
        <v>-4.1962980653891369E-2</v>
      </c>
      <c r="AM36" s="343">
        <f t="shared" si="20"/>
        <v>1.3450640338474651E-2</v>
      </c>
      <c r="AN36" s="343">
        <f t="shared" si="20"/>
        <v>-1.2779490972292251E-3</v>
      </c>
      <c r="AO36" s="343">
        <f t="shared" si="20"/>
        <v>0.10318889474436999</v>
      </c>
      <c r="AP36" s="343">
        <f t="shared" si="20"/>
        <v>5.9869378317507493E-2</v>
      </c>
      <c r="AQ36" s="343">
        <f t="shared" si="20"/>
        <v>3.3338334009819448E-2</v>
      </c>
      <c r="AR36" s="343">
        <f t="shared" si="20"/>
        <v>8.3633230806672287E-3</v>
      </c>
      <c r="AS36" s="343">
        <f t="shared" si="20"/>
        <v>-3.9119967230160313E-2</v>
      </c>
      <c r="AT36" s="343">
        <f t="shared" si="20"/>
        <v>-7.3877573679487218E-2</v>
      </c>
      <c r="AU36" s="343">
        <f t="shared" si="20"/>
        <v>5.7525523417952806E-2</v>
      </c>
      <c r="AV36" s="343">
        <f t="shared" si="20"/>
        <v>-0.22630530701043017</v>
      </c>
      <c r="AW36" s="343">
        <f t="shared" si="20"/>
        <v>1.5230332820859616E-2</v>
      </c>
      <c r="AX36" s="343">
        <f t="shared" si="20"/>
        <v>-5.9498533471302628E-2</v>
      </c>
      <c r="AY36" s="343">
        <f t="shared" si="20"/>
        <v>-2.6743190158349028E-2</v>
      </c>
      <c r="AZ36" s="343">
        <f t="shared" si="20"/>
        <v>5.850480181684814E-2</v>
      </c>
      <c r="BA36" s="343">
        <f t="shared" si="20"/>
        <v>9.0607441444673587E-2</v>
      </c>
      <c r="BB36" s="343">
        <f t="shared" si="20"/>
        <v>5.4175876892931907E-2</v>
      </c>
      <c r="BC36" s="343">
        <f t="shared" si="20"/>
        <v>-8.2482591640056779E-2</v>
      </c>
      <c r="BD36" s="343">
        <f t="shared" si="20"/>
        <v>-8.8506954462408527E-2</v>
      </c>
      <c r="BE36" s="343">
        <f t="shared" si="20"/>
        <v>-0.10866293047379949</v>
      </c>
      <c r="BF36" s="343">
        <f t="shared" si="20"/>
        <v>-7.3228194117370693E-3</v>
      </c>
      <c r="BG36" s="343">
        <f>BG$5/BF$5-1</f>
        <v>-4.5530980627323192E-2</v>
      </c>
      <c r="BH36" s="343">
        <f t="shared" si="20"/>
        <v>-3.6824276031571901E-2</v>
      </c>
      <c r="BI36" s="1242"/>
      <c r="BJ36" s="1154"/>
      <c r="BK36" s="1154"/>
      <c r="BL36" s="1154"/>
      <c r="BM36" s="1154"/>
      <c r="BN36" s="1154"/>
      <c r="BO36" s="1154"/>
      <c r="BP36" s="1154"/>
      <c r="BQ36" s="1154"/>
      <c r="BR36" s="1154"/>
      <c r="BS36" s="1154"/>
      <c r="BT36" s="1154"/>
      <c r="BU36" s="1154"/>
      <c r="BV36" s="1154"/>
      <c r="BW36" s="1154"/>
      <c r="BX36" s="1154"/>
      <c r="BY36" s="1154"/>
      <c r="BZ36" s="1154"/>
      <c r="CA36" s="1154"/>
    </row>
    <row r="37" spans="20:79">
      <c r="V37" s="331" t="s">
        <v>472</v>
      </c>
      <c r="X37" s="1149"/>
      <c r="Z37" s="1610"/>
      <c r="AA37" s="179"/>
      <c r="AB37" s="343">
        <f>AB$6/AA$6-1</f>
        <v>-6.4725485721301657E-2</v>
      </c>
      <c r="AC37" s="343">
        <f t="shared" ref="AC37:BH37" si="21">AC$6/AB$6-1</f>
        <v>-0.17343469800741773</v>
      </c>
      <c r="AD37" s="343">
        <f t="shared" si="21"/>
        <v>-0.14170405566270305</v>
      </c>
      <c r="AE37" s="343">
        <f t="shared" si="21"/>
        <v>-7.0215119802172876E-2</v>
      </c>
      <c r="AF37" s="343">
        <f t="shared" si="21"/>
        <v>-0.10781981561632947</v>
      </c>
      <c r="AG37" s="343">
        <f t="shared" si="21"/>
        <v>-0.11820129023908121</v>
      </c>
      <c r="AH37" s="343">
        <f t="shared" si="21"/>
        <v>-6.0363382665105991E-2</v>
      </c>
      <c r="AI37" s="343">
        <f t="shared" si="21"/>
        <v>-7.025843474565352E-2</v>
      </c>
      <c r="AJ37" s="343">
        <f t="shared" si="21"/>
        <v>-2.7563387669783501E-2</v>
      </c>
      <c r="AK37" s="343">
        <f t="shared" si="21"/>
        <v>-6.5359452524829997E-2</v>
      </c>
      <c r="AL37" s="343">
        <f t="shared" si="21"/>
        <v>-0.11713163204804156</v>
      </c>
      <c r="AM37" s="343">
        <f t="shared" si="21"/>
        <v>-0.32342429067960032</v>
      </c>
      <c r="AN37" s="343">
        <f t="shared" si="21"/>
        <v>-5.2464542320073249E-2</v>
      </c>
      <c r="AO37" s="343">
        <f t="shared" si="21"/>
        <v>-1.8334118837911584E-2</v>
      </c>
      <c r="AP37" s="343">
        <f t="shared" si="21"/>
        <v>1.6759319164463271E-3</v>
      </c>
      <c r="AQ37" s="343">
        <f t="shared" si="21"/>
        <v>7.2816129545190122E-3</v>
      </c>
      <c r="AR37" s="343">
        <f t="shared" si="21"/>
        <v>-5.7133671334530511E-4</v>
      </c>
      <c r="AS37" s="343">
        <f t="shared" si="21"/>
        <v>-2.8474824234013596E-2</v>
      </c>
      <c r="AT37" s="343">
        <f t="shared" si="21"/>
        <v>-3.1408925865898163E-2</v>
      </c>
      <c r="AU37" s="343">
        <f t="shared" si="21"/>
        <v>-3.5844124663809374E-2</v>
      </c>
      <c r="AV37" s="343">
        <f t="shared" si="21"/>
        <v>-2.0529927353225896E-2</v>
      </c>
      <c r="AW37" s="343">
        <f t="shared" si="21"/>
        <v>-2.2397253410770479E-2</v>
      </c>
      <c r="AX37" s="343">
        <f t="shared" si="21"/>
        <v>-4.1517823224728967E-2</v>
      </c>
      <c r="AY37" s="343">
        <f t="shared" si="21"/>
        <v>-1.6320746960835741E-2</v>
      </c>
      <c r="AZ37" s="343">
        <f t="shared" si="21"/>
        <v>-2.5459048163028575E-2</v>
      </c>
      <c r="BA37" s="343">
        <f t="shared" si="21"/>
        <v>1.2394836963469658E-2</v>
      </c>
      <c r="BB37" s="343">
        <f t="shared" si="21"/>
        <v>1.5546892339936447E-2</v>
      </c>
      <c r="BC37" s="343">
        <f t="shared" si="21"/>
        <v>-8.4445035586165562E-2</v>
      </c>
      <c r="BD37" s="343">
        <f t="shared" si="21"/>
        <v>-4.8515482303355562E-2</v>
      </c>
      <c r="BE37" s="343">
        <f t="shared" si="21"/>
        <v>-4.3525096098522287E-2</v>
      </c>
      <c r="BF37" s="343">
        <f t="shared" si="21"/>
        <v>1.74922964427493E-3</v>
      </c>
      <c r="BG37" s="343">
        <f>BG$6/BF$6-1</f>
        <v>-4.3067938362551295E-2</v>
      </c>
      <c r="BH37" s="343">
        <f t="shared" si="21"/>
        <v>-2.0556388108784907E-2</v>
      </c>
      <c r="BI37" s="1242"/>
      <c r="BJ37" s="1154"/>
      <c r="BK37" s="1154"/>
      <c r="BL37" s="1154"/>
      <c r="BM37" s="1154"/>
      <c r="BN37" s="1154"/>
      <c r="BO37" s="1154"/>
      <c r="BP37" s="1154"/>
      <c r="BQ37" s="1154"/>
      <c r="BR37" s="1154"/>
      <c r="BS37" s="1154"/>
      <c r="BT37" s="1154"/>
      <c r="BU37" s="1154"/>
      <c r="BV37" s="1154"/>
      <c r="BW37" s="1154"/>
      <c r="BX37" s="1154"/>
      <c r="BY37" s="1154"/>
      <c r="BZ37" s="1154"/>
      <c r="CA37" s="1154"/>
    </row>
    <row r="38" spans="20:79">
      <c r="V38" s="320" t="s">
        <v>457</v>
      </c>
      <c r="X38" s="1149"/>
      <c r="Z38" s="1610"/>
      <c r="AA38" s="179"/>
      <c r="AB38" s="343">
        <f>AB$9/AA$9-1</f>
        <v>-3.7604330087778193E-2</v>
      </c>
      <c r="AC38" s="343">
        <f t="shared" ref="AC38:BH38" si="22">AC$9/AB$9-1</f>
        <v>-5.7774936723812842E-2</v>
      </c>
      <c r="AD38" s="343">
        <f t="shared" si="22"/>
        <v>-4.9945441082617115E-2</v>
      </c>
      <c r="AE38" s="343">
        <f t="shared" si="22"/>
        <v>6.9271906371466407E-2</v>
      </c>
      <c r="AF38" s="343">
        <f t="shared" si="22"/>
        <v>4.7877043927034402E-2</v>
      </c>
      <c r="AG38" s="343">
        <f t="shared" si="22"/>
        <v>-4.9615031809656762E-2</v>
      </c>
      <c r="AH38" s="343">
        <f t="shared" si="22"/>
        <v>-9.289151286575148E-3</v>
      </c>
      <c r="AI38" s="343">
        <f t="shared" si="22"/>
        <v>-4.3689655950773676E-2</v>
      </c>
      <c r="AJ38" s="343">
        <f t="shared" si="22"/>
        <v>-1.2031889406838969E-2</v>
      </c>
      <c r="AK38" s="343">
        <f t="shared" si="22"/>
        <v>4.2489157308030157E-2</v>
      </c>
      <c r="AL38" s="343">
        <f t="shared" si="22"/>
        <v>-4.4272690088061339E-2</v>
      </c>
      <c r="AM38" s="343">
        <f t="shared" si="22"/>
        <v>2.0915387343400704E-2</v>
      </c>
      <c r="AN38" s="343">
        <f t="shared" si="22"/>
        <v>-5.0864781128817982E-2</v>
      </c>
      <c r="AO38" s="343">
        <f t="shared" si="22"/>
        <v>6.9560765972903615E-2</v>
      </c>
      <c r="AP38" s="343">
        <f t="shared" si="22"/>
        <v>2.1865695651686057E-3</v>
      </c>
      <c r="AQ38" s="343">
        <f t="shared" si="22"/>
        <v>1.4737184943223625E-2</v>
      </c>
      <c r="AR38" s="343">
        <f t="shared" si="22"/>
        <v>-6.7638039344581791E-2</v>
      </c>
      <c r="AS38" s="343">
        <f t="shared" si="22"/>
        <v>-2.4902057655178056E-2</v>
      </c>
      <c r="AT38" s="343">
        <f t="shared" si="22"/>
        <v>3.2903070393698108E-2</v>
      </c>
      <c r="AU38" s="343">
        <f t="shared" si="22"/>
        <v>5.2038716129204188E-2</v>
      </c>
      <c r="AV38" s="343">
        <f t="shared" si="22"/>
        <v>-4.7045943123567024E-3</v>
      </c>
      <c r="AW38" s="343">
        <f t="shared" si="22"/>
        <v>-0.14034897896596399</v>
      </c>
      <c r="AX38" s="343">
        <f t="shared" si="22"/>
        <v>4.7431221364420129E-3</v>
      </c>
      <c r="AY38" s="343">
        <f t="shared" si="22"/>
        <v>-7.4459646442167293E-2</v>
      </c>
      <c r="AZ38" s="343">
        <f t="shared" si="22"/>
        <v>0.12977238349502374</v>
      </c>
      <c r="BA38" s="343">
        <f t="shared" si="22"/>
        <v>-0.10759035014867024</v>
      </c>
      <c r="BB38" s="343">
        <f t="shared" si="22"/>
        <v>-1.3242073316094283E-2</v>
      </c>
      <c r="BC38" s="343">
        <f t="shared" si="22"/>
        <v>-5.121970498072681E-2</v>
      </c>
      <c r="BD38" s="343">
        <f t="shared" si="22"/>
        <v>1.5448691829512473E-2</v>
      </c>
      <c r="BE38" s="343">
        <f t="shared" si="22"/>
        <v>-7.3537168232771344E-2</v>
      </c>
      <c r="BF38" s="343">
        <f t="shared" si="22"/>
        <v>0.14459839102072269</v>
      </c>
      <c r="BG38" s="343">
        <f>BG$9/BF$9-1</f>
        <v>-0.1098292048300431</v>
      </c>
      <c r="BH38" s="343">
        <f t="shared" si="22"/>
        <v>-0.18559333734308614</v>
      </c>
      <c r="BI38" s="1242"/>
      <c r="BJ38" s="1154"/>
      <c r="BK38" s="1154"/>
      <c r="BL38" s="1154"/>
      <c r="BM38" s="1154"/>
      <c r="BN38" s="1154"/>
      <c r="BO38" s="1154"/>
      <c r="BP38" s="1154"/>
      <c r="BQ38" s="1154"/>
      <c r="BR38" s="1154"/>
      <c r="BS38" s="1154"/>
      <c r="BT38" s="1154"/>
      <c r="BU38" s="1154"/>
      <c r="BV38" s="1154"/>
      <c r="BW38" s="1154"/>
      <c r="BX38" s="1154"/>
      <c r="BY38" s="1154"/>
      <c r="BZ38" s="1154"/>
      <c r="CA38" s="1154"/>
    </row>
    <row r="39" spans="20:79">
      <c r="V39" s="345" t="s">
        <v>461</v>
      </c>
      <c r="X39" s="1149"/>
      <c r="Z39" s="1610"/>
      <c r="AA39" s="350"/>
      <c r="AB39" s="351">
        <f>AB$12/AA$12-1</f>
        <v>-6.3367735274439951E-3</v>
      </c>
      <c r="AC39" s="351">
        <f t="shared" ref="AC39:BH39" si="23">AC$12/AB$12-1</f>
        <v>3.5953203255012944E-2</v>
      </c>
      <c r="AD39" s="351">
        <f t="shared" si="23"/>
        <v>-2.7434779991604152E-3</v>
      </c>
      <c r="AE39" s="351">
        <f t="shared" si="23"/>
        <v>2.082128329469235E-2</v>
      </c>
      <c r="AF39" s="351">
        <f t="shared" si="23"/>
        <v>-1.9781420297360963E-2</v>
      </c>
      <c r="AG39" s="351">
        <f t="shared" si="23"/>
        <v>-2.2783338591178204E-2</v>
      </c>
      <c r="AH39" s="351">
        <f t="shared" si="23"/>
        <v>5.866165474066376E-3</v>
      </c>
      <c r="AI39" s="351">
        <f t="shared" si="23"/>
        <v>-4.0356266027309906E-2</v>
      </c>
      <c r="AJ39" s="351">
        <f t="shared" si="23"/>
        <v>4.0905452200765691E-3</v>
      </c>
      <c r="AK39" s="351">
        <f t="shared" si="23"/>
        <v>-5.2642075157051105E-3</v>
      </c>
      <c r="AL39" s="351">
        <f t="shared" si="23"/>
        <v>-1.8333059539474394E-2</v>
      </c>
      <c r="AM39" s="351">
        <f t="shared" si="23"/>
        <v>6.0351489059140562E-3</v>
      </c>
      <c r="AN39" s="351">
        <f t="shared" si="23"/>
        <v>-1.9062272564538296E-2</v>
      </c>
      <c r="AO39" s="351">
        <f t="shared" si="23"/>
        <v>4.9647385068407601E-5</v>
      </c>
      <c r="AP39" s="351">
        <f t="shared" si="23"/>
        <v>1.3147291267518568E-2</v>
      </c>
      <c r="AQ39" s="351">
        <f t="shared" si="23"/>
        <v>-7.5573965331039439E-3</v>
      </c>
      <c r="AR39" s="351">
        <f t="shared" si="23"/>
        <v>-8.8870893698277387E-3</v>
      </c>
      <c r="AS39" s="351">
        <f t="shared" si="23"/>
        <v>-1.2839931700023732E-2</v>
      </c>
      <c r="AT39" s="351">
        <f t="shared" si="23"/>
        <v>1.1912626682972771E-3</v>
      </c>
      <c r="AU39" s="351">
        <f t="shared" si="23"/>
        <v>-4.2429981551239671E-3</v>
      </c>
      <c r="AV39" s="351">
        <f t="shared" si="23"/>
        <v>-2.6176189884065781E-2</v>
      </c>
      <c r="AW39" s="351">
        <f t="shared" si="23"/>
        <v>-1.6421983352395642E-2</v>
      </c>
      <c r="AX39" s="351">
        <f t="shared" si="23"/>
        <v>1.3117677002936867E-2</v>
      </c>
      <c r="AY39" s="351">
        <f t="shared" si="23"/>
        <v>-9.6083595552086676E-3</v>
      </c>
      <c r="AZ39" s="351">
        <f t="shared" si="23"/>
        <v>-7.9333299913917354E-3</v>
      </c>
      <c r="BA39" s="351">
        <f t="shared" si="23"/>
        <v>4.2729178638922782E-3</v>
      </c>
      <c r="BB39" s="351">
        <f t="shared" si="23"/>
        <v>-1.2818916788803758E-3</v>
      </c>
      <c r="BC39" s="351">
        <f t="shared" si="23"/>
        <v>-4.7147780937042416E-3</v>
      </c>
      <c r="BD39" s="351">
        <f t="shared" si="23"/>
        <v>1.6493653831797239E-3</v>
      </c>
      <c r="BE39" s="351">
        <f t="shared" si="23"/>
        <v>4.8779481219878296E-3</v>
      </c>
      <c r="BF39" s="351">
        <f t="shared" si="23"/>
        <v>4.8864198401816772E-3</v>
      </c>
      <c r="BG39" s="351">
        <f>BG$12/BF$12-1</f>
        <v>-1.2908965344470613E-2</v>
      </c>
      <c r="BH39" s="351">
        <f t="shared" si="23"/>
        <v>-1.0892685466622587E-2</v>
      </c>
      <c r="BI39" s="1242"/>
    </row>
    <row r="40" spans="20:79">
      <c r="V40" s="320" t="s">
        <v>465</v>
      </c>
      <c r="X40" s="1149"/>
      <c r="Z40" s="1610"/>
      <c r="AA40" s="179"/>
      <c r="AB40" s="343">
        <f>AB$17/AA$17-1</f>
        <v>-1.1445553228440875E-2</v>
      </c>
      <c r="AC40" s="343">
        <f t="shared" ref="AC40:BH40" si="24">AC$17/AB$17-1</f>
        <v>-8.2201844506077926E-3</v>
      </c>
      <c r="AD40" s="343">
        <f t="shared" si="24"/>
        <v>-2.157392878958897E-2</v>
      </c>
      <c r="AE40" s="343">
        <f t="shared" si="24"/>
        <v>-2.058204799535257E-2</v>
      </c>
      <c r="AF40" s="343">
        <f t="shared" si="24"/>
        <v>-2.9702374413303589E-2</v>
      </c>
      <c r="AG40" s="343">
        <f t="shared" si="24"/>
        <v>-2.9604386447008357E-2</v>
      </c>
      <c r="AH40" s="343">
        <f t="shared" si="24"/>
        <v>-3.385787353387304E-2</v>
      </c>
      <c r="AI40" s="343">
        <f t="shared" si="24"/>
        <v>-4.157553951898163E-2</v>
      </c>
      <c r="AJ40" s="343">
        <f t="shared" si="24"/>
        <v>-3.9191652170848301E-2</v>
      </c>
      <c r="AK40" s="343">
        <f t="shared" si="24"/>
        <v>-3.7788880984200857E-2</v>
      </c>
      <c r="AL40" s="343">
        <f t="shared" si="24"/>
        <v>-4.5169127571240031E-2</v>
      </c>
      <c r="AM40" s="343">
        <f t="shared" si="24"/>
        <v>-4.4078081078316345E-2</v>
      </c>
      <c r="AN40" s="343">
        <f t="shared" si="24"/>
        <v>-4.2388128146629178E-2</v>
      </c>
      <c r="AO40" s="343">
        <f t="shared" si="24"/>
        <v>-4.7477729830244786E-2</v>
      </c>
      <c r="AP40" s="343">
        <f t="shared" si="24"/>
        <v>-4.7928495853860609E-2</v>
      </c>
      <c r="AQ40" s="343">
        <f t="shared" si="24"/>
        <v>-5.6204036043392969E-2</v>
      </c>
      <c r="AR40" s="343">
        <f t="shared" si="24"/>
        <v>-5.5411982169637497E-2</v>
      </c>
      <c r="AS40" s="343">
        <f t="shared" si="24"/>
        <v>-5.8692579288232127E-2</v>
      </c>
      <c r="AT40" s="343">
        <f t="shared" si="24"/>
        <v>-6.6893899715223637E-2</v>
      </c>
      <c r="AU40" s="343">
        <f t="shared" si="24"/>
        <v>-6.3735008398657311E-2</v>
      </c>
      <c r="AV40" s="343">
        <f t="shared" si="24"/>
        <v>-5.1969247113746064E-2</v>
      </c>
      <c r="AW40" s="343">
        <f t="shared" si="24"/>
        <v>-5.0834264486741221E-2</v>
      </c>
      <c r="AX40" s="343">
        <f t="shared" si="24"/>
        <v>-4.8871564300409842E-2</v>
      </c>
      <c r="AY40" s="343">
        <f t="shared" si="24"/>
        <v>-4.9654768154946405E-2</v>
      </c>
      <c r="AZ40" s="343">
        <f t="shared" si="24"/>
        <v>-4.9960285461210452E-2</v>
      </c>
      <c r="BA40" s="343">
        <f t="shared" si="24"/>
        <v>-5.1464572746432458E-2</v>
      </c>
      <c r="BB40" s="343">
        <f t="shared" si="24"/>
        <v>-5.3787594304549491E-2</v>
      </c>
      <c r="BC40" s="343">
        <f t="shared" si="24"/>
        <v>-4.4079391591730355E-2</v>
      </c>
      <c r="BD40" s="343">
        <f t="shared" si="24"/>
        <v>-4.1154598752044969E-2</v>
      </c>
      <c r="BE40" s="343">
        <f t="shared" si="24"/>
        <v>-4.7099994442690973E-2</v>
      </c>
      <c r="BF40" s="343">
        <f t="shared" si="24"/>
        <v>-3.7538499460311514E-2</v>
      </c>
      <c r="BG40" s="343">
        <f>BG$17/BF$17-1</f>
        <v>-4.1880628089845273E-2</v>
      </c>
      <c r="BH40" s="343">
        <f t="shared" si="24"/>
        <v>-2.8491350923349201E-2</v>
      </c>
      <c r="BI40" s="1243"/>
    </row>
    <row r="41" spans="20:79">
      <c r="T41" s="1149"/>
      <c r="V41" s="345" t="s">
        <v>22</v>
      </c>
      <c r="X41" s="1149"/>
      <c r="Z41" s="1610"/>
      <c r="AA41" s="350"/>
      <c r="AB41" s="351">
        <f>AB$23/AA$23-1</f>
        <v>-1.4603243231800622E-2</v>
      </c>
      <c r="AC41" s="351">
        <f t="shared" ref="AC41:BH41" si="25">AC$23/AB$23-1</f>
        <v>-1.4702734584577382E-3</v>
      </c>
      <c r="AD41" s="351">
        <f t="shared" si="25"/>
        <v>-2.0461695034834415E-2</v>
      </c>
      <c r="AE41" s="351">
        <f t="shared" si="25"/>
        <v>7.9033189522137448E-4</v>
      </c>
      <c r="AF41" s="351">
        <f t="shared" si="25"/>
        <v>-2.7706056805118506E-2</v>
      </c>
      <c r="AG41" s="351">
        <f t="shared" si="25"/>
        <v>-3.0387963495235981E-2</v>
      </c>
      <c r="AH41" s="351">
        <f t="shared" si="25"/>
        <v>-1.1726096703232103E-2</v>
      </c>
      <c r="AI41" s="351">
        <f t="shared" si="25"/>
        <v>-4.2338622133577974E-2</v>
      </c>
      <c r="AJ41" s="351">
        <f t="shared" si="25"/>
        <v>-1.0111330509761873E-2</v>
      </c>
      <c r="AK41" s="351">
        <f t="shared" si="25"/>
        <v>-1.7181508658495215E-2</v>
      </c>
      <c r="AL41" s="351">
        <f t="shared" si="25"/>
        <v>-3.1497134713768582E-2</v>
      </c>
      <c r="AM41" s="351">
        <f t="shared" si="25"/>
        <v>-2.2832430274877802E-2</v>
      </c>
      <c r="AN41" s="351">
        <f t="shared" si="25"/>
        <v>-2.5624687119354839E-2</v>
      </c>
      <c r="AO41" s="351">
        <f t="shared" si="25"/>
        <v>-8.9859374537299974E-3</v>
      </c>
      <c r="AP41" s="351">
        <f t="shared" si="25"/>
        <v>-2.7309826629906553E-4</v>
      </c>
      <c r="AQ41" s="351">
        <f t="shared" si="25"/>
        <v>-1.6633333804680572E-2</v>
      </c>
      <c r="AR41" s="351">
        <f t="shared" si="25"/>
        <v>-1.8268146846178501E-2</v>
      </c>
      <c r="AS41" s="351">
        <f t="shared" si="25"/>
        <v>-2.4231098865029055E-2</v>
      </c>
      <c r="AT41" s="351">
        <f t="shared" si="25"/>
        <v>-1.6916888866068569E-2</v>
      </c>
      <c r="AU41" s="351">
        <f t="shared" si="25"/>
        <v>-1.4360238235706646E-2</v>
      </c>
      <c r="AV41" s="351">
        <f t="shared" si="25"/>
        <v>-3.9097346314217685E-2</v>
      </c>
      <c r="AW41" s="351">
        <f t="shared" si="25"/>
        <v>-2.204672658971385E-2</v>
      </c>
      <c r="AX41" s="351">
        <f t="shared" si="25"/>
        <v>-2.2109587280068066E-3</v>
      </c>
      <c r="AY41" s="351">
        <f t="shared" si="25"/>
        <v>-1.7241944717287017E-2</v>
      </c>
      <c r="AZ41" s="351">
        <f t="shared" si="25"/>
        <v>-1.2967409500123539E-2</v>
      </c>
      <c r="BA41" s="351">
        <f t="shared" si="25"/>
        <v>-1.3856623315708916E-3</v>
      </c>
      <c r="BB41" s="351">
        <f t="shared" si="25"/>
        <v>-6.4681482809707536E-3</v>
      </c>
      <c r="BC41" s="351">
        <f t="shared" si="25"/>
        <v>-1.6129568771465208E-2</v>
      </c>
      <c r="BD41" s="351">
        <f t="shared" si="25"/>
        <v>-9.1686939609073592E-3</v>
      </c>
      <c r="BE41" s="351">
        <f t="shared" si="25"/>
        <v>-7.5413649978536279E-3</v>
      </c>
      <c r="BF41" s="351">
        <f t="shared" si="25"/>
        <v>-8.2427594139611315E-4</v>
      </c>
      <c r="BG41" s="351">
        <f>BG$23/BF$23-1</f>
        <v>-1.8503624183975775E-2</v>
      </c>
      <c r="BH41" s="351">
        <f t="shared" si="25"/>
        <v>-1.431677922327379E-2</v>
      </c>
      <c r="BI41" s="1243"/>
      <c r="BJ41" s="1154"/>
      <c r="BK41" s="1154"/>
      <c r="BL41" s="1154"/>
      <c r="BM41" s="1154"/>
      <c r="BN41" s="1154"/>
      <c r="BO41" s="1154"/>
      <c r="BP41" s="1154"/>
      <c r="BQ41" s="1154"/>
      <c r="BR41" s="1154"/>
      <c r="BS41" s="1154"/>
      <c r="BT41" s="1154"/>
      <c r="BU41" s="1154"/>
      <c r="BV41" s="1154"/>
      <c r="BW41" s="1154"/>
      <c r="BX41" s="1154"/>
      <c r="BY41" s="1154"/>
      <c r="BZ41" s="1154"/>
      <c r="CA41" s="1154"/>
    </row>
    <row r="42" spans="20:79">
      <c r="T42" s="1149"/>
      <c r="V42" s="1227"/>
      <c r="X42" s="1149"/>
      <c r="Z42" s="1609"/>
      <c r="AA42" s="401"/>
      <c r="AB42" s="401"/>
      <c r="AC42" s="401"/>
      <c r="AD42" s="401"/>
      <c r="AE42" s="401"/>
      <c r="AF42" s="401"/>
      <c r="AG42" s="401"/>
      <c r="AH42" s="401"/>
      <c r="AI42" s="401"/>
      <c r="AJ42" s="401"/>
      <c r="AK42" s="401"/>
      <c r="AL42" s="401"/>
      <c r="AM42" s="401"/>
      <c r="AN42" s="401"/>
      <c r="AO42" s="401"/>
      <c r="AP42" s="401"/>
      <c r="AQ42" s="401"/>
      <c r="AR42" s="401"/>
      <c r="AS42" s="401"/>
      <c r="AT42" s="401"/>
      <c r="AU42" s="401"/>
      <c r="AV42" s="401"/>
      <c r="AW42" s="401"/>
      <c r="AX42" s="401"/>
      <c r="BB42" s="401"/>
    </row>
    <row r="43" spans="20:79">
      <c r="T43" s="1149"/>
      <c r="V43" s="177" t="s">
        <v>269</v>
      </c>
      <c r="X43" s="1149"/>
    </row>
    <row r="44" spans="20:79">
      <c r="T44" s="1149"/>
      <c r="V44" s="1240"/>
      <c r="X44" s="1150"/>
      <c r="Y44" s="1150"/>
      <c r="Z44" s="1605"/>
      <c r="AA44" s="98">
        <v>1990</v>
      </c>
      <c r="AB44" s="98">
        <f t="shared" ref="AB44:AZ44" si="26">AA44+1</f>
        <v>1991</v>
      </c>
      <c r="AC44" s="98">
        <f t="shared" si="26"/>
        <v>1992</v>
      </c>
      <c r="AD44" s="98">
        <f t="shared" si="26"/>
        <v>1993</v>
      </c>
      <c r="AE44" s="98">
        <f t="shared" si="26"/>
        <v>1994</v>
      </c>
      <c r="AF44" s="98">
        <f t="shared" si="26"/>
        <v>1995</v>
      </c>
      <c r="AG44" s="98">
        <f t="shared" si="26"/>
        <v>1996</v>
      </c>
      <c r="AH44" s="98">
        <f t="shared" si="26"/>
        <v>1997</v>
      </c>
      <c r="AI44" s="98">
        <f t="shared" si="26"/>
        <v>1998</v>
      </c>
      <c r="AJ44" s="98">
        <f t="shared" si="26"/>
        <v>1999</v>
      </c>
      <c r="AK44" s="98">
        <f t="shared" si="26"/>
        <v>2000</v>
      </c>
      <c r="AL44" s="98">
        <f t="shared" si="26"/>
        <v>2001</v>
      </c>
      <c r="AM44" s="98">
        <f t="shared" si="26"/>
        <v>2002</v>
      </c>
      <c r="AN44" s="98">
        <f t="shared" si="26"/>
        <v>2003</v>
      </c>
      <c r="AO44" s="98">
        <f t="shared" si="26"/>
        <v>2004</v>
      </c>
      <c r="AP44" s="98">
        <f t="shared" si="26"/>
        <v>2005</v>
      </c>
      <c r="AQ44" s="98">
        <f t="shared" si="26"/>
        <v>2006</v>
      </c>
      <c r="AR44" s="98">
        <f t="shared" si="26"/>
        <v>2007</v>
      </c>
      <c r="AS44" s="98">
        <f t="shared" si="26"/>
        <v>2008</v>
      </c>
      <c r="AT44" s="98">
        <f t="shared" si="26"/>
        <v>2009</v>
      </c>
      <c r="AU44" s="98">
        <f t="shared" si="26"/>
        <v>2010</v>
      </c>
      <c r="AV44" s="98">
        <f t="shared" si="26"/>
        <v>2011</v>
      </c>
      <c r="AW44" s="98">
        <f t="shared" si="26"/>
        <v>2012</v>
      </c>
      <c r="AX44" s="98">
        <f t="shared" si="26"/>
        <v>2013</v>
      </c>
      <c r="AY44" s="98">
        <f t="shared" si="26"/>
        <v>2014</v>
      </c>
      <c r="AZ44" s="98">
        <f t="shared" si="26"/>
        <v>2015</v>
      </c>
      <c r="BA44" s="98">
        <f t="shared" ref="BA44:BH44" si="27">AZ44+1</f>
        <v>2016</v>
      </c>
      <c r="BB44" s="98">
        <f t="shared" si="27"/>
        <v>2017</v>
      </c>
      <c r="BC44" s="98">
        <f t="shared" si="27"/>
        <v>2018</v>
      </c>
      <c r="BD44" s="98">
        <f t="shared" si="27"/>
        <v>2019</v>
      </c>
      <c r="BE44" s="98">
        <f t="shared" si="27"/>
        <v>2020</v>
      </c>
      <c r="BF44" s="98">
        <f t="shared" si="27"/>
        <v>2021</v>
      </c>
      <c r="BG44" s="98">
        <f t="shared" si="27"/>
        <v>2022</v>
      </c>
      <c r="BH44" s="98">
        <f t="shared" si="27"/>
        <v>2023</v>
      </c>
      <c r="BI44" s="1150"/>
    </row>
    <row r="45" spans="20:79">
      <c r="T45" s="1149"/>
      <c r="V45" s="320" t="s">
        <v>471</v>
      </c>
      <c r="X45" s="1149"/>
      <c r="Z45" s="1611"/>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343">
        <f>AY$5/$AX$5-1</f>
        <v>-2.6743190158349028E-2</v>
      </c>
      <c r="AZ45" s="343">
        <f>AZ$5/$AX$5-1</f>
        <v>3.0197006618334798E-2</v>
      </c>
      <c r="BA45" s="343">
        <f t="shared" ref="BA45:BH45" si="28">BA$5/$AX$5-1</f>
        <v>0.12354052157198359</v>
      </c>
      <c r="BB45" s="343">
        <f t="shared" si="28"/>
        <v>0.18440931455288778</v>
      </c>
      <c r="BC45" s="343">
        <f t="shared" si="28"/>
        <v>8.6716164725942457E-2</v>
      </c>
      <c r="BD45" s="343">
        <f t="shared" si="28"/>
        <v>-9.4657733790197707E-3</v>
      </c>
      <c r="BE45" s="343">
        <f t="shared" si="28"/>
        <v>-0.11710012517825408</v>
      </c>
      <c r="BF45" s="343">
        <f t="shared" si="28"/>
        <v>-0.12356544152021898</v>
      </c>
      <c r="BG45" s="343">
        <f>BG$5/$AX$5-1</f>
        <v>-0.16347036642347834</v>
      </c>
      <c r="BH45" s="343">
        <f t="shared" si="28"/>
        <v>-0.19427496455888993</v>
      </c>
      <c r="BI45" s="1242"/>
    </row>
    <row r="46" spans="20:79">
      <c r="T46" s="1149"/>
      <c r="V46" s="331" t="s">
        <v>472</v>
      </c>
      <c r="X46" s="1149"/>
      <c r="Z46" s="1611"/>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343">
        <f>AY$6/$AX$6-1</f>
        <v>-1.6320746960835741E-2</v>
      </c>
      <c r="AZ46" s="343">
        <f>AZ$6/$AX$6-1</f>
        <v>-4.1364284440931764E-2</v>
      </c>
      <c r="BA46" s="343">
        <f t="shared" ref="BA46:BH46" si="29">BA$6/$AX$6-1</f>
        <v>-2.948215103921803E-2</v>
      </c>
      <c r="BB46" s="343">
        <f t="shared" si="29"/>
        <v>-1.4393614527437926E-2</v>
      </c>
      <c r="BC46" s="343">
        <f t="shared" si="29"/>
        <v>-9.7623180822620448E-2</v>
      </c>
      <c r="BD46" s="343">
        <f t="shared" si="29"/>
        <v>-0.14140242742437892</v>
      </c>
      <c r="BE46" s="343">
        <f t="shared" si="29"/>
        <v>-0.17877296928069086</v>
      </c>
      <c r="BF46" s="343">
        <f t="shared" si="29"/>
        <v>-0.1773364546138767</v>
      </c>
      <c r="BG46" s="343">
        <f>BG$6/$AX$6-1</f>
        <v>-0.21276687747968415</v>
      </c>
      <c r="BH46" s="343">
        <f t="shared" si="29"/>
        <v>-0.2289495470783024</v>
      </c>
      <c r="BI46" s="1242"/>
    </row>
    <row r="47" spans="20:79">
      <c r="T47" s="1149"/>
      <c r="V47" s="320" t="s">
        <v>457</v>
      </c>
      <c r="X47" s="1149"/>
      <c r="Z47" s="1611"/>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343">
        <f>AY$9/$AX$9-1</f>
        <v>-7.4459646442167293E-2</v>
      </c>
      <c r="AZ47" s="343">
        <f>AZ$9/$AX$9-1</f>
        <v>4.5649931259859722E-2</v>
      </c>
      <c r="BA47" s="343">
        <f t="shared" ref="BA47:BH47" si="30">BA$9/$AX$9-1</f>
        <v>-6.6851910977321682E-2</v>
      </c>
      <c r="BB47" s="343">
        <f t="shared" si="30"/>
        <v>-7.9208726386933215E-2</v>
      </c>
      <c r="BC47" s="343">
        <f t="shared" si="30"/>
        <v>-0.12637138377022217</v>
      </c>
      <c r="BD47" s="343">
        <f t="shared" si="30"/>
        <v>-0.11287496450464485</v>
      </c>
      <c r="BE47" s="343">
        <f t="shared" si="30"/>
        <v>-0.17811162748337006</v>
      </c>
      <c r="BF47" s="343">
        <f t="shared" si="30"/>
        <v>-5.926789121882492E-2</v>
      </c>
      <c r="BG47" s="343">
        <f>BG$9/$AX$9-1</f>
        <v>-0.16258775068435094</v>
      </c>
      <c r="BH47" s="343">
        <f t="shared" si="30"/>
        <v>-0.31800588476682279</v>
      </c>
      <c r="BI47" s="1242"/>
    </row>
    <row r="48" spans="20:79">
      <c r="T48" s="1149"/>
      <c r="V48" s="345" t="s">
        <v>461</v>
      </c>
      <c r="X48" s="1149"/>
      <c r="Z48" s="1611"/>
      <c r="AA48" s="350"/>
      <c r="AB48" s="350"/>
      <c r="AC48" s="350"/>
      <c r="AD48" s="350"/>
      <c r="AE48" s="350"/>
      <c r="AF48" s="350"/>
      <c r="AG48" s="350"/>
      <c r="AH48" s="350"/>
      <c r="AI48" s="350"/>
      <c r="AJ48" s="350"/>
      <c r="AK48" s="350"/>
      <c r="AL48" s="350"/>
      <c r="AM48" s="350"/>
      <c r="AN48" s="350"/>
      <c r="AO48" s="350"/>
      <c r="AP48" s="350"/>
      <c r="AQ48" s="350"/>
      <c r="AR48" s="350"/>
      <c r="AS48" s="350"/>
      <c r="AT48" s="350"/>
      <c r="AU48" s="350"/>
      <c r="AV48" s="350"/>
      <c r="AW48" s="350"/>
      <c r="AX48" s="350"/>
      <c r="AY48" s="351">
        <f>AY$12/$AX$12-1</f>
        <v>-9.6083595552086676E-3</v>
      </c>
      <c r="AZ48" s="351">
        <f>AZ$12/$AX$12-1</f>
        <v>-1.7465463259572989E-2</v>
      </c>
      <c r="BA48" s="351">
        <f t="shared" ref="BA48:BH48" si="31">BA$12/$AX$12-1</f>
        <v>-1.3267173885643802E-2</v>
      </c>
      <c r="BB48" s="351">
        <f t="shared" si="31"/>
        <v>-1.4532058484717947E-2</v>
      </c>
      <c r="BC48" s="351">
        <f t="shared" si="31"/>
        <v>-1.9178321147422017E-2</v>
      </c>
      <c r="BD48" s="351">
        <f t="shared" si="31"/>
        <v>-1.7560587823250318E-2</v>
      </c>
      <c r="BE48" s="351">
        <f t="shared" si="31"/>
        <v>-1.2768299337655997E-2</v>
      </c>
      <c r="BF48" s="351">
        <f t="shared" si="31"/>
        <v>-7.9442707686830927E-3</v>
      </c>
      <c r="BG48" s="351">
        <f>BG$12/$AX$12-1</f>
        <v>-2.0750683797113645E-2</v>
      </c>
      <c r="BH48" s="351">
        <f t="shared" si="31"/>
        <v>-3.1417338591916977E-2</v>
      </c>
      <c r="BI48" s="1242"/>
    </row>
    <row r="49" spans="20:79">
      <c r="T49" s="1149"/>
      <c r="V49" s="320" t="s">
        <v>465</v>
      </c>
      <c r="X49" s="1149"/>
      <c r="Z49" s="1611"/>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343">
        <f>AY$17/$AX$17-1</f>
        <v>-4.9654768154946405E-2</v>
      </c>
      <c r="AZ49" s="343">
        <f>AZ$17/$AX$17-1</f>
        <v>-9.7134287224625471E-2</v>
      </c>
      <c r="BA49" s="343">
        <f t="shared" ref="BA49:BH49" si="32">BA$17/$AX$17-1</f>
        <v>-0.14359988538001334</v>
      </c>
      <c r="BB49" s="343">
        <f t="shared" si="32"/>
        <v>-0.18966358730756283</v>
      </c>
      <c r="BC49" s="343">
        <f t="shared" si="32"/>
        <v>-0.22538272336367082</v>
      </c>
      <c r="BD49" s="343">
        <f t="shared" si="32"/>
        <v>-0.25726178657004084</v>
      </c>
      <c r="BE49" s="343">
        <f t="shared" si="32"/>
        <v>-0.29224475229496616</v>
      </c>
      <c r="BF49" s="343">
        <f t="shared" si="32"/>
        <v>-0.31881282227897423</v>
      </c>
      <c r="BG49" s="343">
        <f>BG$17/$AX$17-1</f>
        <v>-0.34734136912867974</v>
      </c>
      <c r="BH49" s="343">
        <f t="shared" si="32"/>
        <v>-0.36593649521398719</v>
      </c>
      <c r="BI49" s="1242"/>
    </row>
    <row r="50" spans="20:79">
      <c r="T50" s="1149"/>
      <c r="V50" s="345" t="s">
        <v>22</v>
      </c>
      <c r="X50" s="1149"/>
      <c r="Z50" s="1611"/>
      <c r="AA50" s="350"/>
      <c r="AB50" s="350"/>
      <c r="AC50" s="350"/>
      <c r="AD50" s="350"/>
      <c r="AE50" s="350"/>
      <c r="AF50" s="350"/>
      <c r="AG50" s="350"/>
      <c r="AH50" s="350"/>
      <c r="AI50" s="350"/>
      <c r="AJ50" s="350"/>
      <c r="AK50" s="350"/>
      <c r="AL50" s="350"/>
      <c r="AM50" s="350"/>
      <c r="AN50" s="350"/>
      <c r="AO50" s="350"/>
      <c r="AP50" s="350"/>
      <c r="AQ50" s="350"/>
      <c r="AR50" s="350"/>
      <c r="AS50" s="350"/>
      <c r="AT50" s="350"/>
      <c r="AU50" s="350"/>
      <c r="AV50" s="350"/>
      <c r="AW50" s="350"/>
      <c r="AX50" s="350"/>
      <c r="AY50" s="351">
        <f>AY$23/$AX$23-1</f>
        <v>-1.7241944717287017E-2</v>
      </c>
      <c r="AZ50" s="351">
        <f>AZ$23/$AX$23-1</f>
        <v>-2.9985770859682903E-2</v>
      </c>
      <c r="BA50" s="351">
        <f t="shared" ref="BA50:BH50" si="33">BA$23/$AX$23-1</f>
        <v>-3.1329883038090478E-2</v>
      </c>
      <c r="BB50" s="351">
        <f t="shared" si="33"/>
        <v>-3.7595384989945413E-2</v>
      </c>
      <c r="BC50" s="351">
        <f t="shared" si="33"/>
        <v>-5.3118556413725537E-2</v>
      </c>
      <c r="BD50" s="351">
        <f t="shared" si="33"/>
        <v>-6.180022258723028E-2</v>
      </c>
      <c r="BE50" s="351">
        <f t="shared" si="33"/>
        <v>-6.8875529549604964E-2</v>
      </c>
      <c r="BF50" s="351">
        <f t="shared" si="33"/>
        <v>-6.9643033049042402E-2</v>
      </c>
      <c r="BG50" s="351">
        <f>BG$23/$AX$23-1</f>
        <v>-8.6858008722446423E-2</v>
      </c>
      <c r="BH50" s="351">
        <f t="shared" si="33"/>
        <v>-9.9931261011067751E-2</v>
      </c>
      <c r="BI50" s="1242"/>
    </row>
    <row r="51" spans="20:79">
      <c r="T51" s="1149"/>
      <c r="Z51" s="1609"/>
      <c r="AA51" s="401"/>
      <c r="AB51" s="401"/>
      <c r="AC51" s="401"/>
      <c r="AD51" s="401"/>
      <c r="AE51" s="401"/>
      <c r="AF51" s="401"/>
      <c r="AG51" s="401"/>
      <c r="AH51" s="401"/>
      <c r="AI51" s="401"/>
      <c r="AJ51" s="401"/>
      <c r="AK51" s="401"/>
      <c r="AL51" s="401"/>
      <c r="AM51" s="401"/>
      <c r="AN51" s="401"/>
      <c r="AO51" s="401"/>
      <c r="AP51" s="401"/>
    </row>
    <row r="52" spans="20:79">
      <c r="T52" s="1149"/>
      <c r="BJ52" s="1154"/>
      <c r="BK52" s="1154"/>
      <c r="BL52" s="1154"/>
      <c r="BM52" s="1154"/>
      <c r="BN52" s="1154"/>
      <c r="BO52" s="1154"/>
      <c r="BP52" s="1154"/>
      <c r="BQ52" s="1154"/>
      <c r="BR52" s="1154"/>
      <c r="BS52" s="1154"/>
      <c r="BT52" s="1154"/>
      <c r="BU52" s="1154"/>
      <c r="BV52" s="1154"/>
      <c r="BW52" s="1154"/>
      <c r="BX52" s="1154"/>
      <c r="BY52" s="1154"/>
      <c r="BZ52" s="1154"/>
      <c r="CA52" s="1154"/>
    </row>
    <row r="53" spans="20:79">
      <c r="T53" s="1149"/>
      <c r="BJ53" s="1154"/>
      <c r="BK53" s="1154"/>
      <c r="BL53" s="1154"/>
      <c r="BM53" s="1154"/>
      <c r="BN53" s="1154"/>
      <c r="BO53" s="1154"/>
      <c r="BP53" s="1154"/>
      <c r="BQ53" s="1154"/>
      <c r="BR53" s="1154"/>
      <c r="BS53" s="1154"/>
      <c r="BT53" s="1154"/>
      <c r="BU53" s="1154"/>
      <c r="BV53" s="1154"/>
      <c r="BW53" s="1154"/>
      <c r="BX53" s="1154"/>
      <c r="BY53" s="1154"/>
      <c r="BZ53" s="1154"/>
      <c r="CA53" s="1154"/>
    </row>
    <row r="54" spans="20:79">
      <c r="BJ54" s="1154"/>
      <c r="BK54" s="1154"/>
      <c r="BL54" s="1154"/>
      <c r="BM54" s="1154"/>
      <c r="BN54" s="1154"/>
      <c r="BO54" s="1154"/>
      <c r="BP54" s="1154"/>
      <c r="BQ54" s="1154"/>
      <c r="BR54" s="1154"/>
      <c r="BS54" s="1154"/>
      <c r="BT54" s="1154"/>
      <c r="BU54" s="1154"/>
      <c r="BV54" s="1154"/>
      <c r="BW54" s="1154"/>
      <c r="BX54" s="1154"/>
      <c r="BY54" s="1154"/>
      <c r="BZ54" s="1154"/>
      <c r="CA54" s="1154"/>
    </row>
    <row r="55" spans="20:79">
      <c r="BJ55" s="1154"/>
      <c r="BK55" s="1154"/>
      <c r="BL55" s="1154"/>
      <c r="BM55" s="1154"/>
      <c r="BN55" s="1154"/>
      <c r="BO55" s="1154"/>
      <c r="BP55" s="1154"/>
      <c r="BQ55" s="1154"/>
      <c r="BR55" s="1154"/>
      <c r="BS55" s="1154"/>
      <c r="BT55" s="1154"/>
      <c r="BU55" s="1154"/>
      <c r="BV55" s="1154"/>
      <c r="BW55" s="1154"/>
      <c r="BX55" s="1154"/>
      <c r="BY55" s="1154"/>
      <c r="BZ55" s="1154"/>
      <c r="CA55" s="1154"/>
    </row>
    <row r="56" spans="20:79">
      <c r="BJ56" s="1154"/>
      <c r="BK56" s="1154"/>
      <c r="BL56" s="1154"/>
      <c r="BM56" s="1154"/>
      <c r="BN56" s="1154"/>
      <c r="BO56" s="1154"/>
      <c r="BP56" s="1154"/>
      <c r="BQ56" s="1154"/>
      <c r="BR56" s="1154"/>
      <c r="BS56" s="1154"/>
      <c r="BT56" s="1154"/>
      <c r="BU56" s="1154"/>
      <c r="BV56" s="1154"/>
      <c r="BW56" s="1154"/>
      <c r="BX56" s="1154"/>
      <c r="BY56" s="1154"/>
      <c r="BZ56" s="1154"/>
      <c r="CA56" s="1154"/>
    </row>
    <row r="57" spans="20:79">
      <c r="BJ57" s="1154"/>
      <c r="BK57" s="1154"/>
      <c r="BL57" s="1154"/>
      <c r="BM57" s="1154"/>
      <c r="BN57" s="1154"/>
      <c r="BO57" s="1154"/>
      <c r="BP57" s="1154"/>
      <c r="BQ57" s="1154"/>
      <c r="BR57" s="1154"/>
      <c r="BS57" s="1154"/>
      <c r="BT57" s="1154"/>
      <c r="BU57" s="1154"/>
      <c r="BV57" s="1154"/>
      <c r="BW57" s="1154"/>
      <c r="BX57" s="1154"/>
      <c r="BY57" s="1154"/>
      <c r="BZ57" s="1154"/>
      <c r="CA57" s="1154"/>
    </row>
    <row r="58" spans="20:79">
      <c r="BJ58" s="1154"/>
      <c r="BK58" s="1154"/>
      <c r="BL58" s="1154"/>
      <c r="BM58" s="1154"/>
      <c r="BN58" s="1154"/>
      <c r="BO58" s="1154"/>
      <c r="BP58" s="1154"/>
      <c r="BQ58" s="1154"/>
      <c r="BR58" s="1154"/>
      <c r="BS58" s="1154"/>
      <c r="BT58" s="1154"/>
      <c r="BU58" s="1154"/>
      <c r="BV58" s="1154"/>
      <c r="BW58" s="1154"/>
      <c r="BX58" s="1154"/>
      <c r="BY58" s="1154"/>
      <c r="BZ58" s="1154"/>
      <c r="CA58" s="1154"/>
    </row>
    <row r="59" spans="20:79">
      <c r="BJ59" s="1154"/>
      <c r="BK59" s="1154"/>
      <c r="BL59" s="1154"/>
      <c r="BM59" s="1154"/>
      <c r="BN59" s="1154"/>
      <c r="BO59" s="1154"/>
      <c r="BP59" s="1154"/>
      <c r="BQ59" s="1154"/>
      <c r="BR59" s="1154"/>
      <c r="BS59" s="1154"/>
      <c r="BT59" s="1154"/>
      <c r="BU59" s="1154"/>
      <c r="BV59" s="1154"/>
      <c r="BW59" s="1154"/>
      <c r="BX59" s="1154"/>
      <c r="BY59" s="1154"/>
      <c r="BZ59" s="1154"/>
      <c r="CA59" s="1154"/>
    </row>
    <row r="60" spans="20:79">
      <c r="BJ60" s="1154"/>
      <c r="BK60" s="1154"/>
      <c r="BL60" s="1154"/>
      <c r="BM60" s="1154"/>
      <c r="BN60" s="1154"/>
      <c r="BO60" s="1154"/>
      <c r="BP60" s="1154"/>
      <c r="BQ60" s="1154"/>
      <c r="BR60" s="1154"/>
      <c r="BS60" s="1154"/>
      <c r="BT60" s="1154"/>
      <c r="BU60" s="1154"/>
      <c r="BV60" s="1154"/>
      <c r="BW60" s="1154"/>
      <c r="BX60" s="1154"/>
      <c r="BY60" s="1154"/>
      <c r="BZ60" s="1154"/>
      <c r="CA60" s="1154"/>
    </row>
    <row r="61" spans="20:79">
      <c r="BJ61" s="1154"/>
      <c r="BK61" s="1154"/>
      <c r="BL61" s="1154"/>
      <c r="BM61" s="1154"/>
      <c r="BN61" s="1154"/>
      <c r="BO61" s="1154"/>
      <c r="BP61" s="1154"/>
      <c r="BQ61" s="1154"/>
      <c r="BR61" s="1154"/>
      <c r="BS61" s="1154"/>
      <c r="BT61" s="1154"/>
      <c r="BU61" s="1154"/>
      <c r="BV61" s="1154"/>
      <c r="BW61" s="1154"/>
      <c r="BX61" s="1154"/>
      <c r="BY61" s="1154"/>
      <c r="BZ61" s="1154"/>
      <c r="CA61" s="1154"/>
    </row>
    <row r="62" spans="20:79">
      <c r="BJ62" s="1154"/>
      <c r="BK62" s="1154"/>
      <c r="BL62" s="1154"/>
      <c r="BM62" s="1154"/>
      <c r="BN62" s="1154"/>
      <c r="BO62" s="1154"/>
      <c r="BP62" s="1154"/>
      <c r="BQ62" s="1154"/>
      <c r="BR62" s="1154"/>
      <c r="BS62" s="1154"/>
      <c r="BT62" s="1154"/>
      <c r="BU62" s="1154"/>
      <c r="BV62" s="1154"/>
      <c r="BW62" s="1154"/>
      <c r="BX62" s="1154"/>
      <c r="BY62" s="1154"/>
      <c r="BZ62" s="1154"/>
      <c r="CA62" s="1154"/>
    </row>
    <row r="63" spans="20:79">
      <c r="BJ63" s="1154"/>
      <c r="BK63" s="1154"/>
      <c r="BL63" s="1154"/>
      <c r="BM63" s="1154"/>
      <c r="BN63" s="1154"/>
      <c r="BO63" s="1154"/>
      <c r="BP63" s="1154"/>
      <c r="BQ63" s="1154"/>
      <c r="BR63" s="1154"/>
      <c r="BS63" s="1154"/>
      <c r="BT63" s="1154"/>
      <c r="BU63" s="1154"/>
      <c r="BV63" s="1154"/>
      <c r="BW63" s="1154"/>
      <c r="BX63" s="1154"/>
      <c r="BY63" s="1154"/>
      <c r="BZ63" s="1154"/>
      <c r="CA63" s="1154"/>
    </row>
    <row r="64" spans="20:79">
      <c r="BJ64" s="1154"/>
      <c r="BK64" s="1154"/>
      <c r="BL64" s="1154"/>
      <c r="BM64" s="1154"/>
      <c r="BN64" s="1154"/>
      <c r="BO64" s="1154"/>
      <c r="BP64" s="1154"/>
      <c r="BQ64" s="1154"/>
      <c r="BR64" s="1154"/>
      <c r="BS64" s="1154"/>
      <c r="BT64" s="1154"/>
      <c r="BU64" s="1154"/>
      <c r="BV64" s="1154"/>
      <c r="BW64" s="1154"/>
      <c r="BX64" s="1154"/>
      <c r="BY64" s="1154"/>
      <c r="BZ64" s="1154"/>
      <c r="CA64" s="1154"/>
    </row>
    <row r="65" spans="62:79">
      <c r="BJ65" s="1154"/>
      <c r="BK65" s="1154"/>
      <c r="BL65" s="1154"/>
      <c r="BM65" s="1154"/>
      <c r="BN65" s="1154"/>
      <c r="BO65" s="1154"/>
      <c r="BP65" s="1154"/>
      <c r="BQ65" s="1154"/>
      <c r="BR65" s="1154"/>
      <c r="BS65" s="1154"/>
      <c r="BT65" s="1154"/>
      <c r="BU65" s="1154"/>
      <c r="BV65" s="1154"/>
      <c r="BW65" s="1154"/>
      <c r="BX65" s="1154"/>
      <c r="BY65" s="1154"/>
      <c r="BZ65" s="1154"/>
      <c r="CA65" s="1154"/>
    </row>
    <row r="66" spans="62:79">
      <c r="BJ66" s="1154"/>
      <c r="BK66" s="1154"/>
      <c r="BL66" s="1154"/>
      <c r="BM66" s="1154"/>
      <c r="BN66" s="1154"/>
      <c r="BO66" s="1154"/>
      <c r="BP66" s="1154"/>
      <c r="BQ66" s="1154"/>
      <c r="BR66" s="1154"/>
      <c r="BS66" s="1154"/>
      <c r="BT66" s="1154"/>
      <c r="BU66" s="1154"/>
      <c r="BV66" s="1154"/>
      <c r="BW66" s="1154"/>
      <c r="BX66" s="1154"/>
      <c r="BY66" s="1154"/>
      <c r="BZ66" s="1154"/>
      <c r="CA66" s="1154"/>
    </row>
    <row r="67" spans="62:79">
      <c r="BJ67" s="1154"/>
      <c r="BK67" s="1154"/>
      <c r="BL67" s="1154"/>
      <c r="BM67" s="1154"/>
      <c r="BN67" s="1154"/>
      <c r="BO67" s="1154"/>
      <c r="BP67" s="1154"/>
      <c r="BQ67" s="1154"/>
      <c r="BR67" s="1154"/>
      <c r="BS67" s="1154"/>
      <c r="BT67" s="1154"/>
      <c r="BU67" s="1154"/>
      <c r="BV67" s="1154"/>
      <c r="BW67" s="1154"/>
      <c r="BX67" s="1154"/>
      <c r="BY67" s="1154"/>
      <c r="BZ67" s="1154"/>
      <c r="CA67" s="1154"/>
    </row>
    <row r="68" spans="62:79">
      <c r="BJ68" s="1154"/>
      <c r="BK68" s="1154"/>
      <c r="BL68" s="1154"/>
      <c r="BM68" s="1154"/>
      <c r="BN68" s="1154"/>
      <c r="BO68" s="1154"/>
      <c r="BP68" s="1154"/>
      <c r="BQ68" s="1154"/>
      <c r="BR68" s="1154"/>
      <c r="BS68" s="1154"/>
      <c r="BT68" s="1154"/>
      <c r="BU68" s="1154"/>
      <c r="BV68" s="1154"/>
      <c r="BW68" s="1154"/>
      <c r="BX68" s="1154"/>
      <c r="BY68" s="1154"/>
      <c r="BZ68" s="1154"/>
      <c r="CA68" s="1154"/>
    </row>
    <row r="69" spans="62:79">
      <c r="BJ69" s="1154"/>
      <c r="BK69" s="1154"/>
      <c r="BL69" s="1154"/>
      <c r="BM69" s="1154"/>
      <c r="BN69" s="1154"/>
      <c r="BO69" s="1154"/>
      <c r="BP69" s="1154"/>
      <c r="BQ69" s="1154"/>
      <c r="BR69" s="1154"/>
      <c r="BS69" s="1154"/>
      <c r="BT69" s="1154"/>
      <c r="BU69" s="1154"/>
      <c r="BV69" s="1154"/>
      <c r="BW69" s="1154"/>
      <c r="BX69" s="1154"/>
      <c r="BY69" s="1154"/>
      <c r="BZ69" s="1154"/>
      <c r="CA69" s="1154"/>
    </row>
    <row r="70" spans="62:79">
      <c r="BJ70" s="1154"/>
      <c r="BK70" s="1154"/>
      <c r="BL70" s="1154"/>
      <c r="BM70" s="1154"/>
      <c r="BN70" s="1154"/>
      <c r="BO70" s="1154"/>
      <c r="BP70" s="1154"/>
      <c r="BQ70" s="1154"/>
      <c r="BR70" s="1154"/>
      <c r="BS70" s="1154"/>
      <c r="BT70" s="1154"/>
      <c r="BU70" s="1154"/>
      <c r="BV70" s="1154"/>
      <c r="BW70" s="1154"/>
      <c r="BX70" s="1154"/>
      <c r="BY70" s="1154"/>
      <c r="BZ70" s="1154"/>
      <c r="CA70" s="1154"/>
    </row>
    <row r="71" spans="62:79">
      <c r="BJ71" s="1154"/>
      <c r="BK71" s="1154"/>
      <c r="BL71" s="1154"/>
      <c r="BM71" s="1154"/>
      <c r="BN71" s="1154"/>
      <c r="BO71" s="1154"/>
      <c r="BP71" s="1154"/>
      <c r="BQ71" s="1154"/>
      <c r="BR71" s="1154"/>
      <c r="BS71" s="1154"/>
      <c r="BT71" s="1154"/>
      <c r="BU71" s="1154"/>
      <c r="BV71" s="1154"/>
      <c r="BW71" s="1154"/>
      <c r="BX71" s="1154"/>
      <c r="BY71" s="1154"/>
      <c r="BZ71" s="1154"/>
      <c r="CA71" s="1154"/>
    </row>
    <row r="72" spans="62:79">
      <c r="BJ72" s="1154"/>
      <c r="BK72" s="1154"/>
      <c r="BL72" s="1154"/>
      <c r="BM72" s="1154"/>
      <c r="BN72" s="1154"/>
      <c r="BO72" s="1154"/>
      <c r="BP72" s="1154"/>
      <c r="BQ72" s="1154"/>
      <c r="BR72" s="1154"/>
      <c r="BS72" s="1154"/>
      <c r="BT72" s="1154"/>
      <c r="BU72" s="1154"/>
      <c r="BV72" s="1154"/>
      <c r="BW72" s="1154"/>
      <c r="BX72" s="1154"/>
      <c r="BY72" s="1154"/>
      <c r="BZ72" s="1154"/>
      <c r="CA72" s="1154"/>
    </row>
  </sheetData>
  <phoneticPr fontId="10"/>
  <pageMargins left="0.43307086614173229" right="0.51181102362204722" top="0.55118110236220474" bottom="0.59055118110236227" header="0.51181102362204722" footer="0.51181102362204722"/>
  <pageSetup paperSize="9" scale="34" orientation="landscape" r:id="rId1"/>
  <headerFooter alignWithMargins="0"/>
  <colBreaks count="2" manualBreakCount="2">
    <brk id="44" max="72" man="1"/>
    <brk id="80" max="7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pageSetUpPr fitToPage="1"/>
  </sheetPr>
  <dimension ref="A1:BJ72"/>
  <sheetViews>
    <sheetView zoomScaleNormal="100" workbookViewId="0">
      <pane xSplit="22" ySplit="4" topLeftCell="AA5" activePane="bottomRight" state="frozen"/>
      <selection pane="topRight" activeCell="W1" sqref="W1"/>
      <selection pane="bottomLeft" activeCell="A5" sqref="A5"/>
      <selection pane="bottomRight"/>
    </sheetView>
  </sheetViews>
  <sheetFormatPr defaultColWidth="9.6640625" defaultRowHeight="13.8"/>
  <cols>
    <col min="1" max="1" width="2" style="1154" customWidth="1"/>
    <col min="2" max="19" width="1.6640625" style="1227" hidden="1" customWidth="1"/>
    <col min="20" max="20" width="0.77734375" style="1227" hidden="1" customWidth="1"/>
    <col min="21" max="21" width="1.6640625" style="1227" customWidth="1"/>
    <col min="22" max="22" width="31.109375" style="1227" customWidth="1"/>
    <col min="23" max="26" width="4.109375" style="1154" hidden="1" customWidth="1"/>
    <col min="27" max="60" width="7.21875" style="22" customWidth="1"/>
    <col min="61" max="61" width="8.6640625" style="1154" customWidth="1"/>
    <col min="62" max="62" width="4.33203125" style="1227" customWidth="1"/>
    <col min="63" max="64" width="9" style="1227" customWidth="1"/>
    <col min="65" max="16384" width="9.6640625" style="1227"/>
  </cols>
  <sheetData>
    <row r="1" spans="1:62" ht="40.5" customHeight="1">
      <c r="A1" s="177"/>
      <c r="B1" s="22"/>
      <c r="C1" s="22"/>
      <c r="D1" s="22"/>
      <c r="E1" s="22"/>
      <c r="F1" s="22"/>
      <c r="G1" s="22"/>
      <c r="H1" s="22"/>
      <c r="I1" s="22"/>
      <c r="J1" s="22"/>
      <c r="K1" s="22"/>
      <c r="L1" s="22"/>
      <c r="M1" s="22"/>
      <c r="N1" s="22"/>
      <c r="O1" s="22"/>
      <c r="P1" s="22"/>
      <c r="Q1" s="22"/>
      <c r="R1" s="22"/>
      <c r="S1" s="22"/>
      <c r="T1" s="22"/>
      <c r="U1" s="1845" t="s">
        <v>268</v>
      </c>
      <c r="V1" s="1845"/>
      <c r="X1" s="1807"/>
      <c r="Y1" s="1807"/>
      <c r="AC1" s="21"/>
      <c r="AD1" s="21"/>
      <c r="AE1" s="21"/>
      <c r="AF1" s="21"/>
      <c r="AG1" s="21"/>
    </row>
    <row r="2" spans="1:62" ht="14.25" customHeight="1">
      <c r="A2" s="177"/>
      <c r="B2" s="22"/>
      <c r="C2" s="22"/>
      <c r="D2" s="22"/>
      <c r="E2" s="22"/>
      <c r="F2" s="22"/>
      <c r="G2" s="22"/>
      <c r="H2" s="22"/>
      <c r="I2" s="22"/>
      <c r="J2" s="22"/>
      <c r="K2" s="22"/>
      <c r="L2" s="22"/>
      <c r="M2" s="22"/>
      <c r="N2" s="22"/>
      <c r="O2" s="22"/>
      <c r="P2" s="22"/>
      <c r="Q2" s="22"/>
      <c r="R2" s="22"/>
      <c r="S2" s="22"/>
      <c r="T2" s="22"/>
      <c r="U2" s="1844" t="str">
        <f>'0.Contents'!$B2</f>
        <v>＜暫定データ＞</v>
      </c>
      <c r="V2" s="1844"/>
      <c r="X2" s="1521"/>
      <c r="AA2" s="314"/>
      <c r="AB2" s="314"/>
      <c r="AC2" s="314"/>
      <c r="AD2" s="314"/>
      <c r="AE2" s="314"/>
      <c r="AF2" s="314"/>
      <c r="AG2" s="314"/>
      <c r="AH2" s="314"/>
      <c r="AI2" s="314"/>
      <c r="AJ2" s="314"/>
      <c r="AK2" s="314"/>
      <c r="AL2" s="314"/>
      <c r="AM2" s="314"/>
      <c r="AN2" s="314"/>
      <c r="AO2" s="314"/>
      <c r="AP2" s="314"/>
      <c r="AQ2" s="314"/>
      <c r="AR2" s="314"/>
      <c r="AS2" s="314"/>
      <c r="AT2" s="314"/>
      <c r="AU2" s="314"/>
      <c r="AV2" s="314"/>
      <c r="AW2" s="314"/>
      <c r="AX2" s="314"/>
      <c r="AY2" s="314"/>
      <c r="AZ2" s="314"/>
      <c r="BA2" s="314"/>
      <c r="BB2" s="314"/>
      <c r="BC2" s="314"/>
      <c r="BD2" s="314"/>
      <c r="BE2" s="314"/>
      <c r="BF2" s="314"/>
      <c r="BG2" s="314"/>
      <c r="BH2" s="314"/>
    </row>
    <row r="3" spans="1:62" ht="16.8" thickBot="1">
      <c r="A3" s="177"/>
      <c r="B3" s="22"/>
      <c r="C3" s="22"/>
      <c r="D3" s="22"/>
      <c r="E3" s="22"/>
      <c r="F3" s="22"/>
      <c r="G3" s="22"/>
      <c r="H3" s="22"/>
      <c r="I3" s="22"/>
      <c r="J3" s="22"/>
      <c r="K3" s="22"/>
      <c r="L3" s="22"/>
      <c r="M3" s="22"/>
      <c r="N3" s="22"/>
      <c r="O3" s="22"/>
      <c r="P3" s="22"/>
      <c r="Q3" s="22"/>
      <c r="R3" s="22"/>
      <c r="S3" s="22"/>
      <c r="T3" s="22"/>
      <c r="U3" s="177" t="s">
        <v>266</v>
      </c>
      <c r="V3" s="177"/>
      <c r="AA3" s="315"/>
      <c r="AB3" s="315"/>
      <c r="AC3" s="315"/>
      <c r="AD3" s="315"/>
      <c r="AE3" s="315"/>
      <c r="AF3" s="315"/>
      <c r="AG3" s="315"/>
      <c r="AH3" s="315"/>
      <c r="AI3" s="315"/>
      <c r="AJ3" s="315"/>
      <c r="AK3" s="315"/>
      <c r="AL3" s="315"/>
      <c r="AM3" s="315"/>
      <c r="AN3" s="315"/>
      <c r="AO3" s="315"/>
      <c r="AP3" s="315"/>
      <c r="AQ3" s="315"/>
      <c r="AR3" s="315"/>
      <c r="AS3" s="315"/>
      <c r="AT3" s="315"/>
      <c r="AU3" s="315"/>
      <c r="AV3" s="315"/>
      <c r="AW3" s="315"/>
      <c r="AX3" s="315"/>
      <c r="AY3" s="315"/>
      <c r="AZ3" s="315"/>
      <c r="BA3" s="315"/>
      <c r="BB3" s="315"/>
      <c r="BC3" s="315"/>
      <c r="BD3" s="315"/>
      <c r="BE3" s="315"/>
      <c r="BF3" s="315"/>
      <c r="BG3" s="315"/>
      <c r="BH3" s="315"/>
    </row>
    <row r="4" spans="1:62" ht="14.4" thickBot="1">
      <c r="A4" s="177"/>
      <c r="B4" s="22"/>
      <c r="C4" s="22"/>
      <c r="D4" s="22"/>
      <c r="E4" s="22"/>
      <c r="F4" s="22"/>
      <c r="G4" s="22"/>
      <c r="H4" s="22"/>
      <c r="I4" s="22"/>
      <c r="J4" s="22"/>
      <c r="K4" s="22"/>
      <c r="L4" s="22"/>
      <c r="M4" s="22"/>
      <c r="N4" s="22"/>
      <c r="O4" s="22"/>
      <c r="P4" s="22"/>
      <c r="Q4" s="22"/>
      <c r="R4" s="22"/>
      <c r="S4" s="22"/>
      <c r="T4" s="22"/>
      <c r="U4" s="959"/>
      <c r="V4" s="866"/>
      <c r="W4" s="1150"/>
      <c r="X4" s="1150"/>
      <c r="Y4" s="1150"/>
      <c r="Z4" s="1612"/>
      <c r="AA4" s="356">
        <v>1990</v>
      </c>
      <c r="AB4" s="356">
        <f>AA4+1</f>
        <v>1991</v>
      </c>
      <c r="AC4" s="356">
        <f t="shared" ref="AC4:BH4" si="0">AB4+1</f>
        <v>1992</v>
      </c>
      <c r="AD4" s="356">
        <f t="shared" si="0"/>
        <v>1993</v>
      </c>
      <c r="AE4" s="356">
        <f t="shared" si="0"/>
        <v>1994</v>
      </c>
      <c r="AF4" s="356">
        <f t="shared" si="0"/>
        <v>1995</v>
      </c>
      <c r="AG4" s="356">
        <f t="shared" si="0"/>
        <v>1996</v>
      </c>
      <c r="AH4" s="356">
        <f t="shared" si="0"/>
        <v>1997</v>
      </c>
      <c r="AI4" s="356">
        <f t="shared" si="0"/>
        <v>1998</v>
      </c>
      <c r="AJ4" s="356">
        <f t="shared" si="0"/>
        <v>1999</v>
      </c>
      <c r="AK4" s="356">
        <f t="shared" si="0"/>
        <v>2000</v>
      </c>
      <c r="AL4" s="356">
        <f t="shared" si="0"/>
        <v>2001</v>
      </c>
      <c r="AM4" s="356">
        <f t="shared" si="0"/>
        <v>2002</v>
      </c>
      <c r="AN4" s="356">
        <f t="shared" si="0"/>
        <v>2003</v>
      </c>
      <c r="AO4" s="356">
        <f t="shared" si="0"/>
        <v>2004</v>
      </c>
      <c r="AP4" s="356">
        <f t="shared" si="0"/>
        <v>2005</v>
      </c>
      <c r="AQ4" s="356">
        <f t="shared" si="0"/>
        <v>2006</v>
      </c>
      <c r="AR4" s="356">
        <f t="shared" si="0"/>
        <v>2007</v>
      </c>
      <c r="AS4" s="356">
        <f t="shared" si="0"/>
        <v>2008</v>
      </c>
      <c r="AT4" s="356">
        <f t="shared" si="0"/>
        <v>2009</v>
      </c>
      <c r="AU4" s="356">
        <f t="shared" si="0"/>
        <v>2010</v>
      </c>
      <c r="AV4" s="356">
        <f t="shared" si="0"/>
        <v>2011</v>
      </c>
      <c r="AW4" s="356">
        <f t="shared" si="0"/>
        <v>2012</v>
      </c>
      <c r="AX4" s="356">
        <f t="shared" si="0"/>
        <v>2013</v>
      </c>
      <c r="AY4" s="356">
        <f t="shared" si="0"/>
        <v>2014</v>
      </c>
      <c r="AZ4" s="356">
        <f t="shared" si="0"/>
        <v>2015</v>
      </c>
      <c r="BA4" s="356">
        <f t="shared" si="0"/>
        <v>2016</v>
      </c>
      <c r="BB4" s="356">
        <f t="shared" si="0"/>
        <v>2017</v>
      </c>
      <c r="BC4" s="356">
        <f t="shared" si="0"/>
        <v>2018</v>
      </c>
      <c r="BD4" s="356">
        <f t="shared" si="0"/>
        <v>2019</v>
      </c>
      <c r="BE4" s="356">
        <f t="shared" si="0"/>
        <v>2020</v>
      </c>
      <c r="BF4" s="356">
        <f t="shared" si="0"/>
        <v>2021</v>
      </c>
      <c r="BG4" s="357">
        <f t="shared" si="0"/>
        <v>2022</v>
      </c>
      <c r="BH4" s="358">
        <f t="shared" si="0"/>
        <v>2023</v>
      </c>
      <c r="BI4" s="1245"/>
    </row>
    <row r="5" spans="1:62">
      <c r="U5" s="1303" t="s">
        <v>485</v>
      </c>
      <c r="V5" s="928"/>
      <c r="X5" s="1149"/>
      <c r="Z5" s="1229"/>
      <c r="AA5" s="322">
        <v>5610.5937256274892</v>
      </c>
      <c r="AB5" s="322">
        <v>5834.5228848280913</v>
      </c>
      <c r="AC5" s="322">
        <v>5939.7509296942671</v>
      </c>
      <c r="AD5" s="322">
        <v>6047.3976813140944</v>
      </c>
      <c r="AE5" s="322">
        <v>6269.2696635530483</v>
      </c>
      <c r="AF5" s="322">
        <v>6783.2605126379358</v>
      </c>
      <c r="AG5" s="322">
        <v>6949.7037956543254</v>
      </c>
      <c r="AH5" s="322">
        <v>7126.1737695153943</v>
      </c>
      <c r="AI5" s="322">
        <v>6965.3833831522215</v>
      </c>
      <c r="AJ5" s="322">
        <v>7073.7052282352433</v>
      </c>
      <c r="AK5" s="322">
        <v>7078.6976731297373</v>
      </c>
      <c r="AL5" s="322">
        <v>7076.2523687300982</v>
      </c>
      <c r="AM5" s="322">
        <v>6913.1851888199644</v>
      </c>
      <c r="AN5" s="322">
        <v>6687.0578090685622</v>
      </c>
      <c r="AO5" s="322">
        <v>6477.9957584338972</v>
      </c>
      <c r="AP5" s="322">
        <v>6470.3457256317351</v>
      </c>
      <c r="AQ5" s="322">
        <v>6265.6536599794963</v>
      </c>
      <c r="AR5" s="322">
        <v>6244.4479321012996</v>
      </c>
      <c r="AS5" s="322">
        <v>5985.0729869053457</v>
      </c>
      <c r="AT5" s="322">
        <v>5721.7225917863716</v>
      </c>
      <c r="AU5" s="322">
        <v>5562.1987644411756</v>
      </c>
      <c r="AV5" s="322">
        <v>5569.7895510181806</v>
      </c>
      <c r="AW5" s="322">
        <v>5529.8183520834127</v>
      </c>
      <c r="AX5" s="322">
        <v>5555.7264178102469</v>
      </c>
      <c r="AY5" s="322">
        <v>5452.339097971837</v>
      </c>
      <c r="AZ5" s="322">
        <v>5483.1697932618481</v>
      </c>
      <c r="BA5" s="322">
        <v>5295.1921530604232</v>
      </c>
      <c r="BB5" s="322">
        <v>5471.4509341402672</v>
      </c>
      <c r="BC5" s="322">
        <v>5206.501757761278</v>
      </c>
      <c r="BD5" s="322">
        <v>4751.2297092987483</v>
      </c>
      <c r="BE5" s="322">
        <v>4424.3179924960286</v>
      </c>
      <c r="BF5" s="322">
        <v>4448.3475138005606</v>
      </c>
      <c r="BG5" s="1300">
        <v>4319.2611710537394</v>
      </c>
      <c r="BH5" s="360">
        <v>4197.2440623907587</v>
      </c>
      <c r="BI5" s="1232"/>
    </row>
    <row r="6" spans="1:62" s="394" customFormat="1" ht="15" customHeight="1">
      <c r="A6" s="1149"/>
      <c r="U6" s="319"/>
      <c r="V6" s="1304" t="s">
        <v>473</v>
      </c>
      <c r="W6" s="1149"/>
      <c r="X6" s="1149"/>
      <c r="Y6" s="1149"/>
      <c r="Z6" s="1229"/>
      <c r="AA6" s="1308">
        <v>5608.7037150580081</v>
      </c>
      <c r="AB6" s="1308">
        <v>5832.660728757498</v>
      </c>
      <c r="AC6" s="1308">
        <v>5937.8075465151578</v>
      </c>
      <c r="AD6" s="1308">
        <v>6045.5186366414573</v>
      </c>
      <c r="AE6" s="1308">
        <v>6267.317968907907</v>
      </c>
      <c r="AF6" s="1308">
        <v>6781.3853726258831</v>
      </c>
      <c r="AG6" s="1308">
        <v>6947.9245786931669</v>
      </c>
      <c r="AH6" s="1308">
        <v>7124.5188357064635</v>
      </c>
      <c r="AI6" s="1308">
        <v>6963.7978243372754</v>
      </c>
      <c r="AJ6" s="1308">
        <v>7071.9815479899871</v>
      </c>
      <c r="AK6" s="1308">
        <v>7077.1306223276652</v>
      </c>
      <c r="AL6" s="1308">
        <v>7074.7828622421712</v>
      </c>
      <c r="AM6" s="1308">
        <v>6911.873087911189</v>
      </c>
      <c r="AN6" s="1308">
        <v>6685.8269477036702</v>
      </c>
      <c r="AO6" s="1308">
        <v>6476.8318373411848</v>
      </c>
      <c r="AP6" s="1308">
        <v>6469.2178504513986</v>
      </c>
      <c r="AQ6" s="1308">
        <v>6264.5737040387512</v>
      </c>
      <c r="AR6" s="1308">
        <v>6243.4301162372758</v>
      </c>
      <c r="AS6" s="1308">
        <v>5984.0942648791015</v>
      </c>
      <c r="AT6" s="1308">
        <v>5720.8147588124448</v>
      </c>
      <c r="AU6" s="1308">
        <v>5561.3073783110785</v>
      </c>
      <c r="AV6" s="1308">
        <v>5568.9605223687186</v>
      </c>
      <c r="AW6" s="1308">
        <v>5529.0155748323259</v>
      </c>
      <c r="AX6" s="1308">
        <v>5554.9496575031844</v>
      </c>
      <c r="AY6" s="1308">
        <v>5451.6115603150056</v>
      </c>
      <c r="AZ6" s="1308">
        <v>5482.4861708851258</v>
      </c>
      <c r="BA6" s="1308">
        <v>5294.5528374830892</v>
      </c>
      <c r="BB6" s="1308">
        <v>5470.8222610797511</v>
      </c>
      <c r="BC6" s="1308">
        <v>5205.9139007413605</v>
      </c>
      <c r="BD6" s="1308">
        <v>4750.6560670440031</v>
      </c>
      <c r="BE6" s="1308">
        <v>4423.7805099600646</v>
      </c>
      <c r="BF6" s="1308">
        <v>4447.8708594963482</v>
      </c>
      <c r="BG6" s="1308">
        <v>4318.7962736426371</v>
      </c>
      <c r="BH6" s="1308">
        <v>4196.7122444058177</v>
      </c>
      <c r="BI6" s="1246"/>
      <c r="BJ6" s="1247"/>
    </row>
    <row r="7" spans="1:62" s="394" customFormat="1" ht="15" customHeight="1">
      <c r="A7" s="1149"/>
      <c r="U7" s="326"/>
      <c r="V7" s="1305" t="s">
        <v>474</v>
      </c>
      <c r="W7" s="1149"/>
      <c r="X7" s="1149"/>
      <c r="Y7" s="1149"/>
      <c r="Z7" s="1613"/>
      <c r="AA7" s="1309">
        <v>1.8900105694812863</v>
      </c>
      <c r="AB7" s="1309">
        <v>1.862156070593739</v>
      </c>
      <c r="AC7" s="1309">
        <v>1.9433831791097105</v>
      </c>
      <c r="AD7" s="1309">
        <v>1.879044672637104</v>
      </c>
      <c r="AE7" s="1309">
        <v>1.9516946451415957</v>
      </c>
      <c r="AF7" s="1309">
        <v>1.8751400120524897</v>
      </c>
      <c r="AG7" s="1309">
        <v>1.779216961158492</v>
      </c>
      <c r="AH7" s="1309">
        <v>1.6549338089309764</v>
      </c>
      <c r="AI7" s="1309">
        <v>1.5855588149459832</v>
      </c>
      <c r="AJ7" s="1309">
        <v>1.7236802452563165</v>
      </c>
      <c r="AK7" s="1309">
        <v>1.5670508020717591</v>
      </c>
      <c r="AL7" s="1309">
        <v>1.4695064879268036</v>
      </c>
      <c r="AM7" s="1309">
        <v>1.3121009087754543</v>
      </c>
      <c r="AN7" s="1309">
        <v>1.2308613648921483</v>
      </c>
      <c r="AO7" s="1309">
        <v>1.1639210927127064</v>
      </c>
      <c r="AP7" s="1309">
        <v>1.1278751803365636</v>
      </c>
      <c r="AQ7" s="1309">
        <v>1.0799559407453747</v>
      </c>
      <c r="AR7" s="1309">
        <v>1.0178158640241068</v>
      </c>
      <c r="AS7" s="1309">
        <v>0.97872202624450144</v>
      </c>
      <c r="AT7" s="1309">
        <v>0.9078329739267933</v>
      </c>
      <c r="AU7" s="1309">
        <v>0.89138613009715628</v>
      </c>
      <c r="AV7" s="1309">
        <v>0.82902864946234789</v>
      </c>
      <c r="AW7" s="1309">
        <v>0.80277725108723064</v>
      </c>
      <c r="AX7" s="1309">
        <v>0.77676030706272325</v>
      </c>
      <c r="AY7" s="1309">
        <v>0.7275376568309756</v>
      </c>
      <c r="AZ7" s="1309">
        <v>0.68362237672263904</v>
      </c>
      <c r="BA7" s="1309">
        <v>0.63931557733371835</v>
      </c>
      <c r="BB7" s="1309">
        <v>0.62867306051568639</v>
      </c>
      <c r="BC7" s="1309">
        <v>0.58785701991714545</v>
      </c>
      <c r="BD7" s="1309">
        <v>0.57364225474529951</v>
      </c>
      <c r="BE7" s="1309">
        <v>0.53748253596411399</v>
      </c>
      <c r="BF7" s="1309">
        <v>0.47665430421227112</v>
      </c>
      <c r="BG7" s="1310">
        <v>0.4648974111019048</v>
      </c>
      <c r="BH7" s="1311">
        <v>0.53181798494068988</v>
      </c>
      <c r="BI7" s="1248"/>
      <c r="BJ7" s="1244"/>
    </row>
    <row r="8" spans="1:62" ht="13.5" customHeight="1">
      <c r="U8" s="1303" t="s">
        <v>486</v>
      </c>
      <c r="V8" s="1156"/>
      <c r="X8" s="1149"/>
      <c r="Z8" s="1229"/>
      <c r="AA8" s="322">
        <v>8813.1695744661847</v>
      </c>
      <c r="AB8" s="322">
        <v>8388.5212552394569</v>
      </c>
      <c r="AC8" s="322">
        <v>8358.0416842090872</v>
      </c>
      <c r="AD8" s="322">
        <v>8119.9662601364653</v>
      </c>
      <c r="AE8" s="322">
        <v>9078.144507420353</v>
      </c>
      <c r="AF8" s="322">
        <v>8994.0327131566373</v>
      </c>
      <c r="AG8" s="322">
        <v>9886.2154798058764</v>
      </c>
      <c r="AH8" s="322">
        <v>10423.09184771654</v>
      </c>
      <c r="AI8" s="322">
        <v>9273.4030835270387</v>
      </c>
      <c r="AJ8" s="322">
        <v>3751.4302616559953</v>
      </c>
      <c r="AK8" s="322">
        <v>5975.6241493185898</v>
      </c>
      <c r="AL8" s="322">
        <v>2986.2804235506642</v>
      </c>
      <c r="AM8" s="322">
        <v>2865.3839223512609</v>
      </c>
      <c r="AN8" s="322">
        <v>2905.7522046466156</v>
      </c>
      <c r="AO8" s="322">
        <v>3044.291806120686</v>
      </c>
      <c r="AP8" s="322">
        <v>2602.014993005138</v>
      </c>
      <c r="AQ8" s="322">
        <v>2794.7720627007279</v>
      </c>
      <c r="AR8" s="322">
        <v>2082.9241139990108</v>
      </c>
      <c r="AS8" s="322">
        <v>2259.9199385221723</v>
      </c>
      <c r="AT8" s="322">
        <v>2328.7016159419727</v>
      </c>
      <c r="AU8" s="322">
        <v>1856.787847148621</v>
      </c>
      <c r="AV8" s="322">
        <v>1580.352902347129</v>
      </c>
      <c r="AW8" s="322">
        <v>1423.1166809604667</v>
      </c>
      <c r="AX8" s="322">
        <v>1438.611077339217</v>
      </c>
      <c r="AY8" s="322">
        <v>1427.8741459028552</v>
      </c>
      <c r="AZ8" s="322">
        <v>1066.5535137960344</v>
      </c>
      <c r="BA8" s="322">
        <v>982.28045742705456</v>
      </c>
      <c r="BB8" s="322">
        <v>906.74358162695671</v>
      </c>
      <c r="BC8" s="322">
        <v>778.77608057462476</v>
      </c>
      <c r="BD8" s="322">
        <v>836.46266937222811</v>
      </c>
      <c r="BE8" s="322">
        <v>966.21273593054229</v>
      </c>
      <c r="BF8" s="327">
        <v>914.87339458569988</v>
      </c>
      <c r="BG8" s="359">
        <v>840.49086037612426</v>
      </c>
      <c r="BH8" s="360">
        <v>703.04061449544224</v>
      </c>
      <c r="BI8" s="1232"/>
    </row>
    <row r="9" spans="1:62" s="394" customFormat="1" ht="15" customHeight="1">
      <c r="A9" s="1149"/>
      <c r="U9" s="1158"/>
      <c r="V9" s="1291" t="s">
        <v>458</v>
      </c>
      <c r="W9" s="1149"/>
      <c r="X9" s="1149"/>
      <c r="Y9" s="1554"/>
      <c r="Z9" s="1229"/>
      <c r="AA9" s="328">
        <v>8554.5216244661879</v>
      </c>
      <c r="AB9" s="328">
        <v>8067.5744552394581</v>
      </c>
      <c r="AC9" s="328">
        <v>7988.2885092090874</v>
      </c>
      <c r="AD9" s="328">
        <v>7748.9795101364653</v>
      </c>
      <c r="AE9" s="328">
        <v>8682.5109024203539</v>
      </c>
      <c r="AF9" s="328">
        <v>8594.8012031566377</v>
      </c>
      <c r="AG9" s="328">
        <v>9498.5570498058787</v>
      </c>
      <c r="AH9" s="328">
        <v>10046.218652716541</v>
      </c>
      <c r="AI9" s="328">
        <v>8920.0793785270398</v>
      </c>
      <c r="AJ9" s="328">
        <v>3408.3983616559958</v>
      </c>
      <c r="AK9" s="328">
        <v>5645.4397143185888</v>
      </c>
      <c r="AL9" s="328">
        <v>2654.1294235506643</v>
      </c>
      <c r="AM9" s="328">
        <v>2530.7999573512607</v>
      </c>
      <c r="AN9" s="328">
        <v>2567.8912496466155</v>
      </c>
      <c r="AO9" s="328">
        <v>2721.040566120686</v>
      </c>
      <c r="AP9" s="328">
        <v>2274.901908005138</v>
      </c>
      <c r="AQ9" s="328">
        <v>2443.1870677507281</v>
      </c>
      <c r="AR9" s="328">
        <v>1784.5423170740105</v>
      </c>
      <c r="AS9" s="328">
        <v>1995.856592947172</v>
      </c>
      <c r="AT9" s="328">
        <v>2098.3106026919727</v>
      </c>
      <c r="AU9" s="328">
        <v>1612.2999296736211</v>
      </c>
      <c r="AV9" s="328">
        <v>1340.057320647129</v>
      </c>
      <c r="AW9" s="328">
        <v>1149.6309967104667</v>
      </c>
      <c r="AX9" s="328">
        <v>1119.5488221892169</v>
      </c>
      <c r="AY9" s="328">
        <v>870.37642090285544</v>
      </c>
      <c r="AZ9" s="328">
        <v>709.27759879603457</v>
      </c>
      <c r="BA9" s="328">
        <v>601.07504242705454</v>
      </c>
      <c r="BB9" s="328">
        <v>532.85746662695669</v>
      </c>
      <c r="BC9" s="328">
        <v>449.74095057462478</v>
      </c>
      <c r="BD9" s="328">
        <v>489.70274937222803</v>
      </c>
      <c r="BE9" s="328">
        <v>589.2149909305424</v>
      </c>
      <c r="BF9" s="328">
        <v>396.50397958569988</v>
      </c>
      <c r="BG9" s="1312">
        <v>301.44058037612427</v>
      </c>
      <c r="BH9" s="1313">
        <v>316.5773344954423</v>
      </c>
      <c r="BI9" s="1246"/>
      <c r="BJ9" s="1244"/>
    </row>
    <row r="10" spans="1:62" s="394" customFormat="1" ht="15" customHeight="1">
      <c r="A10" s="1149"/>
      <c r="U10" s="1158"/>
      <c r="V10" s="1292" t="s">
        <v>459</v>
      </c>
      <c r="W10" s="1149"/>
      <c r="X10" s="1149"/>
      <c r="Y10" s="1554"/>
      <c r="Z10" s="1229"/>
      <c r="AA10" s="328">
        <v>13.25</v>
      </c>
      <c r="AB10" s="328">
        <v>15.899999999999999</v>
      </c>
      <c r="AC10" s="328">
        <v>16.695</v>
      </c>
      <c r="AD10" s="328">
        <v>19.079999999999998</v>
      </c>
      <c r="AE10" s="328">
        <v>21.2</v>
      </c>
      <c r="AF10" s="328">
        <v>25.175000000000001</v>
      </c>
      <c r="AG10" s="328">
        <v>27.824999999999999</v>
      </c>
      <c r="AH10" s="328">
        <v>31.005000000000003</v>
      </c>
      <c r="AI10" s="328">
        <v>31.005000000000003</v>
      </c>
      <c r="AJ10" s="328">
        <v>33.125</v>
      </c>
      <c r="AK10" s="328">
        <v>38.69</v>
      </c>
      <c r="AL10" s="328">
        <v>38.424999999999997</v>
      </c>
      <c r="AM10" s="328">
        <v>49.024999999999999</v>
      </c>
      <c r="AN10" s="328">
        <v>63.599999999999994</v>
      </c>
      <c r="AO10" s="328">
        <v>68.900000000000006</v>
      </c>
      <c r="AP10" s="328">
        <v>99.375</v>
      </c>
      <c r="AQ10" s="328">
        <v>144.42500000000001</v>
      </c>
      <c r="AR10" s="328">
        <v>161.65</v>
      </c>
      <c r="AS10" s="328">
        <v>153.69999999999999</v>
      </c>
      <c r="AT10" s="328">
        <v>127.38550000000001</v>
      </c>
      <c r="AU10" s="328">
        <v>159.90100000000001</v>
      </c>
      <c r="AV10" s="328">
        <v>157.251</v>
      </c>
      <c r="AW10" s="328">
        <v>195.9675</v>
      </c>
      <c r="AX10" s="328">
        <v>252.09450000000001</v>
      </c>
      <c r="AY10" s="328">
        <v>263.01249999999999</v>
      </c>
      <c r="AZ10" s="328">
        <v>299.238</v>
      </c>
      <c r="BA10" s="328">
        <v>323.16750000000002</v>
      </c>
      <c r="BB10" s="328">
        <v>311.69299999999998</v>
      </c>
      <c r="BC10" s="328">
        <v>272.89699999999999</v>
      </c>
      <c r="BD10" s="328">
        <v>276.34199999999998</v>
      </c>
      <c r="BE10" s="328">
        <v>301.91449999999998</v>
      </c>
      <c r="BF10" s="328">
        <v>430.89</v>
      </c>
      <c r="BG10" s="1312">
        <v>447.50550000000004</v>
      </c>
      <c r="BH10" s="1313">
        <v>294.91849999999999</v>
      </c>
      <c r="BI10" s="1246"/>
      <c r="BJ10" s="1244"/>
    </row>
    <row r="11" spans="1:62" s="394" customFormat="1" ht="15" customHeight="1">
      <c r="A11" s="1149"/>
      <c r="U11" s="1158"/>
      <c r="V11" s="1292" t="s">
        <v>460</v>
      </c>
      <c r="W11" s="1149"/>
      <c r="X11" s="1149"/>
      <c r="Y11" s="1149"/>
      <c r="Z11" s="1229"/>
      <c r="AA11" s="329">
        <v>245.39795000000001</v>
      </c>
      <c r="AB11" s="329">
        <v>305.04679999999996</v>
      </c>
      <c r="AC11" s="329">
        <v>353.05817500000001</v>
      </c>
      <c r="AD11" s="329">
        <v>351.90674999999999</v>
      </c>
      <c r="AE11" s="329">
        <v>374.433605</v>
      </c>
      <c r="AF11" s="329">
        <v>374.05651</v>
      </c>
      <c r="AG11" s="329">
        <v>359.83342999999996</v>
      </c>
      <c r="AH11" s="329">
        <v>345.86819500000001</v>
      </c>
      <c r="AI11" s="329">
        <v>322.31870499999997</v>
      </c>
      <c r="AJ11" s="329">
        <v>309.90690000000001</v>
      </c>
      <c r="AK11" s="329">
        <v>291.49443500000001</v>
      </c>
      <c r="AL11" s="329">
        <v>293.726</v>
      </c>
      <c r="AM11" s="329">
        <v>285.558965</v>
      </c>
      <c r="AN11" s="329">
        <v>274.26095500000002</v>
      </c>
      <c r="AO11" s="329">
        <v>254.35123999999999</v>
      </c>
      <c r="AP11" s="329">
        <v>227.73808499999998</v>
      </c>
      <c r="AQ11" s="329">
        <v>207.15999495</v>
      </c>
      <c r="AR11" s="329">
        <v>136.731796925</v>
      </c>
      <c r="AS11" s="329">
        <v>110.363345575</v>
      </c>
      <c r="AT11" s="329">
        <v>103.00551325000001</v>
      </c>
      <c r="AU11" s="329">
        <v>84.586917474999993</v>
      </c>
      <c r="AV11" s="329">
        <v>83.044581699999995</v>
      </c>
      <c r="AW11" s="329">
        <v>77.51818424999999</v>
      </c>
      <c r="AX11" s="329">
        <v>66.967755150000002</v>
      </c>
      <c r="AY11" s="329">
        <v>294.48522500000001</v>
      </c>
      <c r="AZ11" s="329">
        <v>58.037915000000005</v>
      </c>
      <c r="BA11" s="329">
        <v>58.037915000000005</v>
      </c>
      <c r="BB11" s="329">
        <v>62.193115000000006</v>
      </c>
      <c r="BC11" s="329">
        <v>56.138130000000004</v>
      </c>
      <c r="BD11" s="329">
        <v>70.417920000000009</v>
      </c>
      <c r="BE11" s="329">
        <v>75.083245000000005</v>
      </c>
      <c r="BF11" s="329">
        <v>87.479415000000003</v>
      </c>
      <c r="BG11" s="369">
        <v>91.544779999999989</v>
      </c>
      <c r="BH11" s="371">
        <v>91.544779999999989</v>
      </c>
      <c r="BI11" s="1246"/>
      <c r="BJ11" s="1244"/>
    </row>
    <row r="12" spans="1:62">
      <c r="U12" s="317" t="s">
        <v>461</v>
      </c>
      <c r="V12" s="926"/>
      <c r="X12" s="1149"/>
      <c r="Z12" s="1229"/>
      <c r="AA12" s="322">
        <v>10546.153277751759</v>
      </c>
      <c r="AB12" s="322">
        <v>10402.476545215944</v>
      </c>
      <c r="AC12" s="322">
        <v>10322.942686775348</v>
      </c>
      <c r="AD12" s="322">
        <v>10384.707121589359</v>
      </c>
      <c r="AE12" s="322">
        <v>10154.275284034613</v>
      </c>
      <c r="AF12" s="322">
        <v>9796.7095718089513</v>
      </c>
      <c r="AG12" s="322">
        <v>9610.0580940633881</v>
      </c>
      <c r="AH12" s="322">
        <v>9529.9306922319192</v>
      </c>
      <c r="AI12" s="322">
        <v>9436.0503039072155</v>
      </c>
      <c r="AJ12" s="322">
        <v>9395.9039066436253</v>
      </c>
      <c r="AK12" s="322">
        <v>9447.3703319958095</v>
      </c>
      <c r="AL12" s="322">
        <v>9237.9316940473127</v>
      </c>
      <c r="AM12" s="322">
        <v>9239.2562494583999</v>
      </c>
      <c r="AN12" s="322">
        <v>9235.4409843617796</v>
      </c>
      <c r="AO12" s="322">
        <v>9138.2528033526214</v>
      </c>
      <c r="AP12" s="322">
        <v>9242.5704794380836</v>
      </c>
      <c r="AQ12" s="322">
        <v>9313.8748444276844</v>
      </c>
      <c r="AR12" s="322">
        <v>9794.0319585492234</v>
      </c>
      <c r="AS12" s="322">
        <v>9063.3819667417065</v>
      </c>
      <c r="AT12" s="322">
        <v>8882.5413984912429</v>
      </c>
      <c r="AU12" s="322">
        <v>9217.3720940343355</v>
      </c>
      <c r="AV12" s="322">
        <v>9095.2914223889748</v>
      </c>
      <c r="AW12" s="322">
        <v>8993.3267019036939</v>
      </c>
      <c r="AX12" s="322">
        <v>8903.9802021572104</v>
      </c>
      <c r="AY12" s="322">
        <v>8776.4093366645448</v>
      </c>
      <c r="AZ12" s="322">
        <v>8846.5433489790885</v>
      </c>
      <c r="BA12" s="322">
        <v>8789.8540000670018</v>
      </c>
      <c r="BB12" s="322">
        <v>8669.2811036132625</v>
      </c>
      <c r="BC12" s="322">
        <v>8299.9034443218334</v>
      </c>
      <c r="BD12" s="322">
        <v>8208.4258014396892</v>
      </c>
      <c r="BE12" s="322">
        <v>8223.7346933148565</v>
      </c>
      <c r="BF12" s="327">
        <v>8148.3365167105894</v>
      </c>
      <c r="BG12" s="359">
        <v>7918.4377935418615</v>
      </c>
      <c r="BH12" s="360">
        <v>7848.9368338171662</v>
      </c>
      <c r="BI12" s="1232"/>
    </row>
    <row r="13" spans="1:62" s="394" customFormat="1" ht="15" customHeight="1">
      <c r="A13" s="1149"/>
      <c r="U13" s="321"/>
      <c r="V13" s="920" t="s">
        <v>462</v>
      </c>
      <c r="W13" s="1149"/>
      <c r="X13" s="1149"/>
      <c r="Y13" s="1554"/>
      <c r="Z13" s="1229"/>
      <c r="AA13" s="325">
        <v>3865.0188709050371</v>
      </c>
      <c r="AB13" s="325">
        <v>3879.0249643020697</v>
      </c>
      <c r="AC13" s="325">
        <v>3867.2220039563385</v>
      </c>
      <c r="AD13" s="325">
        <v>3806.5342168560765</v>
      </c>
      <c r="AE13" s="325">
        <v>3719.2413510499277</v>
      </c>
      <c r="AF13" s="325">
        <v>3638.2687901227064</v>
      </c>
      <c r="AG13" s="325">
        <v>3587.3040873379291</v>
      </c>
      <c r="AH13" s="325">
        <v>3576.4970240624498</v>
      </c>
      <c r="AI13" s="325">
        <v>3526.3812194547954</v>
      </c>
      <c r="AJ13" s="325">
        <v>3506.0695583147503</v>
      </c>
      <c r="AK13" s="325">
        <v>3528.515660309065</v>
      </c>
      <c r="AL13" s="325">
        <v>3524.5690324182819</v>
      </c>
      <c r="AM13" s="325">
        <v>3553.2288454105355</v>
      </c>
      <c r="AN13" s="325">
        <v>3591.0452354007552</v>
      </c>
      <c r="AO13" s="325">
        <v>3596.4137344982601</v>
      </c>
      <c r="AP13" s="325">
        <v>3701.6127693315484</v>
      </c>
      <c r="AQ13" s="325">
        <v>3787.0734717664141</v>
      </c>
      <c r="AR13" s="325">
        <v>3861.1113016895852</v>
      </c>
      <c r="AS13" s="325">
        <v>3902.580932249929</v>
      </c>
      <c r="AT13" s="325">
        <v>3955.6667998947414</v>
      </c>
      <c r="AU13" s="325">
        <v>3890.4618222768863</v>
      </c>
      <c r="AV13" s="325">
        <v>3856.700816807906</v>
      </c>
      <c r="AW13" s="325">
        <v>3764.0229288549081</v>
      </c>
      <c r="AX13" s="325">
        <v>3616.6339087499123</v>
      </c>
      <c r="AY13" s="325">
        <v>3525.3315079721729</v>
      </c>
      <c r="AZ13" s="325">
        <v>3494.0509002193544</v>
      </c>
      <c r="BA13" s="325">
        <v>3471.5422034803673</v>
      </c>
      <c r="BB13" s="325">
        <v>3515.7897677049864</v>
      </c>
      <c r="BC13" s="325">
        <v>3474.4440336040402</v>
      </c>
      <c r="BD13" s="325">
        <v>3486.9588142115281</v>
      </c>
      <c r="BE13" s="325">
        <v>3498.9128028653499</v>
      </c>
      <c r="BF13" s="325">
        <v>3474.4524876432988</v>
      </c>
      <c r="BG13" s="365">
        <v>3425.9681299229628</v>
      </c>
      <c r="BH13" s="367">
        <v>3385.1470269619481</v>
      </c>
      <c r="BI13" s="1246"/>
      <c r="BJ13" s="1244"/>
    </row>
    <row r="14" spans="1:62" s="394" customFormat="1" ht="15" customHeight="1">
      <c r="A14" s="1149"/>
      <c r="U14" s="321"/>
      <c r="V14" s="921" t="s">
        <v>463</v>
      </c>
      <c r="W14" s="1149"/>
      <c r="X14" s="1149"/>
      <c r="Y14" s="1554"/>
      <c r="Z14" s="1229"/>
      <c r="AA14" s="325">
        <v>6658.3919061753168</v>
      </c>
      <c r="AB14" s="325">
        <v>6503.6426301863048</v>
      </c>
      <c r="AC14" s="325">
        <v>6433.0781720643081</v>
      </c>
      <c r="AD14" s="325">
        <v>6558.5201938512837</v>
      </c>
      <c r="AE14" s="325">
        <v>6412.5352571892599</v>
      </c>
      <c r="AF14" s="325">
        <v>6137.7101063592581</v>
      </c>
      <c r="AG14" s="325">
        <v>6002.9584779360011</v>
      </c>
      <c r="AH14" s="325">
        <v>5934.1284570731741</v>
      </c>
      <c r="AI14" s="325">
        <v>5892.39211865376</v>
      </c>
      <c r="AJ14" s="325">
        <v>5872.8168975276403</v>
      </c>
      <c r="AK14" s="325">
        <v>5902.5036374752726</v>
      </c>
      <c r="AL14" s="325">
        <v>5697.6993680999631</v>
      </c>
      <c r="AM14" s="325">
        <v>5670.8979356147247</v>
      </c>
      <c r="AN14" s="325">
        <v>5630.6350337744279</v>
      </c>
      <c r="AO14" s="325">
        <v>5528.7123607564154</v>
      </c>
      <c r="AP14" s="325">
        <v>5526.9751179453515</v>
      </c>
      <c r="AQ14" s="325">
        <v>5513.7556339151815</v>
      </c>
      <c r="AR14" s="325">
        <v>5920.0675113928728</v>
      </c>
      <c r="AS14" s="325">
        <v>5149.03799264383</v>
      </c>
      <c r="AT14" s="325">
        <v>4916.500447989768</v>
      </c>
      <c r="AU14" s="325">
        <v>5317.2164674858968</v>
      </c>
      <c r="AV14" s="325">
        <v>5228.6646200363102</v>
      </c>
      <c r="AW14" s="325">
        <v>5219.457748894175</v>
      </c>
      <c r="AX14" s="325">
        <v>5277.1308265042599</v>
      </c>
      <c r="AY14" s="325">
        <v>5241.3500157830294</v>
      </c>
      <c r="AZ14" s="325">
        <v>5343.4866191216252</v>
      </c>
      <c r="BA14" s="325">
        <v>5309.8010119465062</v>
      </c>
      <c r="BB14" s="325">
        <v>5145.4330806711096</v>
      </c>
      <c r="BC14" s="325">
        <v>4817.4596228491173</v>
      </c>
      <c r="BD14" s="325">
        <v>4712.968237892871</v>
      </c>
      <c r="BE14" s="325">
        <v>4716.4278634409302</v>
      </c>
      <c r="BF14" s="325">
        <v>4665.1689616016183</v>
      </c>
      <c r="BG14" s="365">
        <v>4484.7512583756106</v>
      </c>
      <c r="BH14" s="367">
        <v>4456.151970934241</v>
      </c>
      <c r="BI14" s="1246"/>
      <c r="BJ14" s="1244"/>
    </row>
    <row r="15" spans="1:62" s="394" customFormat="1" ht="15" customHeight="1">
      <c r="A15" s="1149"/>
      <c r="U15" s="326"/>
      <c r="V15" s="922" t="s">
        <v>464</v>
      </c>
      <c r="W15" s="1149"/>
      <c r="X15" s="1149"/>
      <c r="Y15" s="1554"/>
      <c r="Z15" s="1229"/>
      <c r="AA15" s="330">
        <v>22.742500671404283</v>
      </c>
      <c r="AB15" s="330">
        <v>19.808950727571215</v>
      </c>
      <c r="AC15" s="330">
        <v>22.64251075470083</v>
      </c>
      <c r="AD15" s="330">
        <v>19.652710882000498</v>
      </c>
      <c r="AE15" s="330">
        <v>22.498675795424525</v>
      </c>
      <c r="AF15" s="330">
        <v>20.730675326987576</v>
      </c>
      <c r="AG15" s="330">
        <v>19.79552878945761</v>
      </c>
      <c r="AH15" s="330">
        <v>19.305211096294677</v>
      </c>
      <c r="AI15" s="330">
        <v>17.276965798660573</v>
      </c>
      <c r="AJ15" s="330">
        <v>17.017450801233966</v>
      </c>
      <c r="AK15" s="330">
        <v>16.351034211473266</v>
      </c>
      <c r="AL15" s="330">
        <v>15.663293529066499</v>
      </c>
      <c r="AM15" s="330">
        <v>15.129468433140051</v>
      </c>
      <c r="AN15" s="330">
        <v>13.760715186597954</v>
      </c>
      <c r="AO15" s="330">
        <v>13.126708097946352</v>
      </c>
      <c r="AP15" s="330">
        <v>13.982592161182772</v>
      </c>
      <c r="AQ15" s="330">
        <v>13.045738746087222</v>
      </c>
      <c r="AR15" s="330">
        <v>12.853145466764945</v>
      </c>
      <c r="AS15" s="330">
        <v>11.763041847948033</v>
      </c>
      <c r="AT15" s="330">
        <v>10.374150606732535</v>
      </c>
      <c r="AU15" s="330">
        <v>9.6938042715529242</v>
      </c>
      <c r="AV15" s="330">
        <v>9.9259855447578289</v>
      </c>
      <c r="AW15" s="330">
        <v>9.8460241546115981</v>
      </c>
      <c r="AX15" s="330">
        <v>10.215466903038687</v>
      </c>
      <c r="AY15" s="330">
        <v>9.7278129093431165</v>
      </c>
      <c r="AZ15" s="330">
        <v>9.00582963810899</v>
      </c>
      <c r="BA15" s="330">
        <v>8.51078464012833</v>
      </c>
      <c r="BB15" s="330">
        <v>8.0582552371666676</v>
      </c>
      <c r="BC15" s="330">
        <v>7.9997878686748392</v>
      </c>
      <c r="BD15" s="330">
        <v>8.4987493352904728</v>
      </c>
      <c r="BE15" s="330">
        <v>8.3940270085763693</v>
      </c>
      <c r="BF15" s="330">
        <v>8.7150674656718561</v>
      </c>
      <c r="BG15" s="380">
        <v>7.7184052432885624</v>
      </c>
      <c r="BH15" s="382">
        <v>7.637835920976733</v>
      </c>
      <c r="BI15" s="1246"/>
      <c r="BJ15" s="1244"/>
    </row>
    <row r="16" spans="1:62">
      <c r="U16" s="321" t="s">
        <v>465</v>
      </c>
      <c r="V16" s="919"/>
      <c r="X16" s="1149"/>
      <c r="Z16" s="1229"/>
      <c r="AA16" s="322">
        <v>3907.7322257266724</v>
      </c>
      <c r="AB16" s="322">
        <v>3953.8899463039102</v>
      </c>
      <c r="AC16" s="322">
        <v>4056.3374880307797</v>
      </c>
      <c r="AD16" s="322">
        <v>4061.111751126276</v>
      </c>
      <c r="AE16" s="322">
        <v>4128.4612381305778</v>
      </c>
      <c r="AF16" s="322">
        <v>4318.2989203187062</v>
      </c>
      <c r="AG16" s="322">
        <v>4292.9813731206241</v>
      </c>
      <c r="AH16" s="322">
        <v>4338.9210243633252</v>
      </c>
      <c r="AI16" s="322">
        <v>4459.9172803735883</v>
      </c>
      <c r="AJ16" s="322">
        <v>4410.3327346603364</v>
      </c>
      <c r="AK16" s="322">
        <v>4373.7568759816377</v>
      </c>
      <c r="AL16" s="322">
        <v>4368.8811251630123</v>
      </c>
      <c r="AM16" s="322">
        <v>3988.6669844669996</v>
      </c>
      <c r="AN16" s="322">
        <v>4322.1836778870947</v>
      </c>
      <c r="AO16" s="322">
        <v>4335.3239550614217</v>
      </c>
      <c r="AP16" s="322">
        <v>4391.3633265115177</v>
      </c>
      <c r="AQ16" s="322">
        <v>4317.5062954270334</v>
      </c>
      <c r="AR16" s="322">
        <v>4213.5274291424321</v>
      </c>
      <c r="AS16" s="322">
        <v>4155.3731433540715</v>
      </c>
      <c r="AT16" s="322">
        <v>3965.7041620029186</v>
      </c>
      <c r="AU16" s="322">
        <v>3936.4892706460896</v>
      </c>
      <c r="AV16" s="322">
        <v>3956.3809786599818</v>
      </c>
      <c r="AW16" s="322">
        <v>3943.9100935577208</v>
      </c>
      <c r="AX16" s="322">
        <v>3998.6375682617363</v>
      </c>
      <c r="AY16" s="322">
        <v>3797.1257220823672</v>
      </c>
      <c r="AZ16" s="322">
        <v>3774.6409689171296</v>
      </c>
      <c r="BA16" s="322">
        <v>3645.224165382072</v>
      </c>
      <c r="BB16" s="322">
        <v>3679.6075629701359</v>
      </c>
      <c r="BC16" s="322">
        <v>3682.9903187046812</v>
      </c>
      <c r="BD16" s="322">
        <v>3735.5667145550774</v>
      </c>
      <c r="BE16" s="322">
        <v>3572.5290344689197</v>
      </c>
      <c r="BF16" s="327">
        <v>3532.1348555627364</v>
      </c>
      <c r="BG16" s="359">
        <v>3451.5546608917925</v>
      </c>
      <c r="BH16" s="360">
        <v>3450.2419307402456</v>
      </c>
      <c r="BI16" s="1232"/>
    </row>
    <row r="17" spans="1:62" s="394" customFormat="1" ht="15" customHeight="1">
      <c r="A17" s="1149"/>
      <c r="U17" s="321"/>
      <c r="V17" s="920" t="s">
        <v>466</v>
      </c>
      <c r="W17" s="1149"/>
      <c r="X17" s="1149"/>
      <c r="Y17" s="1149"/>
      <c r="Z17" s="1229"/>
      <c r="AA17" s="332">
        <v>160.75452341071937</v>
      </c>
      <c r="AB17" s="332">
        <v>159.00912467070501</v>
      </c>
      <c r="AC17" s="332">
        <v>159.35133635695834</v>
      </c>
      <c r="AD17" s="332">
        <v>159.72659147520338</v>
      </c>
      <c r="AE17" s="332">
        <v>158.94303780672161</v>
      </c>
      <c r="AF17" s="332">
        <v>159.30278165543959</v>
      </c>
      <c r="AG17" s="332">
        <v>159.70258050042858</v>
      </c>
      <c r="AH17" s="332">
        <v>160.4501647129286</v>
      </c>
      <c r="AI17" s="332">
        <v>159.60818525322858</v>
      </c>
      <c r="AJ17" s="332">
        <v>160.27084913187861</v>
      </c>
      <c r="AK17" s="332">
        <v>161.11340979222859</v>
      </c>
      <c r="AL17" s="332">
        <v>162.59038596192858</v>
      </c>
      <c r="AM17" s="332">
        <v>206.27725174945715</v>
      </c>
      <c r="AN17" s="332">
        <v>242.49579189734999</v>
      </c>
      <c r="AO17" s="332">
        <v>250.33892707764858</v>
      </c>
      <c r="AP17" s="332">
        <v>283.65327234216642</v>
      </c>
      <c r="AQ17" s="332">
        <v>292.83199886887871</v>
      </c>
      <c r="AR17" s="332">
        <v>282.78565458854666</v>
      </c>
      <c r="AS17" s="332">
        <v>317.89302091430693</v>
      </c>
      <c r="AT17" s="332">
        <v>315.06263267944729</v>
      </c>
      <c r="AU17" s="332">
        <v>274.93422575033929</v>
      </c>
      <c r="AV17" s="332">
        <v>304.11493895030577</v>
      </c>
      <c r="AW17" s="332">
        <v>300.97842578985001</v>
      </c>
      <c r="AX17" s="332">
        <v>297.60736939769362</v>
      </c>
      <c r="AY17" s="332">
        <v>296.252342430667</v>
      </c>
      <c r="AZ17" s="332">
        <v>301.92817528032867</v>
      </c>
      <c r="BA17" s="332">
        <v>305.2510439220701</v>
      </c>
      <c r="BB17" s="332">
        <v>265.14746704120824</v>
      </c>
      <c r="BC17" s="332">
        <v>262.87438605311445</v>
      </c>
      <c r="BD17" s="332">
        <v>243.51317670556887</v>
      </c>
      <c r="BE17" s="332">
        <v>219.63578792438571</v>
      </c>
      <c r="BF17" s="332">
        <v>226.10605418967899</v>
      </c>
      <c r="BG17" s="1314">
        <v>226.23177657751162</v>
      </c>
      <c r="BH17" s="1315">
        <v>224.81837974782863</v>
      </c>
      <c r="BI17" s="1246"/>
      <c r="BJ17" s="1244"/>
    </row>
    <row r="18" spans="1:62" s="394" customFormat="1" ht="27">
      <c r="A18" s="1149"/>
      <c r="U18" s="321"/>
      <c r="V18" s="924" t="s">
        <v>467</v>
      </c>
      <c r="W18" s="1149"/>
      <c r="X18" s="1149"/>
      <c r="Y18" s="1554"/>
      <c r="Z18" s="1229"/>
      <c r="AA18" s="325">
        <v>1287.2735762314039</v>
      </c>
      <c r="AB18" s="325">
        <v>1302.4034596267138</v>
      </c>
      <c r="AC18" s="325">
        <v>1395.4725777826691</v>
      </c>
      <c r="AD18" s="325">
        <v>1401.431004312715</v>
      </c>
      <c r="AE18" s="325">
        <v>1486.8180472377153</v>
      </c>
      <c r="AF18" s="325">
        <v>1620.8402725538667</v>
      </c>
      <c r="AG18" s="325">
        <v>1601.260552724327</v>
      </c>
      <c r="AH18" s="325">
        <v>1616.1310371915338</v>
      </c>
      <c r="AI18" s="325">
        <v>1741.450836511634</v>
      </c>
      <c r="AJ18" s="325">
        <v>1753.0705297120444</v>
      </c>
      <c r="AK18" s="325">
        <v>1732.6026349084177</v>
      </c>
      <c r="AL18" s="325">
        <v>1726.8043807138611</v>
      </c>
      <c r="AM18" s="325">
        <v>1420.9020058705346</v>
      </c>
      <c r="AN18" s="325">
        <v>1695.9535973693332</v>
      </c>
      <c r="AO18" s="325">
        <v>1693.9328408554379</v>
      </c>
      <c r="AP18" s="325">
        <v>1748.9366143203933</v>
      </c>
      <c r="AQ18" s="325">
        <v>1701.956580302252</v>
      </c>
      <c r="AR18" s="325">
        <v>1639.4558277378233</v>
      </c>
      <c r="AS18" s="325">
        <v>1563.9879957467283</v>
      </c>
      <c r="AT18" s="325">
        <v>1493.8500066233389</v>
      </c>
      <c r="AU18" s="325">
        <v>1489.253011456474</v>
      </c>
      <c r="AV18" s="325">
        <v>1468.9883069273355</v>
      </c>
      <c r="AW18" s="325">
        <v>1498.2143318681121</v>
      </c>
      <c r="AX18" s="325">
        <v>1552.5917629305557</v>
      </c>
      <c r="AY18" s="325">
        <v>1384.335905676382</v>
      </c>
      <c r="AZ18" s="325">
        <v>1385.9584898327143</v>
      </c>
      <c r="BA18" s="325">
        <v>1218.8943018520195</v>
      </c>
      <c r="BB18" s="325">
        <v>1320.0433300990392</v>
      </c>
      <c r="BC18" s="325">
        <v>1348.1496055909913</v>
      </c>
      <c r="BD18" s="325">
        <v>1376.0285618707858</v>
      </c>
      <c r="BE18" s="325">
        <v>1296.1417827911187</v>
      </c>
      <c r="BF18" s="325">
        <v>1255.1181202135399</v>
      </c>
      <c r="BG18" s="365">
        <v>1186.3266635284715</v>
      </c>
      <c r="BH18" s="367">
        <v>1186.3266635284715</v>
      </c>
      <c r="BI18" s="1246"/>
      <c r="BJ18" s="1244"/>
    </row>
    <row r="19" spans="1:62" s="394" customFormat="1" ht="15" customHeight="1">
      <c r="A19" s="1149"/>
      <c r="U19" s="321"/>
      <c r="V19" s="913" t="s">
        <v>468</v>
      </c>
      <c r="W19" s="1149"/>
      <c r="X19" s="1149"/>
      <c r="Y19" s="1149"/>
      <c r="Z19" s="1237"/>
      <c r="AA19" s="325">
        <v>2122.769643158811</v>
      </c>
      <c r="AB19" s="325">
        <v>2143.3982119890447</v>
      </c>
      <c r="AC19" s="325">
        <v>2151.5936223567319</v>
      </c>
      <c r="AD19" s="325">
        <v>2148.3868865343488</v>
      </c>
      <c r="AE19" s="325">
        <v>2127.3708729959258</v>
      </c>
      <c r="AF19" s="325">
        <v>2168.6205525070436</v>
      </c>
      <c r="AG19" s="325">
        <v>2154.1417331605758</v>
      </c>
      <c r="AH19" s="325">
        <v>2169.5477741546733</v>
      </c>
      <c r="AI19" s="325">
        <v>2154.177137462154</v>
      </c>
      <c r="AJ19" s="325">
        <v>2086.4704124917976</v>
      </c>
      <c r="AK19" s="325">
        <v>2045.993958701891</v>
      </c>
      <c r="AL19" s="325">
        <v>2033.7494409858145</v>
      </c>
      <c r="AM19" s="325">
        <v>2020.9578105300209</v>
      </c>
      <c r="AN19" s="325">
        <v>2041.2948493109668</v>
      </c>
      <c r="AO19" s="325">
        <v>2057.2365192815155</v>
      </c>
      <c r="AP19" s="325">
        <v>2027.6701271188383</v>
      </c>
      <c r="AQ19" s="325">
        <v>1993.2359554623006</v>
      </c>
      <c r="AR19" s="325">
        <v>1972.1575567940542</v>
      </c>
      <c r="AS19" s="325">
        <v>1959.3206762763039</v>
      </c>
      <c r="AT19" s="325">
        <v>1862.1307888770968</v>
      </c>
      <c r="AU19" s="325">
        <v>1880.9555651966136</v>
      </c>
      <c r="AV19" s="325">
        <v>1893.0293439436944</v>
      </c>
      <c r="AW19" s="325">
        <v>1840.2510780764553</v>
      </c>
      <c r="AX19" s="325">
        <v>1851.4112876415602</v>
      </c>
      <c r="AY19" s="325">
        <v>1818.927789621225</v>
      </c>
      <c r="AZ19" s="325">
        <v>1802.8177476094829</v>
      </c>
      <c r="BA19" s="325">
        <v>1803.0838718826778</v>
      </c>
      <c r="BB19" s="325">
        <v>1771.5821264661702</v>
      </c>
      <c r="BC19" s="325">
        <v>1769.373342088549</v>
      </c>
      <c r="BD19" s="325">
        <v>1807.4623864403945</v>
      </c>
      <c r="BE19" s="325">
        <v>1759.7649672457733</v>
      </c>
      <c r="BF19" s="325">
        <v>1762.1635137603982</v>
      </c>
      <c r="BG19" s="365">
        <v>1758.7360536616561</v>
      </c>
      <c r="BH19" s="367">
        <v>1758.7360536616561</v>
      </c>
      <c r="BI19" s="1246"/>
      <c r="BJ19" s="1244"/>
    </row>
    <row r="20" spans="1:62" s="394" customFormat="1" ht="15" customHeight="1" thickBot="1">
      <c r="A20" s="1149"/>
      <c r="U20" s="333"/>
      <c r="V20" s="925" t="s">
        <v>134</v>
      </c>
      <c r="W20" s="1149"/>
      <c r="X20" s="1149"/>
      <c r="Y20" s="1149"/>
      <c r="Z20" s="1237"/>
      <c r="AA20" s="334">
        <v>336.93448292573817</v>
      </c>
      <c r="AB20" s="334">
        <v>349.07915001744641</v>
      </c>
      <c r="AC20" s="334">
        <v>349.91995153442076</v>
      </c>
      <c r="AD20" s="334">
        <v>351.56726880400879</v>
      </c>
      <c r="AE20" s="334">
        <v>355.32928009021498</v>
      </c>
      <c r="AF20" s="334">
        <v>369.53531360235615</v>
      </c>
      <c r="AG20" s="334">
        <v>377.87650673529265</v>
      </c>
      <c r="AH20" s="334">
        <v>392.79204830418917</v>
      </c>
      <c r="AI20" s="334">
        <v>404.68112114657151</v>
      </c>
      <c r="AJ20" s="334">
        <v>410.52094332461638</v>
      </c>
      <c r="AK20" s="334">
        <v>434.04687257910064</v>
      </c>
      <c r="AL20" s="334">
        <v>445.73691750140779</v>
      </c>
      <c r="AM20" s="334">
        <v>340.52991631698706</v>
      </c>
      <c r="AN20" s="334">
        <v>342.43943930944488</v>
      </c>
      <c r="AO20" s="334">
        <v>333.81566784681945</v>
      </c>
      <c r="AP20" s="334">
        <v>331.1033127301198</v>
      </c>
      <c r="AQ20" s="334">
        <v>329.48176079360223</v>
      </c>
      <c r="AR20" s="334">
        <v>319.12839002200872</v>
      </c>
      <c r="AS20" s="334">
        <v>314.1714504167328</v>
      </c>
      <c r="AT20" s="334">
        <v>294.66073382303557</v>
      </c>
      <c r="AU20" s="334">
        <v>291.3464682426627</v>
      </c>
      <c r="AV20" s="334">
        <v>290.24838883864595</v>
      </c>
      <c r="AW20" s="334">
        <v>304.46625782330329</v>
      </c>
      <c r="AX20" s="334">
        <v>297.02714829192701</v>
      </c>
      <c r="AY20" s="334">
        <v>297.60968435409313</v>
      </c>
      <c r="AZ20" s="334">
        <v>283.93655619460355</v>
      </c>
      <c r="BA20" s="334">
        <v>317.99494772530443</v>
      </c>
      <c r="BB20" s="334">
        <v>322.83463936371868</v>
      </c>
      <c r="BC20" s="334">
        <v>302.5929849720269</v>
      </c>
      <c r="BD20" s="334">
        <v>308.56258953832867</v>
      </c>
      <c r="BE20" s="334">
        <v>296.98649650764219</v>
      </c>
      <c r="BF20" s="334">
        <v>288.74716739911923</v>
      </c>
      <c r="BG20" s="334">
        <v>280.26016712415299</v>
      </c>
      <c r="BH20" s="1316">
        <v>280.36083380228911</v>
      </c>
      <c r="BI20" s="1246"/>
      <c r="BJ20" s="1244"/>
    </row>
    <row r="21" spans="1:62" ht="15" thickTop="1" thickBot="1">
      <c r="U21" s="335" t="s">
        <v>22</v>
      </c>
      <c r="V21" s="927"/>
      <c r="X21" s="1149"/>
      <c r="Z21" s="1229"/>
      <c r="AA21" s="336">
        <f t="shared" ref="AA21:BH21" si="1">SUM(AA12,AA5,AA16,AA8)</f>
        <v>28877.648803572105</v>
      </c>
      <c r="AB21" s="336">
        <f t="shared" si="1"/>
        <v>28579.410631587401</v>
      </c>
      <c r="AC21" s="336">
        <f t="shared" si="1"/>
        <v>28677.072788709484</v>
      </c>
      <c r="AD21" s="336">
        <f t="shared" si="1"/>
        <v>28613.182814166194</v>
      </c>
      <c r="AE21" s="336">
        <f t="shared" si="1"/>
        <v>29630.150693138588</v>
      </c>
      <c r="AF21" s="336">
        <f t="shared" si="1"/>
        <v>29892.30171792223</v>
      </c>
      <c r="AG21" s="336">
        <f t="shared" si="1"/>
        <v>30738.958742644212</v>
      </c>
      <c r="AH21" s="336">
        <f t="shared" si="1"/>
        <v>31418.117333827176</v>
      </c>
      <c r="AI21" s="336">
        <f t="shared" si="1"/>
        <v>30134.754050960066</v>
      </c>
      <c r="AJ21" s="336">
        <f t="shared" si="1"/>
        <v>24631.372131195199</v>
      </c>
      <c r="AK21" s="336">
        <f t="shared" si="1"/>
        <v>26875.449030425778</v>
      </c>
      <c r="AL21" s="336">
        <f t="shared" si="1"/>
        <v>23669.345611491088</v>
      </c>
      <c r="AM21" s="336">
        <f t="shared" si="1"/>
        <v>23006.492345096627</v>
      </c>
      <c r="AN21" s="336">
        <f t="shared" si="1"/>
        <v>23150.43467596405</v>
      </c>
      <c r="AO21" s="336">
        <f t="shared" si="1"/>
        <v>22995.864322968628</v>
      </c>
      <c r="AP21" s="336">
        <f t="shared" si="1"/>
        <v>22706.294524586472</v>
      </c>
      <c r="AQ21" s="336">
        <f t="shared" si="1"/>
        <v>22691.806862534944</v>
      </c>
      <c r="AR21" s="336">
        <f t="shared" si="1"/>
        <v>22334.931433791968</v>
      </c>
      <c r="AS21" s="336">
        <f t="shared" si="1"/>
        <v>21463.748035523295</v>
      </c>
      <c r="AT21" s="336">
        <f t="shared" si="1"/>
        <v>20898.669768222506</v>
      </c>
      <c r="AU21" s="336">
        <f t="shared" si="1"/>
        <v>20572.847976270223</v>
      </c>
      <c r="AV21" s="336">
        <f t="shared" si="1"/>
        <v>20201.814854414264</v>
      </c>
      <c r="AW21" s="336">
        <f t="shared" si="1"/>
        <v>19890.171828505296</v>
      </c>
      <c r="AX21" s="336">
        <f t="shared" si="1"/>
        <v>19896.955265568413</v>
      </c>
      <c r="AY21" s="336">
        <f t="shared" si="1"/>
        <v>19453.748302621607</v>
      </c>
      <c r="AZ21" s="336">
        <f t="shared" si="1"/>
        <v>19170.907624954103</v>
      </c>
      <c r="BA21" s="336">
        <f t="shared" si="1"/>
        <v>18712.550775936554</v>
      </c>
      <c r="BB21" s="336">
        <f t="shared" si="1"/>
        <v>18727.083182350623</v>
      </c>
      <c r="BC21" s="336">
        <f t="shared" si="1"/>
        <v>17968.171601362417</v>
      </c>
      <c r="BD21" s="336">
        <f t="shared" si="1"/>
        <v>17531.684894665741</v>
      </c>
      <c r="BE21" s="336">
        <f t="shared" si="1"/>
        <v>17186.794456210348</v>
      </c>
      <c r="BF21" s="336">
        <f t="shared" si="1"/>
        <v>17043.692280659587</v>
      </c>
      <c r="BG21" s="1317">
        <f t="shared" si="1"/>
        <v>16529.744485863517</v>
      </c>
      <c r="BH21" s="1318">
        <f t="shared" si="1"/>
        <v>16199.463441443611</v>
      </c>
      <c r="BI21" s="1232"/>
    </row>
    <row r="22" spans="1:62">
      <c r="V22" s="1154"/>
      <c r="Z22" s="1614"/>
      <c r="AA22" s="337"/>
      <c r="AB22" s="337"/>
      <c r="AC22" s="337"/>
      <c r="AD22" s="337"/>
      <c r="AE22" s="337"/>
      <c r="AF22" s="337"/>
      <c r="AG22" s="337"/>
      <c r="AH22" s="337"/>
      <c r="AI22" s="337"/>
      <c r="AJ22" s="337"/>
      <c r="AK22" s="337"/>
      <c r="AL22" s="337"/>
      <c r="AM22" s="337"/>
      <c r="AN22" s="337"/>
      <c r="AO22" s="337"/>
      <c r="AP22" s="337"/>
      <c r="AQ22" s="337"/>
      <c r="AR22" s="337"/>
      <c r="AS22" s="337"/>
      <c r="AT22" s="337"/>
      <c r="AU22" s="337"/>
      <c r="AV22" s="337"/>
      <c r="AW22" s="337"/>
      <c r="AX22" s="337"/>
      <c r="AY22" s="337"/>
      <c r="AZ22" s="337"/>
      <c r="BA22" s="337"/>
      <c r="BB22" s="337"/>
      <c r="BC22" s="337"/>
      <c r="BD22" s="337"/>
      <c r="BE22" s="337"/>
      <c r="BF22" s="337"/>
      <c r="BG22" s="337"/>
      <c r="BH22" s="337"/>
    </row>
    <row r="23" spans="1:62">
      <c r="U23" s="22" t="s">
        <v>66</v>
      </c>
      <c r="V23" s="177"/>
      <c r="Z23" s="1615"/>
      <c r="AA23" s="338"/>
      <c r="AB23" s="338"/>
      <c r="AC23" s="338"/>
      <c r="AD23" s="338"/>
      <c r="AE23" s="338"/>
      <c r="AF23" s="338"/>
      <c r="AG23" s="338"/>
      <c r="AH23" s="338"/>
      <c r="AI23" s="338"/>
      <c r="AJ23" s="338"/>
      <c r="AK23" s="338"/>
      <c r="AL23" s="338"/>
      <c r="AM23" s="338"/>
      <c r="AN23" s="338"/>
      <c r="AO23" s="338"/>
      <c r="AP23" s="338"/>
      <c r="AQ23" s="338"/>
      <c r="AR23" s="338"/>
      <c r="AS23" s="338"/>
      <c r="AT23" s="338"/>
      <c r="AU23" s="338"/>
      <c r="AV23" s="338"/>
      <c r="AW23" s="338"/>
      <c r="AX23" s="338"/>
      <c r="AY23" s="338"/>
      <c r="AZ23" s="338"/>
      <c r="BA23" s="338"/>
      <c r="BB23" s="338"/>
      <c r="BC23" s="338"/>
      <c r="BD23" s="338"/>
      <c r="BE23" s="338"/>
      <c r="BF23" s="338"/>
      <c r="BG23" s="338"/>
      <c r="BH23" s="338"/>
    </row>
    <row r="24" spans="1:62">
      <c r="U24" s="1249"/>
      <c r="V24" s="1250"/>
      <c r="X24" s="1150"/>
      <c r="Y24" s="1150"/>
      <c r="Z24" s="1612"/>
      <c r="AA24" s="98">
        <v>1990</v>
      </c>
      <c r="AB24" s="98">
        <f t="shared" ref="AB24:AP24" si="2">AA24+1</f>
        <v>1991</v>
      </c>
      <c r="AC24" s="98">
        <f t="shared" si="2"/>
        <v>1992</v>
      </c>
      <c r="AD24" s="98">
        <f t="shared" si="2"/>
        <v>1993</v>
      </c>
      <c r="AE24" s="98">
        <f t="shared" si="2"/>
        <v>1994</v>
      </c>
      <c r="AF24" s="98">
        <f t="shared" si="2"/>
        <v>1995</v>
      </c>
      <c r="AG24" s="98">
        <f t="shared" si="2"/>
        <v>1996</v>
      </c>
      <c r="AH24" s="98">
        <f t="shared" si="2"/>
        <v>1997</v>
      </c>
      <c r="AI24" s="98">
        <f t="shared" si="2"/>
        <v>1998</v>
      </c>
      <c r="AJ24" s="98">
        <f t="shared" si="2"/>
        <v>1999</v>
      </c>
      <c r="AK24" s="98">
        <f t="shared" si="2"/>
        <v>2000</v>
      </c>
      <c r="AL24" s="98">
        <f t="shared" si="2"/>
        <v>2001</v>
      </c>
      <c r="AM24" s="98">
        <f t="shared" si="2"/>
        <v>2002</v>
      </c>
      <c r="AN24" s="98">
        <f t="shared" si="2"/>
        <v>2003</v>
      </c>
      <c r="AO24" s="98">
        <f t="shared" si="2"/>
        <v>2004</v>
      </c>
      <c r="AP24" s="98">
        <f t="shared" si="2"/>
        <v>2005</v>
      </c>
      <c r="AQ24" s="98">
        <f t="shared" ref="AQ24:AZ24" si="3">AP24+1</f>
        <v>2006</v>
      </c>
      <c r="AR24" s="98">
        <f t="shared" si="3"/>
        <v>2007</v>
      </c>
      <c r="AS24" s="98">
        <f t="shared" si="3"/>
        <v>2008</v>
      </c>
      <c r="AT24" s="98">
        <f t="shared" si="3"/>
        <v>2009</v>
      </c>
      <c r="AU24" s="98">
        <f t="shared" si="3"/>
        <v>2010</v>
      </c>
      <c r="AV24" s="98">
        <f t="shared" si="3"/>
        <v>2011</v>
      </c>
      <c r="AW24" s="98">
        <f t="shared" si="3"/>
        <v>2012</v>
      </c>
      <c r="AX24" s="98">
        <f t="shared" si="3"/>
        <v>2013</v>
      </c>
      <c r="AY24" s="98">
        <f t="shared" si="3"/>
        <v>2014</v>
      </c>
      <c r="AZ24" s="98">
        <f t="shared" si="3"/>
        <v>2015</v>
      </c>
      <c r="BA24" s="98">
        <f t="shared" ref="BA24:BH24" si="4">AZ24+1</f>
        <v>2016</v>
      </c>
      <c r="BB24" s="98">
        <f t="shared" si="4"/>
        <v>2017</v>
      </c>
      <c r="BC24" s="98">
        <f t="shared" si="4"/>
        <v>2018</v>
      </c>
      <c r="BD24" s="98">
        <f t="shared" si="4"/>
        <v>2019</v>
      </c>
      <c r="BE24" s="98">
        <f t="shared" si="4"/>
        <v>2020</v>
      </c>
      <c r="BF24" s="98">
        <f t="shared" si="4"/>
        <v>2021</v>
      </c>
      <c r="BG24" s="98">
        <f t="shared" si="4"/>
        <v>2022</v>
      </c>
      <c r="BH24" s="98">
        <f t="shared" si="4"/>
        <v>2023</v>
      </c>
      <c r="BI24" s="1150"/>
    </row>
    <row r="25" spans="1:62">
      <c r="U25" s="169" t="s">
        <v>456</v>
      </c>
      <c r="V25" s="1251"/>
      <c r="X25" s="1149"/>
      <c r="Z25" s="1616"/>
      <c r="AA25" s="340">
        <f t="shared" ref="AA25:BH25" si="5">AA5/AA$21</f>
        <v>0.194288453460708</v>
      </c>
      <c r="AB25" s="340">
        <f t="shared" si="5"/>
        <v>0.20415126679972481</v>
      </c>
      <c r="AC25" s="340">
        <f t="shared" si="5"/>
        <v>0.20712542641495893</v>
      </c>
      <c r="AD25" s="340">
        <f t="shared" si="5"/>
        <v>0.2113500521976209</v>
      </c>
      <c r="AE25" s="340">
        <f t="shared" si="5"/>
        <v>0.2115841302489499</v>
      </c>
      <c r="AF25" s="340">
        <f t="shared" si="5"/>
        <v>0.2269233254985836</v>
      </c>
      <c r="AG25" s="340">
        <f t="shared" si="5"/>
        <v>0.22608780778292886</v>
      </c>
      <c r="AH25" s="340">
        <f t="shared" si="5"/>
        <v>0.22681733898303333</v>
      </c>
      <c r="AI25" s="340">
        <f t="shared" si="5"/>
        <v>0.2311412056449258</v>
      </c>
      <c r="AJ25" s="340">
        <f t="shared" si="5"/>
        <v>0.28718275175894564</v>
      </c>
      <c r="AK25" s="340">
        <f t="shared" si="5"/>
        <v>0.26338900105877011</v>
      </c>
      <c r="AL25" s="340">
        <f t="shared" si="5"/>
        <v>0.2989627379176335</v>
      </c>
      <c r="AM25" s="340">
        <f t="shared" si="5"/>
        <v>0.30048844843978884</v>
      </c>
      <c r="AN25" s="340">
        <f t="shared" si="5"/>
        <v>0.28885236509236706</v>
      </c>
      <c r="AO25" s="340">
        <f t="shared" si="5"/>
        <v>0.28170264302540582</v>
      </c>
      <c r="AP25" s="340">
        <f t="shared" si="5"/>
        <v>0.28495824004333326</v>
      </c>
      <c r="AQ25" s="340">
        <f t="shared" si="5"/>
        <v>0.27611964520658488</v>
      </c>
      <c r="AR25" s="340">
        <f t="shared" si="5"/>
        <v>0.27958214022782579</v>
      </c>
      <c r="AS25" s="340">
        <f t="shared" si="5"/>
        <v>0.27884565999376387</v>
      </c>
      <c r="AT25" s="340">
        <f t="shared" si="5"/>
        <v>0.27378405684396923</v>
      </c>
      <c r="AU25" s="340">
        <f t="shared" si="5"/>
        <v>0.27036600721771242</v>
      </c>
      <c r="AV25" s="340">
        <f t="shared" si="5"/>
        <v>0.27570738526004934</v>
      </c>
      <c r="AW25" s="340">
        <f t="shared" si="5"/>
        <v>0.27801762597940144</v>
      </c>
      <c r="AX25" s="340">
        <f t="shared" si="5"/>
        <v>0.27922495395184432</v>
      </c>
      <c r="AY25" s="340">
        <f t="shared" si="5"/>
        <v>0.28027190509281308</v>
      </c>
      <c r="AZ25" s="340">
        <f t="shared" si="5"/>
        <v>0.28601513817345803</v>
      </c>
      <c r="BA25" s="340">
        <f t="shared" si="5"/>
        <v>0.28297543271705039</v>
      </c>
      <c r="BB25" s="340">
        <f t="shared" si="5"/>
        <v>0.2921678128335996</v>
      </c>
      <c r="BC25" s="340">
        <f t="shared" si="5"/>
        <v>0.28976246850661758</v>
      </c>
      <c r="BD25" s="340">
        <f t="shared" si="5"/>
        <v>0.27100816252660209</v>
      </c>
      <c r="BE25" s="340">
        <f t="shared" si="5"/>
        <v>0.25742543228573533</v>
      </c>
      <c r="BF25" s="340">
        <f t="shared" si="5"/>
        <v>0.26099670426744004</v>
      </c>
      <c r="BG25" s="340">
        <f t="shared" si="5"/>
        <v>0.26130235556560694</v>
      </c>
      <c r="BH25" s="340">
        <f t="shared" si="5"/>
        <v>0.25909772120308711</v>
      </c>
      <c r="BI25" s="1241"/>
    </row>
    <row r="26" spans="1:62">
      <c r="U26" s="169" t="s">
        <v>457</v>
      </c>
      <c r="V26" s="1251"/>
      <c r="X26" s="1149"/>
      <c r="Z26" s="1616"/>
      <c r="AA26" s="340">
        <f t="shared" ref="AA26:BF26" si="6">AA8/AA$21</f>
        <v>0.30518999778735495</v>
      </c>
      <c r="AB26" s="340">
        <f t="shared" si="6"/>
        <v>0.29351624368236767</v>
      </c>
      <c r="AC26" s="340">
        <f t="shared" si="6"/>
        <v>0.29145379466692817</v>
      </c>
      <c r="AD26" s="340">
        <f t="shared" si="6"/>
        <v>0.28378409745162375</v>
      </c>
      <c r="AE26" s="340">
        <f t="shared" si="6"/>
        <v>0.3063819891244281</v>
      </c>
      <c r="AF26" s="340">
        <f t="shared" si="6"/>
        <v>0.30088123684915752</v>
      </c>
      <c r="AG26" s="340">
        <f t="shared" si="6"/>
        <v>0.32161842444229288</v>
      </c>
      <c r="AH26" s="340">
        <f t="shared" si="6"/>
        <v>0.33175418300746595</v>
      </c>
      <c r="AI26" s="340">
        <f t="shared" si="6"/>
        <v>0.3077311687311281</v>
      </c>
      <c r="AJ26" s="340">
        <f t="shared" si="6"/>
        <v>0.15230293471571871</v>
      </c>
      <c r="AK26" s="340">
        <f t="shared" si="6"/>
        <v>0.22234509059006111</v>
      </c>
      <c r="AL26" s="340">
        <f t="shared" si="6"/>
        <v>0.1261665815594358</v>
      </c>
      <c r="AM26" s="340">
        <f t="shared" si="6"/>
        <v>0.12454675312388332</v>
      </c>
      <c r="AN26" s="340">
        <f t="shared" si="6"/>
        <v>0.12551609701149646</v>
      </c>
      <c r="AO26" s="340">
        <f t="shared" si="6"/>
        <v>0.13238431760444855</v>
      </c>
      <c r="AP26" s="340">
        <f t="shared" si="6"/>
        <v>0.11459443504476986</v>
      </c>
      <c r="AQ26" s="340">
        <f t="shared" si="6"/>
        <v>0.12316216507707922</v>
      </c>
      <c r="AR26" s="340">
        <f t="shared" si="6"/>
        <v>9.3258585555701309E-2</v>
      </c>
      <c r="AS26" s="340">
        <f t="shared" si="6"/>
        <v>0.10529008888764076</v>
      </c>
      <c r="AT26" s="340">
        <f t="shared" si="6"/>
        <v>0.1114282220719561</v>
      </c>
      <c r="AU26" s="340">
        <f t="shared" si="6"/>
        <v>9.0254292905403044E-2</v>
      </c>
      <c r="AV26" s="340">
        <f t="shared" si="6"/>
        <v>7.8228263833524284E-2</v>
      </c>
      <c r="AW26" s="340">
        <f t="shared" si="6"/>
        <v>7.1548737398082651E-2</v>
      </c>
      <c r="AX26" s="340">
        <f t="shared" si="6"/>
        <v>7.2303076432439217E-2</v>
      </c>
      <c r="AY26" s="340">
        <f t="shared" si="6"/>
        <v>7.3398407530050822E-2</v>
      </c>
      <c r="AZ26" s="340">
        <f t="shared" si="6"/>
        <v>5.5633960303879341E-2</v>
      </c>
      <c r="BA26" s="340">
        <f t="shared" si="6"/>
        <v>5.2493135179102375E-2</v>
      </c>
      <c r="BB26" s="340">
        <f t="shared" si="6"/>
        <v>4.8418836654793046E-2</v>
      </c>
      <c r="BC26" s="340">
        <f t="shared" si="6"/>
        <v>4.3341977016491479E-2</v>
      </c>
      <c r="BD26" s="340">
        <f t="shared" si="6"/>
        <v>4.7711482062213741E-2</v>
      </c>
      <c r="BE26" s="340">
        <f t="shared" si="6"/>
        <v>5.6218321478872811E-2</v>
      </c>
      <c r="BF26" s="340">
        <f t="shared" si="6"/>
        <v>5.3678122059493939E-2</v>
      </c>
      <c r="BG26" s="340">
        <f>BG8/BG$21</f>
        <v>5.0847178012638036E-2</v>
      </c>
      <c r="BH26" s="340">
        <f t="shared" ref="BH26" si="7">BH8/BH$21</f>
        <v>4.3399006210096486E-2</v>
      </c>
      <c r="BI26" s="1241"/>
    </row>
    <row r="27" spans="1:62">
      <c r="U27" s="168" t="s">
        <v>461</v>
      </c>
      <c r="V27" s="1252"/>
      <c r="X27" s="1149"/>
      <c r="Z27" s="1616"/>
      <c r="AA27" s="341">
        <f t="shared" ref="AA27:BE27" si="8">AA12/AA$21</f>
        <v>0.36520124437718149</v>
      </c>
      <c r="AB27" s="341">
        <f t="shared" si="8"/>
        <v>0.36398499182899891</v>
      </c>
      <c r="AC27" s="341">
        <f t="shared" si="8"/>
        <v>0.35997198050282236</v>
      </c>
      <c r="AD27" s="341">
        <f t="shared" si="8"/>
        <v>0.36293435753145087</v>
      </c>
      <c r="AE27" s="341">
        <f t="shared" si="8"/>
        <v>0.34270076413705258</v>
      </c>
      <c r="AF27" s="341">
        <f t="shared" si="8"/>
        <v>0.32773353033350511</v>
      </c>
      <c r="AG27" s="341">
        <f t="shared" si="8"/>
        <v>0.31263447062477551</v>
      </c>
      <c r="AH27" s="341">
        <f t="shared" si="8"/>
        <v>0.3033259628822908</v>
      </c>
      <c r="AI27" s="341">
        <f t="shared" si="8"/>
        <v>0.31312849900650147</v>
      </c>
      <c r="AJ27" s="341">
        <f t="shared" si="8"/>
        <v>0.38146084012688347</v>
      </c>
      <c r="AK27" s="341">
        <f t="shared" si="8"/>
        <v>0.35152418556059895</v>
      </c>
      <c r="AL27" s="341">
        <f t="shared" si="8"/>
        <v>0.3902909630743</v>
      </c>
      <c r="AM27" s="341">
        <f t="shared" si="8"/>
        <v>0.40159343331742453</v>
      </c>
      <c r="AN27" s="341">
        <f t="shared" si="8"/>
        <v>0.39893164485375648</v>
      </c>
      <c r="AO27" s="341">
        <f t="shared" si="8"/>
        <v>0.39738679420826084</v>
      </c>
      <c r="AP27" s="341">
        <f t="shared" si="8"/>
        <v>0.40704882381536051</v>
      </c>
      <c r="AQ27" s="341">
        <f t="shared" si="8"/>
        <v>0.41045100114108823</v>
      </c>
      <c r="AR27" s="341">
        <f t="shared" si="8"/>
        <v>0.43850736625639231</v>
      </c>
      <c r="AS27" s="341">
        <f t="shared" si="8"/>
        <v>0.42226464603206648</v>
      </c>
      <c r="AT27" s="341">
        <f t="shared" si="8"/>
        <v>0.42502903280464294</v>
      </c>
      <c r="AU27" s="341">
        <f t="shared" si="8"/>
        <v>0.44803578506321173</v>
      </c>
      <c r="AV27" s="341">
        <f t="shared" si="8"/>
        <v>0.45022150177767706</v>
      </c>
      <c r="AW27" s="341">
        <f t="shared" si="8"/>
        <v>0.45214927148165934</v>
      </c>
      <c r="AX27" s="341">
        <f t="shared" si="8"/>
        <v>0.44750466005045036</v>
      </c>
      <c r="AY27" s="341">
        <f t="shared" si="8"/>
        <v>0.45114233000957593</v>
      </c>
      <c r="AZ27" s="341">
        <f t="shared" si="8"/>
        <v>0.46145667811073543</v>
      </c>
      <c r="BA27" s="341">
        <f t="shared" si="8"/>
        <v>0.46973040208769046</v>
      </c>
      <c r="BB27" s="341">
        <f t="shared" si="8"/>
        <v>0.46292746281939112</v>
      </c>
      <c r="BC27" s="341">
        <f t="shared" si="8"/>
        <v>0.46192253883486412</v>
      </c>
      <c r="BD27" s="341">
        <f t="shared" si="8"/>
        <v>0.46820518682361312</v>
      </c>
      <c r="BE27" s="341">
        <f t="shared" si="8"/>
        <v>0.47849147869126102</v>
      </c>
      <c r="BF27" s="341">
        <f t="shared" ref="BF27:BH27" si="9">BF12/BF$21</f>
        <v>0.47808516972328552</v>
      </c>
      <c r="BG27" s="341">
        <f>BG12/BG$21</f>
        <v>0.47904175411264383</v>
      </c>
      <c r="BH27" s="341">
        <f t="shared" si="9"/>
        <v>0.4845183213745819</v>
      </c>
      <c r="BI27" s="1241"/>
    </row>
    <row r="28" spans="1:62" ht="14.4" thickBot="1">
      <c r="U28" s="237" t="s">
        <v>465</v>
      </c>
      <c r="V28" s="1251"/>
      <c r="X28" s="1149"/>
      <c r="Z28" s="1616"/>
      <c r="AA28" s="340">
        <f t="shared" ref="AA28:BE28" si="10">AA16/AA$21</f>
        <v>0.13532030437475553</v>
      </c>
      <c r="AB28" s="340">
        <f t="shared" si="10"/>
        <v>0.13834749768890867</v>
      </c>
      <c r="AC28" s="340">
        <f t="shared" si="10"/>
        <v>0.14144879841529048</v>
      </c>
      <c r="AD28" s="340">
        <f t="shared" si="10"/>
        <v>0.14193149281930451</v>
      </c>
      <c r="AE28" s="340">
        <f t="shared" si="10"/>
        <v>0.1393331164895695</v>
      </c>
      <c r="AF28" s="340">
        <f t="shared" si="10"/>
        <v>0.1444619073187538</v>
      </c>
      <c r="AG28" s="340">
        <f t="shared" si="10"/>
        <v>0.13965929715000278</v>
      </c>
      <c r="AH28" s="340">
        <f t="shared" si="10"/>
        <v>0.13810251512720997</v>
      </c>
      <c r="AI28" s="340">
        <f t="shared" si="10"/>
        <v>0.14799912661744452</v>
      </c>
      <c r="AJ28" s="340">
        <f t="shared" si="10"/>
        <v>0.17905347339845221</v>
      </c>
      <c r="AK28" s="340">
        <f t="shared" si="10"/>
        <v>0.16274172279056973</v>
      </c>
      <c r="AL28" s="340">
        <f t="shared" si="10"/>
        <v>0.18457971744863072</v>
      </c>
      <c r="AM28" s="340">
        <f t="shared" si="10"/>
        <v>0.17337136511890322</v>
      </c>
      <c r="AN28" s="340">
        <f t="shared" si="10"/>
        <v>0.18669989304238008</v>
      </c>
      <c r="AO28" s="340">
        <f t="shared" si="10"/>
        <v>0.18852624516188471</v>
      </c>
      <c r="AP28" s="340">
        <f t="shared" si="10"/>
        <v>0.1933985010965365</v>
      </c>
      <c r="AQ28" s="340">
        <f t="shared" si="10"/>
        <v>0.19026718857524758</v>
      </c>
      <c r="AR28" s="340">
        <f t="shared" si="10"/>
        <v>0.18865190796008055</v>
      </c>
      <c r="AS28" s="340">
        <f t="shared" si="10"/>
        <v>0.19359960508652896</v>
      </c>
      <c r="AT28" s="340">
        <f t="shared" si="10"/>
        <v>0.18975868827943174</v>
      </c>
      <c r="AU28" s="340">
        <f t="shared" si="10"/>
        <v>0.19134391481367277</v>
      </c>
      <c r="AV28" s="340">
        <f t="shared" si="10"/>
        <v>0.19584284912874941</v>
      </c>
      <c r="AW28" s="340">
        <f t="shared" si="10"/>
        <v>0.19828436514085646</v>
      </c>
      <c r="AX28" s="340">
        <f t="shared" si="10"/>
        <v>0.20096730956526598</v>
      </c>
      <c r="AY28" s="340">
        <f t="shared" si="10"/>
        <v>0.19518735736755999</v>
      </c>
      <c r="AZ28" s="340">
        <f t="shared" si="10"/>
        <v>0.19689422341192708</v>
      </c>
      <c r="BA28" s="340">
        <f t="shared" si="10"/>
        <v>0.19480103001615665</v>
      </c>
      <c r="BB28" s="340">
        <f t="shared" si="10"/>
        <v>0.19648588769221623</v>
      </c>
      <c r="BC28" s="340">
        <f t="shared" si="10"/>
        <v>0.20497301564202683</v>
      </c>
      <c r="BD28" s="340">
        <f t="shared" si="10"/>
        <v>0.21307516858757117</v>
      </c>
      <c r="BE28" s="340">
        <f t="shared" si="10"/>
        <v>0.2078647675441308</v>
      </c>
      <c r="BF28" s="340">
        <f t="shared" ref="BF28:BH28" si="11">BF16/BF$21</f>
        <v>0.20724000394978051</v>
      </c>
      <c r="BG28" s="340">
        <f>BG16/BG$21</f>
        <v>0.20880871230911122</v>
      </c>
      <c r="BH28" s="340">
        <f t="shared" si="11"/>
        <v>0.2129849512122346</v>
      </c>
      <c r="BI28" s="1241"/>
    </row>
    <row r="29" spans="1:62" ht="14.4" thickTop="1">
      <c r="U29" s="168" t="s">
        <v>22</v>
      </c>
      <c r="V29" s="1253"/>
      <c r="X29" s="1149"/>
      <c r="Z29" s="1616"/>
      <c r="AA29" s="342">
        <f t="shared" ref="AA29:BE29" si="12">SUM(AA27,AA25,AA28,AA26)</f>
        <v>1</v>
      </c>
      <c r="AB29" s="342">
        <f t="shared" si="12"/>
        <v>1</v>
      </c>
      <c r="AC29" s="342">
        <f t="shared" si="12"/>
        <v>1</v>
      </c>
      <c r="AD29" s="342">
        <f t="shared" si="12"/>
        <v>1</v>
      </c>
      <c r="AE29" s="342">
        <f t="shared" si="12"/>
        <v>1</v>
      </c>
      <c r="AF29" s="342">
        <f t="shared" si="12"/>
        <v>1</v>
      </c>
      <c r="AG29" s="342">
        <f t="shared" si="12"/>
        <v>1</v>
      </c>
      <c r="AH29" s="342">
        <f t="shared" si="12"/>
        <v>1</v>
      </c>
      <c r="AI29" s="342">
        <f t="shared" si="12"/>
        <v>1</v>
      </c>
      <c r="AJ29" s="342">
        <f t="shared" si="12"/>
        <v>1</v>
      </c>
      <c r="AK29" s="342">
        <f t="shared" si="12"/>
        <v>1</v>
      </c>
      <c r="AL29" s="342">
        <f t="shared" si="12"/>
        <v>1</v>
      </c>
      <c r="AM29" s="342">
        <f t="shared" si="12"/>
        <v>1</v>
      </c>
      <c r="AN29" s="342">
        <f t="shared" si="12"/>
        <v>1</v>
      </c>
      <c r="AO29" s="342">
        <f t="shared" si="12"/>
        <v>1</v>
      </c>
      <c r="AP29" s="342">
        <f t="shared" si="12"/>
        <v>1</v>
      </c>
      <c r="AQ29" s="342">
        <f t="shared" si="12"/>
        <v>0.99999999999999989</v>
      </c>
      <c r="AR29" s="342">
        <f t="shared" si="12"/>
        <v>1</v>
      </c>
      <c r="AS29" s="342">
        <f t="shared" si="12"/>
        <v>1</v>
      </c>
      <c r="AT29" s="342">
        <f t="shared" si="12"/>
        <v>1</v>
      </c>
      <c r="AU29" s="342">
        <f t="shared" si="12"/>
        <v>1</v>
      </c>
      <c r="AV29" s="342">
        <f t="shared" si="12"/>
        <v>1</v>
      </c>
      <c r="AW29" s="342">
        <f t="shared" si="12"/>
        <v>0.99999999999999989</v>
      </c>
      <c r="AX29" s="342">
        <f t="shared" si="12"/>
        <v>1</v>
      </c>
      <c r="AY29" s="342">
        <f t="shared" si="12"/>
        <v>0.99999999999999978</v>
      </c>
      <c r="AZ29" s="342">
        <f t="shared" si="12"/>
        <v>0.99999999999999989</v>
      </c>
      <c r="BA29" s="342">
        <f t="shared" si="12"/>
        <v>0.99999999999999989</v>
      </c>
      <c r="BB29" s="342">
        <f t="shared" si="12"/>
        <v>1</v>
      </c>
      <c r="BC29" s="342">
        <f t="shared" si="12"/>
        <v>1</v>
      </c>
      <c r="BD29" s="342">
        <f t="shared" si="12"/>
        <v>1</v>
      </c>
      <c r="BE29" s="342">
        <f t="shared" si="12"/>
        <v>0.99999999999999989</v>
      </c>
      <c r="BF29" s="342">
        <f t="shared" ref="BF29:BG29" si="13">SUM(BF27,BF25,BF28,BF26)</f>
        <v>1</v>
      </c>
      <c r="BG29" s="342">
        <f t="shared" si="13"/>
        <v>1</v>
      </c>
      <c r="BH29" s="342">
        <f t="shared" ref="BH29" si="14">SUM(BH27,BH25,BH28,BH26)</f>
        <v>1</v>
      </c>
      <c r="BI29" s="1241"/>
    </row>
    <row r="30" spans="1:62">
      <c r="V30" s="1154"/>
    </row>
    <row r="31" spans="1:62">
      <c r="U31" s="177" t="s">
        <v>33</v>
      </c>
      <c r="V31" s="1154"/>
    </row>
    <row r="32" spans="1:62">
      <c r="U32" s="1249"/>
      <c r="V32" s="1250"/>
      <c r="X32" s="1150"/>
      <c r="Y32" s="1150"/>
      <c r="Z32" s="1612"/>
      <c r="AA32" s="98">
        <v>1990</v>
      </c>
      <c r="AB32" s="98">
        <f t="shared" ref="AB32:AP32" si="15">AA32+1</f>
        <v>1991</v>
      </c>
      <c r="AC32" s="98">
        <f t="shared" si="15"/>
        <v>1992</v>
      </c>
      <c r="AD32" s="98">
        <f t="shared" si="15"/>
        <v>1993</v>
      </c>
      <c r="AE32" s="98">
        <f t="shared" si="15"/>
        <v>1994</v>
      </c>
      <c r="AF32" s="98">
        <f t="shared" si="15"/>
        <v>1995</v>
      </c>
      <c r="AG32" s="98">
        <f t="shared" si="15"/>
        <v>1996</v>
      </c>
      <c r="AH32" s="98">
        <f t="shared" si="15"/>
        <v>1997</v>
      </c>
      <c r="AI32" s="98">
        <f t="shared" si="15"/>
        <v>1998</v>
      </c>
      <c r="AJ32" s="98">
        <f t="shared" si="15"/>
        <v>1999</v>
      </c>
      <c r="AK32" s="98">
        <f t="shared" si="15"/>
        <v>2000</v>
      </c>
      <c r="AL32" s="98">
        <f t="shared" si="15"/>
        <v>2001</v>
      </c>
      <c r="AM32" s="98">
        <f t="shared" si="15"/>
        <v>2002</v>
      </c>
      <c r="AN32" s="98">
        <f t="shared" si="15"/>
        <v>2003</v>
      </c>
      <c r="AO32" s="98">
        <f t="shared" si="15"/>
        <v>2004</v>
      </c>
      <c r="AP32" s="98">
        <f t="shared" si="15"/>
        <v>2005</v>
      </c>
      <c r="AQ32" s="98">
        <f t="shared" ref="AQ32:AZ32" si="16">AP32+1</f>
        <v>2006</v>
      </c>
      <c r="AR32" s="98">
        <f t="shared" si="16"/>
        <v>2007</v>
      </c>
      <c r="AS32" s="98">
        <f t="shared" si="16"/>
        <v>2008</v>
      </c>
      <c r="AT32" s="98">
        <f t="shared" si="16"/>
        <v>2009</v>
      </c>
      <c r="AU32" s="98">
        <f t="shared" si="16"/>
        <v>2010</v>
      </c>
      <c r="AV32" s="98">
        <f t="shared" si="16"/>
        <v>2011</v>
      </c>
      <c r="AW32" s="98">
        <f t="shared" si="16"/>
        <v>2012</v>
      </c>
      <c r="AX32" s="98">
        <f t="shared" si="16"/>
        <v>2013</v>
      </c>
      <c r="AY32" s="98">
        <f t="shared" si="16"/>
        <v>2014</v>
      </c>
      <c r="AZ32" s="98">
        <f t="shared" si="16"/>
        <v>2015</v>
      </c>
      <c r="BA32" s="98">
        <f t="shared" ref="BA32:BH32" si="17">AZ32+1</f>
        <v>2016</v>
      </c>
      <c r="BB32" s="98">
        <f t="shared" si="17"/>
        <v>2017</v>
      </c>
      <c r="BC32" s="98">
        <f t="shared" si="17"/>
        <v>2018</v>
      </c>
      <c r="BD32" s="98">
        <f t="shared" si="17"/>
        <v>2019</v>
      </c>
      <c r="BE32" s="98">
        <f t="shared" si="17"/>
        <v>2020</v>
      </c>
      <c r="BF32" s="98">
        <f t="shared" si="17"/>
        <v>2021</v>
      </c>
      <c r="BG32" s="98">
        <f t="shared" si="17"/>
        <v>2022</v>
      </c>
      <c r="BH32" s="98">
        <f t="shared" si="17"/>
        <v>2023</v>
      </c>
      <c r="BI32" s="1150"/>
    </row>
    <row r="33" spans="21:61">
      <c r="U33" s="320" t="s">
        <v>456</v>
      </c>
      <c r="V33" s="320"/>
      <c r="X33" s="1149"/>
      <c r="Z33" s="1610"/>
      <c r="AA33" s="179"/>
      <c r="AB33" s="343">
        <f t="shared" ref="AB33:BH33" si="18">AB5/AA5-1</f>
        <v>3.9911847150464919E-2</v>
      </c>
      <c r="AC33" s="343">
        <f t="shared" si="18"/>
        <v>1.8035415567536406E-2</v>
      </c>
      <c r="AD33" s="343">
        <f t="shared" si="18"/>
        <v>1.812310867812239E-2</v>
      </c>
      <c r="AE33" s="343">
        <f t="shared" si="18"/>
        <v>3.6688836079776577E-2</v>
      </c>
      <c r="AF33" s="343">
        <f t="shared" si="18"/>
        <v>8.1985761766321552E-2</v>
      </c>
      <c r="AG33" s="343">
        <f t="shared" si="18"/>
        <v>2.4537356733725257E-2</v>
      </c>
      <c r="AH33" s="343">
        <f t="shared" si="18"/>
        <v>2.5392445354493587E-2</v>
      </c>
      <c r="AI33" s="343">
        <f t="shared" si="18"/>
        <v>-2.2563354692669346E-2</v>
      </c>
      <c r="AJ33" s="343">
        <f t="shared" si="18"/>
        <v>1.5551454833775402E-2</v>
      </c>
      <c r="AK33" s="343">
        <f t="shared" si="18"/>
        <v>7.0577508298841352E-4</v>
      </c>
      <c r="AL33" s="343">
        <f t="shared" si="18"/>
        <v>-3.454455201443718E-4</v>
      </c>
      <c r="AM33" s="343">
        <f t="shared" si="18"/>
        <v>-2.3044285507781814E-2</v>
      </c>
      <c r="AN33" s="343">
        <f t="shared" si="18"/>
        <v>-3.2709579387095955E-2</v>
      </c>
      <c r="AO33" s="343">
        <f t="shared" si="18"/>
        <v>-3.1263682265636805E-2</v>
      </c>
      <c r="AP33" s="343">
        <f t="shared" si="18"/>
        <v>-1.1809258739020612E-3</v>
      </c>
      <c r="AQ33" s="343">
        <f t="shared" si="18"/>
        <v>-3.1635413984351435E-2</v>
      </c>
      <c r="AR33" s="343">
        <f t="shared" si="18"/>
        <v>-3.3844398412321564E-3</v>
      </c>
      <c r="AS33" s="343">
        <f t="shared" si="18"/>
        <v>-4.1536889732487925E-2</v>
      </c>
      <c r="AT33" s="343">
        <f t="shared" si="18"/>
        <v>-4.4001200268593998E-2</v>
      </c>
      <c r="AU33" s="343">
        <f t="shared" si="18"/>
        <v>-2.7880384759337185E-2</v>
      </c>
      <c r="AV33" s="343">
        <f t="shared" si="18"/>
        <v>1.3647096945783588E-3</v>
      </c>
      <c r="AW33" s="343">
        <f t="shared" si="18"/>
        <v>-7.1764289419985472E-3</v>
      </c>
      <c r="AX33" s="343">
        <f t="shared" si="18"/>
        <v>4.6851567406500649E-3</v>
      </c>
      <c r="AY33" s="343">
        <f t="shared" si="18"/>
        <v>-1.8609145242821201E-2</v>
      </c>
      <c r="AZ33" s="343">
        <f t="shared" si="18"/>
        <v>5.6545814073596379E-3</v>
      </c>
      <c r="BA33" s="343">
        <f t="shared" si="18"/>
        <v>-3.4282658989044368E-2</v>
      </c>
      <c r="BB33" s="343">
        <f t="shared" si="18"/>
        <v>3.3286569398236709E-2</v>
      </c>
      <c r="BC33" s="343">
        <f t="shared" si="18"/>
        <v>-4.8423933535761687E-2</v>
      </c>
      <c r="BD33" s="343">
        <f t="shared" si="18"/>
        <v>-8.7442983723929446E-2</v>
      </c>
      <c r="BE33" s="343">
        <f t="shared" si="18"/>
        <v>-6.880570648119011E-2</v>
      </c>
      <c r="BF33" s="343">
        <f t="shared" si="18"/>
        <v>5.4312373896467925E-3</v>
      </c>
      <c r="BG33" s="343">
        <f t="shared" si="18"/>
        <v>-2.9018942954960991E-2</v>
      </c>
      <c r="BH33" s="343">
        <f t="shared" si="18"/>
        <v>-2.8249532461870785E-2</v>
      </c>
      <c r="BI33" s="1242"/>
    </row>
    <row r="34" spans="21:61">
      <c r="U34" s="320" t="s">
        <v>457</v>
      </c>
      <c r="V34" s="320"/>
      <c r="X34" s="1149"/>
      <c r="Z34" s="1610"/>
      <c r="AA34" s="344"/>
      <c r="AB34" s="343">
        <f t="shared" ref="AB34:BH34" si="19">AB8/AA8-1</f>
        <v>-4.8183382339202163E-2</v>
      </c>
      <c r="AC34" s="343">
        <f t="shared" si="19"/>
        <v>-3.6334855814226241E-3</v>
      </c>
      <c r="AD34" s="343">
        <f t="shared" si="19"/>
        <v>-2.8484594007519681E-2</v>
      </c>
      <c r="AE34" s="343">
        <f t="shared" si="19"/>
        <v>0.11800273752218571</v>
      </c>
      <c r="AF34" s="343">
        <f t="shared" si="19"/>
        <v>-9.2653068250856396E-3</v>
      </c>
      <c r="AG34" s="343">
        <f t="shared" si="19"/>
        <v>9.9197189414725884E-2</v>
      </c>
      <c r="AH34" s="343">
        <f t="shared" si="19"/>
        <v>5.4305549884818616E-2</v>
      </c>
      <c r="AI34" s="343">
        <f t="shared" si="19"/>
        <v>-0.11030208511895356</v>
      </c>
      <c r="AJ34" s="343">
        <f t="shared" si="19"/>
        <v>-0.59546347464180549</v>
      </c>
      <c r="AK34" s="343">
        <f t="shared" si="19"/>
        <v>0.59289223910049915</v>
      </c>
      <c r="AL34" s="343">
        <f t="shared" si="19"/>
        <v>-0.50025631650692182</v>
      </c>
      <c r="AM34" s="343">
        <f t="shared" si="19"/>
        <v>-4.0483974728554917E-2</v>
      </c>
      <c r="AN34" s="343">
        <f t="shared" si="19"/>
        <v>1.4088263000453072E-2</v>
      </c>
      <c r="AO34" s="343">
        <f t="shared" si="19"/>
        <v>4.7677706740626657E-2</v>
      </c>
      <c r="AP34" s="343">
        <f t="shared" si="19"/>
        <v>-0.14528068965870178</v>
      </c>
      <c r="AQ34" s="343">
        <f t="shared" si="19"/>
        <v>7.4079922757466443E-2</v>
      </c>
      <c r="AR34" s="343">
        <f t="shared" si="19"/>
        <v>-0.25470697886317883</v>
      </c>
      <c r="AS34" s="343">
        <f t="shared" si="19"/>
        <v>8.4974686947834499E-2</v>
      </c>
      <c r="AT34" s="343">
        <f t="shared" si="19"/>
        <v>3.043544872867443E-2</v>
      </c>
      <c r="AU34" s="343">
        <f t="shared" si="19"/>
        <v>-0.20265102474387209</v>
      </c>
      <c r="AV34" s="343">
        <f t="shared" si="19"/>
        <v>-0.14887804507445468</v>
      </c>
      <c r="AW34" s="343">
        <f t="shared" si="19"/>
        <v>-9.9494373157499205E-2</v>
      </c>
      <c r="AX34" s="343">
        <f t="shared" si="19"/>
        <v>1.0887650033230667E-2</v>
      </c>
      <c r="AY34" s="343">
        <f t="shared" si="19"/>
        <v>-7.4634010577899756E-3</v>
      </c>
      <c r="AZ34" s="343">
        <f t="shared" si="19"/>
        <v>-0.25304795464193741</v>
      </c>
      <c r="BA34" s="343">
        <f t="shared" si="19"/>
        <v>-7.9014372255020393E-2</v>
      </c>
      <c r="BB34" s="343">
        <f t="shared" si="19"/>
        <v>-7.6899499759932155E-2</v>
      </c>
      <c r="BC34" s="343">
        <f t="shared" si="19"/>
        <v>-0.14112865383918327</v>
      </c>
      <c r="BD34" s="343">
        <f t="shared" si="19"/>
        <v>7.4073395725044566E-2</v>
      </c>
      <c r="BE34" s="343">
        <f t="shared" si="19"/>
        <v>0.15511758182309876</v>
      </c>
      <c r="BF34" s="343">
        <f t="shared" si="19"/>
        <v>-5.3134614599546159E-2</v>
      </c>
      <c r="BG34" s="343">
        <f>BG8/BF8-1</f>
        <v>-8.1303636819889946E-2</v>
      </c>
      <c r="BH34" s="343">
        <f t="shared" si="19"/>
        <v>-0.16353568177906452</v>
      </c>
      <c r="BI34" s="1242"/>
    </row>
    <row r="35" spans="21:61">
      <c r="U35" s="345" t="s">
        <v>461</v>
      </c>
      <c r="V35" s="345"/>
      <c r="X35" s="1149"/>
      <c r="Z35" s="1610"/>
      <c r="AA35" s="344"/>
      <c r="AB35" s="343">
        <f t="shared" ref="AB35:BH35" si="20">AB12/AA12-1</f>
        <v>-1.3623615052031912E-2</v>
      </c>
      <c r="AC35" s="343">
        <f t="shared" si="20"/>
        <v>-7.6456657311256837E-3</v>
      </c>
      <c r="AD35" s="343">
        <f t="shared" si="20"/>
        <v>5.9832197744482674E-3</v>
      </c>
      <c r="AE35" s="343">
        <f t="shared" si="20"/>
        <v>-2.2189536484441441E-2</v>
      </c>
      <c r="AF35" s="343">
        <f t="shared" si="20"/>
        <v>-3.5213316777796599E-2</v>
      </c>
      <c r="AG35" s="343">
        <f t="shared" si="20"/>
        <v>-1.9052466175242366E-2</v>
      </c>
      <c r="AH35" s="343">
        <f t="shared" si="20"/>
        <v>-8.3378686213112507E-3</v>
      </c>
      <c r="AI35" s="343">
        <f t="shared" si="20"/>
        <v>-9.8511092427175928E-3</v>
      </c>
      <c r="AJ35" s="343">
        <f t="shared" si="20"/>
        <v>-4.2545764351178406E-3</v>
      </c>
      <c r="AK35" s="343">
        <f t="shared" si="20"/>
        <v>5.4775384958751783E-3</v>
      </c>
      <c r="AL35" s="343">
        <f t="shared" si="20"/>
        <v>-2.216898783349075E-2</v>
      </c>
      <c r="AM35" s="343">
        <f t="shared" si="20"/>
        <v>1.4338224777521447E-4</v>
      </c>
      <c r="AN35" s="343">
        <f t="shared" si="20"/>
        <v>-4.1294071661279741E-4</v>
      </c>
      <c r="AO35" s="343">
        <f t="shared" si="20"/>
        <v>-1.0523393649932378E-2</v>
      </c>
      <c r="AP35" s="343">
        <f t="shared" si="20"/>
        <v>1.1415494660772518E-2</v>
      </c>
      <c r="AQ35" s="343">
        <f t="shared" si="20"/>
        <v>7.7147764410594455E-3</v>
      </c>
      <c r="AR35" s="343">
        <f t="shared" si="20"/>
        <v>5.1552884502072516E-2</v>
      </c>
      <c r="AS35" s="343">
        <f t="shared" si="20"/>
        <v>-7.4601552751697109E-2</v>
      </c>
      <c r="AT35" s="343">
        <f t="shared" si="20"/>
        <v>-1.9952879500617082E-2</v>
      </c>
      <c r="AU35" s="343">
        <f t="shared" si="20"/>
        <v>3.7695371236881048E-2</v>
      </c>
      <c r="AV35" s="343">
        <f t="shared" si="20"/>
        <v>-1.3244628772703382E-2</v>
      </c>
      <c r="AW35" s="343">
        <f t="shared" si="20"/>
        <v>-1.1210715055735787E-2</v>
      </c>
      <c r="AX35" s="343">
        <f t="shared" si="20"/>
        <v>-9.9347552588711086E-3</v>
      </c>
      <c r="AY35" s="343">
        <f t="shared" si="20"/>
        <v>-1.4327397702631695E-2</v>
      </c>
      <c r="AZ35" s="343">
        <f t="shared" si="20"/>
        <v>7.9911965844106092E-3</v>
      </c>
      <c r="BA35" s="343">
        <f t="shared" si="20"/>
        <v>-6.4080790288140177E-3</v>
      </c>
      <c r="BB35" s="343">
        <f t="shared" si="20"/>
        <v>-1.3717280907375784E-2</v>
      </c>
      <c r="BC35" s="343">
        <f t="shared" si="20"/>
        <v>-4.2607645879365497E-2</v>
      </c>
      <c r="BD35" s="343">
        <f t="shared" si="20"/>
        <v>-1.1021530972715854E-2</v>
      </c>
      <c r="BE35" s="343">
        <f t="shared" si="20"/>
        <v>1.8650216552462684E-3</v>
      </c>
      <c r="BF35" s="343">
        <f t="shared" si="20"/>
        <v>-9.168361993190155E-3</v>
      </c>
      <c r="BG35" s="343">
        <f t="shared" ref="BG35" si="21">BG12/BF12-1</f>
        <v>-2.8214191043442027E-2</v>
      </c>
      <c r="BH35" s="343">
        <f t="shared" si="20"/>
        <v>-8.7771049715613669E-3</v>
      </c>
      <c r="BI35" s="1242"/>
    </row>
    <row r="36" spans="21:61" ht="14.4" thickBot="1">
      <c r="U36" s="1306" t="s">
        <v>487</v>
      </c>
      <c r="V36" s="318"/>
      <c r="X36" s="1149"/>
      <c r="Z36" s="1610"/>
      <c r="AA36" s="179"/>
      <c r="AB36" s="343">
        <f t="shared" ref="AB36:BH36" si="22">AB16/AA16-1</f>
        <v>1.1811894446952298E-2</v>
      </c>
      <c r="AC36" s="343">
        <f t="shared" si="22"/>
        <v>2.5910569873761169E-2</v>
      </c>
      <c r="AD36" s="343">
        <f t="shared" si="22"/>
        <v>1.1769886281858266E-3</v>
      </c>
      <c r="AE36" s="343">
        <f t="shared" si="22"/>
        <v>1.6584002394325559E-2</v>
      </c>
      <c r="AF36" s="343">
        <f t="shared" si="22"/>
        <v>4.5982672777639788E-2</v>
      </c>
      <c r="AG36" s="343">
        <f t="shared" si="22"/>
        <v>-5.8628519389791744E-3</v>
      </c>
      <c r="AH36" s="343">
        <f t="shared" si="22"/>
        <v>1.0701106585353504E-2</v>
      </c>
      <c r="AI36" s="343">
        <f t="shared" si="22"/>
        <v>2.7886254516010123E-2</v>
      </c>
      <c r="AJ36" s="343">
        <f t="shared" si="22"/>
        <v>-1.1117817348643366E-2</v>
      </c>
      <c r="AK36" s="343">
        <f t="shared" si="22"/>
        <v>-8.2932197816397712E-3</v>
      </c>
      <c r="AL36" s="343">
        <f t="shared" si="22"/>
        <v>-1.1147740848149734E-3</v>
      </c>
      <c r="AM36" s="343">
        <f t="shared" si="22"/>
        <v>-8.7027806388718321E-2</v>
      </c>
      <c r="AN36" s="343">
        <f t="shared" si="22"/>
        <v>8.3616078935369487E-2</v>
      </c>
      <c r="AO36" s="343">
        <f t="shared" si="22"/>
        <v>3.0401940670763405E-3</v>
      </c>
      <c r="AP36" s="343">
        <f t="shared" si="22"/>
        <v>1.2926224667633157E-2</v>
      </c>
      <c r="AQ36" s="343">
        <f t="shared" si="22"/>
        <v>-1.6818701982273976E-2</v>
      </c>
      <c r="AR36" s="343">
        <f t="shared" si="22"/>
        <v>-2.4083083884494205E-2</v>
      </c>
      <c r="AS36" s="343">
        <f t="shared" si="22"/>
        <v>-1.3801805438868664E-2</v>
      </c>
      <c r="AT36" s="343">
        <f t="shared" si="22"/>
        <v>-4.5644271839823003E-2</v>
      </c>
      <c r="AU36" s="343">
        <f t="shared" si="22"/>
        <v>-7.3668862233217114E-3</v>
      </c>
      <c r="AV36" s="343">
        <f t="shared" si="22"/>
        <v>5.0531594642522215E-3</v>
      </c>
      <c r="AW36" s="343">
        <f t="shared" si="22"/>
        <v>-3.1520940904141703E-3</v>
      </c>
      <c r="AX36" s="343">
        <f t="shared" si="22"/>
        <v>1.3876450883961944E-2</v>
      </c>
      <c r="AY36" s="343">
        <f t="shared" si="22"/>
        <v>-5.0395126524800049E-2</v>
      </c>
      <c r="AZ36" s="343">
        <f t="shared" si="22"/>
        <v>-5.9215192782468007E-3</v>
      </c>
      <c r="BA36" s="343">
        <f t="shared" si="22"/>
        <v>-3.4285857807606179E-2</v>
      </c>
      <c r="BB36" s="343">
        <f t="shared" si="22"/>
        <v>9.432450798114278E-3</v>
      </c>
      <c r="BC36" s="343">
        <f t="shared" si="22"/>
        <v>9.1932513906867186E-4</v>
      </c>
      <c r="BD36" s="343">
        <f t="shared" si="22"/>
        <v>1.4275464038929986E-2</v>
      </c>
      <c r="BE36" s="343">
        <f t="shared" si="22"/>
        <v>-4.3644697724419146E-2</v>
      </c>
      <c r="BF36" s="343">
        <f t="shared" si="22"/>
        <v>-1.1306886106857927E-2</v>
      </c>
      <c r="BG36" s="343">
        <f t="shared" si="22"/>
        <v>-2.2813453609801693E-2</v>
      </c>
      <c r="BH36" s="343">
        <f t="shared" si="22"/>
        <v>-3.8033010643612197E-4</v>
      </c>
      <c r="BI36" s="1242"/>
    </row>
    <row r="37" spans="21:61" ht="14.4" thickTop="1">
      <c r="U37" s="1307" t="s">
        <v>22</v>
      </c>
      <c r="V37" s="346"/>
      <c r="X37" s="1149"/>
      <c r="Z37" s="1610"/>
      <c r="AA37" s="347"/>
      <c r="AB37" s="348">
        <f t="shared" ref="AB37:BH37" si="23">AB21/AA21-1</f>
        <v>-1.0327647309978039E-2</v>
      </c>
      <c r="AC37" s="348">
        <f t="shared" si="23"/>
        <v>3.4172208230962564E-3</v>
      </c>
      <c r="AD37" s="348">
        <f t="shared" si="23"/>
        <v>-2.2279113009207041E-3</v>
      </c>
      <c r="AE37" s="348">
        <f t="shared" si="23"/>
        <v>3.5541934833929201E-2</v>
      </c>
      <c r="AF37" s="348">
        <f t="shared" si="23"/>
        <v>8.8474414962846915E-3</v>
      </c>
      <c r="AG37" s="348">
        <f t="shared" si="23"/>
        <v>2.8323580857420483E-2</v>
      </c>
      <c r="AH37" s="348">
        <f t="shared" si="23"/>
        <v>2.2094391578748152E-2</v>
      </c>
      <c r="AI37" s="348">
        <f t="shared" si="23"/>
        <v>-4.0847873512947386E-2</v>
      </c>
      <c r="AJ37" s="348">
        <f t="shared" si="23"/>
        <v>-0.18262574535893827</v>
      </c>
      <c r="AK37" s="348">
        <f t="shared" si="23"/>
        <v>9.1106451044539849E-2</v>
      </c>
      <c r="AL37" s="348">
        <f t="shared" si="23"/>
        <v>-0.11929487821040874</v>
      </c>
      <c r="AM37" s="348">
        <f t="shared" si="23"/>
        <v>-2.8004714506034145E-2</v>
      </c>
      <c r="AN37" s="348">
        <f t="shared" si="23"/>
        <v>6.2565961254890112E-3</v>
      </c>
      <c r="AO37" s="348">
        <f t="shared" si="23"/>
        <v>-6.6767797304430054E-3</v>
      </c>
      <c r="AP37" s="348">
        <f t="shared" si="23"/>
        <v>-1.2592255473212632E-2</v>
      </c>
      <c r="AQ37" s="348">
        <f t="shared" si="23"/>
        <v>-6.3804607290018911E-4</v>
      </c>
      <c r="AR37" s="348">
        <f t="shared" si="23"/>
        <v>-1.5727060912553048E-2</v>
      </c>
      <c r="AS37" s="348">
        <f t="shared" si="23"/>
        <v>-3.9005420762143195E-2</v>
      </c>
      <c r="AT37" s="348">
        <f t="shared" si="23"/>
        <v>-2.6327101229736916E-2</v>
      </c>
      <c r="AU37" s="348">
        <f t="shared" si="23"/>
        <v>-1.5590551722469481E-2</v>
      </c>
      <c r="AV37" s="348">
        <f t="shared" si="23"/>
        <v>-1.8035087912180559E-2</v>
      </c>
      <c r="AW37" s="348">
        <f t="shared" si="23"/>
        <v>-1.5426486588202337E-2</v>
      </c>
      <c r="AX37" s="348">
        <f t="shared" si="23"/>
        <v>3.4104466877438178E-4</v>
      </c>
      <c r="AY37" s="348">
        <f t="shared" si="23"/>
        <v>-2.2275114811851293E-2</v>
      </c>
      <c r="AZ37" s="348">
        <f t="shared" si="23"/>
        <v>-1.4539135248778146E-2</v>
      </c>
      <c r="BA37" s="348">
        <f t="shared" si="23"/>
        <v>-2.3908980105924793E-2</v>
      </c>
      <c r="BB37" s="348">
        <f t="shared" si="23"/>
        <v>7.7661279790652848E-4</v>
      </c>
      <c r="BC37" s="348">
        <f t="shared" si="23"/>
        <v>-4.0524814975107515E-2</v>
      </c>
      <c r="BD37" s="348">
        <f t="shared" si="23"/>
        <v>-2.4292216057396732E-2</v>
      </c>
      <c r="BE37" s="348">
        <f t="shared" si="23"/>
        <v>-1.9672406875184678E-2</v>
      </c>
      <c r="BF37" s="348">
        <f t="shared" si="23"/>
        <v>-8.3262865518852758E-3</v>
      </c>
      <c r="BG37" s="348">
        <f t="shared" si="23"/>
        <v>-3.01547215434812E-2</v>
      </c>
      <c r="BH37" s="348">
        <f t="shared" si="23"/>
        <v>-1.9981013300137018E-2</v>
      </c>
      <c r="BI37" s="1242"/>
    </row>
    <row r="38" spans="21:61">
      <c r="V38" s="1154"/>
    </row>
    <row r="39" spans="21:61">
      <c r="U39" s="177" t="s">
        <v>269</v>
      </c>
      <c r="V39" s="1154"/>
      <c r="X39" s="1149"/>
    </row>
    <row r="40" spans="21:61">
      <c r="U40" s="1249"/>
      <c r="V40" s="1250"/>
      <c r="X40" s="1150"/>
      <c r="Y40" s="1150"/>
      <c r="Z40" s="1612"/>
      <c r="AA40" s="98">
        <v>1990</v>
      </c>
      <c r="AB40" s="98">
        <f t="shared" ref="AB40:AZ40" si="24">AA40+1</f>
        <v>1991</v>
      </c>
      <c r="AC40" s="98">
        <f t="shared" si="24"/>
        <v>1992</v>
      </c>
      <c r="AD40" s="98">
        <f t="shared" si="24"/>
        <v>1993</v>
      </c>
      <c r="AE40" s="98">
        <f t="shared" si="24"/>
        <v>1994</v>
      </c>
      <c r="AF40" s="98">
        <f t="shared" si="24"/>
        <v>1995</v>
      </c>
      <c r="AG40" s="98">
        <f t="shared" si="24"/>
        <v>1996</v>
      </c>
      <c r="AH40" s="98">
        <f t="shared" si="24"/>
        <v>1997</v>
      </c>
      <c r="AI40" s="98">
        <f t="shared" si="24"/>
        <v>1998</v>
      </c>
      <c r="AJ40" s="98">
        <f t="shared" si="24"/>
        <v>1999</v>
      </c>
      <c r="AK40" s="98">
        <f t="shared" si="24"/>
        <v>2000</v>
      </c>
      <c r="AL40" s="98">
        <f t="shared" si="24"/>
        <v>2001</v>
      </c>
      <c r="AM40" s="98">
        <f t="shared" si="24"/>
        <v>2002</v>
      </c>
      <c r="AN40" s="98">
        <f t="shared" si="24"/>
        <v>2003</v>
      </c>
      <c r="AO40" s="98">
        <f t="shared" si="24"/>
        <v>2004</v>
      </c>
      <c r="AP40" s="98">
        <f t="shared" si="24"/>
        <v>2005</v>
      </c>
      <c r="AQ40" s="98">
        <f t="shared" si="24"/>
        <v>2006</v>
      </c>
      <c r="AR40" s="98">
        <f t="shared" si="24"/>
        <v>2007</v>
      </c>
      <c r="AS40" s="98">
        <f t="shared" si="24"/>
        <v>2008</v>
      </c>
      <c r="AT40" s="98">
        <f t="shared" si="24"/>
        <v>2009</v>
      </c>
      <c r="AU40" s="98">
        <f t="shared" si="24"/>
        <v>2010</v>
      </c>
      <c r="AV40" s="98">
        <f t="shared" si="24"/>
        <v>2011</v>
      </c>
      <c r="AW40" s="98">
        <f t="shared" si="24"/>
        <v>2012</v>
      </c>
      <c r="AX40" s="98">
        <f t="shared" si="24"/>
        <v>2013</v>
      </c>
      <c r="AY40" s="98">
        <f t="shared" si="24"/>
        <v>2014</v>
      </c>
      <c r="AZ40" s="98">
        <f t="shared" si="24"/>
        <v>2015</v>
      </c>
      <c r="BA40" s="98">
        <f t="shared" ref="BA40:BH40" si="25">AZ40+1</f>
        <v>2016</v>
      </c>
      <c r="BB40" s="98">
        <f t="shared" si="25"/>
        <v>2017</v>
      </c>
      <c r="BC40" s="98">
        <f t="shared" si="25"/>
        <v>2018</v>
      </c>
      <c r="BD40" s="98">
        <f t="shared" si="25"/>
        <v>2019</v>
      </c>
      <c r="BE40" s="98">
        <f t="shared" si="25"/>
        <v>2020</v>
      </c>
      <c r="BF40" s="98">
        <f t="shared" si="25"/>
        <v>2021</v>
      </c>
      <c r="BG40" s="98">
        <f t="shared" si="25"/>
        <v>2022</v>
      </c>
      <c r="BH40" s="98">
        <f t="shared" si="25"/>
        <v>2023</v>
      </c>
      <c r="BI40" s="1150"/>
    </row>
    <row r="41" spans="21:61">
      <c r="U41" s="320" t="s">
        <v>456</v>
      </c>
      <c r="V41" s="1155"/>
      <c r="X41" s="1149"/>
      <c r="Z41" s="1610"/>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343">
        <f t="shared" ref="AY41:BH41" si="26">AY5/$AX5-1</f>
        <v>-1.8609145242821201E-2</v>
      </c>
      <c r="AZ41" s="343">
        <f t="shared" si="26"/>
        <v>-1.3059790762158574E-2</v>
      </c>
      <c r="BA41" s="343">
        <f t="shared" si="26"/>
        <v>-4.689472539803563E-2</v>
      </c>
      <c r="BB41" s="343">
        <f t="shared" si="26"/>
        <v>-1.516912053117192E-2</v>
      </c>
      <c r="BC41" s="343">
        <f t="shared" si="26"/>
        <v>-6.2858505582536139E-2</v>
      </c>
      <c r="BD41" s="343">
        <f t="shared" si="26"/>
        <v>-0.14480495402590143</v>
      </c>
      <c r="BE41" s="343">
        <f t="shared" si="26"/>
        <v>-0.20364725334336309</v>
      </c>
      <c r="BF41" s="343">
        <f t="shared" si="26"/>
        <v>-0.19932207253037348</v>
      </c>
      <c r="BG41" s="343">
        <f t="shared" si="26"/>
        <v>-0.22255689963291103</v>
      </c>
      <c r="BH41" s="343">
        <f t="shared" si="26"/>
        <v>-0.24451930373398856</v>
      </c>
      <c r="BI41" s="1242"/>
    </row>
    <row r="42" spans="21:61">
      <c r="U42" s="320" t="s">
        <v>457</v>
      </c>
      <c r="V42" s="1155"/>
      <c r="X42" s="1149"/>
      <c r="Z42" s="1610"/>
      <c r="AA42" s="344"/>
      <c r="AB42" s="344"/>
      <c r="AC42" s="344"/>
      <c r="AD42" s="344"/>
      <c r="AE42" s="344"/>
      <c r="AF42" s="344"/>
      <c r="AG42" s="344"/>
      <c r="AH42" s="344"/>
      <c r="AI42" s="344"/>
      <c r="AJ42" s="344"/>
      <c r="AK42" s="344"/>
      <c r="AL42" s="344"/>
      <c r="AM42" s="344"/>
      <c r="AN42" s="344"/>
      <c r="AO42" s="344"/>
      <c r="AP42" s="344"/>
      <c r="AQ42" s="344"/>
      <c r="AR42" s="344"/>
      <c r="AS42" s="344"/>
      <c r="AT42" s="344"/>
      <c r="AU42" s="344"/>
      <c r="AV42" s="344"/>
      <c r="AW42" s="344"/>
      <c r="AX42" s="344"/>
      <c r="AY42" s="349">
        <f t="shared" ref="AY42:BF42" si="27">AY8/$AX8-1</f>
        <v>-7.4634010577899756E-3</v>
      </c>
      <c r="AZ42" s="349">
        <f t="shared" si="27"/>
        <v>-0.25862275732738105</v>
      </c>
      <c r="BA42" s="349">
        <f t="shared" si="27"/>
        <v>-0.31720221476131594</v>
      </c>
      <c r="BB42" s="349">
        <f t="shared" si="27"/>
        <v>-0.36970902288336038</v>
      </c>
      <c r="BC42" s="349">
        <f t="shared" si="27"/>
        <v>-0.45866114001081515</v>
      </c>
      <c r="BD42" s="349">
        <f t="shared" si="27"/>
        <v>-0.41856233241349183</v>
      </c>
      <c r="BE42" s="349">
        <f t="shared" si="27"/>
        <v>-0.3283711274366099</v>
      </c>
      <c r="BF42" s="349">
        <f t="shared" si="27"/>
        <v>-0.36405786873419332</v>
      </c>
      <c r="BG42" s="349">
        <f>BG8/$AX8-1</f>
        <v>-0.4157622768130953</v>
      </c>
      <c r="BH42" s="349">
        <f t="shared" ref="BH42" si="28">BH8/$AX8-1</f>
        <v>-0.51130599119551412</v>
      </c>
      <c r="BI42" s="1242"/>
    </row>
    <row r="43" spans="21:61">
      <c r="U43" s="345" t="s">
        <v>461</v>
      </c>
      <c r="V43" s="1155"/>
      <c r="X43" s="1149"/>
      <c r="Z43" s="1610"/>
      <c r="AA43" s="344"/>
      <c r="AB43" s="344"/>
      <c r="AC43" s="344"/>
      <c r="AD43" s="344"/>
      <c r="AE43" s="344"/>
      <c r="AF43" s="344"/>
      <c r="AG43" s="344"/>
      <c r="AH43" s="344"/>
      <c r="AI43" s="344"/>
      <c r="AJ43" s="344"/>
      <c r="AK43" s="344"/>
      <c r="AL43" s="344"/>
      <c r="AM43" s="344"/>
      <c r="AN43" s="344"/>
      <c r="AO43" s="344"/>
      <c r="AP43" s="344"/>
      <c r="AQ43" s="344"/>
      <c r="AR43" s="344"/>
      <c r="AS43" s="344"/>
      <c r="AT43" s="344"/>
      <c r="AU43" s="344"/>
      <c r="AV43" s="344"/>
      <c r="AW43" s="344"/>
      <c r="AX43" s="344"/>
      <c r="AY43" s="343">
        <f>AY12/$AX12-1</f>
        <v>-1.4327397702631695E-2</v>
      </c>
      <c r="AZ43" s="343">
        <f t="shared" ref="AZ43:BE43" si="29">AZ12/$AX12-1</f>
        <v>-6.4506941698058151E-3</v>
      </c>
      <c r="BA43" s="343">
        <f t="shared" si="29"/>
        <v>-1.2817436640588986E-2</v>
      </c>
      <c r="BB43" s="343">
        <f t="shared" si="29"/>
        <v>-2.6358897169053264E-2</v>
      </c>
      <c r="BC43" s="343">
        <f t="shared" si="29"/>
        <v>-6.7843452492069134E-2</v>
      </c>
      <c r="BD43" s="343">
        <f t="shared" si="29"/>
        <v>-7.811724475184767E-2</v>
      </c>
      <c r="BE43" s="343">
        <f t="shared" si="29"/>
        <v>-7.6397913449711807E-2</v>
      </c>
      <c r="BF43" s="343">
        <f t="shared" ref="BF43:BH43" si="30">BF12/$AX12-1</f>
        <v>-8.4865831716870566E-2</v>
      </c>
      <c r="BG43" s="343">
        <f t="shared" ref="BG43" si="31">BG12/$AX12-1</f>
        <v>-0.11068560197119226</v>
      </c>
      <c r="BH43" s="343">
        <f t="shared" si="30"/>
        <v>-0.118491207795412</v>
      </c>
      <c r="BI43" s="1242"/>
    </row>
    <row r="44" spans="21:61" ht="14.4" thickBot="1">
      <c r="U44" s="1306" t="s">
        <v>487</v>
      </c>
      <c r="V44" s="1155"/>
      <c r="X44" s="1149"/>
      <c r="Z44" s="1610"/>
      <c r="AA44" s="697"/>
      <c r="AB44" s="697"/>
      <c r="AC44" s="697"/>
      <c r="AD44" s="697"/>
      <c r="AE44" s="697"/>
      <c r="AF44" s="697"/>
      <c r="AG44" s="697"/>
      <c r="AH44" s="697"/>
      <c r="AI44" s="697"/>
      <c r="AJ44" s="697"/>
      <c r="AK44" s="697"/>
      <c r="AL44" s="697"/>
      <c r="AM44" s="697"/>
      <c r="AN44" s="697"/>
      <c r="AO44" s="697"/>
      <c r="AP44" s="697"/>
      <c r="AQ44" s="697"/>
      <c r="AR44" s="697"/>
      <c r="AS44" s="697"/>
      <c r="AT44" s="697"/>
      <c r="AU44" s="697"/>
      <c r="AV44" s="697"/>
      <c r="AW44" s="697"/>
      <c r="AX44" s="697"/>
      <c r="AY44" s="1427">
        <f t="shared" ref="AY44" si="32">AY16/$AX16-1</f>
        <v>-5.0395126524800049E-2</v>
      </c>
      <c r="AZ44" s="1427">
        <f t="shared" ref="AZ44:BE44" si="33">AZ16/$AX16-1</f>
        <v>-5.6018230089800558E-2</v>
      </c>
      <c r="BA44" s="1427">
        <f t="shared" si="33"/>
        <v>-8.8383454825914143E-2</v>
      </c>
      <c r="BB44" s="1427">
        <f t="shared" si="33"/>
        <v>-7.9784676616812544E-2</v>
      </c>
      <c r="BC44" s="1427">
        <f t="shared" si="33"/>
        <v>-7.893869953667032E-2</v>
      </c>
      <c r="BD44" s="1427">
        <f t="shared" si="33"/>
        <v>-6.5790122064255829E-2</v>
      </c>
      <c r="BE44" s="1427">
        <f t="shared" si="33"/>
        <v>-0.10656342979792788</v>
      </c>
      <c r="BF44" s="1427">
        <f t="shared" ref="BF44:BH44" si="34">BF16/$AX16-1</f>
        <v>-0.11666541534090447</v>
      </c>
      <c r="BG44" s="1427">
        <f>BG16/$AX16-1</f>
        <v>-0.13681732790995815</v>
      </c>
      <c r="BH44" s="1427">
        <f t="shared" si="34"/>
        <v>-0.13714562226750793</v>
      </c>
      <c r="BI44" s="1242"/>
    </row>
    <row r="45" spans="21:61" ht="14.4" thickTop="1">
      <c r="U45" s="1307" t="s">
        <v>22</v>
      </c>
      <c r="V45" s="1254"/>
      <c r="X45" s="1149"/>
      <c r="Z45" s="1610"/>
      <c r="AA45" s="350"/>
      <c r="AB45" s="350"/>
      <c r="AC45" s="350"/>
      <c r="AD45" s="350"/>
      <c r="AE45" s="350"/>
      <c r="AF45" s="350"/>
      <c r="AG45" s="350"/>
      <c r="AH45" s="350"/>
      <c r="AI45" s="350"/>
      <c r="AJ45" s="350"/>
      <c r="AK45" s="350"/>
      <c r="AL45" s="350"/>
      <c r="AM45" s="350"/>
      <c r="AN45" s="350"/>
      <c r="AO45" s="350"/>
      <c r="AP45" s="350"/>
      <c r="AQ45" s="350"/>
      <c r="AR45" s="350"/>
      <c r="AS45" s="350"/>
      <c r="AT45" s="350"/>
      <c r="AU45" s="350"/>
      <c r="AV45" s="350"/>
      <c r="AW45" s="350"/>
      <c r="AX45" s="350"/>
      <c r="AY45" s="351">
        <f>AY21/$AX21-1</f>
        <v>-2.2275114811851293E-2</v>
      </c>
      <c r="AZ45" s="351">
        <f t="shared" ref="AZ45:BE45" si="35">AZ21/$AX21-1</f>
        <v>-3.6490389153697844E-2</v>
      </c>
      <c r="BA45" s="351">
        <f t="shared" si="35"/>
        <v>-5.9526921271289446E-2</v>
      </c>
      <c r="BB45" s="351">
        <f t="shared" si="35"/>
        <v>-5.8796537842262131E-2</v>
      </c>
      <c r="BC45" s="351">
        <f t="shared" si="35"/>
        <v>-9.6938634000135027E-2</v>
      </c>
      <c r="BD45" s="351">
        <f t="shared" si="35"/>
        <v>-0.11887599581609154</v>
      </c>
      <c r="BE45" s="351">
        <f t="shared" si="35"/>
        <v>-0.13620982573388929</v>
      </c>
      <c r="BF45" s="351">
        <f t="shared" ref="BF45:BH45" si="36">BF21/$AX21-1</f>
        <v>-0.14340199024553191</v>
      </c>
      <c r="BG45" s="351">
        <f>BG21/$AX21-1</f>
        <v>-0.16923246470437803</v>
      </c>
      <c r="BH45" s="351">
        <f t="shared" si="36"/>
        <v>-0.18583204187644198</v>
      </c>
      <c r="BI45" s="1242"/>
    </row>
    <row r="46" spans="21:61">
      <c r="V46" s="1154"/>
    </row>
    <row r="50" spans="61:61">
      <c r="BI50" s="1227"/>
    </row>
    <row r="51" spans="61:61">
      <c r="BI51" s="1227"/>
    </row>
    <row r="52" spans="61:61">
      <c r="BI52" s="1227"/>
    </row>
    <row r="53" spans="61:61">
      <c r="BI53" s="1227"/>
    </row>
    <row r="54" spans="61:61">
      <c r="BI54" s="1227"/>
    </row>
    <row r="55" spans="61:61">
      <c r="BI55" s="1227"/>
    </row>
    <row r="56" spans="61:61">
      <c r="BI56" s="1227"/>
    </row>
    <row r="57" spans="61:61">
      <c r="BI57" s="1227"/>
    </row>
    <row r="58" spans="61:61">
      <c r="BI58" s="1227"/>
    </row>
    <row r="59" spans="61:61">
      <c r="BI59" s="1227"/>
    </row>
    <row r="60" spans="61:61">
      <c r="BI60" s="1227"/>
    </row>
    <row r="61" spans="61:61">
      <c r="BI61" s="1227"/>
    </row>
    <row r="62" spans="61:61">
      <c r="BI62" s="1227"/>
    </row>
    <row r="63" spans="61:61">
      <c r="BI63" s="1227"/>
    </row>
    <row r="64" spans="61:61">
      <c r="BI64" s="1227"/>
    </row>
    <row r="65" spans="61:61">
      <c r="BI65" s="1227"/>
    </row>
    <row r="66" spans="61:61">
      <c r="BI66" s="1227"/>
    </row>
    <row r="67" spans="61:61">
      <c r="BI67" s="1227"/>
    </row>
    <row r="68" spans="61:61">
      <c r="BI68" s="1227"/>
    </row>
    <row r="69" spans="61:61">
      <c r="BI69" s="1227"/>
    </row>
    <row r="70" spans="61:61">
      <c r="BI70" s="1227"/>
    </row>
    <row r="71" spans="61:61">
      <c r="BI71" s="1227"/>
    </row>
    <row r="72" spans="61:61">
      <c r="BI72" s="1227"/>
    </row>
  </sheetData>
  <mergeCells count="3">
    <mergeCell ref="U2:V2"/>
    <mergeCell ref="U1:V1"/>
    <mergeCell ref="X1:Y1"/>
  </mergeCells>
  <phoneticPr fontId="10"/>
  <pageMargins left="0.78740157480314965" right="0.78740157480314965" top="0.98425196850393704" bottom="0.98425196850393704" header="0.51181102362204722" footer="0.51181102362204722"/>
  <pageSetup paperSize="9" scale="2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vt:i4>
      </vt:variant>
    </vt:vector>
  </HeadingPairs>
  <TitlesOfParts>
    <vt:vector size="20" baseType="lpstr">
      <vt:lpstr>0.Contents</vt:lpstr>
      <vt:lpstr>Notes</vt:lpstr>
      <vt:lpstr>1.Summary</vt:lpstr>
      <vt:lpstr>2.CO2-sector</vt:lpstr>
      <vt:lpstr>3.Allocated_CO2-sector</vt:lpstr>
      <vt:lpstr>4.CO2-share</vt:lpstr>
      <vt:lpstr>5.CO2-fuel</vt:lpstr>
      <vt:lpstr>6.CH4</vt:lpstr>
      <vt:lpstr>7.N2O</vt:lpstr>
      <vt:lpstr>8.F-gas</vt:lpstr>
      <vt:lpstr>9.GHG-capita</vt:lpstr>
      <vt:lpstr>10.GHG-GDP</vt:lpstr>
      <vt:lpstr>11.Household (per household)</vt:lpstr>
      <vt:lpstr>12.Household (per capita)</vt:lpstr>
      <vt:lpstr>13.NDC-LULUCF</vt:lpstr>
      <vt:lpstr>14.【Annex】UN-GHGs</vt:lpstr>
      <vt:lpstr>'0.Contents'!Print_Area</vt:lpstr>
      <vt:lpstr>'4.CO2-share'!Print_Area</vt:lpstr>
      <vt:lpstr>'6.CH4'!Print_Area</vt:lpstr>
      <vt:lpstr>'6.CH4'!Print_Titles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2024-12-13T00:08:19Z</dcterms:created>
  <dcterms:modified xsi:type="dcterms:W3CDTF">2024-12-13T00:08:52Z</dcterms:modified>
</cp:coreProperties>
</file>